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defaultThemeVersion="166925"/>
  <mc:AlternateContent xmlns:mc="http://schemas.openxmlformats.org/markup-compatibility/2006">
    <mc:Choice Requires="x15">
      <x15ac:absPath xmlns:x15ac="http://schemas.microsoft.com/office/spreadsheetml/2010/11/ac" url="E:\WILAG\Documents\Trabalhos\MPDFT\ORÇ 013_2020 PJBZ\Planilhas 2021\"/>
    </mc:Choice>
  </mc:AlternateContent>
  <xr:revisionPtr revIDLastSave="0" documentId="13_ncr:1_{94B2FCD5-8977-499B-9990-C6099D8D6721}" xr6:coauthVersionLast="47" xr6:coauthVersionMax="47" xr10:uidLastSave="{00000000-0000-0000-0000-000000000000}"/>
  <bookViews>
    <workbookView xWindow="-120" yWindow="-120" windowWidth="38640" windowHeight="15840" xr2:uid="{00000000-000D-0000-FFFF-FFFF00000000}"/>
  </bookViews>
  <sheets>
    <sheet name="Instruções de Preenchimento" sheetId="11" r:id="rId1"/>
    <sheet name="Resumo do Orçamento" sheetId="2" r:id="rId2"/>
    <sheet name="Orçamento Sintético" sheetId="1" r:id="rId3"/>
    <sheet name="Orçamento Analítico" sheetId="7" r:id="rId4"/>
    <sheet name="Insumos e Serviços" sheetId="10" r:id="rId5"/>
    <sheet name="Composição de BDI" sheetId="3" r:id="rId6"/>
    <sheet name="Composição de Encargos Sociais" sheetId="4" r:id="rId7"/>
    <sheet name="Cronograma" sheetId="8" r:id="rId8"/>
  </sheets>
  <externalReferences>
    <externalReference r:id="rId9"/>
  </externalReferences>
  <definedNames>
    <definedName name="_10Excel_BuiltIn_Print_Area_3_1_1_3_1">"#ref!"</definedName>
    <definedName name="_11Excel_BuiltIn_Print_Area_3_1_3_1">"#ref!"</definedName>
    <definedName name="_12Excel_BuiltIn_Print_Area_5_1_1">"#ref!"</definedName>
    <definedName name="_13Excel_BuiltIn_Print_Area_5_1_1_1">"#ref!"</definedName>
    <definedName name="_14Excel_BuiltIn_Print_Titles_2_1_1">"#ref!"</definedName>
    <definedName name="_15Excel_BuiltIn_Print_Titles_2_1_1_1">"#ref!"</definedName>
    <definedName name="_16Excel_BuiltIn_Print_Titles_3_1_3_1">"#ref!"</definedName>
    <definedName name="_1Excel_BuiltIn_Print_Area_1_1">"#ref!"</definedName>
    <definedName name="_2Excel_BuiltIn_Print_Area_2_1">"#ref!"</definedName>
    <definedName name="_3Excel_BuiltIn_Print_Area_2_1_1">"#ref!"</definedName>
    <definedName name="_4Excel_BuiltIn_Print_Area_2_1_1_1">"#ref!"</definedName>
    <definedName name="_5Excel_BuiltIn_Print_Area_3_1_1_1">"#ref!"</definedName>
    <definedName name="_6Excel_BuiltIn_Print_Area_3_1_1_1_1">"#ref!"</definedName>
    <definedName name="_7Excel_BuiltIn_Print_Area_3_1_1_1_1_1">"#ref!"</definedName>
    <definedName name="_8Excel_BuiltIn_Print_Area_3_1_1_1_1_3_1">"#ref!"</definedName>
    <definedName name="_9Excel_BuiltIn_Print_Area_3_1_1_1_3_1">"#ref!"</definedName>
    <definedName name="_Toc162077558_1" localSheetId="0">#REF!</definedName>
    <definedName name="_Toc162077558_1">#REF!</definedName>
    <definedName name="_xlnm.Print_Area" localSheetId="5">'Composição de BDI'!$A$1:$D$24</definedName>
    <definedName name="_xlnm.Print_Area" localSheetId="6">'Composição de Encargos Sociais'!$A$1:$D$44</definedName>
    <definedName name="_xlnm.Print_Area" localSheetId="7">Cronograma!$A$1:$U$1573</definedName>
    <definedName name="_xlnm.Print_Area" localSheetId="4">'Insumos e Serviços'!$A$1:$H$936</definedName>
    <definedName name="_xlnm.Print_Area" localSheetId="3">'Orçamento Analítico'!$A$1:$H$3200</definedName>
    <definedName name="_xlnm.Print_Area" localSheetId="2">'Orçamento Sintético'!$A$1:$H$791</definedName>
    <definedName name="_xlnm.Print_Area" localSheetId="1">'Resumo do Orçamento'!$A$1:$D$22</definedName>
    <definedName name="Excel_BuiltIn_Print_Area_1" localSheetId="0">#REF!</definedName>
    <definedName name="Excel_BuiltIn_Print_Area_1">#REF!</definedName>
    <definedName name="Excel_BuiltIn_Print_Area_1_1" localSheetId="0">#REF!</definedName>
    <definedName name="Excel_BuiltIn_Print_Area_1_1">#REF!</definedName>
    <definedName name="Excel_BuiltIn_Print_Area_1_1_1" localSheetId="0">#REF!</definedName>
    <definedName name="Excel_BuiltIn_Print_Area_1_1_1">#REF!</definedName>
    <definedName name="Excel_BuiltIn_Print_Area_1_1_1_1" localSheetId="6">#REF!</definedName>
    <definedName name="Excel_BuiltIn_Print_Area_1_1_1_1" localSheetId="0">#REF!</definedName>
    <definedName name="Excel_BuiltIn_Print_Area_1_1_1_1">#REF!</definedName>
    <definedName name="Excel_BuiltIn_Print_Area_1_1_1_1_1" localSheetId="0">#REF!</definedName>
    <definedName name="Excel_BuiltIn_Print_Area_1_1_1_1_1">#REF!</definedName>
    <definedName name="Excel_BuiltIn_Print_Area_1_1_1_1_1_1" localSheetId="6">#REF!</definedName>
    <definedName name="Excel_BuiltIn_Print_Area_1_1_1_1_1_1" localSheetId="0">#REF!</definedName>
    <definedName name="Excel_BuiltIn_Print_Area_1_1_1_1_1_1">#REF!</definedName>
    <definedName name="Excel_BuiltIn_Print_Area_1_1_1_1_1_1_1_1" localSheetId="6">#REF!</definedName>
    <definedName name="Excel_BuiltIn_Print_Area_1_1_1_1_1_1_1_1" localSheetId="0">#REF!</definedName>
    <definedName name="Excel_BuiltIn_Print_Area_1_1_1_1_1_1_1_1">#REF!</definedName>
    <definedName name="Excel_BuiltIn_Print_Area_1_1_1_1_5" localSheetId="0">#REF!</definedName>
    <definedName name="Excel_BuiltIn_Print_Area_1_1_1_1_5">#REF!</definedName>
    <definedName name="Excel_BuiltIn_Print_Area_1_1_1_5" localSheetId="0">#REF!</definedName>
    <definedName name="Excel_BuiltIn_Print_Area_1_1_1_5">#REF!</definedName>
    <definedName name="Excel_BuiltIn_Print_Area_1_1_5" localSheetId="0">#REF!</definedName>
    <definedName name="Excel_BuiltIn_Print_Area_1_1_5">#REF!</definedName>
    <definedName name="Excel_BuiltIn_Print_Area_2" localSheetId="0">#REF!</definedName>
    <definedName name="Excel_BuiltIn_Print_Area_2">#REF!</definedName>
    <definedName name="Excel_BuiltIn_Print_Area_2_1" localSheetId="0">#REF!</definedName>
    <definedName name="Excel_BuiltIn_Print_Area_2_1">#REF!</definedName>
    <definedName name="Excel_BuiltIn_Print_Area_2_1_1" localSheetId="6">#REF!</definedName>
    <definedName name="Excel_BuiltIn_Print_Area_2_1_1" localSheetId="0">#REF!</definedName>
    <definedName name="Excel_BuiltIn_Print_Area_2_1_1">#REF!</definedName>
    <definedName name="Excel_BuiltIn_Print_Area_2_1_1_1" localSheetId="0">#REF!</definedName>
    <definedName name="Excel_BuiltIn_Print_Area_2_1_1_1">#REF!</definedName>
    <definedName name="Excel_BuiltIn_Print_Area_2_1_1_1_1" localSheetId="0">#REF!</definedName>
    <definedName name="Excel_BuiltIn_Print_Area_2_1_1_1_1">#REF!</definedName>
    <definedName name="Excel_BuiltIn_Print_Area_2_1_1_1_3">"#ref!"</definedName>
    <definedName name="Excel_BuiltIn_Print_Area_2_1_1_1_4">"#ref!"</definedName>
    <definedName name="Excel_BuiltIn_Print_Area_2_1_1_3">"#ref!"</definedName>
    <definedName name="Excel_BuiltIn_Print_Area_2_1_1_4">"#ref!"</definedName>
    <definedName name="Excel_BuiltIn_Print_Area_2_1_5" localSheetId="0">#REF!</definedName>
    <definedName name="Excel_BuiltIn_Print_Area_2_1_5">#REF!</definedName>
    <definedName name="Excel_BuiltIn_Print_Area_2_5" localSheetId="0">#REF!</definedName>
    <definedName name="Excel_BuiltIn_Print_Area_2_5">#REF!</definedName>
    <definedName name="Excel_BuiltIn_Print_Area_3_1" localSheetId="6">#REF!</definedName>
    <definedName name="Excel_BuiltIn_Print_Area_3_1" localSheetId="0">#REF!</definedName>
    <definedName name="Excel_BuiltIn_Print_Area_3_1">"#ref!"</definedName>
    <definedName name="Excel_BuiltIn_Print_Area_3_1_1" localSheetId="6">#REF!</definedName>
    <definedName name="Excel_BuiltIn_Print_Area_3_1_1">#REF!</definedName>
    <definedName name="Excel_BuiltIn_Print_Area_3_1_1_1" localSheetId="6">#REF!</definedName>
    <definedName name="Excel_BuiltIn_Print_Area_3_1_1_1" localSheetId="0">#REF!</definedName>
    <definedName name="Excel_BuiltIn_Print_Area_3_1_1_1_1" localSheetId="6">#REF!</definedName>
    <definedName name="Excel_BuiltIn_Print_Area_3_1_1_1_1" localSheetId="0">#REF!</definedName>
    <definedName name="Excel_BuiltIn_Print_Area_3_1_1_1_1_3" localSheetId="6">#REF!</definedName>
    <definedName name="Excel_BuiltIn_Print_Area_3_1_1_1_1_3" localSheetId="0">#REF!</definedName>
    <definedName name="Excel_BuiltIn_Print_Area_3_1_1_1_1_3">#REF!</definedName>
    <definedName name="Excel_BuiltIn_Print_Area_3_1_1_1_1_4">#REF!</definedName>
    <definedName name="Excel_BuiltIn_Print_Area_3_1_1_1_3" localSheetId="6">#REF!</definedName>
    <definedName name="Excel_BuiltIn_Print_Area_3_1_1_1_3" localSheetId="0">#REF!</definedName>
    <definedName name="Excel_BuiltIn_Print_Area_3_1_1_1_3">#REF!</definedName>
    <definedName name="Excel_BuiltIn_Print_Area_3_1_1_1_4">#REF!</definedName>
    <definedName name="Excel_BuiltIn_Print_Area_3_1_1_3" localSheetId="6">#REF!</definedName>
    <definedName name="Excel_BuiltIn_Print_Area_3_1_1_3" localSheetId="0">#REF!</definedName>
    <definedName name="Excel_BuiltIn_Print_Area_3_1_1_3">#REF!</definedName>
    <definedName name="Excel_BuiltIn_Print_Area_3_1_1_4">#REF!</definedName>
    <definedName name="Excel_BuiltIn_Print_Area_3_1_3" localSheetId="6">#REF!</definedName>
    <definedName name="Excel_BuiltIn_Print_Area_3_1_3" localSheetId="0">#REF!</definedName>
    <definedName name="Excel_BuiltIn_Print_Area_3_1_3">#REF!</definedName>
    <definedName name="Excel_BuiltIn_Print_Area_3_1_4">#REF!</definedName>
    <definedName name="Excel_BuiltIn_Print_Area_4_1" localSheetId="6">#REF!</definedName>
    <definedName name="Excel_BuiltIn_Print_Area_4_1" localSheetId="0">#REF!</definedName>
    <definedName name="Excel_BuiltIn_Print_Area_4_1">#REF!</definedName>
    <definedName name="Excel_BuiltIn_Print_Area_4_1_1" localSheetId="6">#REF!</definedName>
    <definedName name="Excel_BuiltIn_Print_Area_4_1_1" localSheetId="0">#REF!</definedName>
    <definedName name="Excel_BuiltIn_Print_Area_4_1_1">#REF!</definedName>
    <definedName name="Excel_BuiltIn_Print_Area_4_1_1_1" localSheetId="6">#REF!</definedName>
    <definedName name="Excel_BuiltIn_Print_Area_4_1_1_1" localSheetId="0">#REF!</definedName>
    <definedName name="Excel_BuiltIn_Print_Area_4_1_1_1">#REF!</definedName>
    <definedName name="Excel_BuiltIn_Print_Area_4_1_1_1_5" localSheetId="0">#REF!</definedName>
    <definedName name="Excel_BuiltIn_Print_Area_4_1_1_1_5">#REF!</definedName>
    <definedName name="Excel_BuiltIn_Print_Area_4_1_1_5" localSheetId="0">#REF!</definedName>
    <definedName name="Excel_BuiltIn_Print_Area_4_1_1_5">#REF!</definedName>
    <definedName name="Excel_BuiltIn_Print_Area_4_1_5" localSheetId="0">#REF!</definedName>
    <definedName name="Excel_BuiltIn_Print_Area_4_1_5">#REF!</definedName>
    <definedName name="Excel_BuiltIn_Print_Area_5_1" localSheetId="0">#REF!</definedName>
    <definedName name="Excel_BuiltIn_Print_Area_5_1">#REF!</definedName>
    <definedName name="Excel_BuiltIn_Print_Area_5_1_1" localSheetId="0">#REF!</definedName>
    <definedName name="Excel_BuiltIn_Print_Area_5_1_1">#REF!</definedName>
    <definedName name="Excel_BuiltIn_Print_Area_5_1_1_1" localSheetId="6">#REF!</definedName>
    <definedName name="Excel_BuiltIn_Print_Area_5_1_1_1" localSheetId="0">#REF!</definedName>
    <definedName name="Excel_BuiltIn_Print_Area_5_1_1_1">#REF!</definedName>
    <definedName name="Excel_BuiltIn_Print_Area_5_1_1_5" localSheetId="0">#REF!</definedName>
    <definedName name="Excel_BuiltIn_Print_Area_5_1_1_5">#REF!</definedName>
    <definedName name="Excel_BuiltIn_Print_Area_5_1_5" localSheetId="0">#REF!</definedName>
    <definedName name="Excel_BuiltIn_Print_Area_5_1_5">#REF!</definedName>
    <definedName name="Excel_BuiltIn_Print_Area_6_1" localSheetId="0">#REF!</definedName>
    <definedName name="Excel_BuiltIn_Print_Area_6_1">#REF!</definedName>
    <definedName name="Excel_BuiltIn_Print_Titles_1" localSheetId="0">#REF!</definedName>
    <definedName name="Excel_BuiltIn_Print_Titles_1">#REF!</definedName>
    <definedName name="Excel_BuiltIn_Print_Titles_1_1" localSheetId="6">#REF!</definedName>
    <definedName name="Excel_BuiltIn_Print_Titles_1_1" localSheetId="0">#REF!</definedName>
    <definedName name="Excel_BuiltIn_Print_Titles_1_1">#REF!</definedName>
    <definedName name="Excel_BuiltIn_Print_Titles_1_1_1" localSheetId="6">#REF!</definedName>
    <definedName name="Excel_BuiltIn_Print_Titles_1_1_1" localSheetId="0">#REF!</definedName>
    <definedName name="Excel_BuiltIn_Print_Titles_1_1_1">#REF!</definedName>
    <definedName name="Excel_BuiltIn_Print_Titles_1_1_5" localSheetId="0">#REF!</definedName>
    <definedName name="Excel_BuiltIn_Print_Titles_1_1_5">#REF!</definedName>
    <definedName name="Excel_BuiltIn_Print_Titles_2" localSheetId="0">#REF!</definedName>
    <definedName name="Excel_BuiltIn_Print_Titles_2">#REF!</definedName>
    <definedName name="Excel_BuiltIn_Print_Titles_2_1" localSheetId="0">#REF!</definedName>
    <definedName name="Excel_BuiltIn_Print_Titles_2_1">#REF!</definedName>
    <definedName name="Excel_BuiltIn_Print_Titles_2_1_1" localSheetId="6">#REF!</definedName>
    <definedName name="Excel_BuiltIn_Print_Titles_2_1_1" localSheetId="0">#REF!</definedName>
    <definedName name="Excel_BuiltIn_Print_Titles_2_1_1">#REF!</definedName>
    <definedName name="Excel_BuiltIn_Print_Titles_2_1_1_1" localSheetId="6">#REF!</definedName>
    <definedName name="Excel_BuiltIn_Print_Titles_2_1_1_1" localSheetId="0">#REF!</definedName>
    <definedName name="Excel_BuiltIn_Print_Titles_2_1_1_1">#REF!</definedName>
    <definedName name="Excel_BuiltIn_Print_Titles_2_1_1_1_1" localSheetId="6">#REF!</definedName>
    <definedName name="Excel_BuiltIn_Print_Titles_2_1_1_1_1" localSheetId="0">#REF!</definedName>
    <definedName name="Excel_BuiltIn_Print_Titles_2_1_1_1_1">#REF!</definedName>
    <definedName name="Excel_BuiltIn_Print_Titles_2_1_1_1_1_1" localSheetId="6">#REF!</definedName>
    <definedName name="Excel_BuiltIn_Print_Titles_2_1_1_1_1_1" localSheetId="0">#REF!</definedName>
    <definedName name="Excel_BuiltIn_Print_Titles_2_1_1_1_1_1">#REF!</definedName>
    <definedName name="Excel_BuiltIn_Print_Titles_2_1_1_1_5" localSheetId="0">#REF!</definedName>
    <definedName name="Excel_BuiltIn_Print_Titles_2_1_1_1_5">#REF!</definedName>
    <definedName name="Excel_BuiltIn_Print_Titles_2_1_1_5" localSheetId="0">#REF!</definedName>
    <definedName name="Excel_BuiltIn_Print_Titles_2_1_1_5">#REF!</definedName>
    <definedName name="Excel_BuiltIn_Print_Titles_2_1_5" localSheetId="0">#REF!</definedName>
    <definedName name="Excel_BuiltIn_Print_Titles_2_1_5">#REF!</definedName>
    <definedName name="Excel_BuiltIn_Print_Titles_2_5" localSheetId="0">#REF!</definedName>
    <definedName name="Excel_BuiltIn_Print_Titles_2_5">#REF!</definedName>
    <definedName name="Excel_BuiltIn_Print_Titles_3_1" localSheetId="6">#REF!</definedName>
    <definedName name="Excel_BuiltIn_Print_Titles_3_1" localSheetId="0">#REF!</definedName>
    <definedName name="Excel_BuiltIn_Print_Titles_3_1">'[1]Planilha Sintética'!#REF!</definedName>
    <definedName name="Excel_BuiltIn_Print_Titles_3_1_3" localSheetId="0">#REF!</definedName>
    <definedName name="Excel_BuiltIn_Print_Titles_3_1_3">#REF!</definedName>
    <definedName name="Excel_BuiltIn_Print_Titles_3_1_4">#N/A</definedName>
    <definedName name="Excel_BuiltIn_Print_Titles_4" localSheetId="0">#REF!</definedName>
    <definedName name="Excel_BuiltIn_Print_Titles_4">#REF!</definedName>
    <definedName name="Excel_BuiltIn_Print_Titles_4_1" localSheetId="0">#REF!</definedName>
    <definedName name="Excel_BuiltIn_Print_Titles_4_1">#REF!</definedName>
    <definedName name="Excel_BuiltIn_Print_Titles_4_1_5" localSheetId="0">#REF!</definedName>
    <definedName name="Excel_BuiltIn_Print_Titles_4_1_5">#REF!</definedName>
    <definedName name="Excel_BuiltIn_Print_Titles_5" localSheetId="0">#REF!</definedName>
    <definedName name="Excel_BuiltIn_Print_Titles_5">#REF!</definedName>
    <definedName name="Excel_BuiltIn_Print_Titles_5_1" localSheetId="0">#REF!</definedName>
    <definedName name="Excel_BuiltIn_Print_Titles_5_1">#REF!</definedName>
    <definedName name="Excel_BuiltIn_Print_Titles_5_5" localSheetId="0">#REF!</definedName>
    <definedName name="Excel_BuiltIn_Print_Titles_5_5">#REF!</definedName>
    <definedName name="_xlnm.Print_Titles" localSheetId="5">'Composição de BDI'!$1:$8</definedName>
    <definedName name="_xlnm.Print_Titles" localSheetId="7">Cronograma!$A:$C,Cronograma!$1:$8</definedName>
    <definedName name="_xlnm.Print_Titles" localSheetId="4">'Insumos e Serviços'!$1:$8</definedName>
    <definedName name="_xlnm.Print_Titles" localSheetId="3">'Orçamento Analítico'!$1:$7</definedName>
    <definedName name="_xlnm.Print_Titles" localSheetId="2">'Orçamento Sintético'!$1:$8</definedName>
    <definedName name="Z_71409849_3ED0_4F48_B303_9AEF25621248_.wvu.PrintArea" localSheetId="6" hidden="1">'Composição de Encargos Sociais'!$A$1:$D$44</definedName>
  </definedNames>
  <calcPr calcId="191029"/>
</workbook>
</file>

<file path=xl/calcChain.xml><?xml version="1.0" encoding="utf-8"?>
<calcChain xmlns="http://schemas.openxmlformats.org/spreadsheetml/2006/main">
  <c r="E6" i="10" l="1"/>
  <c r="C6" i="10"/>
  <c r="A6" i="10"/>
  <c r="E5" i="10"/>
  <c r="C5" i="10"/>
  <c r="A5" i="10"/>
  <c r="E4" i="10"/>
  <c r="C4" i="10"/>
  <c r="A4" i="10"/>
  <c r="E3" i="10"/>
  <c r="C3" i="10"/>
  <c r="A3" i="10"/>
  <c r="E2" i="10"/>
  <c r="D2" i="10"/>
  <c r="C2" i="10"/>
  <c r="A2" i="10"/>
  <c r="E1" i="10"/>
  <c r="D1" i="10"/>
  <c r="C1" i="10"/>
  <c r="A1" i="10"/>
  <c r="D6" i="4"/>
  <c r="C6" i="4"/>
  <c r="A6" i="4"/>
  <c r="D5" i="4"/>
  <c r="C5" i="4"/>
  <c r="A5" i="4"/>
  <c r="D4" i="4"/>
  <c r="C4" i="4"/>
  <c r="A4" i="4"/>
  <c r="D3" i="4"/>
  <c r="C3" i="4"/>
  <c r="A3" i="4"/>
  <c r="D2" i="4"/>
  <c r="C2" i="4"/>
  <c r="A2" i="4"/>
  <c r="D1" i="4"/>
  <c r="C1" i="4"/>
  <c r="A1" i="4"/>
  <c r="D6" i="3"/>
  <c r="C6" i="3"/>
  <c r="A6" i="3"/>
  <c r="D5" i="3"/>
  <c r="C5" i="3"/>
  <c r="A5" i="3"/>
  <c r="D4" i="3"/>
  <c r="C4" i="3"/>
  <c r="A4" i="3"/>
  <c r="D3" i="3"/>
  <c r="C3" i="3"/>
  <c r="A3" i="3"/>
  <c r="D2" i="3"/>
  <c r="C2" i="3"/>
  <c r="A2" i="3"/>
  <c r="D1" i="3"/>
  <c r="C1" i="3"/>
  <c r="A1" i="3"/>
  <c r="B1565" i="8" l="1"/>
  <c r="B1563" i="8"/>
  <c r="B1561" i="8"/>
  <c r="B1559" i="8"/>
  <c r="B1555" i="8"/>
  <c r="B1553" i="8"/>
  <c r="B1551" i="8"/>
  <c r="B1549" i="8"/>
  <c r="B1537" i="8"/>
  <c r="B1535" i="8"/>
  <c r="B1529" i="8"/>
  <c r="B1533" i="8"/>
  <c r="B1531" i="8"/>
  <c r="B1527" i="8"/>
  <c r="B1525" i="8"/>
  <c r="B1523" i="8"/>
  <c r="B1521" i="8"/>
  <c r="B1519" i="8"/>
  <c r="B1517" i="8"/>
  <c r="B1515" i="8"/>
  <c r="B1513" i="8"/>
  <c r="B1511" i="8"/>
  <c r="B1509" i="8"/>
  <c r="B1507" i="8"/>
  <c r="B1505" i="8"/>
  <c r="B1503" i="8"/>
  <c r="B1501" i="8"/>
  <c r="B1499" i="8"/>
  <c r="B1497" i="8"/>
  <c r="B1495" i="8"/>
  <c r="B1493" i="8"/>
  <c r="B1491" i="8"/>
  <c r="B1489" i="8"/>
  <c r="B1487" i="8"/>
  <c r="B1483" i="8"/>
  <c r="B1481" i="8"/>
  <c r="B1477" i="8"/>
  <c r="B1471" i="8"/>
  <c r="B1469" i="8"/>
  <c r="B1467" i="8"/>
  <c r="B1465" i="8"/>
  <c r="B1457" i="8"/>
  <c r="B1461" i="8"/>
  <c r="B1459" i="8"/>
  <c r="B1411" i="8"/>
  <c r="B1409" i="8"/>
  <c r="B1407" i="8"/>
  <c r="B1405" i="8"/>
  <c r="B1399" i="8"/>
  <c r="B1395" i="8"/>
  <c r="B1393" i="8"/>
  <c r="B1391" i="8"/>
  <c r="B1389" i="8"/>
  <c r="B1387" i="8"/>
  <c r="B1385" i="8"/>
  <c r="B1383" i="8"/>
  <c r="B1381" i="8"/>
  <c r="B1379" i="8"/>
  <c r="B1377" i="8"/>
  <c r="B1375" i="8"/>
  <c r="B1373" i="8"/>
  <c r="B1371" i="8"/>
  <c r="B1369" i="8"/>
  <c r="B1367" i="8"/>
  <c r="B1365" i="8"/>
  <c r="B1363" i="8"/>
  <c r="B1361" i="8"/>
  <c r="B1355" i="8"/>
  <c r="B1353" i="8"/>
  <c r="B1351" i="8"/>
  <c r="B1349" i="8"/>
  <c r="B1347" i="8"/>
  <c r="B1345" i="8"/>
  <c r="B1343" i="8"/>
  <c r="B1341" i="8"/>
  <c r="B1339" i="8"/>
  <c r="B1337" i="8"/>
  <c r="B1335" i="8"/>
  <c r="B1333" i="8"/>
  <c r="B1331" i="8"/>
  <c r="B1329" i="8"/>
  <c r="B1327" i="8"/>
  <c r="B1325" i="8"/>
  <c r="B1323" i="8"/>
  <c r="B1321" i="8"/>
  <c r="B1319" i="8"/>
  <c r="B1317" i="8"/>
  <c r="B1315" i="8"/>
  <c r="B1313" i="8"/>
  <c r="B1311" i="8"/>
  <c r="B1309" i="8"/>
  <c r="B1307" i="8"/>
  <c r="B1305" i="8"/>
  <c r="B1303" i="8"/>
  <c r="B1301" i="8"/>
  <c r="B1299" i="8"/>
  <c r="B1297" i="8"/>
  <c r="B1295" i="8"/>
  <c r="B1293" i="8"/>
  <c r="B1291" i="8"/>
  <c r="B1289" i="8"/>
  <c r="B1281" i="8"/>
  <c r="B1263" i="8"/>
  <c r="B1273" i="8"/>
  <c r="B1271" i="8"/>
  <c r="B1269" i="8"/>
  <c r="B1267" i="8"/>
  <c r="B1261" i="8"/>
  <c r="B1259" i="8"/>
  <c r="B1257" i="8"/>
  <c r="B1255" i="8"/>
  <c r="B1253" i="8"/>
  <c r="B1251" i="8"/>
  <c r="B1249" i="8"/>
  <c r="B1247" i="8"/>
  <c r="B1245" i="8"/>
  <c r="B1243" i="8"/>
  <c r="B1239" i="8"/>
  <c r="B1237" i="8"/>
  <c r="B1235" i="8"/>
  <c r="B1233" i="8"/>
  <c r="B1231" i="8"/>
  <c r="B1229" i="8"/>
  <c r="B1227" i="8"/>
  <c r="B1223" i="8"/>
  <c r="B1221" i="8"/>
  <c r="B1219" i="8"/>
  <c r="B1217" i="8"/>
  <c r="B1213" i="8"/>
  <c r="B1211" i="8"/>
  <c r="B1209" i="8"/>
  <c r="B1207" i="8"/>
  <c r="B1203" i="8"/>
  <c r="B1201" i="8"/>
  <c r="B1199" i="8"/>
  <c r="B1197" i="8"/>
  <c r="B1195" i="8"/>
  <c r="B1181" i="8"/>
  <c r="B1191" i="8"/>
  <c r="B1193" i="8"/>
  <c r="B1189" i="8"/>
  <c r="B1187" i="8"/>
  <c r="B1185" i="8"/>
  <c r="B1183" i="8"/>
  <c r="B1179" i="8"/>
  <c r="B1177" i="8"/>
  <c r="B1175" i="8"/>
  <c r="B1173" i="8"/>
  <c r="B1171" i="8"/>
  <c r="B1169" i="8"/>
  <c r="B1167" i="8"/>
  <c r="B1165" i="8"/>
  <c r="B1163" i="8"/>
  <c r="B1161" i="8"/>
  <c r="B1159" i="8"/>
  <c r="B1157" i="8"/>
  <c r="B1155" i="8"/>
  <c r="B1153" i="8"/>
  <c r="B1151" i="8"/>
  <c r="B1149" i="8"/>
  <c r="B1147" i="8"/>
  <c r="B1145" i="8"/>
  <c r="B1143" i="8"/>
  <c r="B1139" i="8"/>
  <c r="B1137" i="8"/>
  <c r="B1135" i="8"/>
  <c r="B1131" i="8"/>
  <c r="B1133" i="8"/>
  <c r="B1129" i="8"/>
  <c r="B1127" i="8"/>
  <c r="B1125" i="8"/>
  <c r="B1123" i="8"/>
  <c r="B1119" i="8"/>
  <c r="B1117" i="8"/>
  <c r="B1115" i="8"/>
  <c r="B1113" i="8"/>
  <c r="B1111" i="8"/>
  <c r="B1109" i="8"/>
  <c r="B1107" i="8"/>
  <c r="B1105" i="8"/>
  <c r="B1103" i="8"/>
  <c r="B1101" i="8"/>
  <c r="B1099" i="8"/>
  <c r="B1097" i="8"/>
  <c r="B1095" i="8"/>
  <c r="B1093" i="8"/>
  <c r="B1091" i="8"/>
  <c r="B1089" i="8"/>
  <c r="B1087" i="8"/>
  <c r="B1085" i="8"/>
  <c r="B1083" i="8"/>
  <c r="B1081" i="8"/>
  <c r="B1079" i="8"/>
  <c r="B1077" i="8"/>
  <c r="B1075" i="8"/>
  <c r="B1071" i="8"/>
  <c r="B1069" i="8"/>
  <c r="B1067" i="8"/>
  <c r="B1065" i="8"/>
  <c r="B1063" i="8"/>
  <c r="B1061" i="8"/>
  <c r="B1059" i="8"/>
  <c r="B1057" i="8"/>
  <c r="B1055" i="8"/>
  <c r="B1053" i="8"/>
  <c r="B1045" i="8"/>
  <c r="B1043" i="8"/>
  <c r="B1041" i="8"/>
  <c r="B1039" i="8"/>
  <c r="B1037" i="8"/>
  <c r="B1035" i="8"/>
  <c r="B1033" i="8"/>
  <c r="B1023" i="8"/>
  <c r="B1031" i="8"/>
  <c r="B1029" i="8"/>
  <c r="B1027" i="8"/>
  <c r="B1025" i="8"/>
  <c r="B1021" i="8"/>
  <c r="B1019" i="8"/>
  <c r="B1011" i="8"/>
  <c r="B1009" i="8"/>
  <c r="B1007" i="8"/>
  <c r="B1005" i="8"/>
  <c r="B1003" i="8"/>
  <c r="B1001" i="8"/>
  <c r="B999" i="8"/>
  <c r="B989" i="8"/>
  <c r="B987" i="8"/>
  <c r="B985" i="8"/>
  <c r="B983" i="8"/>
  <c r="B981" i="8"/>
  <c r="B979" i="8"/>
  <c r="B977" i="8"/>
  <c r="B975" i="8"/>
  <c r="B973" i="8"/>
  <c r="B971" i="8"/>
  <c r="B969" i="8"/>
  <c r="B967" i="8"/>
  <c r="B965" i="8"/>
  <c r="B963" i="8"/>
  <c r="B961" i="8"/>
  <c r="B959" i="8"/>
  <c r="B957" i="8"/>
  <c r="B955" i="8"/>
  <c r="B953" i="8"/>
  <c r="B949" i="8"/>
  <c r="B947" i="8"/>
  <c r="B945" i="8"/>
  <c r="B943" i="8"/>
  <c r="B941" i="8"/>
  <c r="B939" i="8"/>
  <c r="B923" i="8"/>
  <c r="B921" i="8"/>
  <c r="B919" i="8"/>
  <c r="B917" i="8"/>
  <c r="B915" i="8"/>
  <c r="B913" i="8"/>
  <c r="B909" i="8"/>
  <c r="B907" i="8"/>
  <c r="B905" i="8"/>
  <c r="B903" i="8"/>
  <c r="B901" i="8"/>
  <c r="B899" i="8"/>
  <c r="B897" i="8"/>
  <c r="B895" i="8"/>
  <c r="B893" i="8"/>
  <c r="B891" i="8"/>
  <c r="B889" i="8"/>
  <c r="B887" i="8"/>
  <c r="B885" i="8"/>
  <c r="B883" i="8"/>
  <c r="B881" i="8"/>
  <c r="B879" i="8"/>
  <c r="B877" i="8"/>
  <c r="B875" i="8"/>
  <c r="B873" i="8"/>
  <c r="B871" i="8"/>
  <c r="B869" i="8"/>
  <c r="B867" i="8"/>
  <c r="B863" i="8"/>
  <c r="B859" i="8"/>
  <c r="B857" i="8"/>
  <c r="B855" i="8"/>
  <c r="B853" i="8"/>
  <c r="B851" i="8"/>
  <c r="B849" i="8"/>
  <c r="B847" i="8"/>
  <c r="B845" i="8"/>
  <c r="B843" i="8"/>
  <c r="B841" i="8"/>
  <c r="B839" i="8"/>
  <c r="B837" i="8"/>
  <c r="B835" i="8"/>
  <c r="B833" i="8"/>
  <c r="B831" i="8"/>
  <c r="B829" i="8"/>
  <c r="B827" i="8"/>
  <c r="B825" i="8"/>
  <c r="B823" i="8"/>
  <c r="B821" i="8"/>
  <c r="B819" i="8"/>
  <c r="B817" i="8"/>
  <c r="B815" i="8"/>
  <c r="B813" i="8"/>
  <c r="B811" i="8"/>
  <c r="B809" i="8"/>
  <c r="B807" i="8"/>
  <c r="B805" i="8"/>
  <c r="B803" i="8"/>
  <c r="B801" i="8"/>
  <c r="B799" i="8"/>
  <c r="B797" i="8"/>
  <c r="B795" i="8"/>
  <c r="B793" i="8"/>
  <c r="B789" i="8"/>
  <c r="B787" i="8"/>
  <c r="B785" i="8"/>
  <c r="B783" i="8"/>
  <c r="B781" i="8"/>
  <c r="B775" i="8"/>
  <c r="B773" i="8"/>
  <c r="B771" i="8"/>
  <c r="B769" i="8"/>
  <c r="B767" i="8"/>
  <c r="B765" i="8"/>
  <c r="B763" i="8"/>
  <c r="B761" i="8"/>
  <c r="B759" i="8"/>
  <c r="B757" i="8"/>
  <c r="B755" i="8"/>
  <c r="B753" i="8"/>
  <c r="B751" i="8"/>
  <c r="B745" i="8"/>
  <c r="B733" i="8"/>
  <c r="B731" i="8"/>
  <c r="B729" i="8"/>
  <c r="B727" i="8"/>
  <c r="B725" i="8"/>
  <c r="B723" i="8"/>
  <c r="B721" i="8"/>
  <c r="B719" i="8"/>
  <c r="B717" i="8"/>
  <c r="B715" i="8"/>
  <c r="B713" i="8"/>
  <c r="B711" i="8"/>
  <c r="B709" i="8"/>
  <c r="B707" i="8"/>
  <c r="B701" i="8"/>
  <c r="B699" i="8"/>
  <c r="B697" i="8"/>
  <c r="B687" i="8"/>
  <c r="B685" i="8"/>
  <c r="B683" i="8"/>
  <c r="B681" i="8"/>
  <c r="B679" i="8"/>
  <c r="B677" i="8"/>
  <c r="B675" i="8"/>
  <c r="B673" i="8"/>
  <c r="B671" i="8"/>
  <c r="B665" i="8"/>
  <c r="B663" i="8"/>
  <c r="B661" i="8"/>
  <c r="B659" i="8"/>
  <c r="B657" i="8"/>
  <c r="B655" i="8"/>
  <c r="B653" i="8"/>
  <c r="B651" i="8"/>
  <c r="B649" i="8"/>
  <c r="B647" i="8"/>
  <c r="B625" i="8"/>
  <c r="B623" i="8"/>
  <c r="B617" i="8"/>
  <c r="B615" i="8"/>
  <c r="B613" i="8"/>
  <c r="B607" i="8"/>
  <c r="B611" i="8"/>
  <c r="B609" i="8"/>
  <c r="B605" i="8"/>
  <c r="B603" i="8"/>
  <c r="B601" i="8"/>
  <c r="B599" i="8"/>
  <c r="B597" i="8"/>
  <c r="B595" i="8"/>
  <c r="B593" i="8"/>
  <c r="B591" i="8"/>
  <c r="B589" i="8"/>
  <c r="B587" i="8"/>
  <c r="B585" i="8"/>
  <c r="B571" i="8"/>
  <c r="B569" i="8"/>
  <c r="B567" i="8"/>
  <c r="B565" i="8"/>
  <c r="B563" i="8"/>
  <c r="B533" i="8"/>
  <c r="B529" i="8"/>
  <c r="B527" i="8"/>
  <c r="B525" i="8"/>
  <c r="B521" i="8"/>
  <c r="B509" i="8"/>
  <c r="B475" i="8"/>
  <c r="B465" i="8"/>
  <c r="B463" i="8"/>
  <c r="B455" i="8"/>
  <c r="B449" i="8"/>
  <c r="B447" i="8"/>
  <c r="B443" i="8"/>
  <c r="B445" i="8"/>
  <c r="B439" i="8"/>
  <c r="B437" i="8"/>
  <c r="B435" i="8"/>
  <c r="B433" i="8"/>
  <c r="B431" i="8"/>
  <c r="B429" i="8"/>
  <c r="B427" i="8"/>
  <c r="B421" i="8"/>
  <c r="B423" i="8"/>
  <c r="B425" i="8"/>
  <c r="B419" i="8"/>
  <c r="B417" i="8"/>
  <c r="B399" i="8"/>
  <c r="B415" i="8"/>
  <c r="B413" i="8"/>
  <c r="B411" i="8"/>
  <c r="B409" i="8"/>
  <c r="B407" i="8"/>
  <c r="B405" i="8"/>
  <c r="B403" i="8"/>
  <c r="B401" i="8"/>
  <c r="B397" i="8"/>
  <c r="B395" i="8"/>
  <c r="B393" i="8"/>
  <c r="B391" i="8"/>
  <c r="B389" i="8"/>
  <c r="B387" i="8"/>
  <c r="B385" i="8"/>
  <c r="B383" i="8"/>
  <c r="B381" i="8"/>
  <c r="B379" i="8"/>
  <c r="B377" i="8"/>
  <c r="B375" i="8"/>
  <c r="B373" i="8"/>
  <c r="B371" i="8"/>
  <c r="B369" i="8"/>
  <c r="B367" i="8"/>
  <c r="B365" i="8"/>
  <c r="B363" i="8"/>
  <c r="B361" i="8"/>
  <c r="B359" i="8"/>
  <c r="B357" i="8"/>
  <c r="B355" i="8"/>
  <c r="B353" i="8"/>
  <c r="B351" i="8"/>
  <c r="B347" i="8"/>
  <c r="B331" i="8"/>
  <c r="B343" i="8"/>
  <c r="B329" i="8"/>
  <c r="B327" i="8"/>
  <c r="B323" i="8"/>
  <c r="B321" i="8"/>
  <c r="B319" i="8"/>
  <c r="B317" i="8"/>
  <c r="B315" i="8"/>
  <c r="B313" i="8"/>
  <c r="B311" i="8"/>
  <c r="B303" i="8"/>
  <c r="B299" i="8"/>
  <c r="B297" i="8"/>
  <c r="B295" i="8"/>
  <c r="B293" i="8"/>
  <c r="B291" i="8"/>
  <c r="B289" i="8"/>
  <c r="B287" i="8"/>
  <c r="B285" i="8"/>
  <c r="B281" i="8"/>
  <c r="B279" i="8"/>
  <c r="B277" i="8"/>
  <c r="B275" i="8"/>
  <c r="B255" i="8"/>
  <c r="B253" i="8"/>
  <c r="B249" i="8"/>
  <c r="B271" i="8"/>
  <c r="B269" i="8"/>
  <c r="B265" i="8"/>
  <c r="B263" i="8"/>
  <c r="B261" i="8"/>
  <c r="B259" i="8"/>
  <c r="B273" i="8"/>
  <c r="B257" i="8"/>
  <c r="B247" i="8"/>
  <c r="B245" i="8"/>
  <c r="B243" i="8"/>
  <c r="B241" i="8"/>
  <c r="B237" i="8"/>
  <c r="B235" i="8"/>
  <c r="B233" i="8"/>
  <c r="B231" i="8"/>
  <c r="B229" i="8"/>
  <c r="B227" i="8"/>
  <c r="B225" i="8"/>
  <c r="B223" i="8"/>
  <c r="B221" i="8"/>
  <c r="B219" i="8"/>
  <c r="B217" i="8"/>
  <c r="B215" i="8"/>
  <c r="B213" i="8"/>
  <c r="B211" i="8"/>
  <c r="B209" i="8"/>
  <c r="B207" i="8"/>
  <c r="B205" i="8"/>
  <c r="B203" i="8"/>
  <c r="B201" i="8"/>
  <c r="B199" i="8"/>
  <c r="B197" i="8"/>
  <c r="B195" i="8"/>
  <c r="B193" i="8"/>
  <c r="B191" i="8"/>
  <c r="B189" i="8"/>
  <c r="B187" i="8"/>
  <c r="B185" i="8"/>
  <c r="B175" i="8"/>
  <c r="B173" i="8"/>
  <c r="B169" i="8"/>
  <c r="B167" i="8"/>
  <c r="B163" i="8"/>
  <c r="B165" i="8"/>
  <c r="B161" i="8"/>
  <c r="B159" i="8"/>
  <c r="B157" i="8"/>
  <c r="B155" i="8"/>
  <c r="B153" i="8"/>
  <c r="B151" i="8"/>
  <c r="B147" i="8"/>
  <c r="B121" i="8"/>
  <c r="B109" i="8"/>
  <c r="B107" i="8"/>
  <c r="B105" i="8"/>
  <c r="B101" i="8"/>
  <c r="B99" i="8"/>
  <c r="B93" i="8"/>
  <c r="B95" i="8"/>
  <c r="B89" i="8"/>
  <c r="B83" i="8"/>
  <c r="B75" i="8"/>
  <c r="B71" i="8"/>
  <c r="B69" i="8"/>
  <c r="B67" i="8"/>
  <c r="B65" i="8"/>
  <c r="B61" i="8"/>
  <c r="B57" i="8"/>
  <c r="B53" i="8" l="1"/>
  <c r="B51" i="8"/>
  <c r="B49" i="8"/>
  <c r="B45" i="8"/>
  <c r="B43" i="8"/>
  <c r="B41" i="8"/>
  <c r="B35" i="8"/>
  <c r="B33" i="8"/>
  <c r="B31" i="8"/>
  <c r="B29" i="8"/>
  <c r="B27" i="8"/>
  <c r="B25" i="8"/>
  <c r="B23" i="8"/>
  <c r="B19" i="8"/>
  <c r="B21" i="8"/>
  <c r="B17" i="8"/>
  <c r="B11" i="8"/>
  <c r="B13" i="8"/>
  <c r="B15" i="8"/>
  <c r="B1557" i="8"/>
  <c r="B1287" i="8"/>
  <c r="B461" i="8"/>
  <c r="B171" i="8"/>
  <c r="A1" i="8"/>
  <c r="A2" i="8"/>
  <c r="A3" i="8"/>
  <c r="A4" i="8"/>
  <c r="A5" i="8"/>
  <c r="A6" i="8"/>
  <c r="B1" i="8"/>
  <c r="B2" i="8"/>
  <c r="B3" i="8"/>
  <c r="B4" i="8"/>
  <c r="B5" i="8"/>
  <c r="B6" i="8"/>
  <c r="B9" i="8"/>
  <c r="B18" i="2" l="1"/>
  <c r="B17" i="2"/>
  <c r="B16" i="2"/>
  <c r="B15" i="2"/>
  <c r="B14" i="2"/>
  <c r="B13" i="2"/>
  <c r="B12" i="2"/>
  <c r="B11" i="2"/>
  <c r="B10" i="2"/>
  <c r="B9" i="2"/>
  <c r="E736" i="1"/>
  <c r="D736" i="1"/>
  <c r="B1463" i="8" s="1"/>
  <c r="C736" i="1"/>
  <c r="G778" i="1" l="1"/>
  <c r="H778" i="1" s="1"/>
  <c r="C1548" i="8" s="1"/>
  <c r="G777" i="1"/>
  <c r="H777" i="1" s="1"/>
  <c r="C1546" i="8" s="1"/>
  <c r="G776" i="1"/>
  <c r="H776" i="1" s="1"/>
  <c r="C1544" i="8" s="1"/>
  <c r="G775" i="1"/>
  <c r="H775" i="1" s="1"/>
  <c r="C1542" i="8" s="1"/>
  <c r="G774" i="1"/>
  <c r="H774" i="1" s="1"/>
  <c r="C1540" i="8" s="1"/>
  <c r="G747" i="1"/>
  <c r="H747" i="1" s="1"/>
  <c r="C1486" i="8" s="1"/>
  <c r="G744" i="1"/>
  <c r="H744" i="1" s="1"/>
  <c r="C1480" i="8" s="1"/>
  <c r="G742" i="1"/>
  <c r="H742" i="1" s="1"/>
  <c r="C1476" i="8" s="1"/>
  <c r="G741" i="1"/>
  <c r="H741" i="1" s="1"/>
  <c r="C1474" i="8" s="1"/>
  <c r="G736" i="1"/>
  <c r="H736" i="1" s="1"/>
  <c r="C1464" i="8" s="1"/>
  <c r="G732" i="1"/>
  <c r="H732" i="1" s="1"/>
  <c r="C1456" i="8" s="1"/>
  <c r="G731" i="1"/>
  <c r="H731" i="1" s="1"/>
  <c r="C1454" i="8" s="1"/>
  <c r="G730" i="1"/>
  <c r="H730" i="1" s="1"/>
  <c r="C1452" i="8" s="1"/>
  <c r="G729" i="1"/>
  <c r="H729" i="1" s="1"/>
  <c r="C1450" i="8" s="1"/>
  <c r="G728" i="1"/>
  <c r="H728" i="1" s="1"/>
  <c r="C1448" i="8" s="1"/>
  <c r="G727" i="1"/>
  <c r="H727" i="1" s="1"/>
  <c r="C1446" i="8" s="1"/>
  <c r="G726" i="1"/>
  <c r="H726" i="1" s="1"/>
  <c r="C1444" i="8" s="1"/>
  <c r="G725" i="1"/>
  <c r="H725" i="1" s="1"/>
  <c r="C1442" i="8" s="1"/>
  <c r="G724" i="1"/>
  <c r="H724" i="1" s="1"/>
  <c r="C1440" i="8" s="1"/>
  <c r="G723" i="1"/>
  <c r="H723" i="1" s="1"/>
  <c r="C1438" i="8" s="1"/>
  <c r="G722" i="1"/>
  <c r="H722" i="1" s="1"/>
  <c r="C1436" i="8" s="1"/>
  <c r="G721" i="1"/>
  <c r="H721" i="1" s="1"/>
  <c r="C1434" i="8" s="1"/>
  <c r="G720" i="1"/>
  <c r="H720" i="1" s="1"/>
  <c r="C1432" i="8" s="1"/>
  <c r="G719" i="1"/>
  <c r="H719" i="1" s="1"/>
  <c r="C1430" i="8" s="1"/>
  <c r="G718" i="1"/>
  <c r="H718" i="1" s="1"/>
  <c r="C1428" i="8" s="1"/>
  <c r="G717" i="1"/>
  <c r="H717" i="1" s="1"/>
  <c r="C1426" i="8" s="1"/>
  <c r="G716" i="1"/>
  <c r="H716" i="1" s="1"/>
  <c r="C1424" i="8" s="1"/>
  <c r="G715" i="1"/>
  <c r="H715" i="1" s="1"/>
  <c r="C1422" i="8" s="1"/>
  <c r="G714" i="1"/>
  <c r="H714" i="1" s="1"/>
  <c r="C1420" i="8" s="1"/>
  <c r="G713" i="1"/>
  <c r="H713" i="1" s="1"/>
  <c r="C1418" i="8" s="1"/>
  <c r="G712" i="1"/>
  <c r="H712" i="1" s="1"/>
  <c r="C1416" i="8" s="1"/>
  <c r="G711" i="1"/>
  <c r="H711" i="1" s="1"/>
  <c r="C1414" i="8" s="1"/>
  <c r="G706" i="1"/>
  <c r="H706" i="1" s="1"/>
  <c r="C1404" i="8" s="1"/>
  <c r="G705" i="1"/>
  <c r="H705" i="1" s="1"/>
  <c r="C1402" i="8" s="1"/>
  <c r="G703" i="1"/>
  <c r="H703" i="1" s="1"/>
  <c r="C1398" i="8" s="1"/>
  <c r="G684" i="1"/>
  <c r="H684" i="1" s="1"/>
  <c r="C1360" i="8" s="1"/>
  <c r="G683" i="1"/>
  <c r="H683" i="1" s="1"/>
  <c r="C1358" i="8" s="1"/>
  <c r="G647" i="1"/>
  <c r="H647" i="1" s="1"/>
  <c r="C1286" i="8" s="1"/>
  <c r="G646" i="1"/>
  <c r="H646" i="1" s="1"/>
  <c r="C1284" i="8" s="1"/>
  <c r="G644" i="1"/>
  <c r="H644" i="1" s="1"/>
  <c r="C1280" i="8" s="1"/>
  <c r="G643" i="1"/>
  <c r="H643" i="1" s="1"/>
  <c r="C1278" i="8" s="1"/>
  <c r="G642" i="1"/>
  <c r="H642" i="1" s="1"/>
  <c r="C1276" i="8" s="1"/>
  <c r="G637" i="1"/>
  <c r="H637" i="1" s="1"/>
  <c r="C1266" i="8" s="1"/>
  <c r="G625" i="1"/>
  <c r="H625" i="1" s="1"/>
  <c r="C1242" i="8" s="1"/>
  <c r="G617" i="1"/>
  <c r="H617" i="1" s="1"/>
  <c r="C1226" i="8" s="1"/>
  <c r="G612" i="1"/>
  <c r="H612" i="1" s="1"/>
  <c r="C1216" i="8" s="1"/>
  <c r="G607" i="1"/>
  <c r="H607" i="1" s="1"/>
  <c r="C1206" i="8" s="1"/>
  <c r="G575" i="1"/>
  <c r="H575" i="1" s="1"/>
  <c r="C1142" i="8" s="1"/>
  <c r="G565" i="1"/>
  <c r="H565" i="1" s="1"/>
  <c r="C1122" i="8" s="1"/>
  <c r="G541" i="1"/>
  <c r="H541" i="1" s="1"/>
  <c r="C1074" i="8" s="1"/>
  <c r="G530" i="1"/>
  <c r="H530" i="1" s="1"/>
  <c r="C1052" i="8" s="1"/>
  <c r="G529" i="1"/>
  <c r="H529" i="1" s="1"/>
  <c r="C1050" i="8" s="1"/>
  <c r="G528" i="1"/>
  <c r="H528" i="1" s="1"/>
  <c r="C1048" i="8" s="1"/>
  <c r="G513" i="1"/>
  <c r="H513" i="1" s="1"/>
  <c r="C1018" i="8" s="1"/>
  <c r="G512" i="1"/>
  <c r="H512" i="1" s="1"/>
  <c r="C1016" i="8" s="1"/>
  <c r="G511" i="1"/>
  <c r="H511" i="1" s="1"/>
  <c r="C1014" i="8" s="1"/>
  <c r="G503" i="1"/>
  <c r="H503" i="1" s="1"/>
  <c r="C998" i="8" s="1"/>
  <c r="G502" i="1"/>
  <c r="H502" i="1" s="1"/>
  <c r="C996" i="8" s="1"/>
  <c r="G501" i="1"/>
  <c r="H501" i="1" s="1"/>
  <c r="C994" i="8" s="1"/>
  <c r="G500" i="1"/>
  <c r="H500" i="1" s="1"/>
  <c r="C992" i="8" s="1"/>
  <c r="G480" i="1"/>
  <c r="H480" i="1" s="1"/>
  <c r="C952" i="8" s="1"/>
  <c r="G473" i="1"/>
  <c r="H473" i="1" s="1"/>
  <c r="C938" i="8" s="1"/>
  <c r="G472" i="1"/>
  <c r="H472" i="1" s="1"/>
  <c r="C936" i="8" s="1"/>
  <c r="G471" i="1"/>
  <c r="H471" i="1" s="1"/>
  <c r="C934" i="8" s="1"/>
  <c r="G470" i="1"/>
  <c r="H470" i="1" s="1"/>
  <c r="C932" i="8" s="1"/>
  <c r="G469" i="1"/>
  <c r="H469" i="1" s="1"/>
  <c r="C930" i="8" s="1"/>
  <c r="G468" i="1"/>
  <c r="H468" i="1" s="1"/>
  <c r="C928" i="8" s="1"/>
  <c r="G467" i="1"/>
  <c r="H467" i="1" s="1"/>
  <c r="C926" i="8" s="1"/>
  <c r="G460" i="1"/>
  <c r="H460" i="1" s="1"/>
  <c r="C912" i="8" s="1"/>
  <c r="G437" i="1"/>
  <c r="H437" i="1" s="1"/>
  <c r="C866" i="8" s="1"/>
  <c r="G435" i="1"/>
  <c r="H435" i="1" s="1"/>
  <c r="C862" i="8" s="1"/>
  <c r="G400" i="1"/>
  <c r="H400" i="1" s="1"/>
  <c r="C792" i="8" s="1"/>
  <c r="G394" i="1"/>
  <c r="H394" i="1" s="1"/>
  <c r="C780" i="8" s="1"/>
  <c r="G393" i="1"/>
  <c r="H393" i="1" s="1"/>
  <c r="C778" i="8" s="1"/>
  <c r="G379" i="1"/>
  <c r="H379" i="1" s="1"/>
  <c r="C750" i="8" s="1"/>
  <c r="G378" i="1"/>
  <c r="H378" i="1" s="1"/>
  <c r="C748" i="8" s="1"/>
  <c r="G376" i="1"/>
  <c r="H376" i="1" s="1"/>
  <c r="C744" i="8" s="1"/>
  <c r="G375" i="1"/>
  <c r="H375" i="1" s="1"/>
  <c r="C742" i="8" s="1"/>
  <c r="G374" i="1"/>
  <c r="H374" i="1" s="1"/>
  <c r="C740" i="8" s="1"/>
  <c r="G373" i="1"/>
  <c r="H373" i="1" s="1"/>
  <c r="C738" i="8" s="1"/>
  <c r="G372" i="1"/>
  <c r="H372" i="1" s="1"/>
  <c r="C736" i="8" s="1"/>
  <c r="G357" i="1"/>
  <c r="H357" i="1" s="1"/>
  <c r="C706" i="8" s="1"/>
  <c r="G356" i="1"/>
  <c r="H356" i="1" s="1"/>
  <c r="C704" i="8" s="1"/>
  <c r="G352" i="1"/>
  <c r="H352" i="1" s="1"/>
  <c r="C696" i="8" s="1"/>
  <c r="G351" i="1"/>
  <c r="H351" i="1" s="1"/>
  <c r="C694" i="8" s="1"/>
  <c r="G350" i="1"/>
  <c r="H350" i="1" s="1"/>
  <c r="C692" i="8" s="1"/>
  <c r="G349" i="1"/>
  <c r="H349" i="1" s="1"/>
  <c r="C690" i="8" s="1"/>
  <c r="G339" i="1"/>
  <c r="H339" i="1" s="1"/>
  <c r="C670" i="8" s="1"/>
  <c r="G338" i="1"/>
  <c r="H338" i="1" s="1"/>
  <c r="C668" i="8" s="1"/>
  <c r="G327" i="1"/>
  <c r="H327" i="1" s="1"/>
  <c r="C646" i="8" s="1"/>
  <c r="G326" i="1"/>
  <c r="H326" i="1" s="1"/>
  <c r="C644" i="8" s="1"/>
  <c r="G325" i="1"/>
  <c r="H325" i="1" s="1"/>
  <c r="C642" i="8" s="1"/>
  <c r="G324" i="1"/>
  <c r="H324" i="1" s="1"/>
  <c r="C640" i="8" s="1"/>
  <c r="G323" i="1"/>
  <c r="H323" i="1" s="1"/>
  <c r="C638" i="8" s="1"/>
  <c r="G322" i="1"/>
  <c r="H322" i="1" s="1"/>
  <c r="C636" i="8" s="1"/>
  <c r="G321" i="1"/>
  <c r="H321" i="1" s="1"/>
  <c r="C634" i="8" s="1"/>
  <c r="G320" i="1"/>
  <c r="H320" i="1" s="1"/>
  <c r="C632" i="8" s="1"/>
  <c r="G319" i="1"/>
  <c r="H319" i="1" s="1"/>
  <c r="C630" i="8" s="1"/>
  <c r="G318" i="1"/>
  <c r="H318" i="1" s="1"/>
  <c r="C628" i="8" s="1"/>
  <c r="G315" i="1"/>
  <c r="H315" i="1" s="1"/>
  <c r="C622" i="8" s="1"/>
  <c r="G314" i="1"/>
  <c r="H314" i="1" s="1"/>
  <c r="C620" i="8" s="1"/>
  <c r="G296" i="1"/>
  <c r="H296" i="1" s="1"/>
  <c r="C584" i="8" s="1"/>
  <c r="G295" i="1"/>
  <c r="H295" i="1" s="1"/>
  <c r="C582" i="8" s="1"/>
  <c r="G294" i="1"/>
  <c r="H294" i="1" s="1"/>
  <c r="C580" i="8" s="1"/>
  <c r="G293" i="1"/>
  <c r="H293" i="1" s="1"/>
  <c r="C578" i="8" s="1"/>
  <c r="G292" i="1"/>
  <c r="H292" i="1" s="1"/>
  <c r="C576" i="8" s="1"/>
  <c r="G291" i="1"/>
  <c r="H291" i="1" s="1"/>
  <c r="C574" i="8" s="1"/>
  <c r="G285" i="1"/>
  <c r="H285" i="1" s="1"/>
  <c r="C562" i="8" s="1"/>
  <c r="G284" i="1"/>
  <c r="H284" i="1" s="1"/>
  <c r="C560" i="8" s="1"/>
  <c r="G283" i="1"/>
  <c r="H283" i="1" s="1"/>
  <c r="C558" i="8" s="1"/>
  <c r="G282" i="1"/>
  <c r="H282" i="1" s="1"/>
  <c r="C556" i="8" s="1"/>
  <c r="G281" i="1"/>
  <c r="H281" i="1" s="1"/>
  <c r="C554" i="8" s="1"/>
  <c r="G280" i="1"/>
  <c r="H280" i="1" s="1"/>
  <c r="C552" i="8" s="1"/>
  <c r="G279" i="1"/>
  <c r="H279" i="1" s="1"/>
  <c r="C550" i="8" s="1"/>
  <c r="G278" i="1"/>
  <c r="H278" i="1" s="1"/>
  <c r="C548" i="8" s="1"/>
  <c r="G277" i="1"/>
  <c r="H277" i="1" s="1"/>
  <c r="C546" i="8" s="1"/>
  <c r="G276" i="1"/>
  <c r="H276" i="1" s="1"/>
  <c r="C544" i="8" s="1"/>
  <c r="G275" i="1"/>
  <c r="H275" i="1" s="1"/>
  <c r="C542" i="8" s="1"/>
  <c r="G274" i="1"/>
  <c r="H274" i="1" s="1"/>
  <c r="C540" i="8" s="1"/>
  <c r="G273" i="1"/>
  <c r="H273" i="1" s="1"/>
  <c r="C538" i="8" s="1"/>
  <c r="G272" i="1"/>
  <c r="H272" i="1" s="1"/>
  <c r="C536" i="8" s="1"/>
  <c r="G270" i="1"/>
  <c r="H270" i="1" s="1"/>
  <c r="C532" i="8" s="1"/>
  <c r="G266" i="1"/>
  <c r="H266" i="1" s="1"/>
  <c r="C524" i="8" s="1"/>
  <c r="G264" i="1"/>
  <c r="H264" i="1" s="1"/>
  <c r="C520" i="8" s="1"/>
  <c r="G263" i="1"/>
  <c r="H263" i="1" s="1"/>
  <c r="C518" i="8" s="1"/>
  <c r="G262" i="1"/>
  <c r="H262" i="1" s="1"/>
  <c r="C516" i="8" s="1"/>
  <c r="G261" i="1"/>
  <c r="H261" i="1" s="1"/>
  <c r="C514" i="8" s="1"/>
  <c r="G260" i="1"/>
  <c r="H260" i="1" s="1"/>
  <c r="C512" i="8" s="1"/>
  <c r="G258" i="1"/>
  <c r="H258" i="1" s="1"/>
  <c r="C508" i="8" s="1"/>
  <c r="G257" i="1"/>
  <c r="H257" i="1" s="1"/>
  <c r="C506" i="8" s="1"/>
  <c r="G256" i="1"/>
  <c r="H256" i="1" s="1"/>
  <c r="C504" i="8" s="1"/>
  <c r="G255" i="1"/>
  <c r="H255" i="1" s="1"/>
  <c r="C502" i="8" s="1"/>
  <c r="G254" i="1"/>
  <c r="H254" i="1" s="1"/>
  <c r="C500" i="8" s="1"/>
  <c r="G253" i="1"/>
  <c r="H253" i="1" s="1"/>
  <c r="C498" i="8" s="1"/>
  <c r="G252" i="1"/>
  <c r="H252" i="1" s="1"/>
  <c r="C496" i="8" s="1"/>
  <c r="G251" i="1"/>
  <c r="H251" i="1" s="1"/>
  <c r="C494" i="8" s="1"/>
  <c r="G250" i="1"/>
  <c r="H250" i="1" s="1"/>
  <c r="C492" i="8" s="1"/>
  <c r="G249" i="1"/>
  <c r="H249" i="1" s="1"/>
  <c r="C490" i="8" s="1"/>
  <c r="G248" i="1"/>
  <c r="H248" i="1" s="1"/>
  <c r="C488" i="8" s="1"/>
  <c r="G247" i="1"/>
  <c r="H247" i="1" s="1"/>
  <c r="C486" i="8" s="1"/>
  <c r="G246" i="1"/>
  <c r="H246" i="1" s="1"/>
  <c r="C484" i="8" s="1"/>
  <c r="G245" i="1"/>
  <c r="H245" i="1" s="1"/>
  <c r="C482" i="8" s="1"/>
  <c r="G244" i="1"/>
  <c r="H244" i="1" s="1"/>
  <c r="C480" i="8" s="1"/>
  <c r="G243" i="1"/>
  <c r="H243" i="1" s="1"/>
  <c r="C478" i="8" s="1"/>
  <c r="G241" i="1"/>
  <c r="H241" i="1" s="1"/>
  <c r="C474" i="8" s="1"/>
  <c r="G240" i="1"/>
  <c r="H240" i="1" s="1"/>
  <c r="C472" i="8" s="1"/>
  <c r="G239" i="1"/>
  <c r="H239" i="1" s="1"/>
  <c r="C470" i="8" s="1"/>
  <c r="G238" i="1"/>
  <c r="H238" i="1" s="1"/>
  <c r="C468" i="8" s="1"/>
  <c r="G234" i="1"/>
  <c r="H234" i="1" s="1"/>
  <c r="C460" i="8" s="1"/>
  <c r="G233" i="1"/>
  <c r="H233" i="1" s="1"/>
  <c r="C458" i="8" s="1"/>
  <c r="G231" i="1"/>
  <c r="H231" i="1" s="1"/>
  <c r="C454" i="8" s="1"/>
  <c r="G230" i="1"/>
  <c r="H230" i="1" s="1"/>
  <c r="C452" i="8" s="1"/>
  <c r="G225" i="1"/>
  <c r="H225" i="1" s="1"/>
  <c r="C442" i="8" s="1"/>
  <c r="G179" i="1"/>
  <c r="H179" i="1" s="1"/>
  <c r="C350" i="8" s="1"/>
  <c r="G177" i="1"/>
  <c r="H177" i="1" s="1"/>
  <c r="C346" i="8" s="1"/>
  <c r="G175" i="1"/>
  <c r="H175" i="1" s="1"/>
  <c r="C342" i="8" s="1"/>
  <c r="G174" i="1"/>
  <c r="H174" i="1" s="1"/>
  <c r="C340" i="8" s="1"/>
  <c r="G173" i="1"/>
  <c r="H173" i="1" s="1"/>
  <c r="C338" i="8" s="1"/>
  <c r="G172" i="1"/>
  <c r="H172" i="1" s="1"/>
  <c r="C336" i="8" s="1"/>
  <c r="G171" i="1"/>
  <c r="H171" i="1" s="1"/>
  <c r="C334" i="8" s="1"/>
  <c r="G167" i="1"/>
  <c r="H167" i="1" s="1"/>
  <c r="C326" i="8" s="1"/>
  <c r="G159" i="1"/>
  <c r="H159" i="1" s="1"/>
  <c r="C310" i="8" s="1"/>
  <c r="G158" i="1"/>
  <c r="H158" i="1" s="1"/>
  <c r="C308" i="8" s="1"/>
  <c r="G157" i="1"/>
  <c r="H157" i="1" s="1"/>
  <c r="C306" i="8" s="1"/>
  <c r="G155" i="1"/>
  <c r="H155" i="1" s="1"/>
  <c r="C302" i="8" s="1"/>
  <c r="G146" i="1"/>
  <c r="H146" i="1" s="1"/>
  <c r="C284" i="8" s="1"/>
  <c r="G138" i="1"/>
  <c r="H138" i="1" s="1"/>
  <c r="C268" i="8" s="1"/>
  <c r="G130" i="1"/>
  <c r="H130" i="1" s="1"/>
  <c r="C252" i="8" s="1"/>
  <c r="G124" i="1"/>
  <c r="H124" i="1" s="1"/>
  <c r="C240" i="8" s="1"/>
  <c r="G96" i="1"/>
  <c r="H96" i="1" s="1"/>
  <c r="C184" i="8" s="1"/>
  <c r="G95" i="1"/>
  <c r="H95" i="1" s="1"/>
  <c r="C182" i="8" s="1"/>
  <c r="G94" i="1"/>
  <c r="H94" i="1" s="1"/>
  <c r="C180" i="8" s="1"/>
  <c r="G93" i="1"/>
  <c r="H93" i="1" s="1"/>
  <c r="C178" i="8" s="1"/>
  <c r="G79" i="1"/>
  <c r="H79" i="1" s="1"/>
  <c r="C150" i="8" s="1"/>
  <c r="G77" i="1"/>
  <c r="H77" i="1" s="1"/>
  <c r="C146" i="8" s="1"/>
  <c r="G76" i="1"/>
  <c r="H76" i="1" s="1"/>
  <c r="C144" i="8" s="1"/>
  <c r="G75" i="1"/>
  <c r="H75" i="1" s="1"/>
  <c r="C142" i="8" s="1"/>
  <c r="G74" i="1"/>
  <c r="H74" i="1" s="1"/>
  <c r="C140" i="8" s="1"/>
  <c r="G73" i="1"/>
  <c r="H73" i="1" s="1"/>
  <c r="C138" i="8" s="1"/>
  <c r="G72" i="1"/>
  <c r="H72" i="1" s="1"/>
  <c r="C136" i="8" s="1"/>
  <c r="G71" i="1"/>
  <c r="H71" i="1" s="1"/>
  <c r="C134" i="8" s="1"/>
  <c r="G70" i="1"/>
  <c r="H70" i="1" s="1"/>
  <c r="C132" i="8" s="1"/>
  <c r="G69" i="1"/>
  <c r="H69" i="1" s="1"/>
  <c r="C130" i="8" s="1"/>
  <c r="G68" i="1"/>
  <c r="H68" i="1" s="1"/>
  <c r="C128" i="8" s="1"/>
  <c r="G67" i="1"/>
  <c r="H67" i="1" s="1"/>
  <c r="C126" i="8" s="1"/>
  <c r="G66" i="1"/>
  <c r="H66" i="1" s="1"/>
  <c r="C124" i="8" s="1"/>
  <c r="G64" i="1"/>
  <c r="H64" i="1" s="1"/>
  <c r="C120" i="8" s="1"/>
  <c r="G63" i="1"/>
  <c r="H63" i="1" s="1"/>
  <c r="C118" i="8" s="1"/>
  <c r="G62" i="1"/>
  <c r="H62" i="1" s="1"/>
  <c r="C116" i="8" s="1"/>
  <c r="G61" i="1"/>
  <c r="H61" i="1" s="1"/>
  <c r="C114" i="8" s="1"/>
  <c r="G60" i="1"/>
  <c r="H60" i="1" s="1"/>
  <c r="C112" i="8" s="1"/>
  <c r="G56" i="1"/>
  <c r="H56" i="1" s="1"/>
  <c r="C104" i="8" s="1"/>
  <c r="G53" i="1"/>
  <c r="H53" i="1" s="1"/>
  <c r="C98" i="8" s="1"/>
  <c r="G50" i="1"/>
  <c r="H50" i="1" s="1"/>
  <c r="C92" i="8" s="1"/>
  <c r="G48" i="1"/>
  <c r="H48" i="1" s="1"/>
  <c r="C88" i="8" s="1"/>
  <c r="G47" i="1"/>
  <c r="H47" i="1" s="1"/>
  <c r="C86" i="8" s="1"/>
  <c r="G45" i="1"/>
  <c r="H45" i="1" s="1"/>
  <c r="C82" i="8" s="1"/>
  <c r="G44" i="1"/>
  <c r="H44" i="1" s="1"/>
  <c r="C80" i="8" s="1"/>
  <c r="G43" i="1"/>
  <c r="H43" i="1" s="1"/>
  <c r="C78" i="8" s="1"/>
  <c r="G41" i="1"/>
  <c r="H41" i="1" s="1"/>
  <c r="C74" i="8" s="1"/>
  <c r="G36" i="1"/>
  <c r="H36" i="1" s="1"/>
  <c r="C64" i="8" s="1"/>
  <c r="G34" i="1"/>
  <c r="H34" i="1" s="1"/>
  <c r="C60" i="8" s="1"/>
  <c r="G32" i="1"/>
  <c r="H32" i="1" s="1"/>
  <c r="C56" i="8" s="1"/>
  <c r="G28" i="1"/>
  <c r="H28" i="1" s="1"/>
  <c r="C48" i="8" s="1"/>
  <c r="G24" i="1"/>
  <c r="H24" i="1" s="1"/>
  <c r="C40" i="8" s="1"/>
  <c r="E778" i="1"/>
  <c r="D778" i="1"/>
  <c r="B1547" i="8" s="1"/>
  <c r="C778" i="1"/>
  <c r="E777" i="1"/>
  <c r="D777" i="1"/>
  <c r="B1545" i="8" s="1"/>
  <c r="C777" i="1"/>
  <c r="E776" i="1"/>
  <c r="D776" i="1"/>
  <c r="B1543" i="8" s="1"/>
  <c r="C776" i="1"/>
  <c r="E775" i="1"/>
  <c r="D775" i="1"/>
  <c r="B1541" i="8" s="1"/>
  <c r="C775" i="1"/>
  <c r="E774" i="1"/>
  <c r="D774" i="1"/>
  <c r="B1539" i="8" s="1"/>
  <c r="C774" i="1"/>
  <c r="E747" i="1"/>
  <c r="D747" i="1"/>
  <c r="B1485" i="8" s="1"/>
  <c r="C747" i="1"/>
  <c r="E744" i="1"/>
  <c r="D744" i="1"/>
  <c r="B1479" i="8" s="1"/>
  <c r="C744" i="1"/>
  <c r="E742" i="1"/>
  <c r="D742" i="1"/>
  <c r="B1475" i="8" s="1"/>
  <c r="C742" i="1"/>
  <c r="E741" i="1"/>
  <c r="D741" i="1"/>
  <c r="B1473" i="8" s="1"/>
  <c r="C741" i="1"/>
  <c r="E732" i="1"/>
  <c r="D732" i="1"/>
  <c r="B1455" i="8" s="1"/>
  <c r="C732" i="1"/>
  <c r="E731" i="1"/>
  <c r="D731" i="1"/>
  <c r="B1453" i="8" s="1"/>
  <c r="C731" i="1"/>
  <c r="E730" i="1"/>
  <c r="D730" i="1"/>
  <c r="B1451" i="8" s="1"/>
  <c r="C730" i="1"/>
  <c r="E729" i="1"/>
  <c r="D729" i="1"/>
  <c r="B1449" i="8" s="1"/>
  <c r="C729" i="1"/>
  <c r="E728" i="1"/>
  <c r="D728" i="1"/>
  <c r="B1447" i="8" s="1"/>
  <c r="C728" i="1"/>
  <c r="E727" i="1"/>
  <c r="D727" i="1"/>
  <c r="B1445" i="8" s="1"/>
  <c r="C727" i="1"/>
  <c r="E726" i="1"/>
  <c r="D726" i="1"/>
  <c r="B1443" i="8" s="1"/>
  <c r="C726" i="1"/>
  <c r="E725" i="1"/>
  <c r="D725" i="1"/>
  <c r="B1441" i="8" s="1"/>
  <c r="C725" i="1"/>
  <c r="E724" i="1"/>
  <c r="D724" i="1"/>
  <c r="B1439" i="8" s="1"/>
  <c r="C724" i="1"/>
  <c r="E723" i="1"/>
  <c r="D723" i="1"/>
  <c r="B1437" i="8" s="1"/>
  <c r="C723" i="1"/>
  <c r="E722" i="1"/>
  <c r="D722" i="1"/>
  <c r="B1435" i="8" s="1"/>
  <c r="C722" i="1"/>
  <c r="E721" i="1"/>
  <c r="D721" i="1"/>
  <c r="B1433" i="8" s="1"/>
  <c r="C721" i="1"/>
  <c r="E720" i="1"/>
  <c r="D720" i="1"/>
  <c r="B1431" i="8" s="1"/>
  <c r="C720" i="1"/>
  <c r="E719" i="1"/>
  <c r="D719" i="1"/>
  <c r="B1429" i="8" s="1"/>
  <c r="C719" i="1"/>
  <c r="E718" i="1"/>
  <c r="D718" i="1"/>
  <c r="B1427" i="8" s="1"/>
  <c r="C718" i="1"/>
  <c r="E717" i="1"/>
  <c r="D717" i="1"/>
  <c r="B1425" i="8" s="1"/>
  <c r="C717" i="1"/>
  <c r="E716" i="1"/>
  <c r="D716" i="1"/>
  <c r="B1423" i="8" s="1"/>
  <c r="C716" i="1"/>
  <c r="E715" i="1"/>
  <c r="D715" i="1"/>
  <c r="B1421" i="8" s="1"/>
  <c r="C715" i="1"/>
  <c r="E714" i="1"/>
  <c r="D714" i="1"/>
  <c r="B1419" i="8" s="1"/>
  <c r="C714" i="1"/>
  <c r="E713" i="1"/>
  <c r="D713" i="1"/>
  <c r="B1417" i="8" s="1"/>
  <c r="C713" i="1"/>
  <c r="E712" i="1"/>
  <c r="D712" i="1"/>
  <c r="B1415" i="8" s="1"/>
  <c r="C712" i="1"/>
  <c r="E711" i="1"/>
  <c r="D711" i="1"/>
  <c r="B1413" i="8" s="1"/>
  <c r="C711" i="1"/>
  <c r="E706" i="1"/>
  <c r="D706" i="1"/>
  <c r="B1403" i="8" s="1"/>
  <c r="C706" i="1"/>
  <c r="E705" i="1"/>
  <c r="D705" i="1"/>
  <c r="B1401" i="8" s="1"/>
  <c r="C705" i="1"/>
  <c r="E703" i="1"/>
  <c r="D703" i="1"/>
  <c r="B1397" i="8" s="1"/>
  <c r="C703" i="1"/>
  <c r="E684" i="1"/>
  <c r="D684" i="1"/>
  <c r="B1359" i="8" s="1"/>
  <c r="C684" i="1"/>
  <c r="E683" i="1"/>
  <c r="D683" i="1"/>
  <c r="B1357" i="8" s="1"/>
  <c r="C683" i="1"/>
  <c r="E647" i="1"/>
  <c r="D647" i="1"/>
  <c r="B1285" i="8" s="1"/>
  <c r="C647" i="1"/>
  <c r="E646" i="1"/>
  <c r="D646" i="1"/>
  <c r="B1283" i="8" s="1"/>
  <c r="C646" i="1"/>
  <c r="E644" i="1"/>
  <c r="D644" i="1"/>
  <c r="B1279" i="8" s="1"/>
  <c r="C644" i="1"/>
  <c r="E643" i="1"/>
  <c r="D643" i="1"/>
  <c r="B1277" i="8" s="1"/>
  <c r="C643" i="1"/>
  <c r="E642" i="1"/>
  <c r="D642" i="1"/>
  <c r="B1275" i="8" s="1"/>
  <c r="C642" i="1"/>
  <c r="E637" i="1"/>
  <c r="D637" i="1"/>
  <c r="B1265" i="8" s="1"/>
  <c r="C637" i="1"/>
  <c r="E625" i="1"/>
  <c r="D625" i="1"/>
  <c r="B1241" i="8" s="1"/>
  <c r="C625" i="1"/>
  <c r="E617" i="1"/>
  <c r="D617" i="1"/>
  <c r="B1225" i="8" s="1"/>
  <c r="C617" i="1"/>
  <c r="E612" i="1"/>
  <c r="D612" i="1"/>
  <c r="B1215" i="8" s="1"/>
  <c r="C612" i="1"/>
  <c r="E607" i="1"/>
  <c r="D607" i="1"/>
  <c r="B1205" i="8" s="1"/>
  <c r="C607" i="1"/>
  <c r="E575" i="1"/>
  <c r="D575" i="1"/>
  <c r="B1141" i="8" s="1"/>
  <c r="C575" i="1"/>
  <c r="E565" i="1"/>
  <c r="D565" i="1"/>
  <c r="B1121" i="8" s="1"/>
  <c r="C565" i="1"/>
  <c r="E541" i="1"/>
  <c r="D541" i="1"/>
  <c r="B1073" i="8" s="1"/>
  <c r="C541" i="1"/>
  <c r="E530" i="1"/>
  <c r="D530" i="1"/>
  <c r="B1051" i="8" s="1"/>
  <c r="C530" i="1"/>
  <c r="E529" i="1"/>
  <c r="D529" i="1"/>
  <c r="B1049" i="8" s="1"/>
  <c r="C529" i="1"/>
  <c r="E528" i="1"/>
  <c r="D528" i="1"/>
  <c r="B1047" i="8" s="1"/>
  <c r="C528" i="1"/>
  <c r="E513" i="1"/>
  <c r="D513" i="1"/>
  <c r="B1017" i="8" s="1"/>
  <c r="C513" i="1"/>
  <c r="E512" i="1"/>
  <c r="D512" i="1"/>
  <c r="B1015" i="8" s="1"/>
  <c r="C512" i="1"/>
  <c r="E511" i="1"/>
  <c r="D511" i="1"/>
  <c r="B1013" i="8" s="1"/>
  <c r="C511" i="1"/>
  <c r="E503" i="1"/>
  <c r="D503" i="1"/>
  <c r="B997" i="8" s="1"/>
  <c r="C503" i="1"/>
  <c r="E502" i="1"/>
  <c r="D502" i="1"/>
  <c r="B995" i="8" s="1"/>
  <c r="C502" i="1"/>
  <c r="E501" i="1"/>
  <c r="D501" i="1"/>
  <c r="B993" i="8" s="1"/>
  <c r="C501" i="1"/>
  <c r="E500" i="1"/>
  <c r="D500" i="1"/>
  <c r="B991" i="8" s="1"/>
  <c r="C500" i="1"/>
  <c r="E480" i="1"/>
  <c r="D480" i="1"/>
  <c r="B951" i="8" s="1"/>
  <c r="C480" i="1"/>
  <c r="E473" i="1"/>
  <c r="D473" i="1"/>
  <c r="B937" i="8" s="1"/>
  <c r="C473" i="1"/>
  <c r="E472" i="1"/>
  <c r="D472" i="1"/>
  <c r="B935" i="8" s="1"/>
  <c r="C472" i="1"/>
  <c r="E471" i="1"/>
  <c r="D471" i="1"/>
  <c r="B933" i="8" s="1"/>
  <c r="C471" i="1"/>
  <c r="E470" i="1"/>
  <c r="D470" i="1"/>
  <c r="B931" i="8" s="1"/>
  <c r="C470" i="1"/>
  <c r="E469" i="1"/>
  <c r="D469" i="1"/>
  <c r="B929" i="8" s="1"/>
  <c r="C469" i="1"/>
  <c r="E468" i="1"/>
  <c r="D468" i="1"/>
  <c r="B927" i="8" s="1"/>
  <c r="C468" i="1"/>
  <c r="E467" i="1"/>
  <c r="D467" i="1"/>
  <c r="B925" i="8" s="1"/>
  <c r="C467" i="1"/>
  <c r="E460" i="1"/>
  <c r="D460" i="1"/>
  <c r="B911" i="8" s="1"/>
  <c r="C460" i="1"/>
  <c r="E437" i="1"/>
  <c r="D437" i="1"/>
  <c r="B865" i="8" s="1"/>
  <c r="C437" i="1"/>
  <c r="E435" i="1"/>
  <c r="D435" i="1"/>
  <c r="B861" i="8" s="1"/>
  <c r="C435" i="1"/>
  <c r="E400" i="1"/>
  <c r="D400" i="1"/>
  <c r="B791" i="8" s="1"/>
  <c r="C400" i="1"/>
  <c r="E394" i="1"/>
  <c r="D394" i="1"/>
  <c r="B779" i="8" s="1"/>
  <c r="C394" i="1"/>
  <c r="E393" i="1"/>
  <c r="D393" i="1"/>
  <c r="B777" i="8" s="1"/>
  <c r="C393" i="1"/>
  <c r="E379" i="1"/>
  <c r="D379" i="1"/>
  <c r="B749" i="8" s="1"/>
  <c r="C379" i="1"/>
  <c r="E378" i="1"/>
  <c r="D378" i="1"/>
  <c r="B747" i="8" s="1"/>
  <c r="C378" i="1"/>
  <c r="E376" i="1"/>
  <c r="D376" i="1"/>
  <c r="B743" i="8" s="1"/>
  <c r="C376" i="1"/>
  <c r="E375" i="1"/>
  <c r="D375" i="1"/>
  <c r="B741" i="8" s="1"/>
  <c r="C375" i="1"/>
  <c r="E374" i="1"/>
  <c r="D374" i="1"/>
  <c r="B739" i="8" s="1"/>
  <c r="C374" i="1"/>
  <c r="E373" i="1"/>
  <c r="D373" i="1"/>
  <c r="B737" i="8" s="1"/>
  <c r="C373" i="1"/>
  <c r="E372" i="1"/>
  <c r="D372" i="1"/>
  <c r="B735" i="8" s="1"/>
  <c r="C372" i="1"/>
  <c r="E357" i="1"/>
  <c r="D357" i="1"/>
  <c r="B705" i="8" s="1"/>
  <c r="C357" i="1"/>
  <c r="E356" i="1"/>
  <c r="D356" i="1"/>
  <c r="B703" i="8" s="1"/>
  <c r="C356" i="1"/>
  <c r="E352" i="1"/>
  <c r="D352" i="1"/>
  <c r="B695" i="8" s="1"/>
  <c r="C352" i="1"/>
  <c r="E351" i="1"/>
  <c r="D351" i="1"/>
  <c r="B693" i="8" s="1"/>
  <c r="C351" i="1"/>
  <c r="E350" i="1"/>
  <c r="D350" i="1"/>
  <c r="B691" i="8" s="1"/>
  <c r="C350" i="1"/>
  <c r="E349" i="1"/>
  <c r="D349" i="1"/>
  <c r="B689" i="8" s="1"/>
  <c r="C349" i="1"/>
  <c r="E339" i="1"/>
  <c r="D339" i="1"/>
  <c r="B669" i="8" s="1"/>
  <c r="C339" i="1"/>
  <c r="E338" i="1"/>
  <c r="D338" i="1"/>
  <c r="B667" i="8" s="1"/>
  <c r="C338" i="1"/>
  <c r="E327" i="1"/>
  <c r="D327" i="1"/>
  <c r="B645" i="8" s="1"/>
  <c r="C327" i="1"/>
  <c r="E326" i="1"/>
  <c r="D326" i="1"/>
  <c r="B643" i="8" s="1"/>
  <c r="C326" i="1"/>
  <c r="E325" i="1"/>
  <c r="D325" i="1"/>
  <c r="B641" i="8" s="1"/>
  <c r="C325" i="1"/>
  <c r="E324" i="1"/>
  <c r="D324" i="1"/>
  <c r="B639" i="8" s="1"/>
  <c r="C324" i="1"/>
  <c r="E323" i="1"/>
  <c r="D323" i="1"/>
  <c r="B637" i="8" s="1"/>
  <c r="C323" i="1"/>
  <c r="E322" i="1"/>
  <c r="D322" i="1"/>
  <c r="B635" i="8" s="1"/>
  <c r="C322" i="1"/>
  <c r="E321" i="1"/>
  <c r="D321" i="1"/>
  <c r="B633" i="8" s="1"/>
  <c r="C321" i="1"/>
  <c r="E320" i="1"/>
  <c r="D320" i="1"/>
  <c r="B631" i="8" s="1"/>
  <c r="C320" i="1"/>
  <c r="E319" i="1"/>
  <c r="D319" i="1"/>
  <c r="B629" i="8" s="1"/>
  <c r="C319" i="1"/>
  <c r="E318" i="1"/>
  <c r="D318" i="1"/>
  <c r="B627" i="8" s="1"/>
  <c r="C318" i="1"/>
  <c r="E315" i="1"/>
  <c r="D315" i="1"/>
  <c r="B621" i="8" s="1"/>
  <c r="C315" i="1"/>
  <c r="E314" i="1"/>
  <c r="D314" i="1"/>
  <c r="B619" i="8" s="1"/>
  <c r="C314" i="1"/>
  <c r="E296" i="1"/>
  <c r="D296" i="1"/>
  <c r="B583" i="8" s="1"/>
  <c r="C296" i="1"/>
  <c r="E295" i="1"/>
  <c r="D295" i="1"/>
  <c r="B581" i="8" s="1"/>
  <c r="C295" i="1"/>
  <c r="E294" i="1"/>
  <c r="D294" i="1"/>
  <c r="B579" i="8" s="1"/>
  <c r="C294" i="1"/>
  <c r="E293" i="1"/>
  <c r="D293" i="1"/>
  <c r="B577" i="8" s="1"/>
  <c r="C293" i="1"/>
  <c r="E292" i="1"/>
  <c r="D292" i="1"/>
  <c r="B575" i="8" s="1"/>
  <c r="C292" i="1"/>
  <c r="E291" i="1"/>
  <c r="D291" i="1"/>
  <c r="B573" i="8" s="1"/>
  <c r="C291" i="1"/>
  <c r="E285" i="1"/>
  <c r="D285" i="1"/>
  <c r="B561" i="8" s="1"/>
  <c r="C285" i="1"/>
  <c r="E284" i="1"/>
  <c r="D284" i="1"/>
  <c r="B559" i="8" s="1"/>
  <c r="C284" i="1"/>
  <c r="E283" i="1"/>
  <c r="D283" i="1"/>
  <c r="B557" i="8" s="1"/>
  <c r="C283" i="1"/>
  <c r="E282" i="1"/>
  <c r="D282" i="1"/>
  <c r="B555" i="8" s="1"/>
  <c r="C282" i="1"/>
  <c r="E281" i="1"/>
  <c r="D281" i="1"/>
  <c r="B553" i="8" s="1"/>
  <c r="C281" i="1"/>
  <c r="E280" i="1"/>
  <c r="D280" i="1"/>
  <c r="B551" i="8" s="1"/>
  <c r="C280" i="1"/>
  <c r="E279" i="1"/>
  <c r="D279" i="1"/>
  <c r="B549" i="8" s="1"/>
  <c r="C279" i="1"/>
  <c r="E278" i="1"/>
  <c r="D278" i="1"/>
  <c r="B547" i="8" s="1"/>
  <c r="C278" i="1"/>
  <c r="E277" i="1"/>
  <c r="D277" i="1"/>
  <c r="B545" i="8" s="1"/>
  <c r="C277" i="1"/>
  <c r="E276" i="1"/>
  <c r="D276" i="1"/>
  <c r="B543" i="8" s="1"/>
  <c r="C276" i="1"/>
  <c r="E275" i="1"/>
  <c r="D275" i="1"/>
  <c r="B541" i="8" s="1"/>
  <c r="C275" i="1"/>
  <c r="E274" i="1"/>
  <c r="D274" i="1"/>
  <c r="B539" i="8" s="1"/>
  <c r="C274" i="1"/>
  <c r="E273" i="1"/>
  <c r="D273" i="1"/>
  <c r="B537" i="8" s="1"/>
  <c r="C273" i="1"/>
  <c r="E272" i="1"/>
  <c r="D272" i="1"/>
  <c r="B535" i="8" s="1"/>
  <c r="C272" i="1"/>
  <c r="E270" i="1"/>
  <c r="D270" i="1"/>
  <c r="B531" i="8" s="1"/>
  <c r="C270" i="1"/>
  <c r="E266" i="1"/>
  <c r="D266" i="1"/>
  <c r="B523" i="8" s="1"/>
  <c r="C266" i="1"/>
  <c r="E264" i="1"/>
  <c r="D264" i="1"/>
  <c r="B519" i="8" s="1"/>
  <c r="C264" i="1"/>
  <c r="E263" i="1"/>
  <c r="D263" i="1"/>
  <c r="B517" i="8" s="1"/>
  <c r="C263" i="1"/>
  <c r="E262" i="1"/>
  <c r="D262" i="1"/>
  <c r="B515" i="8" s="1"/>
  <c r="C262" i="1"/>
  <c r="E261" i="1"/>
  <c r="D261" i="1"/>
  <c r="B513" i="8" s="1"/>
  <c r="C261" i="1"/>
  <c r="E260" i="1"/>
  <c r="D260" i="1"/>
  <c r="B511" i="8" s="1"/>
  <c r="C260" i="1"/>
  <c r="E258" i="1"/>
  <c r="D258" i="1"/>
  <c r="B507" i="8" s="1"/>
  <c r="C258" i="1"/>
  <c r="E257" i="1"/>
  <c r="D257" i="1"/>
  <c r="B505" i="8" s="1"/>
  <c r="C257" i="1"/>
  <c r="E256" i="1"/>
  <c r="D256" i="1"/>
  <c r="B503" i="8" s="1"/>
  <c r="C256" i="1"/>
  <c r="E255" i="1"/>
  <c r="D255" i="1"/>
  <c r="B501" i="8" s="1"/>
  <c r="C255" i="1"/>
  <c r="E254" i="1"/>
  <c r="D254" i="1"/>
  <c r="B499" i="8" s="1"/>
  <c r="C254" i="1"/>
  <c r="E253" i="1"/>
  <c r="D253" i="1"/>
  <c r="B497" i="8" s="1"/>
  <c r="C253" i="1"/>
  <c r="E252" i="1"/>
  <c r="D252" i="1"/>
  <c r="B495" i="8" s="1"/>
  <c r="C252" i="1"/>
  <c r="E251" i="1"/>
  <c r="D251" i="1"/>
  <c r="B493" i="8" s="1"/>
  <c r="C251" i="1"/>
  <c r="E250" i="1"/>
  <c r="D250" i="1"/>
  <c r="B491" i="8" s="1"/>
  <c r="C250" i="1"/>
  <c r="E249" i="1"/>
  <c r="D249" i="1"/>
  <c r="B489" i="8" s="1"/>
  <c r="C249" i="1"/>
  <c r="E248" i="1"/>
  <c r="D248" i="1"/>
  <c r="B487" i="8" s="1"/>
  <c r="C248" i="1"/>
  <c r="E247" i="1"/>
  <c r="D247" i="1"/>
  <c r="B485" i="8" s="1"/>
  <c r="C247" i="1"/>
  <c r="E246" i="1"/>
  <c r="D246" i="1"/>
  <c r="B483" i="8" s="1"/>
  <c r="C246" i="1"/>
  <c r="E245" i="1"/>
  <c r="D245" i="1"/>
  <c r="B481" i="8" s="1"/>
  <c r="C245" i="1"/>
  <c r="E244" i="1"/>
  <c r="D244" i="1"/>
  <c r="B479" i="8" s="1"/>
  <c r="C244" i="1"/>
  <c r="E243" i="1"/>
  <c r="D243" i="1"/>
  <c r="B477" i="8" s="1"/>
  <c r="C243" i="1"/>
  <c r="E241" i="1"/>
  <c r="D241" i="1"/>
  <c r="B473" i="8" s="1"/>
  <c r="C241" i="1"/>
  <c r="E240" i="1"/>
  <c r="D240" i="1"/>
  <c r="B471" i="8" s="1"/>
  <c r="C240" i="1"/>
  <c r="E239" i="1"/>
  <c r="D239" i="1"/>
  <c r="B469" i="8" s="1"/>
  <c r="C239" i="1"/>
  <c r="E238" i="1"/>
  <c r="D238" i="1"/>
  <c r="B467" i="8" s="1"/>
  <c r="C238" i="1"/>
  <c r="E234" i="1"/>
  <c r="D234" i="1"/>
  <c r="B459" i="8" s="1"/>
  <c r="C234" i="1"/>
  <c r="E233" i="1"/>
  <c r="D233" i="1"/>
  <c r="B457" i="8" s="1"/>
  <c r="C233" i="1"/>
  <c r="E231" i="1"/>
  <c r="D231" i="1"/>
  <c r="B453" i="8" s="1"/>
  <c r="C231" i="1"/>
  <c r="E230" i="1"/>
  <c r="D230" i="1"/>
  <c r="B451" i="8" s="1"/>
  <c r="C230" i="1"/>
  <c r="E225" i="1"/>
  <c r="D225" i="1"/>
  <c r="B441" i="8" s="1"/>
  <c r="C225" i="1"/>
  <c r="E179" i="1"/>
  <c r="D179" i="1"/>
  <c r="B349" i="8" s="1"/>
  <c r="C179" i="1"/>
  <c r="E177" i="1"/>
  <c r="D177" i="1"/>
  <c r="B345" i="8" s="1"/>
  <c r="C177" i="1"/>
  <c r="E175" i="1"/>
  <c r="D175" i="1"/>
  <c r="B341" i="8" s="1"/>
  <c r="C175" i="1"/>
  <c r="E174" i="1"/>
  <c r="D174" i="1"/>
  <c r="B339" i="8" s="1"/>
  <c r="C174" i="1"/>
  <c r="E173" i="1"/>
  <c r="D173" i="1"/>
  <c r="B337" i="8" s="1"/>
  <c r="C173" i="1"/>
  <c r="E172" i="1"/>
  <c r="D172" i="1"/>
  <c r="B335" i="8" s="1"/>
  <c r="C172" i="1"/>
  <c r="E171" i="1"/>
  <c r="D171" i="1"/>
  <c r="B333" i="8" s="1"/>
  <c r="C171" i="1"/>
  <c r="E167" i="1"/>
  <c r="D167" i="1"/>
  <c r="B325" i="8" s="1"/>
  <c r="C167" i="1"/>
  <c r="E159" i="1"/>
  <c r="D159" i="1"/>
  <c r="B309" i="8" s="1"/>
  <c r="C159" i="1"/>
  <c r="E158" i="1"/>
  <c r="D158" i="1"/>
  <c r="B307" i="8" s="1"/>
  <c r="C158" i="1"/>
  <c r="E157" i="1"/>
  <c r="D157" i="1"/>
  <c r="B305" i="8" s="1"/>
  <c r="C157" i="1"/>
  <c r="E155" i="1"/>
  <c r="D155" i="1"/>
  <c r="B301" i="8" s="1"/>
  <c r="C155" i="1"/>
  <c r="E146" i="1"/>
  <c r="D146" i="1"/>
  <c r="B283" i="8" s="1"/>
  <c r="C146" i="1"/>
  <c r="E138" i="1"/>
  <c r="D138" i="1"/>
  <c r="B267" i="8" s="1"/>
  <c r="C138" i="1"/>
  <c r="E130" i="1"/>
  <c r="D130" i="1"/>
  <c r="B251" i="8" s="1"/>
  <c r="C130" i="1"/>
  <c r="E124" i="1"/>
  <c r="D124" i="1"/>
  <c r="B239" i="8" s="1"/>
  <c r="C124" i="1"/>
  <c r="E96" i="1"/>
  <c r="D96" i="1"/>
  <c r="B183" i="8" s="1"/>
  <c r="C96" i="1"/>
  <c r="E95" i="1"/>
  <c r="D95" i="1"/>
  <c r="B181" i="8" s="1"/>
  <c r="C95" i="1"/>
  <c r="E94" i="1"/>
  <c r="D94" i="1"/>
  <c r="B179" i="8" s="1"/>
  <c r="C94" i="1"/>
  <c r="E93" i="1"/>
  <c r="D93" i="1"/>
  <c r="B177" i="8" s="1"/>
  <c r="C93" i="1"/>
  <c r="E79" i="1"/>
  <c r="D79" i="1"/>
  <c r="B149" i="8" s="1"/>
  <c r="C79" i="1"/>
  <c r="E77" i="1"/>
  <c r="D77" i="1"/>
  <c r="B145" i="8" s="1"/>
  <c r="C77" i="1"/>
  <c r="E76" i="1"/>
  <c r="D76" i="1"/>
  <c r="B143" i="8" s="1"/>
  <c r="C76" i="1"/>
  <c r="E75" i="1"/>
  <c r="D75" i="1"/>
  <c r="B141" i="8" s="1"/>
  <c r="C75" i="1"/>
  <c r="E74" i="1"/>
  <c r="D74" i="1"/>
  <c r="B139" i="8" s="1"/>
  <c r="C74" i="1"/>
  <c r="E73" i="1"/>
  <c r="D73" i="1"/>
  <c r="B137" i="8" s="1"/>
  <c r="C73" i="1"/>
  <c r="E72" i="1"/>
  <c r="D72" i="1"/>
  <c r="B135" i="8" s="1"/>
  <c r="C72" i="1"/>
  <c r="E71" i="1"/>
  <c r="D71" i="1"/>
  <c r="B133" i="8" s="1"/>
  <c r="C71" i="1"/>
  <c r="E70" i="1"/>
  <c r="D70" i="1"/>
  <c r="B131" i="8" s="1"/>
  <c r="C70" i="1"/>
  <c r="E69" i="1"/>
  <c r="D69" i="1"/>
  <c r="B129" i="8" s="1"/>
  <c r="C69" i="1"/>
  <c r="E68" i="1"/>
  <c r="D68" i="1"/>
  <c r="B127" i="8" s="1"/>
  <c r="C68" i="1"/>
  <c r="E67" i="1"/>
  <c r="D67" i="1"/>
  <c r="B125" i="8" s="1"/>
  <c r="C67" i="1"/>
  <c r="E66" i="1"/>
  <c r="D66" i="1"/>
  <c r="B123" i="8" s="1"/>
  <c r="C66" i="1"/>
  <c r="E64" i="1"/>
  <c r="D64" i="1"/>
  <c r="B119" i="8" s="1"/>
  <c r="C64" i="1"/>
  <c r="E63" i="1"/>
  <c r="D63" i="1"/>
  <c r="B117" i="8" s="1"/>
  <c r="C63" i="1"/>
  <c r="E62" i="1"/>
  <c r="D62" i="1"/>
  <c r="B115" i="8" s="1"/>
  <c r="C62" i="1"/>
  <c r="E61" i="1"/>
  <c r="D61" i="1"/>
  <c r="B113" i="8" s="1"/>
  <c r="C61" i="1"/>
  <c r="E60" i="1"/>
  <c r="D60" i="1"/>
  <c r="B111" i="8" s="1"/>
  <c r="C60" i="1"/>
  <c r="E56" i="1"/>
  <c r="D56" i="1"/>
  <c r="B103" i="8" s="1"/>
  <c r="C56" i="1"/>
  <c r="E53" i="1"/>
  <c r="D53" i="1"/>
  <c r="B97" i="8" s="1"/>
  <c r="C53" i="1"/>
  <c r="E50" i="1"/>
  <c r="D50" i="1"/>
  <c r="B91" i="8" s="1"/>
  <c r="C50" i="1"/>
  <c r="E48" i="1"/>
  <c r="D48" i="1"/>
  <c r="B87" i="8" s="1"/>
  <c r="C48" i="1"/>
  <c r="E47" i="1"/>
  <c r="D47" i="1"/>
  <c r="B85" i="8" s="1"/>
  <c r="C47" i="1"/>
  <c r="E45" i="1"/>
  <c r="D45" i="1"/>
  <c r="B81" i="8" s="1"/>
  <c r="C45" i="1"/>
  <c r="E44" i="1"/>
  <c r="D44" i="1"/>
  <c r="B79" i="8" s="1"/>
  <c r="C44" i="1"/>
  <c r="E43" i="1"/>
  <c r="D43" i="1"/>
  <c r="B77" i="8" s="1"/>
  <c r="C43" i="1"/>
  <c r="E41" i="1"/>
  <c r="D41" i="1"/>
  <c r="B73" i="8" s="1"/>
  <c r="C41" i="1"/>
  <c r="E36" i="1"/>
  <c r="D36" i="1"/>
  <c r="B63" i="8" s="1"/>
  <c r="C36" i="1"/>
  <c r="E34" i="1"/>
  <c r="D34" i="1"/>
  <c r="B59" i="8" s="1"/>
  <c r="C34" i="1"/>
  <c r="E32" i="1"/>
  <c r="D32" i="1"/>
  <c r="B55" i="8" s="1"/>
  <c r="C32" i="1"/>
  <c r="E28" i="1"/>
  <c r="D28" i="1"/>
  <c r="B47" i="8" s="1"/>
  <c r="C28" i="1"/>
  <c r="E24" i="1"/>
  <c r="D24" i="1"/>
  <c r="B39" i="8" s="1"/>
  <c r="C24" i="1"/>
  <c r="G23" i="1"/>
  <c r="E23" i="1"/>
  <c r="D23" i="1"/>
  <c r="B37" i="8" s="1"/>
  <c r="C23" i="1"/>
  <c r="H23" i="1"/>
  <c r="C38" i="8" s="1"/>
  <c r="C2919" i="7"/>
  <c r="D2919" i="7"/>
  <c r="E2919" i="7"/>
  <c r="D2771" i="7"/>
  <c r="C2626" i="7"/>
  <c r="D2626" i="7"/>
  <c r="E2626" i="7"/>
  <c r="C2576" i="7"/>
  <c r="C2356" i="7"/>
  <c r="D2356" i="7"/>
  <c r="E2356" i="7"/>
  <c r="D2313" i="7"/>
  <c r="E2183" i="7"/>
  <c r="C2115" i="7"/>
  <c r="D2060" i="7"/>
  <c r="E1993" i="7"/>
  <c r="E1952" i="7"/>
  <c r="C1925" i="7"/>
  <c r="C1914" i="7"/>
  <c r="E1902" i="7"/>
  <c r="E1895" i="7"/>
  <c r="E1886" i="7"/>
  <c r="D1877" i="7"/>
  <c r="D1868" i="7"/>
  <c r="D1859" i="7"/>
  <c r="C1850" i="7"/>
  <c r="C1841" i="7"/>
  <c r="C1829" i="7"/>
  <c r="E1817" i="7"/>
  <c r="E1808" i="7"/>
  <c r="E1794" i="7"/>
  <c r="D1785" i="7"/>
  <c r="D1778" i="7"/>
  <c r="D1767" i="7"/>
  <c r="C1754" i="7"/>
  <c r="C1747" i="7"/>
  <c r="D1747" i="7"/>
  <c r="E1747" i="7"/>
  <c r="D1744" i="7"/>
  <c r="C1737" i="7"/>
  <c r="E1727" i="7"/>
  <c r="D1720" i="7"/>
  <c r="C1711" i="7"/>
  <c r="E1701" i="7"/>
  <c r="D1692" i="7"/>
  <c r="C1685" i="7"/>
  <c r="E1675" i="7"/>
  <c r="D1666" i="7"/>
  <c r="C1661" i="7"/>
  <c r="E1651" i="7"/>
  <c r="E1648" i="7"/>
  <c r="C1646" i="7"/>
  <c r="D1643" i="7"/>
  <c r="E1640" i="7"/>
  <c r="C1636" i="7"/>
  <c r="D1631" i="7"/>
  <c r="E1628" i="7"/>
  <c r="C1623" i="7"/>
  <c r="D1618" i="7"/>
  <c r="E1613" i="7"/>
  <c r="C1609" i="7"/>
  <c r="D1606" i="7"/>
  <c r="E1601" i="7"/>
  <c r="C1597" i="7"/>
  <c r="E1592" i="7"/>
  <c r="D1591" i="7"/>
  <c r="C1588" i="7"/>
  <c r="E1586" i="7"/>
  <c r="D1583" i="7"/>
  <c r="C1582" i="7"/>
  <c r="E1578" i="7"/>
  <c r="D1577" i="7"/>
  <c r="C1576" i="7"/>
  <c r="E1572" i="7"/>
  <c r="D1571" i="7"/>
  <c r="C1568" i="7"/>
  <c r="E1566" i="7"/>
  <c r="D1563" i="7"/>
  <c r="C1562" i="7"/>
  <c r="E1558" i="7"/>
  <c r="D1557" i="7"/>
  <c r="C1556" i="7"/>
  <c r="E1552" i="7"/>
  <c r="D1551" i="7"/>
  <c r="C1548" i="7"/>
  <c r="E1546" i="7"/>
  <c r="D1545" i="7"/>
  <c r="C1542" i="7"/>
  <c r="E1540" i="7"/>
  <c r="D1539" i="7"/>
  <c r="C1536" i="7"/>
  <c r="E1534" i="7"/>
  <c r="D1533" i="7"/>
  <c r="C1527" i="7"/>
  <c r="E1525" i="7"/>
  <c r="D1524" i="7"/>
  <c r="C1523" i="7"/>
  <c r="E1521" i="7"/>
  <c r="D1520" i="7"/>
  <c r="C1519" i="7"/>
  <c r="E1517" i="7"/>
  <c r="D1516" i="7"/>
  <c r="C1515" i="7"/>
  <c r="E1513" i="7"/>
  <c r="D1512" i="7"/>
  <c r="C1509" i="7"/>
  <c r="E1507" i="7"/>
  <c r="D1506" i="7"/>
  <c r="C1505" i="7"/>
  <c r="E1503" i="7"/>
  <c r="D1502" i="7"/>
  <c r="C1501" i="7"/>
  <c r="E1499" i="7"/>
  <c r="D1498" i="7"/>
  <c r="C1497" i="7"/>
  <c r="E1495" i="7"/>
  <c r="D1494" i="7"/>
  <c r="C1493" i="7"/>
  <c r="E1491" i="7"/>
  <c r="D1490" i="7"/>
  <c r="C1489" i="7"/>
  <c r="E1487" i="7"/>
  <c r="D1486" i="7"/>
  <c r="C1485" i="7"/>
  <c r="E1480" i="7"/>
  <c r="D1479" i="7"/>
  <c r="C1479" i="7"/>
  <c r="C1478" i="7"/>
  <c r="E1477" i="7"/>
  <c r="E1476" i="7"/>
  <c r="D1476" i="7"/>
  <c r="D1475" i="7"/>
  <c r="C1475" i="7"/>
  <c r="C1474" i="7"/>
  <c r="E1473" i="7"/>
  <c r="E1472" i="7"/>
  <c r="D1472" i="7"/>
  <c r="D1471" i="7"/>
  <c r="C1471" i="7"/>
  <c r="C1467" i="7"/>
  <c r="E1466" i="7"/>
  <c r="E1465" i="7"/>
  <c r="D1465" i="7"/>
  <c r="D1464" i="7"/>
  <c r="C1464" i="7"/>
  <c r="C1463" i="7"/>
  <c r="E1462" i="7"/>
  <c r="E1461" i="7"/>
  <c r="D1461" i="7"/>
  <c r="D1460" i="7"/>
  <c r="C1460" i="7"/>
  <c r="C1459" i="7"/>
  <c r="E1458" i="7"/>
  <c r="E1455" i="7"/>
  <c r="D1455" i="7"/>
  <c r="D1454" i="7"/>
  <c r="C1454" i="7"/>
  <c r="C1453" i="7"/>
  <c r="E1452" i="7"/>
  <c r="E1451" i="7"/>
  <c r="D1451" i="7"/>
  <c r="D1450" i="7"/>
  <c r="C1450" i="7"/>
  <c r="C1449" i="7"/>
  <c r="E1448" i="7"/>
  <c r="E1447" i="7"/>
  <c r="D1447" i="7"/>
  <c r="D1446" i="7"/>
  <c r="C1446" i="7"/>
  <c r="C1443" i="7"/>
  <c r="E1442" i="7"/>
  <c r="E1441" i="7"/>
  <c r="D1441" i="7"/>
  <c r="D1440" i="7"/>
  <c r="C1440" i="7"/>
  <c r="C1439" i="7"/>
  <c r="E1438" i="7"/>
  <c r="E1437" i="7"/>
  <c r="D1437" i="7"/>
  <c r="D1436" i="7"/>
  <c r="C1436" i="7"/>
  <c r="C1435" i="7"/>
  <c r="E1434" i="7"/>
  <c r="E1431" i="7"/>
  <c r="D1431" i="7"/>
  <c r="D1430" i="7"/>
  <c r="C1430" i="7"/>
  <c r="C1429" i="7"/>
  <c r="E1428" i="7"/>
  <c r="E1427" i="7"/>
  <c r="D1427" i="7"/>
  <c r="D1426" i="7"/>
  <c r="C1426" i="7"/>
  <c r="C1425" i="7"/>
  <c r="E1424" i="7"/>
  <c r="E1421" i="7"/>
  <c r="D1421" i="7"/>
  <c r="D1420" i="7"/>
  <c r="C1420" i="7"/>
  <c r="C1419" i="7"/>
  <c r="E1418" i="7"/>
  <c r="E1417" i="7"/>
  <c r="D1417" i="7"/>
  <c r="D1416" i="7"/>
  <c r="C1416" i="7"/>
  <c r="C1415" i="7"/>
  <c r="E1414" i="7"/>
  <c r="E1413" i="7"/>
  <c r="D1413" i="7"/>
  <c r="D1412" i="7"/>
  <c r="C1412" i="7"/>
  <c r="C1409" i="7"/>
  <c r="E1408" i="7"/>
  <c r="E1407" i="7"/>
  <c r="D1407" i="7"/>
  <c r="D1406" i="7"/>
  <c r="C1406" i="7"/>
  <c r="C1405" i="7"/>
  <c r="E1404" i="7"/>
  <c r="E1403" i="7"/>
  <c r="D1403" i="7"/>
  <c r="D1402" i="7"/>
  <c r="C1402" i="7"/>
  <c r="C1401" i="7"/>
  <c r="E1400" i="7"/>
  <c r="E1396" i="7"/>
  <c r="D1396" i="7"/>
  <c r="D1395" i="7"/>
  <c r="C1395" i="7"/>
  <c r="C1392" i="7"/>
  <c r="E1391" i="7"/>
  <c r="E1390" i="7"/>
  <c r="D1390" i="7"/>
  <c r="D1387" i="7"/>
  <c r="C1387" i="7"/>
  <c r="C1386" i="7"/>
  <c r="E1385" i="7"/>
  <c r="E1382" i="7"/>
  <c r="D1382" i="7"/>
  <c r="D1381" i="7"/>
  <c r="C1381" i="7"/>
  <c r="C1380" i="7"/>
  <c r="E1379" i="7"/>
  <c r="E1378" i="7"/>
  <c r="D1378" i="7"/>
  <c r="E1377" i="7"/>
  <c r="D1377" i="7"/>
  <c r="C1377" i="7"/>
  <c r="E1372" i="7"/>
  <c r="D1372" i="7"/>
  <c r="C1372" i="7"/>
  <c r="E1371" i="7"/>
  <c r="D1371" i="7"/>
  <c r="C1371" i="7"/>
  <c r="E1370" i="7"/>
  <c r="D1370" i="7"/>
  <c r="C1370" i="7"/>
  <c r="E1369" i="7"/>
  <c r="D1369" i="7"/>
  <c r="C1369" i="7"/>
  <c r="E1368" i="7"/>
  <c r="D1368" i="7"/>
  <c r="C1368" i="7"/>
  <c r="E1367" i="7"/>
  <c r="D1367" i="7"/>
  <c r="C1367" i="7"/>
  <c r="E1366" i="7"/>
  <c r="D1366" i="7"/>
  <c r="C1366" i="7"/>
  <c r="E1365" i="7"/>
  <c r="D1365" i="7"/>
  <c r="C1365" i="7"/>
  <c r="E1364" i="7"/>
  <c r="D1364" i="7"/>
  <c r="C1364" i="7"/>
  <c r="E1363" i="7"/>
  <c r="D1363" i="7"/>
  <c r="C1363" i="7"/>
  <c r="E1362" i="7"/>
  <c r="D1362" i="7"/>
  <c r="C1362" i="7"/>
  <c r="E1361" i="7"/>
  <c r="D1361" i="7"/>
  <c r="C1361" i="7"/>
  <c r="E1360" i="7"/>
  <c r="D1360" i="7"/>
  <c r="C1360" i="7"/>
  <c r="E1357" i="7"/>
  <c r="D1357" i="7"/>
  <c r="C1357" i="7"/>
  <c r="E1356" i="7"/>
  <c r="D1356" i="7"/>
  <c r="C1356" i="7"/>
  <c r="E1355" i="7"/>
  <c r="D1355" i="7"/>
  <c r="C1355" i="7"/>
  <c r="E1354" i="7"/>
  <c r="D1354" i="7"/>
  <c r="C1354" i="7"/>
  <c r="E1353" i="7"/>
  <c r="D1353" i="7"/>
  <c r="C1353" i="7"/>
  <c r="E1352" i="7"/>
  <c r="D1352" i="7"/>
  <c r="C1352" i="7"/>
  <c r="E1351" i="7"/>
  <c r="D1351" i="7"/>
  <c r="C1351" i="7"/>
  <c r="E1350" i="7"/>
  <c r="D1350" i="7"/>
  <c r="C1350" i="7"/>
  <c r="E1349" i="7"/>
  <c r="D1349" i="7"/>
  <c r="C1349" i="7"/>
  <c r="E1348" i="7"/>
  <c r="D1348" i="7"/>
  <c r="C1348" i="7"/>
  <c r="E1347" i="7"/>
  <c r="D1347" i="7"/>
  <c r="C1347" i="7"/>
  <c r="E1346" i="7"/>
  <c r="D1346" i="7"/>
  <c r="C1346" i="7"/>
  <c r="E1345" i="7"/>
  <c r="D1345" i="7"/>
  <c r="C1345" i="7"/>
  <c r="E1344" i="7"/>
  <c r="D1344" i="7"/>
  <c r="C1344" i="7"/>
  <c r="E1343" i="7"/>
  <c r="D1343" i="7"/>
  <c r="C1343" i="7"/>
  <c r="E1340" i="7"/>
  <c r="D1340" i="7"/>
  <c r="C1340" i="7"/>
  <c r="E1339" i="7"/>
  <c r="D1339" i="7"/>
  <c r="C1339" i="7"/>
  <c r="E1338" i="7"/>
  <c r="D1338" i="7"/>
  <c r="C1338" i="7"/>
  <c r="E1337" i="7"/>
  <c r="D1337" i="7"/>
  <c r="C1337" i="7"/>
  <c r="E1336" i="7"/>
  <c r="D1336" i="7"/>
  <c r="C1336" i="7"/>
  <c r="E1335" i="7"/>
  <c r="D1335" i="7"/>
  <c r="C1335" i="7"/>
  <c r="E1334" i="7"/>
  <c r="D1334" i="7"/>
  <c r="C1334" i="7"/>
  <c r="E1333" i="7"/>
  <c r="D1333" i="7"/>
  <c r="C1333" i="7"/>
  <c r="E1332" i="7"/>
  <c r="D1332" i="7"/>
  <c r="C1332" i="7"/>
  <c r="E1329" i="7"/>
  <c r="D1329" i="7"/>
  <c r="C1329" i="7"/>
  <c r="E1328" i="7"/>
  <c r="D1328" i="7"/>
  <c r="C1328" i="7"/>
  <c r="E1324" i="7"/>
  <c r="D1324" i="7"/>
  <c r="C1324" i="7"/>
  <c r="E1323" i="7"/>
  <c r="D1323" i="7"/>
  <c r="C1323" i="7"/>
  <c r="E1322" i="7"/>
  <c r="D1322" i="7"/>
  <c r="C1322" i="7"/>
  <c r="E1321" i="7"/>
  <c r="D1321" i="7"/>
  <c r="C1321" i="7"/>
  <c r="E1320" i="7"/>
  <c r="D1320" i="7"/>
  <c r="C1320" i="7"/>
  <c r="E1319" i="7"/>
  <c r="D1319" i="7"/>
  <c r="C1319" i="7"/>
  <c r="E1318" i="7"/>
  <c r="D1318" i="7"/>
  <c r="C1318" i="7"/>
  <c r="E1317" i="7"/>
  <c r="D1317" i="7"/>
  <c r="C1317" i="7"/>
  <c r="E1316" i="7"/>
  <c r="D1316" i="7"/>
  <c r="C1316" i="7"/>
  <c r="E1315" i="7"/>
  <c r="D1315" i="7"/>
  <c r="C1315" i="7"/>
  <c r="E1314" i="7"/>
  <c r="D1314" i="7"/>
  <c r="C1314" i="7"/>
  <c r="E1313" i="7"/>
  <c r="D1313" i="7"/>
  <c r="C1313" i="7"/>
  <c r="E1312" i="7"/>
  <c r="D1312" i="7"/>
  <c r="C1312" i="7"/>
  <c r="E1311" i="7"/>
  <c r="D1311" i="7"/>
  <c r="C1311" i="7"/>
  <c r="E1310" i="7"/>
  <c r="D1310" i="7"/>
  <c r="C1310" i="7"/>
  <c r="E1309" i="7"/>
  <c r="D1309" i="7"/>
  <c r="C1309" i="7"/>
  <c r="E1308" i="7"/>
  <c r="D1308" i="7"/>
  <c r="C1308" i="7"/>
  <c r="E1307" i="7"/>
  <c r="D1307" i="7"/>
  <c r="C1307" i="7"/>
  <c r="E1306" i="7"/>
  <c r="D1306" i="7"/>
  <c r="C1306" i="7"/>
  <c r="E1305" i="7"/>
  <c r="D1305" i="7"/>
  <c r="C1305" i="7"/>
  <c r="E1304" i="7"/>
  <c r="D1304" i="7"/>
  <c r="C1304" i="7"/>
  <c r="E1301" i="7"/>
  <c r="D1301" i="7"/>
  <c r="C1301" i="7"/>
  <c r="E1300" i="7"/>
  <c r="D1300" i="7"/>
  <c r="C1300" i="7"/>
  <c r="E1299" i="7"/>
  <c r="D1299" i="7"/>
  <c r="C1299" i="7"/>
  <c r="E1298" i="7"/>
  <c r="D1298" i="7"/>
  <c r="C1298" i="7"/>
  <c r="E1297" i="7"/>
  <c r="D1297" i="7"/>
  <c r="C1297" i="7"/>
  <c r="E1296" i="7"/>
  <c r="D1296" i="7"/>
  <c r="C1296" i="7"/>
  <c r="E1295" i="7"/>
  <c r="D1295" i="7"/>
  <c r="C1295" i="7"/>
  <c r="E1294" i="7"/>
  <c r="D1294" i="7"/>
  <c r="C1294" i="7"/>
  <c r="E1290" i="7"/>
  <c r="D1290" i="7"/>
  <c r="C1290" i="7"/>
  <c r="E1289" i="7"/>
  <c r="D1289" i="7"/>
  <c r="C1289" i="7"/>
  <c r="E1288" i="7"/>
  <c r="D1288" i="7"/>
  <c r="C1288" i="7"/>
  <c r="E1287" i="7"/>
  <c r="D1287" i="7"/>
  <c r="C1287" i="7"/>
  <c r="E1286" i="7"/>
  <c r="D1286" i="7"/>
  <c r="C1286" i="7"/>
  <c r="E1285" i="7"/>
  <c r="D1285" i="7"/>
  <c r="C1285" i="7"/>
  <c r="E1282" i="7"/>
  <c r="D1282" i="7"/>
  <c r="C1282" i="7"/>
  <c r="E1281" i="7"/>
  <c r="D1281" i="7"/>
  <c r="C1281" i="7"/>
  <c r="E1280" i="7"/>
  <c r="D1280" i="7"/>
  <c r="C1280" i="7"/>
  <c r="E1279" i="7"/>
  <c r="D1279" i="7"/>
  <c r="C1279" i="7"/>
  <c r="E1278" i="7"/>
  <c r="D1278" i="7"/>
  <c r="C1278" i="7"/>
  <c r="E1277" i="7"/>
  <c r="D1277" i="7"/>
  <c r="C1277" i="7"/>
  <c r="E1274" i="7"/>
  <c r="D1274" i="7"/>
  <c r="C1274" i="7"/>
  <c r="E1273" i="7"/>
  <c r="D1273" i="7"/>
  <c r="C1273" i="7"/>
  <c r="E1272" i="7"/>
  <c r="D1272" i="7"/>
  <c r="C1272" i="7"/>
  <c r="E1271" i="7"/>
  <c r="D1271" i="7"/>
  <c r="C1271" i="7"/>
  <c r="E1270" i="7"/>
  <c r="D1270" i="7"/>
  <c r="C1270" i="7"/>
  <c r="E1267" i="7"/>
  <c r="D1267" i="7"/>
  <c r="C1267" i="7"/>
  <c r="E1266" i="7"/>
  <c r="D1266" i="7"/>
  <c r="C1266" i="7"/>
  <c r="E1265" i="7"/>
  <c r="D1265" i="7"/>
  <c r="C1265" i="7"/>
  <c r="E1264" i="7"/>
  <c r="D1264" i="7"/>
  <c r="C1264" i="7"/>
  <c r="E1259" i="7"/>
  <c r="D1259" i="7"/>
  <c r="C1259" i="7"/>
  <c r="E1258" i="7"/>
  <c r="D1258" i="7"/>
  <c r="C1258" i="7"/>
  <c r="E1257" i="7"/>
  <c r="D1257" i="7"/>
  <c r="C1257" i="7"/>
  <c r="E1254" i="7"/>
  <c r="D1254" i="7"/>
  <c r="C1254" i="7"/>
  <c r="E1253" i="7"/>
  <c r="D1253" i="7"/>
  <c r="C1253" i="7"/>
  <c r="E1252" i="7"/>
  <c r="D1252" i="7"/>
  <c r="C1252" i="7"/>
  <c r="E1248" i="7"/>
  <c r="D1248" i="7"/>
  <c r="C1248" i="7"/>
  <c r="E1247" i="7"/>
  <c r="D1247" i="7"/>
  <c r="C1247" i="7"/>
  <c r="E1244" i="7"/>
  <c r="D1244" i="7"/>
  <c r="C1244" i="7"/>
  <c r="E1243" i="7"/>
  <c r="D1243" i="7"/>
  <c r="C1243" i="7"/>
  <c r="E1242" i="7"/>
  <c r="D1242" i="7"/>
  <c r="C1242" i="7"/>
  <c r="E1241" i="7"/>
  <c r="D1241" i="7"/>
  <c r="C1241" i="7"/>
  <c r="E1240" i="7"/>
  <c r="D1240" i="7"/>
  <c r="C1240" i="7"/>
  <c r="E1239" i="7"/>
  <c r="D1239" i="7"/>
  <c r="C1239" i="7"/>
  <c r="E1238" i="7"/>
  <c r="D1238" i="7"/>
  <c r="C1238" i="7"/>
  <c r="E1237" i="7"/>
  <c r="D1237" i="7"/>
  <c r="C1237" i="7"/>
  <c r="E1236" i="7"/>
  <c r="D1236" i="7"/>
  <c r="C1236" i="7"/>
  <c r="E1235" i="7"/>
  <c r="D1235" i="7"/>
  <c r="C1235" i="7"/>
  <c r="E1234" i="7"/>
  <c r="D1234" i="7"/>
  <c r="C1234" i="7"/>
  <c r="E1233" i="7"/>
  <c r="D1233" i="7"/>
  <c r="C1233" i="7"/>
  <c r="E1232" i="7"/>
  <c r="D1232" i="7"/>
  <c r="C1232" i="7"/>
  <c r="E1231" i="7"/>
  <c r="D1231" i="7"/>
  <c r="C1231" i="7"/>
  <c r="E1230" i="7"/>
  <c r="D1230" i="7"/>
  <c r="C1230" i="7"/>
  <c r="E1229" i="7"/>
  <c r="D1229" i="7"/>
  <c r="C1229" i="7"/>
  <c r="E1228" i="7"/>
  <c r="D1228" i="7"/>
  <c r="C1228" i="7"/>
  <c r="E1227" i="7"/>
  <c r="D1227" i="7"/>
  <c r="C1227" i="7"/>
  <c r="E1226" i="7"/>
  <c r="D1226" i="7"/>
  <c r="C1226" i="7"/>
  <c r="E1225" i="7"/>
  <c r="D1225" i="7"/>
  <c r="C1225" i="7"/>
  <c r="E1224" i="7"/>
  <c r="D1224" i="7"/>
  <c r="C1224" i="7"/>
  <c r="E1221" i="7"/>
  <c r="D1221" i="7"/>
  <c r="C1221" i="7"/>
  <c r="E1220" i="7"/>
  <c r="D1220" i="7"/>
  <c r="C1220" i="7"/>
  <c r="E1219" i="7"/>
  <c r="D1219" i="7"/>
  <c r="C1219" i="7"/>
  <c r="E1218" i="7"/>
  <c r="D1218" i="7"/>
  <c r="C1218" i="7"/>
  <c r="E1217" i="7"/>
  <c r="D1217" i="7"/>
  <c r="C1217" i="7"/>
  <c r="E1216" i="7"/>
  <c r="D1216" i="7"/>
  <c r="C1216" i="7"/>
  <c r="E1215" i="7"/>
  <c r="D1215" i="7"/>
  <c r="C1215" i="7"/>
  <c r="E1214" i="7"/>
  <c r="D1214" i="7"/>
  <c r="C1214" i="7"/>
  <c r="E1213" i="7"/>
  <c r="D1213" i="7"/>
  <c r="C1213" i="7"/>
  <c r="E1212" i="7"/>
  <c r="D1212" i="7"/>
  <c r="C1212" i="7"/>
  <c r="E1211" i="7"/>
  <c r="D1211" i="7"/>
  <c r="C1211" i="7"/>
  <c r="E1210" i="7"/>
  <c r="D1210" i="7"/>
  <c r="C1210" i="7"/>
  <c r="E1209" i="7"/>
  <c r="D1209" i="7"/>
  <c r="C1209" i="7"/>
  <c r="E1208" i="7"/>
  <c r="D1208" i="7"/>
  <c r="C1208" i="7"/>
  <c r="E1207" i="7"/>
  <c r="D1207" i="7"/>
  <c r="C1207" i="7"/>
  <c r="E1206" i="7"/>
  <c r="D1206" i="7"/>
  <c r="C1206" i="7"/>
  <c r="E1205" i="7"/>
  <c r="D1205" i="7"/>
  <c r="C1205" i="7"/>
  <c r="E1204" i="7"/>
  <c r="D1204" i="7"/>
  <c r="C1204" i="7"/>
  <c r="E1203" i="7"/>
  <c r="D1203" i="7"/>
  <c r="C1203" i="7"/>
  <c r="E1202" i="7"/>
  <c r="D1202" i="7"/>
  <c r="C1202" i="7"/>
  <c r="E1201" i="7"/>
  <c r="D1201" i="7"/>
  <c r="C1201" i="7"/>
  <c r="E1198" i="7"/>
  <c r="D1198" i="7"/>
  <c r="C1198" i="7"/>
  <c r="E1197" i="7"/>
  <c r="D1197" i="7"/>
  <c r="C1197" i="7"/>
  <c r="E1196" i="7"/>
  <c r="D1196" i="7"/>
  <c r="C1196" i="7"/>
  <c r="E1195" i="7"/>
  <c r="D1195" i="7"/>
  <c r="C1195" i="7"/>
  <c r="E1194" i="7"/>
  <c r="D1194" i="7"/>
  <c r="C1194" i="7"/>
  <c r="E1193" i="7"/>
  <c r="D1193" i="7"/>
  <c r="C1193" i="7"/>
  <c r="E1192" i="7"/>
  <c r="D1192" i="7"/>
  <c r="C1192" i="7"/>
  <c r="E1191" i="7"/>
  <c r="D1191" i="7"/>
  <c r="C1191" i="7"/>
  <c r="E1188" i="7"/>
  <c r="D1188" i="7"/>
  <c r="C1188" i="7"/>
  <c r="E1187" i="7"/>
  <c r="D1187" i="7"/>
  <c r="C1187" i="7"/>
  <c r="E1186" i="7"/>
  <c r="D1186" i="7"/>
  <c r="C1186" i="7"/>
  <c r="E1185" i="7"/>
  <c r="D1185" i="7"/>
  <c r="C1185" i="7"/>
  <c r="E1184" i="7"/>
  <c r="D1184" i="7"/>
  <c r="C1184" i="7"/>
  <c r="E1183" i="7"/>
  <c r="D1183" i="7"/>
  <c r="C1183" i="7"/>
  <c r="E1182" i="7"/>
  <c r="D1182" i="7"/>
  <c r="C1182" i="7"/>
  <c r="E1181" i="7"/>
  <c r="D1181" i="7"/>
  <c r="C1181" i="7"/>
  <c r="E1178" i="7"/>
  <c r="D1178" i="7"/>
  <c r="C1178" i="7"/>
  <c r="E1177" i="7"/>
  <c r="D1177" i="7"/>
  <c r="C1177" i="7"/>
  <c r="E1176" i="7"/>
  <c r="D1176" i="7"/>
  <c r="C1176" i="7"/>
  <c r="E1173" i="7"/>
  <c r="D1173" i="7"/>
  <c r="C1173" i="7"/>
  <c r="E1172" i="7"/>
  <c r="D1172" i="7"/>
  <c r="C1172" i="7"/>
  <c r="E1171" i="7"/>
  <c r="D1171" i="7"/>
  <c r="C1171" i="7"/>
  <c r="E1170" i="7"/>
  <c r="D1170" i="7"/>
  <c r="C1170" i="7"/>
  <c r="E1167" i="7"/>
  <c r="D1167" i="7"/>
  <c r="C1167" i="7"/>
  <c r="E1166" i="7"/>
  <c r="D1166" i="7"/>
  <c r="C1166" i="7"/>
  <c r="E1165" i="7"/>
  <c r="D1165" i="7"/>
  <c r="C1165" i="7"/>
  <c r="E1164" i="7"/>
  <c r="D1164" i="7"/>
  <c r="C1164" i="7"/>
  <c r="E1160" i="7"/>
  <c r="D1160" i="7"/>
  <c r="C1160" i="7"/>
  <c r="E1159" i="7"/>
  <c r="D1159" i="7"/>
  <c r="C1159" i="7"/>
  <c r="E1158" i="7"/>
  <c r="D1158" i="7"/>
  <c r="C1158" i="7"/>
  <c r="E1157" i="7"/>
  <c r="D1157" i="7"/>
  <c r="C1157" i="7"/>
  <c r="E1154" i="7"/>
  <c r="D1154" i="7"/>
  <c r="C1154" i="7"/>
  <c r="E1153" i="7"/>
  <c r="D1153" i="7"/>
  <c r="C1153" i="7"/>
  <c r="E1152" i="7"/>
  <c r="D1152" i="7"/>
  <c r="C1152" i="7"/>
  <c r="E1151" i="7"/>
  <c r="D1151" i="7"/>
  <c r="C1151" i="7"/>
  <c r="E1148" i="7"/>
  <c r="D1148" i="7"/>
  <c r="C1148" i="7"/>
  <c r="E1147" i="7"/>
  <c r="D1147" i="7"/>
  <c r="C1147" i="7"/>
  <c r="E1146" i="7"/>
  <c r="D1146" i="7"/>
  <c r="C1146" i="7"/>
  <c r="E1145" i="7"/>
  <c r="D1145" i="7"/>
  <c r="C1145" i="7"/>
  <c r="E1140" i="7"/>
  <c r="D1140" i="7"/>
  <c r="C1140" i="7"/>
  <c r="E1139" i="7"/>
  <c r="D1139" i="7"/>
  <c r="C1139" i="7"/>
  <c r="E1138" i="7"/>
  <c r="D1138" i="7"/>
  <c r="C1138" i="7"/>
  <c r="E1137" i="7"/>
  <c r="D1137" i="7"/>
  <c r="C1137" i="7"/>
  <c r="E1136" i="7"/>
  <c r="D1136" i="7"/>
  <c r="C1136" i="7"/>
  <c r="E1133" i="7"/>
  <c r="D1133" i="7"/>
  <c r="C1133" i="7"/>
  <c r="E1132" i="7"/>
  <c r="D1132" i="7"/>
  <c r="C1132" i="7"/>
  <c r="E1131" i="7"/>
  <c r="D1131" i="7"/>
  <c r="C1131" i="7"/>
  <c r="E1128" i="7"/>
  <c r="D1128" i="7"/>
  <c r="C1128" i="7"/>
  <c r="E1127" i="7"/>
  <c r="D1127" i="7"/>
  <c r="C1127" i="7"/>
  <c r="E1126" i="7"/>
  <c r="D1126" i="7"/>
  <c r="C1126" i="7"/>
  <c r="E1123" i="7"/>
  <c r="D1123" i="7"/>
  <c r="C1123" i="7"/>
  <c r="E1122" i="7"/>
  <c r="D1122" i="7"/>
  <c r="C1122" i="7"/>
  <c r="E1121" i="7"/>
  <c r="D1121" i="7"/>
  <c r="C1121" i="7"/>
  <c r="E1118" i="7"/>
  <c r="D1118" i="7"/>
  <c r="C1118" i="7"/>
  <c r="E1117" i="7"/>
  <c r="D1117" i="7"/>
  <c r="C1117" i="7"/>
  <c r="E1116" i="7"/>
  <c r="D1116" i="7"/>
  <c r="C1116" i="7"/>
  <c r="E1115" i="7"/>
  <c r="D1115" i="7"/>
  <c r="C1115" i="7"/>
  <c r="E1112" i="7"/>
  <c r="D1112" i="7"/>
  <c r="C1112" i="7"/>
  <c r="E1111" i="7"/>
  <c r="D1111" i="7"/>
  <c r="C1111" i="7"/>
  <c r="E1110" i="7"/>
  <c r="D1110" i="7"/>
  <c r="C1110" i="7"/>
  <c r="E1107" i="7"/>
  <c r="D1107" i="7"/>
  <c r="C1107" i="7"/>
  <c r="E1106" i="7"/>
  <c r="D1106" i="7"/>
  <c r="C1106" i="7"/>
  <c r="E1105" i="7"/>
  <c r="D1105" i="7"/>
  <c r="C1105" i="7"/>
  <c r="E1104" i="7"/>
  <c r="D1104" i="7"/>
  <c r="C1104" i="7"/>
  <c r="E1101" i="7"/>
  <c r="D1101" i="7"/>
  <c r="C1101" i="7"/>
  <c r="E1100" i="7"/>
  <c r="D1100" i="7"/>
  <c r="C1100" i="7"/>
  <c r="E1099" i="7"/>
  <c r="D1099" i="7"/>
  <c r="C1099" i="7"/>
  <c r="E1096" i="7"/>
  <c r="D1096" i="7"/>
  <c r="C1096" i="7"/>
  <c r="E1095" i="7"/>
  <c r="D1095" i="7"/>
  <c r="C1095" i="7"/>
  <c r="E1094" i="7"/>
  <c r="D1094" i="7"/>
  <c r="C1094" i="7"/>
  <c r="E1091" i="7"/>
  <c r="D1091" i="7"/>
  <c r="C1091" i="7"/>
  <c r="E1090" i="7"/>
  <c r="D1090" i="7"/>
  <c r="C1090" i="7"/>
  <c r="E1089" i="7"/>
  <c r="D1089" i="7"/>
  <c r="C1089" i="7"/>
  <c r="E1088" i="7"/>
  <c r="D1088" i="7"/>
  <c r="C1088" i="7"/>
  <c r="E1087" i="7"/>
  <c r="D1087" i="7"/>
  <c r="C1087" i="7"/>
  <c r="E1086" i="7"/>
  <c r="D1086" i="7"/>
  <c r="C1086" i="7"/>
  <c r="E1085" i="7"/>
  <c r="D1085" i="7"/>
  <c r="C1085" i="7"/>
  <c r="E1084" i="7"/>
  <c r="D1084" i="7"/>
  <c r="C1084" i="7"/>
  <c r="E1083" i="7"/>
  <c r="D1083" i="7"/>
  <c r="C1083" i="7"/>
  <c r="E1082" i="7"/>
  <c r="D1082" i="7"/>
  <c r="C1082" i="7"/>
  <c r="E1081" i="7"/>
  <c r="D1081" i="7"/>
  <c r="C1081" i="7"/>
  <c r="E1080" i="7"/>
  <c r="D1080" i="7"/>
  <c r="C1080" i="7"/>
  <c r="E1079" i="7"/>
  <c r="D1079" i="7"/>
  <c r="C1079" i="7"/>
  <c r="E1076" i="7"/>
  <c r="D1076" i="7"/>
  <c r="C1076" i="7"/>
  <c r="E1075" i="7"/>
  <c r="D1075" i="7"/>
  <c r="C1075" i="7"/>
  <c r="E1074" i="7"/>
  <c r="D1074" i="7"/>
  <c r="C1074" i="7"/>
  <c r="E1073" i="7"/>
  <c r="D1073" i="7"/>
  <c r="C1073" i="7"/>
  <c r="E1072" i="7"/>
  <c r="D1072" i="7"/>
  <c r="C1072" i="7"/>
  <c r="E1071" i="7"/>
  <c r="D1071" i="7"/>
  <c r="C1071" i="7"/>
  <c r="E1070" i="7"/>
  <c r="D1070" i="7"/>
  <c r="C1070" i="7"/>
  <c r="E1069" i="7"/>
  <c r="D1069" i="7"/>
  <c r="C1069" i="7"/>
  <c r="E1068" i="7"/>
  <c r="D1068" i="7"/>
  <c r="C1068" i="7"/>
  <c r="E1067" i="7"/>
  <c r="D1067" i="7"/>
  <c r="C1067" i="7"/>
  <c r="E1066" i="7"/>
  <c r="D1066" i="7"/>
  <c r="C1066" i="7"/>
  <c r="E1065" i="7"/>
  <c r="D1065" i="7"/>
  <c r="C1065" i="7"/>
  <c r="E1062" i="7"/>
  <c r="D1062" i="7"/>
  <c r="C1062" i="7"/>
  <c r="E1061" i="7"/>
  <c r="D1061" i="7"/>
  <c r="C1061" i="7"/>
  <c r="E1060" i="7"/>
  <c r="D1060" i="7"/>
  <c r="C1060" i="7"/>
  <c r="E1059" i="7"/>
  <c r="D1059" i="7"/>
  <c r="C1059" i="7"/>
  <c r="E1058" i="7"/>
  <c r="D1058" i="7"/>
  <c r="C1058" i="7"/>
  <c r="E1057" i="7"/>
  <c r="D1057" i="7"/>
  <c r="C1057" i="7"/>
  <c r="E1056" i="7"/>
  <c r="D1056" i="7"/>
  <c r="C1056" i="7"/>
  <c r="E1055" i="7"/>
  <c r="D1055" i="7"/>
  <c r="C1055" i="7"/>
  <c r="E1054" i="7"/>
  <c r="D1054" i="7"/>
  <c r="C1054" i="7"/>
  <c r="E1053" i="7"/>
  <c r="D1053" i="7"/>
  <c r="C1053" i="7"/>
  <c r="E1052" i="7"/>
  <c r="D1052" i="7"/>
  <c r="C1052" i="7"/>
  <c r="E1049" i="7"/>
  <c r="D1049" i="7"/>
  <c r="C1049" i="7"/>
  <c r="E1048" i="7"/>
  <c r="D1048" i="7"/>
  <c r="C1048" i="7"/>
  <c r="E1047" i="7"/>
  <c r="D1047" i="7"/>
  <c r="C1047" i="7"/>
  <c r="E1046" i="7"/>
  <c r="D1046" i="7"/>
  <c r="C1046" i="7"/>
  <c r="E1045" i="7"/>
  <c r="D1045" i="7"/>
  <c r="C1045" i="7"/>
  <c r="E1044" i="7"/>
  <c r="D1044" i="7"/>
  <c r="C1044" i="7"/>
  <c r="E1041" i="7"/>
  <c r="D1041" i="7"/>
  <c r="C1041" i="7"/>
  <c r="E1040" i="7"/>
  <c r="D1040" i="7"/>
  <c r="C1040" i="7"/>
  <c r="E1039" i="7"/>
  <c r="D1039" i="7"/>
  <c r="C1039" i="7"/>
  <c r="E1038" i="7"/>
  <c r="D1038" i="7"/>
  <c r="C1038" i="7"/>
  <c r="E1037" i="7"/>
  <c r="D1037" i="7"/>
  <c r="C1037" i="7"/>
  <c r="E1036" i="7"/>
  <c r="D1036" i="7"/>
  <c r="C1036" i="7"/>
  <c r="E1035" i="7"/>
  <c r="D1035" i="7"/>
  <c r="C1035" i="7"/>
  <c r="E1034" i="7"/>
  <c r="D1034" i="7"/>
  <c r="C1034" i="7"/>
  <c r="E1033" i="7"/>
  <c r="D1033" i="7"/>
  <c r="C1033" i="7"/>
  <c r="E1030" i="7"/>
  <c r="D1030" i="7"/>
  <c r="C1030" i="7"/>
  <c r="E1029" i="7"/>
  <c r="D1029" i="7"/>
  <c r="C1029" i="7"/>
  <c r="E1028" i="7"/>
  <c r="D1028" i="7"/>
  <c r="C1028" i="7"/>
  <c r="E1027" i="7"/>
  <c r="D1027" i="7"/>
  <c r="C1027" i="7"/>
  <c r="E1026" i="7"/>
  <c r="D1026" i="7"/>
  <c r="C1026" i="7"/>
  <c r="E1025" i="7"/>
  <c r="D1025" i="7"/>
  <c r="C1025" i="7"/>
  <c r="E1024" i="7"/>
  <c r="D1024" i="7"/>
  <c r="C1024" i="7"/>
  <c r="E1023" i="7"/>
  <c r="D1023" i="7"/>
  <c r="C1023" i="7"/>
  <c r="E1020" i="7"/>
  <c r="D1020" i="7"/>
  <c r="C1020" i="7"/>
  <c r="E1019" i="7"/>
  <c r="D1019" i="7"/>
  <c r="C1019" i="7"/>
  <c r="E1018" i="7"/>
  <c r="D1018" i="7"/>
  <c r="C1018" i="7"/>
  <c r="E1017" i="7"/>
  <c r="D1017" i="7"/>
  <c r="C1017" i="7"/>
  <c r="E1013" i="7"/>
  <c r="D1013" i="7"/>
  <c r="C1013" i="7"/>
  <c r="E1012" i="7"/>
  <c r="D1012" i="7"/>
  <c r="C1012" i="7"/>
  <c r="E1011" i="7"/>
  <c r="D1011" i="7"/>
  <c r="C1011" i="7"/>
  <c r="E1008" i="7"/>
  <c r="D1008" i="7"/>
  <c r="C1008" i="7"/>
  <c r="E1007" i="7"/>
  <c r="D1007" i="7"/>
  <c r="C1007" i="7"/>
  <c r="E1006" i="7"/>
  <c r="D1006" i="7"/>
  <c r="C1006" i="7"/>
  <c r="E1003" i="7"/>
  <c r="D1003" i="7"/>
  <c r="C1003" i="7"/>
  <c r="E1002" i="7"/>
  <c r="D1002" i="7"/>
  <c r="C1002" i="7"/>
  <c r="E1001" i="7"/>
  <c r="D1001" i="7"/>
  <c r="C1001" i="7"/>
  <c r="E1000" i="7"/>
  <c r="D1000" i="7"/>
  <c r="C1000" i="7"/>
  <c r="E999" i="7"/>
  <c r="D999" i="7"/>
  <c r="C999" i="7"/>
  <c r="E998" i="7"/>
  <c r="D998" i="7"/>
  <c r="C998" i="7"/>
  <c r="E997" i="7"/>
  <c r="D997" i="7"/>
  <c r="C997" i="7"/>
  <c r="E996" i="7"/>
  <c r="D996" i="7"/>
  <c r="C996" i="7"/>
  <c r="E995" i="7"/>
  <c r="D995" i="7"/>
  <c r="C995" i="7"/>
  <c r="E994" i="7"/>
  <c r="D994" i="7"/>
  <c r="C994" i="7"/>
  <c r="E991" i="7"/>
  <c r="D991" i="7"/>
  <c r="C991" i="7"/>
  <c r="E990" i="7"/>
  <c r="D990" i="7"/>
  <c r="C990" i="7"/>
  <c r="E989" i="7"/>
  <c r="D989" i="7"/>
  <c r="C989" i="7"/>
  <c r="E988" i="7"/>
  <c r="D988" i="7"/>
  <c r="C988" i="7"/>
  <c r="E987" i="7"/>
  <c r="D987" i="7"/>
  <c r="C987" i="7"/>
  <c r="E986" i="7"/>
  <c r="D986" i="7"/>
  <c r="C986" i="7"/>
  <c r="E985" i="7"/>
  <c r="D985" i="7"/>
  <c r="C985" i="7"/>
  <c r="E984" i="7"/>
  <c r="D984" i="7"/>
  <c r="C984" i="7"/>
  <c r="E981" i="7"/>
  <c r="D981" i="7"/>
  <c r="C981" i="7"/>
  <c r="E980" i="7"/>
  <c r="D980" i="7"/>
  <c r="C980" i="7"/>
  <c r="E979" i="7"/>
  <c r="D979" i="7"/>
  <c r="C979" i="7"/>
  <c r="E978" i="7"/>
  <c r="D978" i="7"/>
  <c r="C978" i="7"/>
  <c r="E977" i="7"/>
  <c r="D977" i="7"/>
  <c r="C977" i="7"/>
  <c r="E974" i="7"/>
  <c r="D974" i="7"/>
  <c r="C974" i="7"/>
  <c r="E973" i="7"/>
  <c r="D973" i="7"/>
  <c r="C973" i="7"/>
  <c r="E972" i="7"/>
  <c r="D972" i="7"/>
  <c r="C972" i="7"/>
  <c r="E971" i="7"/>
  <c r="D971" i="7"/>
  <c r="C971" i="7"/>
  <c r="E970" i="7"/>
  <c r="D970" i="7"/>
  <c r="C970" i="7"/>
  <c r="E969" i="7"/>
  <c r="D969" i="7"/>
  <c r="C969" i="7"/>
  <c r="E968" i="7"/>
  <c r="D968" i="7"/>
  <c r="C968" i="7"/>
  <c r="E967" i="7"/>
  <c r="D967" i="7"/>
  <c r="C967" i="7"/>
  <c r="E966" i="7"/>
  <c r="D966" i="7"/>
  <c r="C966" i="7"/>
  <c r="E965" i="7"/>
  <c r="D965" i="7"/>
  <c r="C965" i="7"/>
  <c r="E964" i="7"/>
  <c r="D964" i="7"/>
  <c r="C964" i="7"/>
  <c r="E961" i="7"/>
  <c r="D961" i="7"/>
  <c r="C961" i="7"/>
  <c r="E960" i="7"/>
  <c r="D960" i="7"/>
  <c r="C960" i="7"/>
  <c r="E959" i="7"/>
  <c r="D959" i="7"/>
  <c r="C959" i="7"/>
  <c r="E958" i="7"/>
  <c r="D958" i="7"/>
  <c r="C958" i="7"/>
  <c r="E957" i="7"/>
  <c r="D957" i="7"/>
  <c r="C957" i="7"/>
  <c r="E956" i="7"/>
  <c r="D956" i="7"/>
  <c r="C956" i="7"/>
  <c r="E955" i="7"/>
  <c r="D955" i="7"/>
  <c r="C955" i="7"/>
  <c r="E954" i="7"/>
  <c r="D954" i="7"/>
  <c r="C954" i="7"/>
  <c r="E953" i="7"/>
  <c r="D953" i="7"/>
  <c r="C953" i="7"/>
  <c r="E952" i="7"/>
  <c r="D952" i="7"/>
  <c r="C952" i="7"/>
  <c r="E951" i="7"/>
  <c r="D951" i="7"/>
  <c r="C951" i="7"/>
  <c r="E948" i="7"/>
  <c r="D948" i="7"/>
  <c r="C948" i="7"/>
  <c r="E947" i="7"/>
  <c r="D947" i="7"/>
  <c r="C947" i="7"/>
  <c r="E946" i="7"/>
  <c r="D946" i="7"/>
  <c r="C946" i="7"/>
  <c r="E945" i="7"/>
  <c r="D945" i="7"/>
  <c r="C945" i="7"/>
  <c r="E942" i="7"/>
  <c r="D942" i="7"/>
  <c r="C942" i="7"/>
  <c r="E941" i="7"/>
  <c r="D941" i="7"/>
  <c r="C941" i="7"/>
  <c r="E940" i="7"/>
  <c r="D940" i="7"/>
  <c r="C940" i="7"/>
  <c r="E939" i="7"/>
  <c r="D939" i="7"/>
  <c r="C939" i="7"/>
  <c r="E936" i="7"/>
  <c r="D936" i="7"/>
  <c r="C936" i="7"/>
  <c r="E935" i="7"/>
  <c r="D935" i="7"/>
  <c r="C935" i="7"/>
  <c r="E934" i="7"/>
  <c r="D934" i="7"/>
  <c r="C934" i="7"/>
  <c r="E933" i="7"/>
  <c r="D933" i="7"/>
  <c r="C933" i="7"/>
  <c r="E932" i="7"/>
  <c r="D932" i="7"/>
  <c r="C932" i="7"/>
  <c r="E931" i="7"/>
  <c r="D931" i="7"/>
  <c r="C931" i="7"/>
  <c r="E930" i="7"/>
  <c r="D930" i="7"/>
  <c r="C930" i="7"/>
  <c r="E929" i="7"/>
  <c r="D929" i="7"/>
  <c r="C929" i="7"/>
  <c r="E928" i="7"/>
  <c r="D928" i="7"/>
  <c r="C928" i="7"/>
  <c r="E927" i="7"/>
  <c r="D927" i="7"/>
  <c r="C927" i="7"/>
  <c r="E924" i="7"/>
  <c r="D924" i="7"/>
  <c r="C924" i="7"/>
  <c r="E923" i="7"/>
  <c r="D923" i="7"/>
  <c r="C923" i="7"/>
  <c r="E922" i="7"/>
  <c r="D922" i="7"/>
  <c r="C922" i="7"/>
  <c r="E921" i="7"/>
  <c r="D921" i="7"/>
  <c r="C921" i="7"/>
  <c r="E920" i="7"/>
  <c r="D920" i="7"/>
  <c r="C920" i="7"/>
  <c r="E919" i="7"/>
  <c r="D919" i="7"/>
  <c r="C919" i="7"/>
  <c r="E918" i="7"/>
  <c r="D918" i="7"/>
  <c r="C918" i="7"/>
  <c r="E917" i="7"/>
  <c r="D917" i="7"/>
  <c r="C917" i="7"/>
  <c r="E914" i="7"/>
  <c r="D914" i="7"/>
  <c r="C914" i="7"/>
  <c r="E913" i="7"/>
  <c r="D913" i="7"/>
  <c r="C913" i="7"/>
  <c r="E912" i="7"/>
  <c r="D912" i="7"/>
  <c r="C912" i="7"/>
  <c r="E911" i="7"/>
  <c r="D911" i="7"/>
  <c r="C911" i="7"/>
  <c r="E910" i="7"/>
  <c r="D910" i="7"/>
  <c r="C910" i="7"/>
  <c r="E909" i="7"/>
  <c r="D909" i="7"/>
  <c r="C909" i="7"/>
  <c r="E906" i="7"/>
  <c r="D906" i="7"/>
  <c r="C906" i="7"/>
  <c r="E905" i="7"/>
  <c r="D905" i="7"/>
  <c r="C905" i="7"/>
  <c r="E904" i="7"/>
  <c r="D904" i="7"/>
  <c r="C904" i="7"/>
  <c r="E903" i="7"/>
  <c r="D903" i="7"/>
  <c r="C903" i="7"/>
  <c r="E902" i="7"/>
  <c r="D902" i="7"/>
  <c r="C902" i="7"/>
  <c r="E901" i="7"/>
  <c r="D901" i="7"/>
  <c r="C901" i="7"/>
  <c r="E900" i="7"/>
  <c r="D900" i="7"/>
  <c r="C900" i="7"/>
  <c r="E897" i="7"/>
  <c r="D897" i="7"/>
  <c r="C897" i="7"/>
  <c r="E896" i="7"/>
  <c r="D896" i="7"/>
  <c r="C896" i="7"/>
  <c r="E895" i="7"/>
  <c r="D895" i="7"/>
  <c r="C895" i="7"/>
  <c r="E894" i="7"/>
  <c r="D894" i="7"/>
  <c r="C894" i="7"/>
  <c r="E893" i="7"/>
  <c r="D893" i="7"/>
  <c r="C893" i="7"/>
  <c r="E890" i="7"/>
  <c r="D890" i="7"/>
  <c r="C890" i="7"/>
  <c r="E889" i="7"/>
  <c r="D889" i="7"/>
  <c r="C889" i="7"/>
  <c r="E888" i="7"/>
  <c r="D888" i="7"/>
  <c r="C888" i="7"/>
  <c r="E887" i="7"/>
  <c r="D887" i="7"/>
  <c r="C887" i="7"/>
  <c r="E886" i="7"/>
  <c r="D886" i="7"/>
  <c r="C886" i="7"/>
  <c r="E885" i="7"/>
  <c r="D885" i="7"/>
  <c r="C885" i="7"/>
  <c r="E882" i="7"/>
  <c r="D882" i="7"/>
  <c r="C882" i="7"/>
  <c r="E881" i="7"/>
  <c r="D881" i="7"/>
  <c r="C881" i="7"/>
  <c r="E880" i="7"/>
  <c r="D880" i="7"/>
  <c r="C880" i="7"/>
  <c r="E879" i="7"/>
  <c r="D879" i="7"/>
  <c r="C879" i="7"/>
  <c r="E878" i="7"/>
  <c r="D878" i="7"/>
  <c r="C878" i="7"/>
  <c r="E875" i="7"/>
  <c r="D875" i="7"/>
  <c r="C875" i="7"/>
  <c r="E874" i="7"/>
  <c r="D874" i="7"/>
  <c r="C874" i="7"/>
  <c r="E873" i="7"/>
  <c r="D873" i="7"/>
  <c r="C873" i="7"/>
  <c r="E872" i="7"/>
  <c r="D872" i="7"/>
  <c r="C872" i="7"/>
  <c r="E871" i="7"/>
  <c r="D871" i="7"/>
  <c r="C871" i="7"/>
  <c r="E870" i="7"/>
  <c r="D870" i="7"/>
  <c r="C870" i="7"/>
  <c r="E869" i="7"/>
  <c r="D869" i="7"/>
  <c r="C869" i="7"/>
  <c r="E868" i="7"/>
  <c r="D868" i="7"/>
  <c r="C868" i="7"/>
  <c r="E865" i="7"/>
  <c r="D865" i="7"/>
  <c r="C865" i="7"/>
  <c r="E864" i="7"/>
  <c r="D864" i="7"/>
  <c r="C864" i="7"/>
  <c r="E863" i="7"/>
  <c r="D863" i="7"/>
  <c r="C863" i="7"/>
  <c r="E862" i="7"/>
  <c r="D862" i="7"/>
  <c r="C862" i="7"/>
  <c r="E861" i="7"/>
  <c r="D861" i="7"/>
  <c r="C861" i="7"/>
  <c r="E860" i="7"/>
  <c r="D860" i="7"/>
  <c r="C860" i="7"/>
  <c r="E859" i="7"/>
  <c r="D859" i="7"/>
  <c r="C859" i="7"/>
  <c r="E858" i="7"/>
  <c r="D858" i="7"/>
  <c r="C858" i="7"/>
  <c r="E854" i="7"/>
  <c r="D854" i="7"/>
  <c r="C854" i="7"/>
  <c r="E853" i="7"/>
  <c r="D853" i="7"/>
  <c r="C853" i="7"/>
  <c r="E852" i="7"/>
  <c r="D852" i="7"/>
  <c r="C852" i="7"/>
  <c r="E851" i="7"/>
  <c r="D851" i="7"/>
  <c r="C851" i="7"/>
  <c r="E850" i="7"/>
  <c r="D850" i="7"/>
  <c r="C850" i="7"/>
  <c r="E849" i="7"/>
  <c r="D849" i="7"/>
  <c r="C849" i="7"/>
  <c r="E846" i="7"/>
  <c r="D846" i="7"/>
  <c r="C846" i="7"/>
  <c r="E845" i="7"/>
  <c r="D845" i="7"/>
  <c r="C845" i="7"/>
  <c r="E844" i="7"/>
  <c r="D844" i="7"/>
  <c r="C844" i="7"/>
  <c r="E843" i="7"/>
  <c r="D843" i="7"/>
  <c r="C843" i="7"/>
  <c r="E842" i="7"/>
  <c r="D842" i="7"/>
  <c r="C842" i="7"/>
  <c r="E841" i="7"/>
  <c r="D841" i="7"/>
  <c r="C841" i="7"/>
  <c r="E840" i="7"/>
  <c r="D840" i="7"/>
  <c r="C840" i="7"/>
  <c r="E839" i="7"/>
  <c r="D839" i="7"/>
  <c r="C839" i="7"/>
  <c r="E836" i="7"/>
  <c r="D836" i="7"/>
  <c r="C836" i="7"/>
  <c r="E835" i="7"/>
  <c r="D835" i="7"/>
  <c r="C835" i="7"/>
  <c r="E834" i="7"/>
  <c r="D834" i="7"/>
  <c r="C834" i="7"/>
  <c r="E833" i="7"/>
  <c r="D833" i="7"/>
  <c r="C833" i="7"/>
  <c r="E832" i="7"/>
  <c r="D832" i="7"/>
  <c r="C832" i="7"/>
  <c r="E831" i="7"/>
  <c r="D831" i="7"/>
  <c r="C831" i="7"/>
  <c r="E828" i="7"/>
  <c r="D828" i="7"/>
  <c r="C828" i="7"/>
  <c r="E827" i="7"/>
  <c r="D827" i="7"/>
  <c r="C827" i="7"/>
  <c r="E826" i="7"/>
  <c r="D826" i="7"/>
  <c r="C826" i="7"/>
  <c r="E825" i="7"/>
  <c r="D825" i="7"/>
  <c r="C825" i="7"/>
  <c r="E824" i="7"/>
  <c r="D824" i="7"/>
  <c r="C824" i="7"/>
  <c r="E823" i="7"/>
  <c r="D823" i="7"/>
  <c r="C823" i="7"/>
  <c r="E822" i="7"/>
  <c r="D822" i="7"/>
  <c r="C822" i="7"/>
  <c r="E819" i="7"/>
  <c r="D819" i="7"/>
  <c r="C819" i="7"/>
  <c r="E818" i="7"/>
  <c r="D818" i="7"/>
  <c r="C818" i="7"/>
  <c r="E817" i="7"/>
  <c r="D817" i="7"/>
  <c r="C817" i="7"/>
  <c r="E816" i="7"/>
  <c r="D816" i="7"/>
  <c r="C816" i="7"/>
  <c r="E815" i="7"/>
  <c r="D815" i="7"/>
  <c r="C815" i="7"/>
  <c r="E814" i="7"/>
  <c r="D814" i="7"/>
  <c r="C814" i="7"/>
  <c r="E813" i="7"/>
  <c r="D813" i="7"/>
  <c r="C813" i="7"/>
  <c r="E812" i="7"/>
  <c r="D812" i="7"/>
  <c r="C812" i="7"/>
  <c r="E809" i="7"/>
  <c r="D809" i="7"/>
  <c r="C809" i="7"/>
  <c r="E808" i="7"/>
  <c r="D808" i="7"/>
  <c r="C808" i="7"/>
  <c r="E807" i="7"/>
  <c r="D807" i="7"/>
  <c r="C807" i="7"/>
  <c r="E806" i="7"/>
  <c r="D806" i="7"/>
  <c r="C806" i="7"/>
  <c r="E805" i="7"/>
  <c r="D805" i="7"/>
  <c r="C805" i="7"/>
  <c r="E804" i="7"/>
  <c r="D804" i="7"/>
  <c r="C804" i="7"/>
  <c r="E801" i="7"/>
  <c r="D801" i="7"/>
  <c r="C801" i="7"/>
  <c r="E800" i="7"/>
  <c r="D800" i="7"/>
  <c r="C800" i="7"/>
  <c r="E799" i="7"/>
  <c r="D799" i="7"/>
  <c r="C799" i="7"/>
  <c r="E798" i="7"/>
  <c r="D798" i="7"/>
  <c r="C798" i="7"/>
  <c r="E797" i="7"/>
  <c r="D797" i="7"/>
  <c r="C797" i="7"/>
  <c r="E794" i="7"/>
  <c r="D794" i="7"/>
  <c r="C794" i="7"/>
  <c r="E793" i="7"/>
  <c r="D793" i="7"/>
  <c r="C793" i="7"/>
  <c r="E792" i="7"/>
  <c r="D792" i="7"/>
  <c r="C792" i="7"/>
  <c r="E791" i="7"/>
  <c r="D791" i="7"/>
  <c r="C791" i="7"/>
  <c r="E790" i="7"/>
  <c r="D790" i="7"/>
  <c r="C790" i="7"/>
  <c r="E789" i="7"/>
  <c r="D789" i="7"/>
  <c r="C789" i="7"/>
  <c r="E786" i="7"/>
  <c r="D786" i="7"/>
  <c r="C786" i="7"/>
  <c r="E785" i="7"/>
  <c r="D785" i="7"/>
  <c r="C785" i="7"/>
  <c r="E784" i="7"/>
  <c r="D784" i="7"/>
  <c r="C784" i="7"/>
  <c r="E783" i="7"/>
  <c r="D783" i="7"/>
  <c r="C783" i="7"/>
  <c r="E782" i="7"/>
  <c r="D782" i="7"/>
  <c r="C782" i="7"/>
  <c r="E781" i="7"/>
  <c r="D781" i="7"/>
  <c r="C781" i="7"/>
  <c r="E778" i="7"/>
  <c r="D778" i="7"/>
  <c r="C778" i="7"/>
  <c r="E777" i="7"/>
  <c r="D777" i="7"/>
  <c r="C777" i="7"/>
  <c r="E776" i="7"/>
  <c r="D776" i="7"/>
  <c r="C776" i="7"/>
  <c r="E775" i="7"/>
  <c r="D775" i="7"/>
  <c r="C775" i="7"/>
  <c r="E774" i="7"/>
  <c r="D774" i="7"/>
  <c r="C774" i="7"/>
  <c r="E773" i="7"/>
  <c r="D773" i="7"/>
  <c r="C773" i="7"/>
  <c r="E770" i="7"/>
  <c r="D770" i="7"/>
  <c r="C770" i="7"/>
  <c r="E769" i="7"/>
  <c r="D769" i="7"/>
  <c r="C769" i="7"/>
  <c r="E768" i="7"/>
  <c r="D768" i="7"/>
  <c r="C768" i="7"/>
  <c r="E767" i="7"/>
  <c r="D767" i="7"/>
  <c r="C767" i="7"/>
  <c r="E766" i="7"/>
  <c r="D766" i="7"/>
  <c r="C766" i="7"/>
  <c r="E765" i="7"/>
  <c r="D765" i="7"/>
  <c r="C765" i="7"/>
  <c r="E764" i="7"/>
  <c r="D764" i="7"/>
  <c r="C764" i="7"/>
  <c r="E758" i="7"/>
  <c r="D758" i="7"/>
  <c r="C758" i="7"/>
  <c r="E757" i="7"/>
  <c r="D757" i="7"/>
  <c r="C757" i="7"/>
  <c r="E756" i="7"/>
  <c r="D756" i="7"/>
  <c r="C756" i="7"/>
  <c r="E755" i="7"/>
  <c r="D755" i="7"/>
  <c r="C755" i="7"/>
  <c r="E754" i="7"/>
  <c r="D754" i="7"/>
  <c r="C754" i="7"/>
  <c r="E753" i="7"/>
  <c r="D753" i="7"/>
  <c r="C753" i="7"/>
  <c r="E752" i="7"/>
  <c r="D752" i="7"/>
  <c r="C752" i="7"/>
  <c r="E751" i="7"/>
  <c r="D751" i="7"/>
  <c r="C751" i="7"/>
  <c r="E747" i="7"/>
  <c r="D747" i="7"/>
  <c r="C747" i="7"/>
  <c r="E746" i="7"/>
  <c r="D746" i="7"/>
  <c r="C746" i="7"/>
  <c r="E743" i="7"/>
  <c r="D743" i="7"/>
  <c r="C743" i="7"/>
  <c r="E742" i="7"/>
  <c r="D742" i="7"/>
  <c r="C742" i="7"/>
  <c r="E741" i="7"/>
  <c r="D741" i="7"/>
  <c r="C741" i="7"/>
  <c r="E740" i="7"/>
  <c r="D740" i="7"/>
  <c r="C740" i="7"/>
  <c r="E739" i="7"/>
  <c r="D739" i="7"/>
  <c r="C739" i="7"/>
  <c r="E738" i="7"/>
  <c r="D738" i="7"/>
  <c r="C738" i="7"/>
  <c r="E737" i="7"/>
  <c r="D737" i="7"/>
  <c r="C737" i="7"/>
  <c r="E736" i="7"/>
  <c r="D736" i="7"/>
  <c r="C736" i="7"/>
  <c r="E735" i="7"/>
  <c r="D735" i="7"/>
  <c r="C735" i="7"/>
  <c r="E732" i="7"/>
  <c r="D732" i="7"/>
  <c r="C732" i="7"/>
  <c r="E731" i="7"/>
  <c r="D731" i="7"/>
  <c r="C731" i="7"/>
  <c r="E730" i="7"/>
  <c r="D730" i="7"/>
  <c r="C730" i="7"/>
  <c r="E727" i="7"/>
  <c r="D727" i="7"/>
  <c r="C727" i="7"/>
  <c r="E726" i="7"/>
  <c r="D726" i="7"/>
  <c r="C726" i="7"/>
  <c r="E725" i="7"/>
  <c r="D725" i="7"/>
  <c r="C725" i="7"/>
  <c r="E720" i="7"/>
  <c r="D720" i="7"/>
  <c r="C720" i="7"/>
  <c r="E715" i="7"/>
  <c r="D715" i="7"/>
  <c r="C715" i="7"/>
  <c r="E711" i="7"/>
  <c r="D711" i="7"/>
  <c r="C711" i="7"/>
  <c r="C714" i="7"/>
  <c r="D714" i="7"/>
  <c r="E714" i="7"/>
  <c r="E708" i="7"/>
  <c r="D708" i="7"/>
  <c r="C708" i="7"/>
  <c r="E707" i="7"/>
  <c r="D707" i="7"/>
  <c r="C707" i="7"/>
  <c r="E706" i="7"/>
  <c r="D706" i="7"/>
  <c r="C706" i="7"/>
  <c r="E705" i="7"/>
  <c r="D705" i="7"/>
  <c r="C705" i="7"/>
  <c r="E704" i="7"/>
  <c r="D704" i="7"/>
  <c r="C704" i="7"/>
  <c r="E703" i="7"/>
  <c r="D703" i="7"/>
  <c r="C703" i="7"/>
  <c r="E702" i="7"/>
  <c r="D702" i="7"/>
  <c r="C702" i="7"/>
  <c r="E699" i="7"/>
  <c r="D699" i="7"/>
  <c r="C699" i="7"/>
  <c r="E698" i="7"/>
  <c r="D698" i="7"/>
  <c r="C698" i="7"/>
  <c r="E697" i="7"/>
  <c r="D697" i="7"/>
  <c r="C697" i="7"/>
  <c r="E694" i="7"/>
  <c r="D694" i="7"/>
  <c r="C694" i="7"/>
  <c r="E691" i="7"/>
  <c r="D691" i="7"/>
  <c r="C691" i="7"/>
  <c r="E688" i="7"/>
  <c r="D688" i="7"/>
  <c r="C688" i="7"/>
  <c r="C690" i="7"/>
  <c r="D690" i="7"/>
  <c r="E690" i="7"/>
  <c r="E685" i="7"/>
  <c r="D685" i="7"/>
  <c r="C685" i="7"/>
  <c r="E684" i="7"/>
  <c r="D684" i="7"/>
  <c r="C684" i="7"/>
  <c r="E683" i="7"/>
  <c r="D683" i="7"/>
  <c r="C683" i="7"/>
  <c r="E682" i="7"/>
  <c r="D682" i="7"/>
  <c r="C682" i="7"/>
  <c r="E679" i="7"/>
  <c r="D679" i="7"/>
  <c r="C679" i="7"/>
  <c r="E678" i="7"/>
  <c r="D678" i="7"/>
  <c r="C678" i="7"/>
  <c r="E677" i="7"/>
  <c r="D677" i="7"/>
  <c r="C677" i="7"/>
  <c r="E676" i="7"/>
  <c r="D676" i="7"/>
  <c r="C676" i="7"/>
  <c r="E675" i="7"/>
  <c r="D675" i="7"/>
  <c r="C675" i="7"/>
  <c r="E674" i="7"/>
  <c r="D674" i="7"/>
  <c r="C674" i="7"/>
  <c r="E670" i="7"/>
  <c r="D670" i="7"/>
  <c r="C670" i="7"/>
  <c r="E669" i="7"/>
  <c r="D669" i="7"/>
  <c r="C669" i="7"/>
  <c r="E668" i="7"/>
  <c r="D668" i="7"/>
  <c r="C668" i="7"/>
  <c r="E665" i="7"/>
  <c r="D665" i="7"/>
  <c r="C665" i="7"/>
  <c r="E664" i="7"/>
  <c r="D664" i="7"/>
  <c r="C664" i="7"/>
  <c r="E663" i="7"/>
  <c r="D663" i="7"/>
  <c r="C663" i="7"/>
  <c r="E662" i="7"/>
  <c r="D662" i="7"/>
  <c r="C662" i="7"/>
  <c r="E659" i="7"/>
  <c r="D659" i="7"/>
  <c r="C659" i="7"/>
  <c r="E658" i="7"/>
  <c r="D658" i="7"/>
  <c r="C658" i="7"/>
  <c r="E655" i="7"/>
  <c r="D655" i="7"/>
  <c r="C655" i="7"/>
  <c r="E654" i="7"/>
  <c r="D654" i="7"/>
  <c r="C654" i="7"/>
  <c r="E653" i="7"/>
  <c r="D653" i="7"/>
  <c r="C653" i="7"/>
  <c r="E650" i="7"/>
  <c r="D650" i="7"/>
  <c r="C650" i="7"/>
  <c r="E649" i="7"/>
  <c r="D649" i="7"/>
  <c r="C649" i="7"/>
  <c r="E648" i="7"/>
  <c r="D648" i="7"/>
  <c r="C648" i="7"/>
  <c r="E647" i="7"/>
  <c r="D647" i="7"/>
  <c r="C647" i="7"/>
  <c r="E644" i="7"/>
  <c r="D644" i="7"/>
  <c r="C644" i="7"/>
  <c r="E643" i="7"/>
  <c r="D643" i="7"/>
  <c r="C643" i="7"/>
  <c r="E642" i="7"/>
  <c r="D642" i="7"/>
  <c r="C642" i="7"/>
  <c r="E641" i="7"/>
  <c r="D641" i="7"/>
  <c r="C641" i="7"/>
  <c r="E640" i="7"/>
  <c r="D640" i="7"/>
  <c r="C640" i="7"/>
  <c r="E637" i="7"/>
  <c r="D637" i="7"/>
  <c r="C637" i="7"/>
  <c r="E636" i="7"/>
  <c r="D636" i="7"/>
  <c r="C636" i="7"/>
  <c r="E635" i="7"/>
  <c r="D635" i="7"/>
  <c r="C635" i="7"/>
  <c r="E634" i="7"/>
  <c r="D634" i="7"/>
  <c r="C634" i="7"/>
  <c r="E633" i="7"/>
  <c r="D633" i="7"/>
  <c r="C633" i="7"/>
  <c r="E630" i="7"/>
  <c r="D630" i="7"/>
  <c r="C630" i="7"/>
  <c r="E629" i="7"/>
  <c r="D629" i="7"/>
  <c r="C629" i="7"/>
  <c r="E628" i="7"/>
  <c r="D628" i="7"/>
  <c r="C628" i="7"/>
  <c r="E627" i="7"/>
  <c r="D627" i="7"/>
  <c r="C627" i="7"/>
  <c r="E626" i="7"/>
  <c r="D626" i="7"/>
  <c r="C626" i="7"/>
  <c r="E623" i="7"/>
  <c r="D623" i="7"/>
  <c r="C623" i="7"/>
  <c r="E622" i="7"/>
  <c r="D622" i="7"/>
  <c r="C622" i="7"/>
  <c r="E621" i="7"/>
  <c r="D621" i="7"/>
  <c r="C621" i="7"/>
  <c r="E620" i="7"/>
  <c r="D620" i="7"/>
  <c r="C620" i="7"/>
  <c r="E619" i="7"/>
  <c r="D619" i="7"/>
  <c r="C619" i="7"/>
  <c r="E618" i="7"/>
  <c r="D618" i="7"/>
  <c r="C618" i="7"/>
  <c r="E617" i="7"/>
  <c r="D617" i="7"/>
  <c r="C617" i="7"/>
  <c r="E616" i="7"/>
  <c r="D616" i="7"/>
  <c r="C616" i="7"/>
  <c r="E613" i="7"/>
  <c r="D613" i="7"/>
  <c r="C613" i="7"/>
  <c r="E612" i="7"/>
  <c r="D612" i="7"/>
  <c r="C612" i="7"/>
  <c r="E611" i="7"/>
  <c r="D611" i="7"/>
  <c r="C611" i="7"/>
  <c r="E610" i="7"/>
  <c r="D610" i="7"/>
  <c r="C610" i="7"/>
  <c r="E609" i="7"/>
  <c r="D609" i="7"/>
  <c r="C609" i="7"/>
  <c r="E608" i="7"/>
  <c r="D608" i="7"/>
  <c r="C608" i="7"/>
  <c r="E607" i="7"/>
  <c r="D607" i="7"/>
  <c r="C607" i="7"/>
  <c r="E606" i="7"/>
  <c r="D606" i="7"/>
  <c r="C606" i="7"/>
  <c r="E603" i="7"/>
  <c r="D603" i="7"/>
  <c r="C603" i="7"/>
  <c r="E602" i="7"/>
  <c r="D602" i="7"/>
  <c r="C602" i="7"/>
  <c r="E601" i="7"/>
  <c r="D601" i="7"/>
  <c r="C601" i="7"/>
  <c r="E600" i="7"/>
  <c r="D600" i="7"/>
  <c r="C600" i="7"/>
  <c r="E599" i="7"/>
  <c r="D599" i="7"/>
  <c r="C599" i="7"/>
  <c r="E598" i="7"/>
  <c r="D598" i="7"/>
  <c r="C598" i="7"/>
  <c r="E597" i="7"/>
  <c r="D597" i="7"/>
  <c r="C597" i="7"/>
  <c r="E596" i="7"/>
  <c r="D596" i="7"/>
  <c r="C596" i="7"/>
  <c r="E593" i="7"/>
  <c r="D593" i="7"/>
  <c r="C593" i="7"/>
  <c r="E592" i="7"/>
  <c r="D592" i="7"/>
  <c r="C592" i="7"/>
  <c r="E591" i="7"/>
  <c r="D591" i="7"/>
  <c r="C591" i="7"/>
  <c r="E588" i="7"/>
  <c r="D588" i="7"/>
  <c r="C588" i="7"/>
  <c r="E587" i="7"/>
  <c r="D587" i="7"/>
  <c r="C587" i="7"/>
  <c r="E586" i="7"/>
  <c r="D586" i="7"/>
  <c r="C586" i="7"/>
  <c r="E585" i="7"/>
  <c r="D585" i="7"/>
  <c r="C585" i="7"/>
  <c r="E582" i="7"/>
  <c r="D582" i="7"/>
  <c r="C582" i="7"/>
  <c r="E581" i="7"/>
  <c r="D581" i="7"/>
  <c r="C581" i="7"/>
  <c r="E580" i="7"/>
  <c r="D580" i="7"/>
  <c r="C580" i="7"/>
  <c r="E579" i="7"/>
  <c r="D579" i="7"/>
  <c r="C579" i="7"/>
  <c r="E576" i="7"/>
  <c r="D576" i="7"/>
  <c r="C576" i="7"/>
  <c r="E575" i="7"/>
  <c r="D575" i="7"/>
  <c r="C575" i="7"/>
  <c r="E574" i="7"/>
  <c r="D574" i="7"/>
  <c r="C574" i="7"/>
  <c r="E570" i="7"/>
  <c r="D570" i="7"/>
  <c r="C570" i="7"/>
  <c r="E569" i="7"/>
  <c r="D569" i="7"/>
  <c r="C569" i="7"/>
  <c r="E568" i="7"/>
  <c r="D568" i="7"/>
  <c r="C568" i="7"/>
  <c r="E567" i="7"/>
  <c r="D567" i="7"/>
  <c r="C567" i="7"/>
  <c r="E564" i="7"/>
  <c r="D564" i="7"/>
  <c r="C564" i="7"/>
  <c r="E563" i="7"/>
  <c r="D563" i="7"/>
  <c r="C563" i="7"/>
  <c r="E562" i="7"/>
  <c r="D562" i="7"/>
  <c r="C562" i="7"/>
  <c r="E561" i="7"/>
  <c r="D561" i="7"/>
  <c r="C561" i="7"/>
  <c r="E560" i="7"/>
  <c r="D560" i="7"/>
  <c r="C560" i="7"/>
  <c r="E557" i="7"/>
  <c r="D557" i="7"/>
  <c r="C557" i="7"/>
  <c r="E556" i="7"/>
  <c r="D556" i="7"/>
  <c r="C556" i="7"/>
  <c r="E555" i="7"/>
  <c r="D555" i="7"/>
  <c r="C555" i="7"/>
  <c r="E554" i="7"/>
  <c r="D554" i="7"/>
  <c r="C554" i="7"/>
  <c r="E553" i="7"/>
  <c r="D553" i="7"/>
  <c r="C553" i="7"/>
  <c r="E550" i="7"/>
  <c r="D550" i="7"/>
  <c r="C550" i="7"/>
  <c r="E549" i="7"/>
  <c r="D549" i="7"/>
  <c r="C549" i="7"/>
  <c r="E548" i="7"/>
  <c r="D548" i="7"/>
  <c r="C548" i="7"/>
  <c r="E547" i="7"/>
  <c r="D547" i="7"/>
  <c r="C547" i="7"/>
  <c r="E544" i="7"/>
  <c r="D544" i="7"/>
  <c r="C544" i="7"/>
  <c r="E543" i="7"/>
  <c r="D543" i="7"/>
  <c r="C543" i="7"/>
  <c r="E542" i="7"/>
  <c r="D542" i="7"/>
  <c r="C542" i="7"/>
  <c r="E541" i="7"/>
  <c r="D541" i="7"/>
  <c r="C541" i="7"/>
  <c r="E538" i="7"/>
  <c r="D538" i="7"/>
  <c r="C538" i="7"/>
  <c r="E537" i="7"/>
  <c r="D537" i="7"/>
  <c r="C537" i="7"/>
  <c r="E536" i="7"/>
  <c r="D536" i="7"/>
  <c r="C536" i="7"/>
  <c r="E535" i="7"/>
  <c r="D535" i="7"/>
  <c r="C535" i="7"/>
  <c r="E534" i="7"/>
  <c r="D534" i="7"/>
  <c r="C534" i="7"/>
  <c r="E533" i="7"/>
  <c r="D533" i="7"/>
  <c r="C533" i="7"/>
  <c r="E530" i="7"/>
  <c r="D530" i="7"/>
  <c r="C530" i="7"/>
  <c r="E529" i="7"/>
  <c r="D529" i="7"/>
  <c r="C529" i="7"/>
  <c r="E528" i="7"/>
  <c r="D528" i="7"/>
  <c r="C528" i="7"/>
  <c r="E527" i="7"/>
  <c r="D527" i="7"/>
  <c r="C527" i="7"/>
  <c r="E526" i="7"/>
  <c r="D526" i="7"/>
  <c r="C526" i="7"/>
  <c r="E525" i="7"/>
  <c r="D525" i="7"/>
  <c r="C525" i="7"/>
  <c r="E522" i="7"/>
  <c r="D522" i="7"/>
  <c r="C522" i="7"/>
  <c r="E521" i="7"/>
  <c r="D521" i="7"/>
  <c r="C521" i="7"/>
  <c r="E520" i="7"/>
  <c r="D520" i="7"/>
  <c r="C520" i="7"/>
  <c r="E519" i="7"/>
  <c r="D519" i="7"/>
  <c r="C519" i="7"/>
  <c r="E518" i="7"/>
  <c r="D518" i="7"/>
  <c r="C518" i="7"/>
  <c r="E514" i="7"/>
  <c r="D514" i="7"/>
  <c r="C514" i="7"/>
  <c r="E513" i="7"/>
  <c r="D513" i="7"/>
  <c r="C513" i="7"/>
  <c r="E512" i="7"/>
  <c r="D512" i="7"/>
  <c r="C512" i="7"/>
  <c r="E508" i="7"/>
  <c r="D508" i="7"/>
  <c r="C508" i="7"/>
  <c r="E505" i="7"/>
  <c r="D505" i="7"/>
  <c r="C505" i="7"/>
  <c r="E504" i="7"/>
  <c r="D504" i="7"/>
  <c r="C504" i="7"/>
  <c r="E503" i="7"/>
  <c r="D503" i="7"/>
  <c r="C503" i="7"/>
  <c r="E502" i="7"/>
  <c r="D502" i="7"/>
  <c r="C502" i="7"/>
  <c r="E498" i="7"/>
  <c r="D498" i="7"/>
  <c r="C498" i="7"/>
  <c r="E497" i="7"/>
  <c r="D497" i="7"/>
  <c r="C497" i="7"/>
  <c r="E496" i="7"/>
  <c r="D496" i="7"/>
  <c r="C496" i="7"/>
  <c r="E495" i="7"/>
  <c r="D495" i="7"/>
  <c r="C495" i="7"/>
  <c r="E494" i="7"/>
  <c r="D494" i="7"/>
  <c r="C494" i="7"/>
  <c r="E491" i="7"/>
  <c r="D491" i="7"/>
  <c r="C491" i="7"/>
  <c r="E490" i="7"/>
  <c r="D490" i="7"/>
  <c r="C490" i="7"/>
  <c r="E489" i="7"/>
  <c r="D489" i="7"/>
  <c r="C489" i="7"/>
  <c r="E488" i="7"/>
  <c r="D488" i="7"/>
  <c r="C488" i="7"/>
  <c r="E485" i="7"/>
  <c r="D485" i="7"/>
  <c r="C485" i="7"/>
  <c r="E484" i="7"/>
  <c r="D484" i="7"/>
  <c r="C484" i="7"/>
  <c r="E483" i="7"/>
  <c r="D483" i="7"/>
  <c r="C483" i="7"/>
  <c r="E482" i="7"/>
  <c r="D482" i="7"/>
  <c r="C482" i="7"/>
  <c r="E479" i="7"/>
  <c r="D479" i="7"/>
  <c r="C479" i="7"/>
  <c r="E478" i="7"/>
  <c r="D478" i="7"/>
  <c r="C478" i="7"/>
  <c r="E477" i="7"/>
  <c r="D477" i="7"/>
  <c r="C477" i="7"/>
  <c r="E476" i="7"/>
  <c r="D476" i="7"/>
  <c r="C476" i="7"/>
  <c r="E473" i="7"/>
  <c r="D473" i="7"/>
  <c r="C473" i="7"/>
  <c r="E472" i="7"/>
  <c r="D472" i="7"/>
  <c r="C472" i="7"/>
  <c r="E471" i="7"/>
  <c r="D471" i="7"/>
  <c r="C471" i="7"/>
  <c r="E470" i="7"/>
  <c r="D470" i="7"/>
  <c r="C470" i="7"/>
  <c r="E467" i="7"/>
  <c r="D467" i="7"/>
  <c r="C467" i="7"/>
  <c r="E466" i="7"/>
  <c r="D466" i="7"/>
  <c r="C466" i="7"/>
  <c r="E465" i="7"/>
  <c r="D465" i="7"/>
  <c r="C465" i="7"/>
  <c r="E464" i="7"/>
  <c r="D464" i="7"/>
  <c r="C464" i="7"/>
  <c r="E460" i="7"/>
  <c r="D460" i="7"/>
  <c r="C460" i="7"/>
  <c r="E457" i="7"/>
  <c r="D457" i="7"/>
  <c r="C457" i="7"/>
  <c r="E456" i="7"/>
  <c r="D456" i="7"/>
  <c r="C456" i="7"/>
  <c r="E455" i="7"/>
  <c r="D455" i="7"/>
  <c r="C455" i="7"/>
  <c r="E454" i="7"/>
  <c r="D454" i="7"/>
  <c r="C454" i="7"/>
  <c r="E451" i="7"/>
  <c r="D451" i="7"/>
  <c r="C451" i="7"/>
  <c r="E450" i="7"/>
  <c r="D450" i="7"/>
  <c r="C450" i="7"/>
  <c r="E449" i="7"/>
  <c r="D449" i="7"/>
  <c r="C449" i="7"/>
  <c r="E448" i="7"/>
  <c r="D448" i="7"/>
  <c r="C448" i="7"/>
  <c r="E447" i="7"/>
  <c r="D447" i="7"/>
  <c r="C447" i="7"/>
  <c r="E444" i="7"/>
  <c r="D444" i="7"/>
  <c r="C444" i="7"/>
  <c r="E443" i="7"/>
  <c r="D443" i="7"/>
  <c r="C443" i="7"/>
  <c r="E442" i="7"/>
  <c r="D442" i="7"/>
  <c r="C442" i="7"/>
  <c r="E441" i="7"/>
  <c r="D441" i="7"/>
  <c r="C441" i="7"/>
  <c r="E440" i="7"/>
  <c r="D440" i="7"/>
  <c r="C440" i="7"/>
  <c r="E437" i="7"/>
  <c r="D437" i="7"/>
  <c r="C437" i="7"/>
  <c r="E436" i="7"/>
  <c r="D436" i="7"/>
  <c r="C436" i="7"/>
  <c r="E435" i="7"/>
  <c r="D435" i="7"/>
  <c r="C435" i="7"/>
  <c r="E434" i="7"/>
  <c r="D434" i="7"/>
  <c r="C434" i="7"/>
  <c r="E433" i="7"/>
  <c r="D433" i="7"/>
  <c r="C433" i="7"/>
  <c r="E430" i="7"/>
  <c r="D430" i="7"/>
  <c r="C430" i="7"/>
  <c r="E429" i="7"/>
  <c r="D429" i="7"/>
  <c r="C429" i="7"/>
  <c r="E428" i="7"/>
  <c r="D428" i="7"/>
  <c r="C428" i="7"/>
  <c r="E427" i="7"/>
  <c r="D427" i="7"/>
  <c r="C427" i="7"/>
  <c r="E426" i="7"/>
  <c r="D426" i="7"/>
  <c r="C426" i="7"/>
  <c r="E423" i="7"/>
  <c r="D423" i="7"/>
  <c r="C423" i="7"/>
  <c r="E422" i="7"/>
  <c r="D422" i="7"/>
  <c r="C422" i="7"/>
  <c r="E421" i="7"/>
  <c r="D421" i="7"/>
  <c r="C421" i="7"/>
  <c r="E420" i="7"/>
  <c r="D420" i="7"/>
  <c r="C420" i="7"/>
  <c r="E419" i="7"/>
  <c r="D419" i="7"/>
  <c r="C419" i="7"/>
  <c r="E416" i="7"/>
  <c r="D416" i="7"/>
  <c r="C416" i="7"/>
  <c r="E415" i="7"/>
  <c r="D415" i="7"/>
  <c r="C415" i="7"/>
  <c r="E414" i="7"/>
  <c r="D414" i="7"/>
  <c r="C414" i="7"/>
  <c r="E411" i="7"/>
  <c r="D411" i="7"/>
  <c r="C411" i="7"/>
  <c r="E410" i="7"/>
  <c r="D410" i="7"/>
  <c r="C410" i="7"/>
  <c r="E409" i="7"/>
  <c r="D409" i="7"/>
  <c r="C409" i="7"/>
  <c r="E408" i="7"/>
  <c r="D408" i="7"/>
  <c r="C408" i="7"/>
  <c r="E405" i="7"/>
  <c r="D405" i="7"/>
  <c r="C405" i="7"/>
  <c r="E404" i="7"/>
  <c r="D404" i="7"/>
  <c r="C404" i="7"/>
  <c r="E403" i="7"/>
  <c r="D403" i="7"/>
  <c r="C403" i="7"/>
  <c r="E402" i="7"/>
  <c r="D402" i="7"/>
  <c r="C402" i="7"/>
  <c r="E399" i="7"/>
  <c r="D399" i="7"/>
  <c r="C399" i="7"/>
  <c r="E398" i="7"/>
  <c r="D398" i="7"/>
  <c r="C398" i="7"/>
  <c r="E395" i="7"/>
  <c r="D395" i="7"/>
  <c r="C395" i="7"/>
  <c r="E394" i="7"/>
  <c r="D394" i="7"/>
  <c r="C394" i="7"/>
  <c r="E391" i="7"/>
  <c r="D391" i="7"/>
  <c r="C391" i="7"/>
  <c r="E388" i="7"/>
  <c r="D388" i="7"/>
  <c r="C388" i="7"/>
  <c r="E387" i="7"/>
  <c r="D387" i="7"/>
  <c r="C387" i="7"/>
  <c r="E386" i="7"/>
  <c r="D386" i="7"/>
  <c r="C386" i="7"/>
  <c r="E385" i="7"/>
  <c r="D385" i="7"/>
  <c r="C385" i="7"/>
  <c r="E384" i="7"/>
  <c r="D384" i="7"/>
  <c r="C384" i="7"/>
  <c r="E383" i="7"/>
  <c r="D383" i="7"/>
  <c r="C383" i="7"/>
  <c r="E380" i="7"/>
  <c r="D380" i="7"/>
  <c r="C380" i="7"/>
  <c r="E379" i="7"/>
  <c r="D379" i="7"/>
  <c r="C379" i="7"/>
  <c r="E378" i="7"/>
  <c r="D378" i="7"/>
  <c r="C378" i="7"/>
  <c r="E377" i="7"/>
  <c r="D377" i="7"/>
  <c r="C377" i="7"/>
  <c r="E376" i="7"/>
  <c r="D376" i="7"/>
  <c r="C376" i="7"/>
  <c r="E375" i="7"/>
  <c r="D375" i="7"/>
  <c r="C375" i="7"/>
  <c r="E374" i="7"/>
  <c r="D374" i="7"/>
  <c r="C374" i="7"/>
  <c r="E373" i="7"/>
  <c r="D373" i="7"/>
  <c r="C373" i="7"/>
  <c r="E372" i="7"/>
  <c r="D372" i="7"/>
  <c r="C372" i="7"/>
  <c r="E371" i="7"/>
  <c r="D371" i="7"/>
  <c r="C371" i="7"/>
  <c r="E370" i="7"/>
  <c r="D370" i="7"/>
  <c r="C370" i="7"/>
  <c r="E369" i="7"/>
  <c r="D369" i="7"/>
  <c r="C369" i="7"/>
  <c r="E366" i="7"/>
  <c r="D366" i="7"/>
  <c r="C366" i="7"/>
  <c r="E363" i="7"/>
  <c r="D363" i="7"/>
  <c r="C363" i="7"/>
  <c r="E362" i="7"/>
  <c r="D362" i="7"/>
  <c r="C362" i="7"/>
  <c r="E361" i="7"/>
  <c r="D361" i="7"/>
  <c r="C361" i="7"/>
  <c r="E360" i="7"/>
  <c r="D360" i="7"/>
  <c r="C360" i="7"/>
  <c r="E359" i="7"/>
  <c r="D359" i="7"/>
  <c r="C359" i="7"/>
  <c r="E356" i="7"/>
  <c r="D356" i="7"/>
  <c r="C356" i="7"/>
  <c r="E355" i="7"/>
  <c r="D355" i="7"/>
  <c r="C355" i="7"/>
  <c r="E354" i="7"/>
  <c r="D354" i="7"/>
  <c r="C354" i="7"/>
  <c r="E353" i="7"/>
  <c r="D353" i="7"/>
  <c r="C353" i="7"/>
  <c r="E352" i="7"/>
  <c r="D352" i="7"/>
  <c r="C352" i="7"/>
  <c r="E351" i="7"/>
  <c r="D351" i="7"/>
  <c r="C351" i="7"/>
  <c r="E348" i="7"/>
  <c r="D348" i="7"/>
  <c r="C348" i="7"/>
  <c r="E347" i="7"/>
  <c r="D347" i="7"/>
  <c r="C347" i="7"/>
  <c r="E343" i="7"/>
  <c r="D343" i="7"/>
  <c r="C343" i="7"/>
  <c r="E342" i="7"/>
  <c r="D342" i="7"/>
  <c r="C342" i="7"/>
  <c r="E339" i="7"/>
  <c r="D339" i="7"/>
  <c r="C339" i="7"/>
  <c r="E338" i="7"/>
  <c r="D338" i="7"/>
  <c r="C338" i="7"/>
  <c r="E337" i="7"/>
  <c r="D337" i="7"/>
  <c r="C337" i="7"/>
  <c r="E334" i="7"/>
  <c r="D334" i="7"/>
  <c r="C334" i="7"/>
  <c r="E333" i="7"/>
  <c r="D333" i="7"/>
  <c r="C333" i="7"/>
  <c r="E332" i="7"/>
  <c r="D332" i="7"/>
  <c r="C332" i="7"/>
  <c r="E331" i="7"/>
  <c r="D331" i="7"/>
  <c r="C331" i="7"/>
  <c r="E330" i="7"/>
  <c r="D330" i="7"/>
  <c r="C330" i="7"/>
  <c r="E326" i="7"/>
  <c r="D326" i="7"/>
  <c r="C326" i="7"/>
  <c r="E325" i="7"/>
  <c r="D325" i="7"/>
  <c r="C325" i="7"/>
  <c r="E324" i="7"/>
  <c r="D324" i="7"/>
  <c r="C324" i="7"/>
  <c r="E321" i="7"/>
  <c r="D321" i="7"/>
  <c r="C321" i="7"/>
  <c r="E320" i="7"/>
  <c r="D320" i="7"/>
  <c r="C320" i="7"/>
  <c r="E319" i="7"/>
  <c r="D319" i="7"/>
  <c r="C319" i="7"/>
  <c r="E316" i="7"/>
  <c r="D316" i="7"/>
  <c r="C316" i="7"/>
  <c r="E315" i="7"/>
  <c r="D315" i="7"/>
  <c r="C315" i="7"/>
  <c r="E314" i="7"/>
  <c r="D314" i="7"/>
  <c r="C314" i="7"/>
  <c r="E310" i="7"/>
  <c r="D310" i="7"/>
  <c r="C310" i="7"/>
  <c r="E307" i="7"/>
  <c r="D307" i="7"/>
  <c r="C307" i="7"/>
  <c r="E303" i="7"/>
  <c r="D303" i="7"/>
  <c r="C303" i="7"/>
  <c r="E302" i="7"/>
  <c r="D302" i="7"/>
  <c r="C302" i="7"/>
  <c r="E301" i="7"/>
  <c r="D301" i="7"/>
  <c r="C301" i="7"/>
  <c r="E300" i="7"/>
  <c r="D300" i="7"/>
  <c r="C300" i="7"/>
  <c r="E299" i="7"/>
  <c r="D299" i="7"/>
  <c r="C299" i="7"/>
  <c r="E296" i="7"/>
  <c r="D296" i="7"/>
  <c r="C296" i="7"/>
  <c r="E293" i="7"/>
  <c r="D293" i="7"/>
  <c r="C293" i="7"/>
  <c r="E290" i="7"/>
  <c r="D290" i="7"/>
  <c r="C290" i="7"/>
  <c r="E287" i="7"/>
  <c r="D287" i="7"/>
  <c r="C287" i="7"/>
  <c r="E284" i="7"/>
  <c r="D284" i="7"/>
  <c r="C284" i="7"/>
  <c r="E281" i="7"/>
  <c r="D281" i="7"/>
  <c r="C281" i="7"/>
  <c r="E278" i="7"/>
  <c r="D278" i="7"/>
  <c r="C278" i="7"/>
  <c r="E274" i="7"/>
  <c r="D274" i="7"/>
  <c r="C274" i="7"/>
  <c r="E273" i="7"/>
  <c r="D273" i="7"/>
  <c r="C273" i="7"/>
  <c r="E272" i="7"/>
  <c r="D272" i="7"/>
  <c r="C272" i="7"/>
  <c r="E271" i="7"/>
  <c r="D271" i="7"/>
  <c r="C271" i="7"/>
  <c r="E270" i="7"/>
  <c r="D270" i="7"/>
  <c r="C270" i="7"/>
  <c r="E269" i="7"/>
  <c r="D269" i="7"/>
  <c r="C269" i="7"/>
  <c r="E268" i="7"/>
  <c r="D268" i="7"/>
  <c r="C268" i="7"/>
  <c r="E267" i="7"/>
  <c r="D267" i="7"/>
  <c r="C267" i="7"/>
  <c r="E266" i="7"/>
  <c r="D266" i="7"/>
  <c r="C266" i="7"/>
  <c r="E265" i="7"/>
  <c r="D265" i="7"/>
  <c r="C265" i="7"/>
  <c r="E264" i="7"/>
  <c r="D264" i="7"/>
  <c r="C264" i="7"/>
  <c r="E263" i="7"/>
  <c r="D263" i="7"/>
  <c r="C263" i="7"/>
  <c r="E260" i="7"/>
  <c r="D260" i="7"/>
  <c r="C260" i="7"/>
  <c r="E259" i="7"/>
  <c r="D259" i="7"/>
  <c r="C259" i="7"/>
  <c r="E258" i="7"/>
  <c r="D258" i="7"/>
  <c r="C258" i="7"/>
  <c r="E257" i="7"/>
  <c r="D257" i="7"/>
  <c r="C257" i="7"/>
  <c r="E256" i="7"/>
  <c r="D256" i="7"/>
  <c r="C256" i="7"/>
  <c r="E255" i="7"/>
  <c r="D255" i="7"/>
  <c r="C255" i="7"/>
  <c r="E254" i="7"/>
  <c r="D254" i="7"/>
  <c r="C254" i="7"/>
  <c r="E253" i="7"/>
  <c r="D253" i="7"/>
  <c r="C253" i="7"/>
  <c r="E252" i="7"/>
  <c r="D252" i="7"/>
  <c r="C252" i="7"/>
  <c r="E251" i="7"/>
  <c r="D251" i="7"/>
  <c r="C251" i="7"/>
  <c r="E250" i="7"/>
  <c r="D250" i="7"/>
  <c r="C250" i="7"/>
  <c r="E249" i="7"/>
  <c r="D249" i="7"/>
  <c r="C249" i="7"/>
  <c r="E246" i="7"/>
  <c r="D246" i="7"/>
  <c r="C246" i="7"/>
  <c r="E245" i="7"/>
  <c r="D245" i="7"/>
  <c r="C245" i="7"/>
  <c r="E244" i="7"/>
  <c r="D244" i="7"/>
  <c r="C244" i="7"/>
  <c r="E243" i="7"/>
  <c r="D243" i="7"/>
  <c r="C243" i="7"/>
  <c r="E242" i="7"/>
  <c r="D242" i="7"/>
  <c r="C242" i="7"/>
  <c r="E241" i="7"/>
  <c r="D241" i="7"/>
  <c r="C241" i="7"/>
  <c r="E240" i="7"/>
  <c r="D240" i="7"/>
  <c r="C240" i="7"/>
  <c r="E239" i="7"/>
  <c r="D239" i="7"/>
  <c r="C239" i="7"/>
  <c r="E238" i="7"/>
  <c r="D238" i="7"/>
  <c r="C238" i="7"/>
  <c r="E237" i="7"/>
  <c r="D237" i="7"/>
  <c r="C237" i="7"/>
  <c r="E233" i="7"/>
  <c r="D233" i="7"/>
  <c r="C233" i="7"/>
  <c r="E232" i="7"/>
  <c r="D232" i="7"/>
  <c r="C232" i="7"/>
  <c r="E231" i="7"/>
  <c r="D231" i="7"/>
  <c r="C231" i="7"/>
  <c r="E230" i="7"/>
  <c r="D230" i="7"/>
  <c r="C230" i="7"/>
  <c r="E227" i="7"/>
  <c r="D227" i="7"/>
  <c r="C227" i="7"/>
  <c r="E226" i="7"/>
  <c r="D226" i="7"/>
  <c r="C226" i="7"/>
  <c r="E225" i="7"/>
  <c r="D225" i="7"/>
  <c r="C225" i="7"/>
  <c r="E224" i="7"/>
  <c r="D224" i="7"/>
  <c r="C224" i="7"/>
  <c r="E221" i="7"/>
  <c r="D221" i="7"/>
  <c r="C221" i="7"/>
  <c r="E220" i="7"/>
  <c r="D220" i="7"/>
  <c r="C220" i="7"/>
  <c r="E219" i="7"/>
  <c r="D219" i="7"/>
  <c r="C219" i="7"/>
  <c r="E218" i="7"/>
  <c r="D218" i="7"/>
  <c r="C218" i="7"/>
  <c r="E215" i="7"/>
  <c r="D215" i="7"/>
  <c r="C215" i="7"/>
  <c r="E212" i="7"/>
  <c r="D212" i="7"/>
  <c r="C212" i="7"/>
  <c r="E211" i="7"/>
  <c r="D211" i="7"/>
  <c r="C211" i="7"/>
  <c r="E210" i="7"/>
  <c r="D210" i="7"/>
  <c r="C210" i="7"/>
  <c r="E209" i="7"/>
  <c r="D209" i="7"/>
  <c r="C209" i="7"/>
  <c r="E206" i="7"/>
  <c r="D206" i="7"/>
  <c r="C206" i="7"/>
  <c r="E205" i="7"/>
  <c r="D205" i="7"/>
  <c r="C205" i="7"/>
  <c r="E201" i="7"/>
  <c r="D201" i="7"/>
  <c r="C201" i="7"/>
  <c r="E200" i="7"/>
  <c r="D200" i="7"/>
  <c r="C200" i="7"/>
  <c r="E199" i="7"/>
  <c r="D199" i="7"/>
  <c r="C199" i="7"/>
  <c r="E198" i="7"/>
  <c r="D198" i="7"/>
  <c r="C198" i="7"/>
  <c r="E195" i="7"/>
  <c r="D195" i="7"/>
  <c r="C195" i="7"/>
  <c r="C197" i="7"/>
  <c r="D197" i="7"/>
  <c r="E197" i="7"/>
  <c r="E192" i="7"/>
  <c r="D192" i="7"/>
  <c r="C192" i="7"/>
  <c r="E191" i="7"/>
  <c r="D191" i="7"/>
  <c r="C191" i="7"/>
  <c r="E190" i="7"/>
  <c r="D190" i="7"/>
  <c r="C190" i="7"/>
  <c r="E189" i="7"/>
  <c r="D189" i="7"/>
  <c r="C189" i="7"/>
  <c r="E183" i="7"/>
  <c r="D183" i="7"/>
  <c r="C183" i="7"/>
  <c r="E180" i="7"/>
  <c r="D180" i="7"/>
  <c r="C180" i="7"/>
  <c r="E179" i="7"/>
  <c r="D179" i="7"/>
  <c r="C179" i="7"/>
  <c r="E178" i="7"/>
  <c r="D178" i="7"/>
  <c r="C178" i="7"/>
  <c r="E177" i="7"/>
  <c r="D177" i="7"/>
  <c r="C177" i="7"/>
  <c r="E176" i="7"/>
  <c r="D176" i="7"/>
  <c r="C176" i="7"/>
  <c r="E173" i="7"/>
  <c r="D173" i="7"/>
  <c r="C173" i="7"/>
  <c r="E172" i="7"/>
  <c r="D172" i="7"/>
  <c r="C172" i="7"/>
  <c r="E169" i="7"/>
  <c r="D169" i="7"/>
  <c r="C169" i="7"/>
  <c r="E168" i="7"/>
  <c r="D168" i="7"/>
  <c r="C168" i="7"/>
  <c r="E167" i="7"/>
  <c r="D167" i="7"/>
  <c r="C167" i="7"/>
  <c r="E164" i="7"/>
  <c r="D164" i="7"/>
  <c r="C164" i="7"/>
  <c r="E163" i="7"/>
  <c r="D163" i="7"/>
  <c r="C163" i="7"/>
  <c r="E162" i="7"/>
  <c r="D162" i="7"/>
  <c r="C162" i="7"/>
  <c r="E161" i="7"/>
  <c r="D161" i="7"/>
  <c r="C161" i="7"/>
  <c r="E160" i="7"/>
  <c r="D160" i="7"/>
  <c r="C160" i="7"/>
  <c r="E159" i="7"/>
  <c r="D159" i="7"/>
  <c r="C159" i="7"/>
  <c r="E156" i="7"/>
  <c r="D156" i="7"/>
  <c r="C156" i="7"/>
  <c r="E155" i="7"/>
  <c r="D155" i="7"/>
  <c r="C155" i="7"/>
  <c r="E154" i="7"/>
  <c r="D154" i="7"/>
  <c r="C154" i="7"/>
  <c r="E153" i="7"/>
  <c r="D153" i="7"/>
  <c r="C153" i="7"/>
  <c r="E150" i="7"/>
  <c r="D150" i="7"/>
  <c r="C150" i="7"/>
  <c r="E147" i="7"/>
  <c r="D147" i="7"/>
  <c r="C147" i="7"/>
  <c r="E144" i="7"/>
  <c r="D144" i="7"/>
  <c r="C144" i="7"/>
  <c r="C146" i="7"/>
  <c r="D146" i="7"/>
  <c r="E146" i="7"/>
  <c r="E141" i="7"/>
  <c r="D141" i="7"/>
  <c r="C141" i="7"/>
  <c r="E140" i="7"/>
  <c r="D140" i="7"/>
  <c r="C140" i="7"/>
  <c r="E139" i="7"/>
  <c r="D139" i="7"/>
  <c r="C139" i="7"/>
  <c r="E135" i="7"/>
  <c r="D135" i="7"/>
  <c r="C135" i="7"/>
  <c r="E134" i="7"/>
  <c r="D134" i="7"/>
  <c r="C134" i="7"/>
  <c r="E133" i="7"/>
  <c r="D133" i="7"/>
  <c r="C133" i="7"/>
  <c r="E132" i="7"/>
  <c r="D132" i="7"/>
  <c r="C132" i="7"/>
  <c r="E131" i="7"/>
  <c r="D131" i="7"/>
  <c r="C131" i="7"/>
  <c r="E130" i="7"/>
  <c r="D130" i="7"/>
  <c r="C130" i="7"/>
  <c r="E124" i="7"/>
  <c r="D124" i="7"/>
  <c r="C124" i="7"/>
  <c r="E123" i="7"/>
  <c r="D123" i="7"/>
  <c r="C123" i="7"/>
  <c r="E122" i="7"/>
  <c r="D122" i="7"/>
  <c r="C122" i="7"/>
  <c r="E121" i="7"/>
  <c r="D121" i="7"/>
  <c r="C121" i="7"/>
  <c r="E116" i="7"/>
  <c r="D116" i="7"/>
  <c r="C116" i="7"/>
  <c r="C120" i="7"/>
  <c r="D120" i="7"/>
  <c r="E120" i="7"/>
  <c r="E111" i="7"/>
  <c r="D111" i="7"/>
  <c r="C111" i="7"/>
  <c r="E110" i="7"/>
  <c r="D110" i="7"/>
  <c r="C110" i="7"/>
  <c r="E109" i="7"/>
  <c r="D109" i="7"/>
  <c r="C109" i="7"/>
  <c r="E108" i="7"/>
  <c r="D108" i="7"/>
  <c r="C108" i="7"/>
  <c r="E107" i="7"/>
  <c r="D107" i="7"/>
  <c r="C107" i="7"/>
  <c r="E106" i="7"/>
  <c r="D106" i="7"/>
  <c r="C106" i="7"/>
  <c r="E103" i="7"/>
  <c r="D103" i="7"/>
  <c r="C103" i="7"/>
  <c r="E102" i="7"/>
  <c r="D102" i="7"/>
  <c r="C102" i="7"/>
  <c r="E101" i="7"/>
  <c r="D101" i="7"/>
  <c r="C101" i="7"/>
  <c r="E97" i="7"/>
  <c r="D97" i="7"/>
  <c r="C97" i="7"/>
  <c r="E96" i="7"/>
  <c r="D96" i="7"/>
  <c r="C96" i="7"/>
  <c r="E95" i="7"/>
  <c r="D95" i="7"/>
  <c r="C95" i="7"/>
  <c r="E94" i="7"/>
  <c r="D94" i="7"/>
  <c r="C94" i="7"/>
  <c r="E93" i="7"/>
  <c r="D93" i="7"/>
  <c r="C93" i="7"/>
  <c r="E92" i="7"/>
  <c r="D92" i="7"/>
  <c r="C92" i="7"/>
  <c r="E91" i="7"/>
  <c r="D91" i="7"/>
  <c r="C91" i="7"/>
  <c r="E90" i="7"/>
  <c r="D90" i="7"/>
  <c r="C90" i="7"/>
  <c r="E89" i="7"/>
  <c r="D89" i="7"/>
  <c r="C89" i="7"/>
  <c r="E88" i="7"/>
  <c r="D88" i="7"/>
  <c r="C88" i="7"/>
  <c r="E87" i="7"/>
  <c r="D87" i="7"/>
  <c r="C87" i="7"/>
  <c r="E86" i="7"/>
  <c r="D86" i="7"/>
  <c r="C86" i="7"/>
  <c r="E85" i="7"/>
  <c r="D85" i="7"/>
  <c r="C85" i="7"/>
  <c r="E84" i="7"/>
  <c r="D84" i="7"/>
  <c r="C84" i="7"/>
  <c r="E83" i="7"/>
  <c r="D83" i="7"/>
  <c r="C83" i="7"/>
  <c r="E80" i="7"/>
  <c r="D80" i="7"/>
  <c r="C80" i="7"/>
  <c r="E79" i="7"/>
  <c r="D79" i="7"/>
  <c r="C79" i="7"/>
  <c r="E78" i="7"/>
  <c r="D78" i="7"/>
  <c r="C78" i="7"/>
  <c r="E77" i="7"/>
  <c r="D77" i="7"/>
  <c r="C77" i="7"/>
  <c r="E76" i="7"/>
  <c r="D76" i="7"/>
  <c r="C76" i="7"/>
  <c r="E73" i="7"/>
  <c r="D73" i="7"/>
  <c r="C73" i="7"/>
  <c r="E72" i="7"/>
  <c r="D72" i="7"/>
  <c r="C72" i="7"/>
  <c r="E71" i="7"/>
  <c r="D71" i="7"/>
  <c r="C71" i="7"/>
  <c r="E70" i="7"/>
  <c r="D70" i="7"/>
  <c r="C70" i="7"/>
  <c r="E69" i="7"/>
  <c r="D69" i="7"/>
  <c r="C69" i="7"/>
  <c r="E66" i="7"/>
  <c r="D66" i="7"/>
  <c r="C66" i="7"/>
  <c r="E65" i="7"/>
  <c r="D65" i="7"/>
  <c r="C65" i="7"/>
  <c r="E64" i="7"/>
  <c r="D64" i="7"/>
  <c r="C64" i="7"/>
  <c r="E63" i="7"/>
  <c r="D63" i="7"/>
  <c r="C63" i="7"/>
  <c r="E60" i="7"/>
  <c r="D60" i="7"/>
  <c r="C60" i="7"/>
  <c r="E59" i="7"/>
  <c r="D59" i="7"/>
  <c r="C59" i="7"/>
  <c r="E58" i="7"/>
  <c r="D58" i="7"/>
  <c r="C58" i="7"/>
  <c r="E57" i="7"/>
  <c r="D57" i="7"/>
  <c r="C57" i="7"/>
  <c r="E56" i="7"/>
  <c r="D56" i="7"/>
  <c r="C56" i="7"/>
  <c r="E53" i="7"/>
  <c r="D53" i="7"/>
  <c r="C53" i="7"/>
  <c r="E52" i="7"/>
  <c r="D52" i="7"/>
  <c r="C52" i="7"/>
  <c r="E51" i="7"/>
  <c r="D51" i="7"/>
  <c r="C51" i="7"/>
  <c r="E50" i="7"/>
  <c r="D50" i="7"/>
  <c r="C50" i="7"/>
  <c r="E49" i="7"/>
  <c r="D49" i="7"/>
  <c r="C49" i="7"/>
  <c r="E48" i="7"/>
  <c r="D48" i="7"/>
  <c r="C48" i="7"/>
  <c r="E47" i="7"/>
  <c r="D47" i="7"/>
  <c r="C47" i="7"/>
  <c r="E46" i="7"/>
  <c r="D46" i="7"/>
  <c r="C46" i="7"/>
  <c r="E43" i="7"/>
  <c r="D43" i="7"/>
  <c r="C43" i="7"/>
  <c r="E42" i="7"/>
  <c r="D42" i="7"/>
  <c r="C42" i="7"/>
  <c r="E39" i="7"/>
  <c r="D39" i="7"/>
  <c r="C39" i="7"/>
  <c r="E38" i="7"/>
  <c r="D38" i="7"/>
  <c r="C38" i="7"/>
  <c r="E37" i="7"/>
  <c r="D37" i="7"/>
  <c r="C37" i="7"/>
  <c r="E36" i="7"/>
  <c r="D36" i="7"/>
  <c r="C36" i="7"/>
  <c r="E35" i="7"/>
  <c r="D35" i="7"/>
  <c r="C35" i="7"/>
  <c r="E34" i="7"/>
  <c r="D34" i="7"/>
  <c r="C34" i="7"/>
  <c r="E28" i="7"/>
  <c r="D28" i="7"/>
  <c r="C28" i="7"/>
  <c r="E25" i="7"/>
  <c r="D25" i="7"/>
  <c r="C25" i="7"/>
  <c r="E22" i="7"/>
  <c r="D22" i="7"/>
  <c r="C22" i="7"/>
  <c r="E18" i="7"/>
  <c r="D18" i="7"/>
  <c r="C18" i="7"/>
  <c r="E14" i="7"/>
  <c r="D14" i="7"/>
  <c r="C14" i="7"/>
  <c r="A3200" i="7"/>
  <c r="A3199" i="7"/>
  <c r="A3198" i="7"/>
  <c r="A3197" i="7"/>
  <c r="A3196" i="7"/>
  <c r="A3192" i="7"/>
  <c r="A3191" i="7"/>
  <c r="A3190" i="7"/>
  <c r="A3189" i="7"/>
  <c r="A3188" i="7"/>
  <c r="A3187" i="7"/>
  <c r="A3186" i="7"/>
  <c r="A3185" i="7"/>
  <c r="A3180" i="7"/>
  <c r="A3179" i="7"/>
  <c r="A3175" i="7"/>
  <c r="A3174" i="7"/>
  <c r="A3171" i="7"/>
  <c r="A3170" i="7"/>
  <c r="A3169" i="7"/>
  <c r="A3168" i="7"/>
  <c r="A3167" i="7"/>
  <c r="A3166" i="7"/>
  <c r="A3165" i="7"/>
  <c r="A3164" i="7"/>
  <c r="A3163" i="7"/>
  <c r="A3162" i="7"/>
  <c r="A3157" i="7"/>
  <c r="A3156" i="7"/>
  <c r="A3155" i="7"/>
  <c r="A3152" i="7"/>
  <c r="A3151" i="7"/>
  <c r="A3150" i="7"/>
  <c r="A3149" i="7"/>
  <c r="A3145" i="7"/>
  <c r="A3144" i="7"/>
  <c r="A3143" i="7"/>
  <c r="A3140" i="7"/>
  <c r="A3139" i="7"/>
  <c r="A3138" i="7"/>
  <c r="A3135" i="7"/>
  <c r="A3134" i="7"/>
  <c r="A3133" i="7"/>
  <c r="A3130" i="7"/>
  <c r="A3129" i="7"/>
  <c r="A3128" i="7"/>
  <c r="A3125" i="7"/>
  <c r="A3124" i="7"/>
  <c r="A3123" i="7"/>
  <c r="A3120" i="7"/>
  <c r="A3119" i="7"/>
  <c r="A3118" i="7"/>
  <c r="A3115" i="7"/>
  <c r="A3114" i="7"/>
  <c r="A3113" i="7"/>
  <c r="A3110" i="7"/>
  <c r="A3109" i="7"/>
  <c r="A3108" i="7"/>
  <c r="A3105" i="7"/>
  <c r="A3104" i="7"/>
  <c r="A3103" i="7"/>
  <c r="A3100" i="7"/>
  <c r="A3099" i="7"/>
  <c r="A3098" i="7"/>
  <c r="A3095" i="7"/>
  <c r="A3094" i="7"/>
  <c r="A3093" i="7"/>
  <c r="A3090" i="7"/>
  <c r="A3089" i="7"/>
  <c r="A3088" i="7"/>
  <c r="A3085" i="7"/>
  <c r="A3084" i="7"/>
  <c r="A3083" i="7"/>
  <c r="A3080" i="7"/>
  <c r="A3079" i="7"/>
  <c r="A3078" i="7"/>
  <c r="A3075" i="7"/>
  <c r="A3074" i="7"/>
  <c r="A3073" i="7"/>
  <c r="A3070" i="7"/>
  <c r="A3069" i="7"/>
  <c r="A3068" i="7"/>
  <c r="A3065" i="7"/>
  <c r="A3064" i="7"/>
  <c r="A3063" i="7"/>
  <c r="A3060" i="7"/>
  <c r="A3059" i="7"/>
  <c r="A3058" i="7"/>
  <c r="A3055" i="7"/>
  <c r="A3054" i="7"/>
  <c r="A3053" i="7"/>
  <c r="A3049" i="7"/>
  <c r="A3048" i="7"/>
  <c r="A3047" i="7"/>
  <c r="A3046" i="7"/>
  <c r="A3043" i="7"/>
  <c r="A3042" i="7"/>
  <c r="A3041" i="7"/>
  <c r="A3040" i="7"/>
  <c r="A3037" i="7"/>
  <c r="A3036" i="7"/>
  <c r="A3035" i="7"/>
  <c r="A3034" i="7"/>
  <c r="A3031" i="7"/>
  <c r="A3030" i="7"/>
  <c r="A3029" i="7"/>
  <c r="A3028" i="7"/>
  <c r="A3025" i="7"/>
  <c r="A3024" i="7"/>
  <c r="A3023" i="7"/>
  <c r="A3022" i="7"/>
  <c r="A3021" i="7"/>
  <c r="A3020" i="7"/>
  <c r="A3019" i="7"/>
  <c r="A3018" i="7"/>
  <c r="A3017" i="7"/>
  <c r="A3016" i="7"/>
  <c r="A3013" i="7"/>
  <c r="A3012" i="7"/>
  <c r="A3011" i="7"/>
  <c r="A3010" i="7"/>
  <c r="A3009" i="7"/>
  <c r="A3008" i="7"/>
  <c r="A3007" i="7"/>
  <c r="A3006" i="7"/>
  <c r="A3005" i="7"/>
  <c r="A3004" i="7"/>
  <c r="A3003" i="7"/>
  <c r="A3002" i="7"/>
  <c r="A2999" i="7"/>
  <c r="A2998" i="7"/>
  <c r="A2997" i="7"/>
  <c r="A2996" i="7"/>
  <c r="A2995" i="7"/>
  <c r="A2994" i="7"/>
  <c r="A2993" i="7"/>
  <c r="A2992" i="7"/>
  <c r="A2991" i="7"/>
  <c r="A2990" i="7"/>
  <c r="A2989" i="7"/>
  <c r="A2988" i="7"/>
  <c r="A2987" i="7"/>
  <c r="A2983" i="7"/>
  <c r="A2982" i="7"/>
  <c r="A2981" i="7"/>
  <c r="A2980" i="7"/>
  <c r="A2977" i="7"/>
  <c r="A2976" i="7"/>
  <c r="A2975" i="7"/>
  <c r="A2974" i="7"/>
  <c r="A2971" i="7"/>
  <c r="A2970" i="7"/>
  <c r="A2964" i="7"/>
  <c r="A2963" i="7"/>
  <c r="A2962" i="7"/>
  <c r="A2961" i="7"/>
  <c r="A2957" i="7"/>
  <c r="A2956" i="7"/>
  <c r="A2955" i="7"/>
  <c r="A2954" i="7"/>
  <c r="A2950" i="7"/>
  <c r="A2949" i="7"/>
  <c r="A2948" i="7"/>
  <c r="A2945" i="7"/>
  <c r="A2944" i="7"/>
  <c r="A2943" i="7"/>
  <c r="A2940" i="7"/>
  <c r="A2939" i="7"/>
  <c r="A2938" i="7"/>
  <c r="A2935" i="7"/>
  <c r="A2934" i="7"/>
  <c r="A2933" i="7"/>
  <c r="A2930" i="7"/>
  <c r="A2929" i="7"/>
  <c r="A2928" i="7"/>
  <c r="A2925" i="7"/>
  <c r="A2924" i="7"/>
  <c r="A2921" i="7"/>
  <c r="A2920" i="7"/>
  <c r="A2917" i="7"/>
  <c r="A2916" i="7"/>
  <c r="A2913" i="7"/>
  <c r="A2912" i="7"/>
  <c r="A2909" i="7"/>
  <c r="A2908" i="7"/>
  <c r="A2907" i="7"/>
  <c r="A2906" i="7"/>
  <c r="A2903" i="7"/>
  <c r="A2902" i="7"/>
  <c r="A2901" i="7"/>
  <c r="A2900" i="7"/>
  <c r="A2897" i="7"/>
  <c r="A2896" i="7"/>
  <c r="A2895" i="7"/>
  <c r="A2894" i="7"/>
  <c r="A2891" i="7"/>
  <c r="A2890" i="7"/>
  <c r="A2889" i="7"/>
  <c r="A2888" i="7"/>
  <c r="A2885" i="7"/>
  <c r="A2884" i="7"/>
  <c r="A2883" i="7"/>
  <c r="A2882" i="7"/>
  <c r="A2879" i="7"/>
  <c r="A2878" i="7"/>
  <c r="A2877" i="7"/>
  <c r="A2876" i="7"/>
  <c r="A2873" i="7"/>
  <c r="A2872" i="7"/>
  <c r="A2871" i="7"/>
  <c r="A2870" i="7"/>
  <c r="A2867" i="7"/>
  <c r="A2866" i="7"/>
  <c r="A2865" i="7"/>
  <c r="A2864" i="7"/>
  <c r="A2860" i="7"/>
  <c r="A2859" i="7"/>
  <c r="A2858" i="7"/>
  <c r="A2855" i="7"/>
  <c r="A2854" i="7"/>
  <c r="A2853" i="7"/>
  <c r="A2850" i="7"/>
  <c r="A2849" i="7"/>
  <c r="A2848" i="7"/>
  <c r="A2845" i="7"/>
  <c r="A2844" i="7"/>
  <c r="A2843" i="7"/>
  <c r="A2840" i="7"/>
  <c r="A2839" i="7"/>
  <c r="A2838" i="7"/>
  <c r="A2835" i="7"/>
  <c r="A2834" i="7"/>
  <c r="A2833" i="7"/>
  <c r="A2830" i="7"/>
  <c r="A2829" i="7"/>
  <c r="A2826" i="7"/>
  <c r="A2825" i="7"/>
  <c r="A2824" i="7"/>
  <c r="A2821" i="7"/>
  <c r="A2820" i="7"/>
  <c r="A2819" i="7"/>
  <c r="A2816" i="7"/>
  <c r="A2815" i="7"/>
  <c r="A2814" i="7"/>
  <c r="A2810" i="7"/>
  <c r="A2809" i="7"/>
  <c r="A2808" i="7"/>
  <c r="A2805" i="7"/>
  <c r="A2804" i="7"/>
  <c r="A2803" i="7"/>
  <c r="A2800" i="7"/>
  <c r="A2799" i="7"/>
  <c r="A2798" i="7"/>
  <c r="A2797" i="7"/>
  <c r="A2796" i="7"/>
  <c r="A2793" i="7"/>
  <c r="A2792" i="7"/>
  <c r="A2791" i="7"/>
  <c r="A2790" i="7"/>
  <c r="A2789" i="7"/>
  <c r="A2786" i="7"/>
  <c r="A2785" i="7"/>
  <c r="A2784" i="7"/>
  <c r="A2783" i="7"/>
  <c r="A2782" i="7"/>
  <c r="A2779" i="7"/>
  <c r="A2776" i="7"/>
  <c r="A2775" i="7"/>
  <c r="A2774" i="7"/>
  <c r="A2773" i="7"/>
  <c r="A2772" i="7"/>
  <c r="A2771" i="7"/>
  <c r="A2770" i="7"/>
  <c r="A2767" i="7"/>
  <c r="A2766" i="7"/>
  <c r="A2765" i="7"/>
  <c r="A2764" i="7"/>
  <c r="A2763" i="7"/>
  <c r="A2762" i="7"/>
  <c r="A2761" i="7"/>
  <c r="A2758" i="7"/>
  <c r="A2757" i="7"/>
  <c r="A2756" i="7"/>
  <c r="A2755" i="7"/>
  <c r="A2754" i="7"/>
  <c r="A2753" i="7"/>
  <c r="A2752" i="7"/>
  <c r="A2749" i="7"/>
  <c r="A2748" i="7"/>
  <c r="A2747" i="7"/>
  <c r="A2746" i="7"/>
  <c r="A2745" i="7"/>
  <c r="A2744" i="7"/>
  <c r="A2743" i="7"/>
  <c r="A2740" i="7"/>
  <c r="A2739" i="7"/>
  <c r="A2738" i="7"/>
  <c r="A2737" i="7"/>
  <c r="A2736" i="7"/>
  <c r="A2735" i="7"/>
  <c r="A2734" i="7"/>
  <c r="A2731" i="7"/>
  <c r="A2730" i="7"/>
  <c r="A2729" i="7"/>
  <c r="A2726" i="7"/>
  <c r="A2725" i="7"/>
  <c r="A2724" i="7"/>
  <c r="A2721" i="7"/>
  <c r="A2720" i="7"/>
  <c r="A2719" i="7"/>
  <c r="A2716" i="7"/>
  <c r="A2715" i="7"/>
  <c r="A2714" i="7"/>
  <c r="A2711" i="7"/>
  <c r="A2710" i="7"/>
  <c r="A2709" i="7"/>
  <c r="A2708" i="7"/>
  <c r="A2707" i="7"/>
  <c r="A2704" i="7"/>
  <c r="A2703" i="7"/>
  <c r="A2702" i="7"/>
  <c r="A2701" i="7"/>
  <c r="A2700" i="7"/>
  <c r="A2695" i="7"/>
  <c r="A2690" i="7"/>
  <c r="A2689" i="7"/>
  <c r="A2686" i="7"/>
  <c r="A2685" i="7"/>
  <c r="A2684" i="7"/>
  <c r="A2683" i="7"/>
  <c r="A2682" i="7"/>
  <c r="A2679" i="7"/>
  <c r="A2678" i="7"/>
  <c r="A2677" i="7"/>
  <c r="A2676" i="7"/>
  <c r="A2675" i="7"/>
  <c r="A2672" i="7"/>
  <c r="A2671" i="7"/>
  <c r="A2670" i="7"/>
  <c r="A2669" i="7"/>
  <c r="A2666" i="7"/>
  <c r="A2665" i="7"/>
  <c r="A2664" i="7"/>
  <c r="A2663" i="7"/>
  <c r="A2660" i="7"/>
  <c r="A2659" i="7"/>
  <c r="A2658" i="7"/>
  <c r="A2657" i="7"/>
  <c r="A2654" i="7"/>
  <c r="A2653" i="7"/>
  <c r="A2652" i="7"/>
  <c r="A2651" i="7"/>
  <c r="A2648" i="7"/>
  <c r="A2647" i="7"/>
  <c r="A2646" i="7"/>
  <c r="A2645" i="7"/>
  <c r="A2642" i="7"/>
  <c r="A2641" i="7"/>
  <c r="A2640" i="7"/>
  <c r="A2639" i="7"/>
  <c r="A2636" i="7"/>
  <c r="A2635" i="7"/>
  <c r="A2634" i="7"/>
  <c r="A2633" i="7"/>
  <c r="A2630" i="7"/>
  <c r="A2629" i="7"/>
  <c r="A2628" i="7"/>
  <c r="A2627" i="7"/>
  <c r="A2624" i="7"/>
  <c r="A2621" i="7"/>
  <c r="A2620" i="7"/>
  <c r="A2617" i="7"/>
  <c r="A2616" i="7"/>
  <c r="A2613" i="7"/>
  <c r="A2612" i="7"/>
  <c r="A2609" i="7"/>
  <c r="A2608" i="7"/>
  <c r="A2607" i="7"/>
  <c r="A2604" i="7"/>
  <c r="A2603" i="7"/>
  <c r="A2602" i="7"/>
  <c r="A2601" i="7"/>
  <c r="A2598" i="7"/>
  <c r="A2597" i="7"/>
  <c r="A2596" i="7"/>
  <c r="A2595" i="7"/>
  <c r="A2594" i="7"/>
  <c r="A2593" i="7"/>
  <c r="A2592" i="7"/>
  <c r="A2591" i="7"/>
  <c r="A2590" i="7"/>
  <c r="A2587" i="7"/>
  <c r="A2586" i="7"/>
  <c r="A2585" i="7"/>
  <c r="A2584" i="7"/>
  <c r="A2583" i="7"/>
  <c r="A2582" i="7"/>
  <c r="A2581" i="7"/>
  <c r="A2580" i="7"/>
  <c r="A2579" i="7"/>
  <c r="A2578" i="7"/>
  <c r="A2577" i="7"/>
  <c r="A2576" i="7"/>
  <c r="A2573" i="7"/>
  <c r="A2572" i="7"/>
  <c r="A2571" i="7"/>
  <c r="A2570" i="7"/>
  <c r="A2569" i="7"/>
  <c r="A2568" i="7"/>
  <c r="A2567" i="7"/>
  <c r="A2566" i="7"/>
  <c r="A2565" i="7"/>
  <c r="A2564" i="7"/>
  <c r="A2563" i="7"/>
  <c r="A2562" i="7"/>
  <c r="A2559" i="7"/>
  <c r="A2558" i="7"/>
  <c r="A2557" i="7"/>
  <c r="A2556" i="7"/>
  <c r="A2555" i="7"/>
  <c r="A2554" i="7"/>
  <c r="A2553" i="7"/>
  <c r="A2552" i="7"/>
  <c r="A2551" i="7"/>
  <c r="A2550" i="7"/>
  <c r="A2549" i="7"/>
  <c r="A2548" i="7"/>
  <c r="A2545" i="7"/>
  <c r="A2544" i="7"/>
  <c r="A2543" i="7"/>
  <c r="A2542" i="7"/>
  <c r="A2541" i="7"/>
  <c r="A2540" i="7"/>
  <c r="A2539" i="7"/>
  <c r="A2538" i="7"/>
  <c r="A2537" i="7"/>
  <c r="A2533" i="7"/>
  <c r="A2530" i="7"/>
  <c r="A2526" i="7"/>
  <c r="A2525" i="7"/>
  <c r="A2524" i="7"/>
  <c r="A2521" i="7"/>
  <c r="A2520" i="7"/>
  <c r="A2519" i="7"/>
  <c r="A2518" i="7"/>
  <c r="A2515" i="7"/>
  <c r="A2514" i="7"/>
  <c r="A2513" i="7"/>
  <c r="A2512" i="7"/>
  <c r="A2508" i="7"/>
  <c r="A2507" i="7"/>
  <c r="A2506" i="7"/>
  <c r="A2503" i="7"/>
  <c r="A2502" i="7"/>
  <c r="A2501" i="7"/>
  <c r="A2498" i="7"/>
  <c r="A2497" i="7"/>
  <c r="A2496" i="7"/>
  <c r="A2495" i="7"/>
  <c r="A2492" i="7"/>
  <c r="A2491" i="7"/>
  <c r="A2490" i="7"/>
  <c r="A2489" i="7"/>
  <c r="A2486" i="7"/>
  <c r="A2485" i="7"/>
  <c r="A2484" i="7"/>
  <c r="A2483" i="7"/>
  <c r="A2482" i="7"/>
  <c r="A2478" i="7"/>
  <c r="A2477" i="7"/>
  <c r="A2476" i="7"/>
  <c r="A2473" i="7"/>
  <c r="A2472" i="7"/>
  <c r="A2471" i="7"/>
  <c r="A2470" i="7"/>
  <c r="A2469" i="7"/>
  <c r="A2466" i="7"/>
  <c r="A2465" i="7"/>
  <c r="A2464" i="7"/>
  <c r="A2461" i="7"/>
  <c r="A2460" i="7"/>
  <c r="A2459" i="7"/>
  <c r="A2456" i="7"/>
  <c r="A2455" i="7"/>
  <c r="A2454" i="7"/>
  <c r="A2453" i="7"/>
  <c r="A2452" i="7"/>
  <c r="A2451" i="7"/>
  <c r="A2448" i="7"/>
  <c r="A2447" i="7"/>
  <c r="A2446" i="7"/>
  <c r="A2443" i="7"/>
  <c r="A2442" i="7"/>
  <c r="A2441" i="7"/>
  <c r="A2438" i="7"/>
  <c r="A2437" i="7"/>
  <c r="A2436" i="7"/>
  <c r="A2435" i="7"/>
  <c r="A2434" i="7"/>
  <c r="A2431" i="7"/>
  <c r="A2430" i="7"/>
  <c r="A2429" i="7"/>
  <c r="A2426" i="7"/>
  <c r="A2425" i="7"/>
  <c r="A2424" i="7"/>
  <c r="A2421" i="7"/>
  <c r="A2420" i="7"/>
  <c r="A2419" i="7"/>
  <c r="A2415" i="7"/>
  <c r="A2414" i="7"/>
  <c r="A2413" i="7"/>
  <c r="A2412" i="7"/>
  <c r="A2411" i="7"/>
  <c r="A2410" i="7"/>
  <c r="A2407" i="7"/>
  <c r="A2406" i="7"/>
  <c r="A2405" i="7"/>
  <c r="A2404" i="7"/>
  <c r="A2403" i="7"/>
  <c r="A2402" i="7"/>
  <c r="A2399" i="7"/>
  <c r="A2398" i="7"/>
  <c r="A2397" i="7"/>
  <c r="A2396" i="7"/>
  <c r="A2395" i="7"/>
  <c r="A2394" i="7"/>
  <c r="A2391" i="7"/>
  <c r="A2390" i="7"/>
  <c r="A2389" i="7"/>
  <c r="A2388" i="7"/>
  <c r="A2387" i="7"/>
  <c r="A2384" i="7"/>
  <c r="A2383" i="7"/>
  <c r="A2382" i="7"/>
  <c r="A2381" i="7"/>
  <c r="A2380" i="7"/>
  <c r="A2377" i="7"/>
  <c r="A2376" i="7"/>
  <c r="A2375" i="7"/>
  <c r="A2374" i="7"/>
  <c r="A2373" i="7"/>
  <c r="A2372" i="7"/>
  <c r="A2369" i="7"/>
  <c r="A2368" i="7"/>
  <c r="A2367" i="7"/>
  <c r="A2366" i="7"/>
  <c r="A2365" i="7"/>
  <c r="A2362" i="7"/>
  <c r="A2361" i="7"/>
  <c r="A2360" i="7"/>
  <c r="A2359" i="7"/>
  <c r="A2358" i="7"/>
  <c r="A2357" i="7"/>
  <c r="A2352" i="7"/>
  <c r="A2351" i="7"/>
  <c r="A2350" i="7"/>
  <c r="A2347" i="7"/>
  <c r="A2346" i="7"/>
  <c r="A2345" i="7"/>
  <c r="A2342" i="7"/>
  <c r="A2341" i="7"/>
  <c r="A2340" i="7"/>
  <c r="A2339" i="7"/>
  <c r="A2338" i="7"/>
  <c r="A2335" i="7"/>
  <c r="A2334" i="7"/>
  <c r="A2333" i="7"/>
  <c r="A2330" i="7"/>
  <c r="A2329" i="7"/>
  <c r="A2328" i="7"/>
  <c r="A2327" i="7"/>
  <c r="A2324" i="7"/>
  <c r="A2323" i="7"/>
  <c r="A2322" i="7"/>
  <c r="A2321" i="7"/>
  <c r="A2318" i="7"/>
  <c r="A2317" i="7"/>
  <c r="A2316" i="7"/>
  <c r="A2315" i="7"/>
  <c r="A2314" i="7"/>
  <c r="A2313" i="7"/>
  <c r="A2312" i="7"/>
  <c r="A2311" i="7"/>
  <c r="A2308" i="7"/>
  <c r="A2307" i="7"/>
  <c r="A2306" i="7"/>
  <c r="A2305" i="7"/>
  <c r="A2304" i="7"/>
  <c r="A2301" i="7"/>
  <c r="A2300" i="7"/>
  <c r="A2299" i="7"/>
  <c r="A2298" i="7"/>
  <c r="A2297" i="7"/>
  <c r="A2296" i="7"/>
  <c r="A2295" i="7"/>
  <c r="A2294" i="7"/>
  <c r="A2291" i="7"/>
  <c r="A2290" i="7"/>
  <c r="A2289" i="7"/>
  <c r="A2288" i="7"/>
  <c r="A2287" i="7"/>
  <c r="A2284" i="7"/>
  <c r="A2283" i="7"/>
  <c r="A2282" i="7"/>
  <c r="A2278" i="7"/>
  <c r="A2277" i="7"/>
  <c r="A2276" i="7"/>
  <c r="A2273" i="7"/>
  <c r="A2272" i="7"/>
  <c r="A2271" i="7"/>
  <c r="A2270" i="7"/>
  <c r="A2269" i="7"/>
  <c r="A2266" i="7"/>
  <c r="A2265" i="7"/>
  <c r="A2264" i="7"/>
  <c r="A2263" i="7"/>
  <c r="A2262" i="7"/>
  <c r="A2259" i="7"/>
  <c r="A2258" i="7"/>
  <c r="A2257" i="7"/>
  <c r="A2256" i="7"/>
  <c r="A2255" i="7"/>
  <c r="A2252" i="7"/>
  <c r="A2251" i="7"/>
  <c r="A2250" i="7"/>
  <c r="A2247" i="7"/>
  <c r="A2246" i="7"/>
  <c r="A2245" i="7"/>
  <c r="A2242" i="7"/>
  <c r="A2241" i="7"/>
  <c r="A2240" i="7"/>
  <c r="A2239" i="7"/>
  <c r="A2236" i="7"/>
  <c r="A2235" i="7"/>
  <c r="A2234" i="7"/>
  <c r="A2231" i="7"/>
  <c r="A2230" i="7"/>
  <c r="A2227" i="7"/>
  <c r="A2226" i="7"/>
  <c r="A2225" i="7"/>
  <c r="A2224" i="7"/>
  <c r="A2221" i="7"/>
  <c r="A2220" i="7"/>
  <c r="A2219" i="7"/>
  <c r="A2218" i="7"/>
  <c r="A2215" i="7"/>
  <c r="A2214" i="7"/>
  <c r="A2213" i="7"/>
  <c r="A2212" i="7"/>
  <c r="A2209" i="7"/>
  <c r="A2208" i="7"/>
  <c r="A2207" i="7"/>
  <c r="A2206" i="7"/>
  <c r="A2203" i="7"/>
  <c r="A2202" i="7"/>
  <c r="A2201" i="7"/>
  <c r="A2200" i="7"/>
  <c r="A2197" i="7"/>
  <c r="A2196" i="7"/>
  <c r="A2195" i="7"/>
  <c r="A2194" i="7"/>
  <c r="A2193" i="7"/>
  <c r="A2189" i="7"/>
  <c r="A2188" i="7"/>
  <c r="A2187" i="7"/>
  <c r="A2186" i="7"/>
  <c r="A2183" i="7"/>
  <c r="A2182" i="7"/>
  <c r="A2181" i="7"/>
  <c r="A2180" i="7"/>
  <c r="A2179" i="7"/>
  <c r="A2175" i="7"/>
  <c r="A2174" i="7"/>
  <c r="A2171" i="7"/>
  <c r="A2170" i="7"/>
  <c r="A2169" i="7"/>
  <c r="A2166" i="7"/>
  <c r="A2165" i="7"/>
  <c r="A2164" i="7"/>
  <c r="A2163" i="7"/>
  <c r="A2162" i="7"/>
  <c r="A2159" i="7"/>
  <c r="A2158" i="7"/>
  <c r="A2157" i="7"/>
  <c r="A2154" i="7"/>
  <c r="A2153" i="7"/>
  <c r="A2152" i="7"/>
  <c r="A2151" i="7"/>
  <c r="A2150" i="7"/>
  <c r="A2147" i="7"/>
  <c r="A2146" i="7"/>
  <c r="A2145" i="7"/>
  <c r="A2144" i="7"/>
  <c r="A2141" i="7"/>
  <c r="A2140" i="7"/>
  <c r="A2139" i="7"/>
  <c r="A2136" i="7"/>
  <c r="A2135" i="7"/>
  <c r="A2132" i="7"/>
  <c r="A2131" i="7"/>
  <c r="A2128" i="7"/>
  <c r="A2127" i="7"/>
  <c r="A2126" i="7"/>
  <c r="A2122" i="7"/>
  <c r="A2121" i="7"/>
  <c r="A2120" i="7"/>
  <c r="A2117" i="7"/>
  <c r="A2116" i="7"/>
  <c r="A2115" i="7"/>
  <c r="A2114" i="7"/>
  <c r="A2113" i="7"/>
  <c r="A2112" i="7"/>
  <c r="A2111" i="7"/>
  <c r="A2110" i="7"/>
  <c r="A2109" i="7"/>
  <c r="A2108" i="7"/>
  <c r="A2107" i="7"/>
  <c r="A2106" i="7"/>
  <c r="A2103" i="7"/>
  <c r="A2102" i="7"/>
  <c r="A2101" i="7"/>
  <c r="A2100" i="7"/>
  <c r="A2099" i="7"/>
  <c r="A2098" i="7"/>
  <c r="A2097" i="7"/>
  <c r="A2096" i="7"/>
  <c r="A2095" i="7"/>
  <c r="A2094" i="7"/>
  <c r="A2093" i="7"/>
  <c r="A2092" i="7"/>
  <c r="A2091" i="7"/>
  <c r="A2088" i="7"/>
  <c r="A2087" i="7"/>
  <c r="A2086" i="7"/>
  <c r="A2085" i="7"/>
  <c r="A2082" i="7"/>
  <c r="A2081" i="7"/>
  <c r="A2080" i="7"/>
  <c r="A2079" i="7"/>
  <c r="A2076" i="7"/>
  <c r="A2075" i="7"/>
  <c r="A2074" i="7"/>
  <c r="A2073" i="7"/>
  <c r="A2070" i="7"/>
  <c r="A2069" i="7"/>
  <c r="A2068" i="7"/>
  <c r="A2067" i="7"/>
  <c r="A2066" i="7"/>
  <c r="A2063" i="7"/>
  <c r="A2062" i="7"/>
  <c r="A2061" i="7"/>
  <c r="A2060" i="7"/>
  <c r="A2059" i="7"/>
  <c r="A2056" i="7"/>
  <c r="A2055" i="7"/>
  <c r="A2052" i="7"/>
  <c r="A2051" i="7"/>
  <c r="A2048" i="7"/>
  <c r="A2047" i="7"/>
  <c r="A2044" i="7"/>
  <c r="A2043" i="7"/>
  <c r="A2040" i="7"/>
  <c r="A2039" i="7"/>
  <c r="A2036" i="7"/>
  <c r="A2035" i="7"/>
  <c r="A2032" i="7"/>
  <c r="A2031" i="7"/>
  <c r="A2030" i="7"/>
  <c r="A2029" i="7"/>
  <c r="A2028" i="7"/>
  <c r="A2027" i="7"/>
  <c r="A2026" i="7"/>
  <c r="A2023" i="7"/>
  <c r="A2022" i="7"/>
  <c r="A2019" i="7"/>
  <c r="A2018" i="7"/>
  <c r="A2017" i="7"/>
  <c r="A2016" i="7"/>
  <c r="A2015" i="7"/>
  <c r="A2014" i="7"/>
  <c r="A2013" i="7"/>
  <c r="A2010" i="7"/>
  <c r="A2009" i="7"/>
  <c r="A2008" i="7"/>
  <c r="A2007" i="7"/>
  <c r="A2006" i="7"/>
  <c r="A2005" i="7"/>
  <c r="A2004" i="7"/>
  <c r="A2003" i="7"/>
  <c r="A2002" i="7"/>
  <c r="A2001" i="7"/>
  <c r="A1998" i="7"/>
  <c r="A1997" i="7"/>
  <c r="A1996" i="7"/>
  <c r="A1993" i="7"/>
  <c r="A1992" i="7"/>
  <c r="A1991" i="7"/>
  <c r="A1990" i="7"/>
  <c r="A1989" i="7"/>
  <c r="A1986" i="7"/>
  <c r="A1985" i="7"/>
  <c r="A1984" i="7"/>
  <c r="A1983" i="7"/>
  <c r="A1982" i="7"/>
  <c r="A1979" i="7"/>
  <c r="A1978" i="7"/>
  <c r="A1977" i="7"/>
  <c r="A1976" i="7"/>
  <c r="A1973" i="7"/>
  <c r="A1972" i="7"/>
  <c r="A1971" i="7"/>
  <c r="A1970" i="7"/>
  <c r="A1967" i="7"/>
  <c r="A1966" i="7"/>
  <c r="A1965" i="7"/>
  <c r="A1964" i="7"/>
  <c r="A1961" i="7"/>
  <c r="A1960" i="7"/>
  <c r="A1957" i="7"/>
  <c r="A1956" i="7"/>
  <c r="A1953" i="7"/>
  <c r="A1952" i="7"/>
  <c r="A1949" i="7"/>
  <c r="A1948" i="7"/>
  <c r="A1945" i="7"/>
  <c r="A1944" i="7"/>
  <c r="A1941" i="7"/>
  <c r="A1940" i="7"/>
  <c r="A1939" i="7"/>
  <c r="A1938" i="7"/>
  <c r="A1937" i="7"/>
  <c r="A1936" i="7"/>
  <c r="A1935" i="7"/>
  <c r="A1934" i="7"/>
  <c r="A1931" i="7"/>
  <c r="A1930" i="7"/>
  <c r="A1929" i="7"/>
  <c r="A1926" i="7"/>
  <c r="A1925" i="7"/>
  <c r="A1924" i="7"/>
  <c r="A1923" i="7"/>
  <c r="A1920" i="7"/>
  <c r="A1919" i="7"/>
  <c r="A1918" i="7"/>
  <c r="A1917" i="7"/>
  <c r="A1914" i="7"/>
  <c r="A1913" i="7"/>
  <c r="A1912" i="7"/>
  <c r="A1909" i="7"/>
  <c r="A1908" i="7"/>
  <c r="A1907" i="7"/>
  <c r="A1906" i="7"/>
  <c r="A1905" i="7"/>
  <c r="A1902" i="7"/>
  <c r="A1901" i="7"/>
  <c r="A1900" i="7"/>
  <c r="A1899" i="7"/>
  <c r="A1898" i="7"/>
  <c r="A1897" i="7"/>
  <c r="A1896" i="7"/>
  <c r="A1895" i="7"/>
  <c r="A1892" i="7"/>
  <c r="A1891" i="7"/>
  <c r="A1890" i="7"/>
  <c r="A1889" i="7"/>
  <c r="A1888" i="7"/>
  <c r="A1887" i="7"/>
  <c r="A1886" i="7"/>
  <c r="A1883" i="7"/>
  <c r="A1882" i="7"/>
  <c r="A1881" i="7"/>
  <c r="A1880" i="7"/>
  <c r="A1879" i="7"/>
  <c r="A1878" i="7"/>
  <c r="A1877" i="7"/>
  <c r="A1874" i="7"/>
  <c r="A1873" i="7"/>
  <c r="A1872" i="7"/>
  <c r="A1871" i="7"/>
  <c r="A1870" i="7"/>
  <c r="A1869" i="7"/>
  <c r="A1868" i="7"/>
  <c r="A1865" i="7"/>
  <c r="A1864" i="7"/>
  <c r="A1863" i="7"/>
  <c r="A1862" i="7"/>
  <c r="A1861" i="7"/>
  <c r="A1860" i="7"/>
  <c r="A1859" i="7"/>
  <c r="A1858" i="7"/>
  <c r="A1855" i="7"/>
  <c r="A1854" i="7"/>
  <c r="A1853" i="7"/>
  <c r="A1852" i="7"/>
  <c r="A1851" i="7"/>
  <c r="A1850" i="7"/>
  <c r="A1849" i="7"/>
  <c r="A1848" i="7"/>
  <c r="A1845" i="7"/>
  <c r="A1844" i="7"/>
  <c r="A1843" i="7"/>
  <c r="A1842" i="7"/>
  <c r="A1841" i="7"/>
  <c r="A1840" i="7"/>
  <c r="A1839" i="7"/>
  <c r="A1838" i="7"/>
  <c r="A1834" i="7"/>
  <c r="A1833" i="7"/>
  <c r="A1832" i="7"/>
  <c r="A1829" i="7"/>
  <c r="A1828" i="7"/>
  <c r="A1827" i="7"/>
  <c r="A1826" i="7"/>
  <c r="A1823" i="7"/>
  <c r="A1822" i="7"/>
  <c r="A1821" i="7"/>
  <c r="A1820" i="7"/>
  <c r="A1817" i="7"/>
  <c r="A1816" i="7"/>
  <c r="A1815" i="7"/>
  <c r="A1814" i="7"/>
  <c r="A1811" i="7"/>
  <c r="A1810" i="7"/>
  <c r="A1809" i="7"/>
  <c r="A1808" i="7"/>
  <c r="A1805" i="7"/>
  <c r="A1804" i="7"/>
  <c r="A1803" i="7"/>
  <c r="A1802" i="7"/>
  <c r="A1799" i="7"/>
  <c r="A1798" i="7"/>
  <c r="A1794" i="7"/>
  <c r="A1793" i="7"/>
  <c r="A1792" i="7"/>
  <c r="A1789" i="7"/>
  <c r="A1788" i="7"/>
  <c r="A1787" i="7"/>
  <c r="A1786" i="7"/>
  <c r="A1785" i="7"/>
  <c r="A1784" i="7"/>
  <c r="A1783" i="7"/>
  <c r="A1782" i="7"/>
  <c r="A1781" i="7"/>
  <c r="A1780" i="7"/>
  <c r="A1779" i="7"/>
  <c r="A1778" i="7"/>
  <c r="A1777" i="7"/>
  <c r="A1776" i="7"/>
  <c r="A1775" i="7"/>
  <c r="A1774" i="7"/>
  <c r="A1771" i="7"/>
  <c r="A1770" i="7"/>
  <c r="A1767" i="7"/>
  <c r="A1766" i="7"/>
  <c r="A1763" i="7"/>
  <c r="A1762" i="7"/>
  <c r="A1759" i="7"/>
  <c r="A1758" i="7"/>
  <c r="A1757" i="7"/>
  <c r="A1754" i="7"/>
  <c r="A1753" i="7"/>
  <c r="A1752" i="7"/>
  <c r="A1749" i="7"/>
  <c r="A1748" i="7"/>
  <c r="A1745" i="7"/>
  <c r="A1744" i="7"/>
  <c r="A1743" i="7"/>
  <c r="A1742" i="7"/>
  <c r="A1741" i="7"/>
  <c r="A1738" i="7"/>
  <c r="A1737" i="7"/>
  <c r="A1736" i="7"/>
  <c r="A1733" i="7"/>
  <c r="A1732" i="7"/>
  <c r="A1731" i="7"/>
  <c r="A1728" i="7"/>
  <c r="A1727" i="7"/>
  <c r="A1726" i="7"/>
  <c r="A1723" i="7"/>
  <c r="A1722" i="7"/>
  <c r="A1721" i="7"/>
  <c r="A1720" i="7"/>
  <c r="A1717" i="7"/>
  <c r="A1716" i="7"/>
  <c r="A1715" i="7"/>
  <c r="A1712" i="7"/>
  <c r="A1711" i="7"/>
  <c r="A1710" i="7"/>
  <c r="A1707" i="7"/>
  <c r="A1706" i="7"/>
  <c r="A1705" i="7"/>
  <c r="A1702" i="7"/>
  <c r="A1701" i="7"/>
  <c r="A1700" i="7"/>
  <c r="A1697" i="7"/>
  <c r="A1696" i="7"/>
  <c r="A1695" i="7"/>
  <c r="A1692" i="7"/>
  <c r="A1691" i="7"/>
  <c r="A1690" i="7"/>
  <c r="A1687" i="7"/>
  <c r="A1686" i="7"/>
  <c r="A1685" i="7"/>
  <c r="A1682" i="7"/>
  <c r="A1681" i="7"/>
  <c r="A1680" i="7"/>
  <c r="A1677" i="7"/>
  <c r="A1676" i="7"/>
  <c r="A1675" i="7"/>
  <c r="A1672" i="7"/>
  <c r="A1671" i="7"/>
  <c r="A1670" i="7"/>
  <c r="A1667" i="7"/>
  <c r="A1666" i="7"/>
  <c r="A1665" i="7"/>
  <c r="A1664" i="7"/>
  <c r="A1663" i="7"/>
  <c r="A1662" i="7"/>
  <c r="A1661" i="7"/>
  <c r="A1658" i="7"/>
  <c r="A1657" i="7"/>
  <c r="A1656" i="7"/>
  <c r="A1655" i="7"/>
  <c r="A1652" i="7"/>
  <c r="A1651" i="7"/>
  <c r="A1650" i="7"/>
  <c r="A1649" i="7"/>
  <c r="A1648" i="7"/>
  <c r="A1647" i="7"/>
  <c r="A1646" i="7"/>
  <c r="A1645" i="7"/>
  <c r="A1644" i="7"/>
  <c r="A1643" i="7"/>
  <c r="A1642" i="7"/>
  <c r="A1641" i="7"/>
  <c r="A1640" i="7"/>
  <c r="A1639" i="7"/>
  <c r="A1636" i="7"/>
  <c r="A1635" i="7"/>
  <c r="A1634" i="7"/>
  <c r="A1631" i="7"/>
  <c r="A1630" i="7"/>
  <c r="A1629" i="7"/>
  <c r="A1628" i="7"/>
  <c r="A1624" i="7"/>
  <c r="A1623" i="7"/>
  <c r="A1622" i="7"/>
  <c r="A1619" i="7"/>
  <c r="A1618" i="7"/>
  <c r="A1617" i="7"/>
  <c r="A1614" i="7"/>
  <c r="A1613" i="7"/>
  <c r="A1612" i="7"/>
  <c r="A1609" i="7"/>
  <c r="A1608" i="7"/>
  <c r="A1607" i="7"/>
  <c r="A1606" i="7"/>
  <c r="A1603" i="7"/>
  <c r="A1602" i="7"/>
  <c r="A1601" i="7"/>
  <c r="A1598" i="7"/>
  <c r="A1597" i="7"/>
  <c r="A1596" i="7"/>
  <c r="A1593" i="7"/>
  <c r="A1592" i="7"/>
  <c r="A1591" i="7"/>
  <c r="A1588" i="7"/>
  <c r="A1587" i="7"/>
  <c r="A1586" i="7"/>
  <c r="A1583" i="7"/>
  <c r="A1582" i="7"/>
  <c r="A1581" i="7"/>
  <c r="A1578" i="7"/>
  <c r="A1577" i="7"/>
  <c r="A1576" i="7"/>
  <c r="A1573" i="7"/>
  <c r="A1572" i="7"/>
  <c r="A1571" i="7"/>
  <c r="A1568" i="7"/>
  <c r="A1567" i="7"/>
  <c r="A1566" i="7"/>
  <c r="A1563" i="7"/>
  <c r="A1562" i="7"/>
  <c r="A1561" i="7"/>
  <c r="A1558" i="7"/>
  <c r="A1557" i="7"/>
  <c r="A1556" i="7"/>
  <c r="A1553" i="7"/>
  <c r="A1552" i="7"/>
  <c r="A1551" i="7"/>
  <c r="A1548" i="7"/>
  <c r="A1547" i="7"/>
  <c r="A1546" i="7"/>
  <c r="A1545" i="7"/>
  <c r="A1542" i="7"/>
  <c r="A1541" i="7"/>
  <c r="A1540" i="7"/>
  <c r="A1539" i="7"/>
  <c r="A1536" i="7"/>
  <c r="A1535" i="7"/>
  <c r="A1534" i="7"/>
  <c r="A1533" i="7"/>
  <c r="A1527" i="7"/>
  <c r="A1526" i="7"/>
  <c r="A1525" i="7"/>
  <c r="A1524" i="7"/>
  <c r="A1523" i="7"/>
  <c r="A1522" i="7"/>
  <c r="A1521" i="7"/>
  <c r="A1520" i="7"/>
  <c r="A1519" i="7"/>
  <c r="A1518" i="7"/>
  <c r="A1517" i="7"/>
  <c r="A1516" i="7"/>
  <c r="A1515" i="7"/>
  <c r="A1514" i="7"/>
  <c r="A1513" i="7"/>
  <c r="A1512" i="7"/>
  <c r="A1509" i="7"/>
  <c r="A1508" i="7"/>
  <c r="A1507" i="7"/>
  <c r="A1506" i="7"/>
  <c r="A1505" i="7"/>
  <c r="A1504" i="7"/>
  <c r="A1503" i="7"/>
  <c r="A1502" i="7"/>
  <c r="A1501" i="7"/>
  <c r="A1500" i="7"/>
  <c r="A1499" i="7"/>
  <c r="A1498" i="7"/>
  <c r="A1497" i="7"/>
  <c r="A1496" i="7"/>
  <c r="A1495" i="7"/>
  <c r="A1494" i="7"/>
  <c r="A1493" i="7"/>
  <c r="A1492" i="7"/>
  <c r="A1491" i="7"/>
  <c r="A1490" i="7"/>
  <c r="A1489" i="7"/>
  <c r="A1488" i="7"/>
  <c r="A1487" i="7"/>
  <c r="A1486" i="7"/>
  <c r="A1485" i="7"/>
  <c r="A1484" i="7"/>
  <c r="A1480" i="7"/>
  <c r="A1479" i="7"/>
  <c r="A1478" i="7"/>
  <c r="A1477" i="7"/>
  <c r="A1476" i="7"/>
  <c r="A1475" i="7"/>
  <c r="A1474" i="7"/>
  <c r="A1473" i="7"/>
  <c r="A1472" i="7"/>
  <c r="A1471" i="7"/>
  <c r="A1467" i="7"/>
  <c r="A1466" i="7"/>
  <c r="A1465" i="7"/>
  <c r="A1464" i="7"/>
  <c r="A1463" i="7"/>
  <c r="A1462" i="7"/>
  <c r="A1461" i="7"/>
  <c r="A1460" i="7"/>
  <c r="A1459" i="7"/>
  <c r="A1458" i="7"/>
  <c r="A1455" i="7"/>
  <c r="A1454" i="7"/>
  <c r="A1453" i="7"/>
  <c r="A1452" i="7"/>
  <c r="A1451" i="7"/>
  <c r="A1450" i="7"/>
  <c r="A1449" i="7"/>
  <c r="A1448" i="7"/>
  <c r="A1447" i="7"/>
  <c r="A1446" i="7"/>
  <c r="A1443" i="7"/>
  <c r="A1442" i="7"/>
  <c r="A1441" i="7"/>
  <c r="A1440" i="7"/>
  <c r="A1439" i="7"/>
  <c r="A1438" i="7"/>
  <c r="A1437" i="7"/>
  <c r="A1436" i="7"/>
  <c r="A1435" i="7"/>
  <c r="A1434" i="7"/>
  <c r="A1431" i="7"/>
  <c r="A1430" i="7"/>
  <c r="A1429" i="7"/>
  <c r="A1428" i="7"/>
  <c r="A1427" i="7"/>
  <c r="A1426" i="7"/>
  <c r="A1425" i="7"/>
  <c r="A1424" i="7"/>
  <c r="A1421" i="7"/>
  <c r="A1420" i="7"/>
  <c r="A1419" i="7"/>
  <c r="A1418" i="7"/>
  <c r="A1417" i="7"/>
  <c r="A1416" i="7"/>
  <c r="A1415" i="7"/>
  <c r="A1414" i="7"/>
  <c r="A1413" i="7"/>
  <c r="A1412" i="7"/>
  <c r="A1409" i="7"/>
  <c r="A1408" i="7"/>
  <c r="A1407" i="7"/>
  <c r="A1406" i="7"/>
  <c r="A1405" i="7"/>
  <c r="A1404" i="7"/>
  <c r="A1403" i="7"/>
  <c r="A1402" i="7"/>
  <c r="A1401" i="7"/>
  <c r="A1400" i="7"/>
  <c r="A1396" i="7"/>
  <c r="A1395" i="7"/>
  <c r="A1392" i="7"/>
  <c r="A1391" i="7"/>
  <c r="A1390" i="7"/>
  <c r="A1387" i="7"/>
  <c r="A1386" i="7"/>
  <c r="A1385" i="7"/>
  <c r="A1382" i="7"/>
  <c r="A1381" i="7"/>
  <c r="A1380" i="7"/>
  <c r="A1379" i="7"/>
  <c r="A1378" i="7"/>
  <c r="A1377" i="7"/>
  <c r="A1372" i="7"/>
  <c r="A1371" i="7"/>
  <c r="A1370" i="7"/>
  <c r="A1369" i="7"/>
  <c r="A1368" i="7"/>
  <c r="A1367" i="7"/>
  <c r="A1366" i="7"/>
  <c r="A1365" i="7"/>
  <c r="A1364" i="7"/>
  <c r="A1363" i="7"/>
  <c r="A1362" i="7"/>
  <c r="A1361" i="7"/>
  <c r="A1360" i="7"/>
  <c r="A1357" i="7"/>
  <c r="A1356" i="7"/>
  <c r="A1355" i="7"/>
  <c r="A1354" i="7"/>
  <c r="A1353" i="7"/>
  <c r="A1352" i="7"/>
  <c r="A1351" i="7"/>
  <c r="A1350" i="7"/>
  <c r="A1349" i="7"/>
  <c r="A1348" i="7"/>
  <c r="A1347" i="7"/>
  <c r="A1346" i="7"/>
  <c r="A1345" i="7"/>
  <c r="A1344" i="7"/>
  <c r="A1343" i="7"/>
  <c r="A1340" i="7"/>
  <c r="A1339" i="7"/>
  <c r="A1338" i="7"/>
  <c r="A1337" i="7"/>
  <c r="A1336" i="7"/>
  <c r="A1335" i="7"/>
  <c r="A1334" i="7"/>
  <c r="A1333" i="7"/>
  <c r="A1332" i="7"/>
  <c r="A1329" i="7"/>
  <c r="A1328" i="7"/>
  <c r="A1324" i="7"/>
  <c r="A1323" i="7"/>
  <c r="A1322" i="7"/>
  <c r="A1321" i="7"/>
  <c r="A1320" i="7"/>
  <c r="A1319" i="7"/>
  <c r="A1318" i="7"/>
  <c r="A1317" i="7"/>
  <c r="A1316" i="7"/>
  <c r="A1315" i="7"/>
  <c r="A1314" i="7"/>
  <c r="A1313" i="7"/>
  <c r="A1312" i="7"/>
  <c r="A1311" i="7"/>
  <c r="A1310" i="7"/>
  <c r="A1309" i="7"/>
  <c r="A1308" i="7"/>
  <c r="A1307" i="7"/>
  <c r="A1306" i="7"/>
  <c r="A1305" i="7"/>
  <c r="A1304" i="7"/>
  <c r="A1301" i="7"/>
  <c r="A1300" i="7"/>
  <c r="A1299" i="7"/>
  <c r="A1298" i="7"/>
  <c r="A1297" i="7"/>
  <c r="A1296" i="7"/>
  <c r="A1295" i="7"/>
  <c r="A1294" i="7"/>
  <c r="A1290" i="7"/>
  <c r="A1289" i="7"/>
  <c r="A1288" i="7"/>
  <c r="A1287" i="7"/>
  <c r="A1286" i="7"/>
  <c r="A1285" i="7"/>
  <c r="A1282" i="7"/>
  <c r="A1281" i="7"/>
  <c r="A1280" i="7"/>
  <c r="A1279" i="7"/>
  <c r="A1278" i="7"/>
  <c r="A1277" i="7"/>
  <c r="A1274" i="7"/>
  <c r="A1273" i="7"/>
  <c r="A1272" i="7"/>
  <c r="A1271" i="7"/>
  <c r="A1270" i="7"/>
  <c r="A1267" i="7"/>
  <c r="A1266" i="7"/>
  <c r="A1265" i="7"/>
  <c r="A1264" i="7"/>
  <c r="A1259" i="7"/>
  <c r="A1258" i="7"/>
  <c r="A1257" i="7"/>
  <c r="A1254" i="7"/>
  <c r="A1253" i="7"/>
  <c r="A1252" i="7"/>
  <c r="A1248" i="7"/>
  <c r="A1247" i="7"/>
  <c r="A1244" i="7"/>
  <c r="A1243" i="7"/>
  <c r="A1242" i="7"/>
  <c r="A1241" i="7"/>
  <c r="A1240" i="7"/>
  <c r="A1239" i="7"/>
  <c r="A1238" i="7"/>
  <c r="A1237" i="7"/>
  <c r="A1236" i="7"/>
  <c r="A1235" i="7"/>
  <c r="A1234" i="7"/>
  <c r="A1233" i="7"/>
  <c r="A1232" i="7"/>
  <c r="A1231" i="7"/>
  <c r="A1230" i="7"/>
  <c r="A1229" i="7"/>
  <c r="A1228" i="7"/>
  <c r="A1227" i="7"/>
  <c r="A1226" i="7"/>
  <c r="A1225" i="7"/>
  <c r="A1224" i="7"/>
  <c r="A1221" i="7"/>
  <c r="A1220" i="7"/>
  <c r="A1219" i="7"/>
  <c r="A1218" i="7"/>
  <c r="A1217" i="7"/>
  <c r="A1216" i="7"/>
  <c r="A1215" i="7"/>
  <c r="A1214" i="7"/>
  <c r="A1213" i="7"/>
  <c r="A1212" i="7"/>
  <c r="A1211" i="7"/>
  <c r="A1210" i="7"/>
  <c r="A1209" i="7"/>
  <c r="A1208" i="7"/>
  <c r="A1207" i="7"/>
  <c r="A1206" i="7"/>
  <c r="A1205" i="7"/>
  <c r="A1204" i="7"/>
  <c r="A1203" i="7"/>
  <c r="A1202" i="7"/>
  <c r="A1201" i="7"/>
  <c r="A1198" i="7"/>
  <c r="A1197" i="7"/>
  <c r="A1196" i="7"/>
  <c r="A1195" i="7"/>
  <c r="A1194" i="7"/>
  <c r="A1193" i="7"/>
  <c r="A1192" i="7"/>
  <c r="A1191" i="7"/>
  <c r="A1188" i="7"/>
  <c r="A1187" i="7"/>
  <c r="A1186" i="7"/>
  <c r="A1185" i="7"/>
  <c r="A1184" i="7"/>
  <c r="A1183" i="7"/>
  <c r="A1182" i="7"/>
  <c r="A1181" i="7"/>
  <c r="A1178" i="7"/>
  <c r="A1177" i="7"/>
  <c r="A1176" i="7"/>
  <c r="A1173" i="7"/>
  <c r="A1172" i="7"/>
  <c r="A1171" i="7"/>
  <c r="A1170" i="7"/>
  <c r="A1167" i="7"/>
  <c r="A1166" i="7"/>
  <c r="A1165" i="7"/>
  <c r="A1164" i="7"/>
  <c r="A1160" i="7"/>
  <c r="A1159" i="7"/>
  <c r="A1158" i="7"/>
  <c r="A1157" i="7"/>
  <c r="A1154" i="7"/>
  <c r="A1153" i="7"/>
  <c r="A1152" i="7"/>
  <c r="A1151" i="7"/>
  <c r="A1148" i="7"/>
  <c r="A1147" i="7"/>
  <c r="A1146" i="7"/>
  <c r="A1145" i="7"/>
  <c r="A1140" i="7"/>
  <c r="A1139" i="7"/>
  <c r="A1138" i="7"/>
  <c r="A1137" i="7"/>
  <c r="A1136" i="7"/>
  <c r="A1133" i="7"/>
  <c r="A1132" i="7"/>
  <c r="A1131" i="7"/>
  <c r="A1128" i="7"/>
  <c r="A1127" i="7"/>
  <c r="A1126" i="7"/>
  <c r="A1123" i="7"/>
  <c r="A1122" i="7"/>
  <c r="A1121" i="7"/>
  <c r="A1118" i="7"/>
  <c r="A1117" i="7"/>
  <c r="A1116" i="7"/>
  <c r="A1115" i="7"/>
  <c r="A1112" i="7"/>
  <c r="A1111" i="7"/>
  <c r="A1110" i="7"/>
  <c r="A1107" i="7"/>
  <c r="A1106" i="7"/>
  <c r="A1105" i="7"/>
  <c r="A1104" i="7"/>
  <c r="A1101" i="7"/>
  <c r="A1100" i="7"/>
  <c r="A1099" i="7"/>
  <c r="A1096" i="7"/>
  <c r="A1095" i="7"/>
  <c r="A1094" i="7"/>
  <c r="A1091" i="7"/>
  <c r="A1090" i="7"/>
  <c r="A1089" i="7"/>
  <c r="A1088" i="7"/>
  <c r="A1087" i="7"/>
  <c r="A1086" i="7"/>
  <c r="A1085" i="7"/>
  <c r="A1084" i="7"/>
  <c r="A1083" i="7"/>
  <c r="A1082" i="7"/>
  <c r="A1081" i="7"/>
  <c r="A1080" i="7"/>
  <c r="A1079" i="7"/>
  <c r="A1076" i="7"/>
  <c r="A1075" i="7"/>
  <c r="A1074" i="7"/>
  <c r="A1073" i="7"/>
  <c r="A1072" i="7"/>
  <c r="A1071" i="7"/>
  <c r="A1070" i="7"/>
  <c r="A1069" i="7"/>
  <c r="A1068" i="7"/>
  <c r="A1067" i="7"/>
  <c r="A1066" i="7"/>
  <c r="A1065" i="7"/>
  <c r="A1062" i="7"/>
  <c r="A1061" i="7"/>
  <c r="A1060" i="7"/>
  <c r="A1059" i="7"/>
  <c r="A1058" i="7"/>
  <c r="A1057" i="7"/>
  <c r="A1056" i="7"/>
  <c r="A1055" i="7"/>
  <c r="A1054" i="7"/>
  <c r="A1053" i="7"/>
  <c r="A1052" i="7"/>
  <c r="A1049" i="7"/>
  <c r="A1048" i="7"/>
  <c r="A1047" i="7"/>
  <c r="A1046" i="7"/>
  <c r="A1045" i="7"/>
  <c r="A1044" i="7"/>
  <c r="A1041" i="7"/>
  <c r="A1040" i="7"/>
  <c r="A1039" i="7"/>
  <c r="A1038" i="7"/>
  <c r="A1037" i="7"/>
  <c r="A1036" i="7"/>
  <c r="A1035" i="7"/>
  <c r="A1034" i="7"/>
  <c r="A1033" i="7"/>
  <c r="A1030" i="7"/>
  <c r="A1029" i="7"/>
  <c r="A1028" i="7"/>
  <c r="A1027" i="7"/>
  <c r="A1026" i="7"/>
  <c r="A1025" i="7"/>
  <c r="A1024" i="7"/>
  <c r="A1023" i="7"/>
  <c r="A1020" i="7"/>
  <c r="A1019" i="7"/>
  <c r="A1018" i="7"/>
  <c r="A1017" i="7"/>
  <c r="A1013" i="7"/>
  <c r="A1012" i="7"/>
  <c r="A1011" i="7"/>
  <c r="A1008" i="7"/>
  <c r="A1007" i="7"/>
  <c r="A1006" i="7"/>
  <c r="A1003" i="7"/>
  <c r="A1002" i="7"/>
  <c r="A1001" i="7"/>
  <c r="A1000" i="7"/>
  <c r="A999" i="7"/>
  <c r="A998" i="7"/>
  <c r="A997" i="7"/>
  <c r="A996" i="7"/>
  <c r="A995" i="7"/>
  <c r="A994" i="7"/>
  <c r="A991" i="7"/>
  <c r="A990" i="7"/>
  <c r="A989" i="7"/>
  <c r="A988" i="7"/>
  <c r="A987" i="7"/>
  <c r="A986" i="7"/>
  <c r="A985" i="7"/>
  <c r="A984" i="7"/>
  <c r="A981" i="7"/>
  <c r="A980" i="7"/>
  <c r="A979" i="7"/>
  <c r="A978" i="7"/>
  <c r="A977" i="7"/>
  <c r="A974" i="7"/>
  <c r="A973" i="7"/>
  <c r="A972" i="7"/>
  <c r="A971" i="7"/>
  <c r="A970" i="7"/>
  <c r="A969" i="7"/>
  <c r="A968" i="7"/>
  <c r="A967" i="7"/>
  <c r="A966" i="7"/>
  <c r="A965" i="7"/>
  <c r="A964" i="7"/>
  <c r="A961" i="7"/>
  <c r="A960" i="7"/>
  <c r="A959" i="7"/>
  <c r="A958" i="7"/>
  <c r="A957" i="7"/>
  <c r="A956" i="7"/>
  <c r="A955" i="7"/>
  <c r="A954" i="7"/>
  <c r="A953" i="7"/>
  <c r="A952" i="7"/>
  <c r="A951" i="7"/>
  <c r="A948" i="7"/>
  <c r="A947" i="7"/>
  <c r="A946" i="7"/>
  <c r="A945" i="7"/>
  <c r="A942" i="7"/>
  <c r="A941" i="7"/>
  <c r="A940" i="7"/>
  <c r="A939" i="7"/>
  <c r="A936" i="7"/>
  <c r="A935" i="7"/>
  <c r="A934" i="7"/>
  <c r="A933" i="7"/>
  <c r="A932" i="7"/>
  <c r="A931" i="7"/>
  <c r="A930" i="7"/>
  <c r="A929" i="7"/>
  <c r="A928" i="7"/>
  <c r="A927" i="7"/>
  <c r="A924" i="7"/>
  <c r="A923" i="7"/>
  <c r="A922" i="7"/>
  <c r="A921" i="7"/>
  <c r="A920" i="7"/>
  <c r="A919" i="7"/>
  <c r="A918" i="7"/>
  <c r="A917" i="7"/>
  <c r="A914" i="7"/>
  <c r="A913" i="7"/>
  <c r="A912" i="7"/>
  <c r="A911" i="7"/>
  <c r="A910" i="7"/>
  <c r="A909" i="7"/>
  <c r="A906" i="7"/>
  <c r="A905" i="7"/>
  <c r="A904" i="7"/>
  <c r="A903" i="7"/>
  <c r="A902" i="7"/>
  <c r="A901" i="7"/>
  <c r="A900" i="7"/>
  <c r="A897" i="7"/>
  <c r="A896" i="7"/>
  <c r="A895" i="7"/>
  <c r="A894" i="7"/>
  <c r="A893" i="7"/>
  <c r="A890" i="7"/>
  <c r="A889" i="7"/>
  <c r="A888" i="7"/>
  <c r="A887" i="7"/>
  <c r="A886" i="7"/>
  <c r="A885" i="7"/>
  <c r="A882" i="7"/>
  <c r="A881" i="7"/>
  <c r="A880" i="7"/>
  <c r="A879" i="7"/>
  <c r="A878" i="7"/>
  <c r="A875" i="7"/>
  <c r="A874" i="7"/>
  <c r="A873" i="7"/>
  <c r="A872" i="7"/>
  <c r="A871" i="7"/>
  <c r="A870" i="7"/>
  <c r="A869" i="7"/>
  <c r="A868" i="7"/>
  <c r="A865" i="7"/>
  <c r="A864" i="7"/>
  <c r="A863" i="7"/>
  <c r="A862" i="7"/>
  <c r="A861" i="7"/>
  <c r="A860" i="7"/>
  <c r="A859" i="7"/>
  <c r="A858" i="7"/>
  <c r="A854" i="7"/>
  <c r="A853" i="7"/>
  <c r="A852" i="7"/>
  <c r="A851" i="7"/>
  <c r="A850" i="7"/>
  <c r="A849" i="7"/>
  <c r="A846" i="7"/>
  <c r="A845" i="7"/>
  <c r="A844" i="7"/>
  <c r="A843" i="7"/>
  <c r="A842" i="7"/>
  <c r="A841" i="7"/>
  <c r="A840" i="7"/>
  <c r="A839" i="7"/>
  <c r="A836" i="7"/>
  <c r="A835" i="7"/>
  <c r="A834" i="7"/>
  <c r="A833" i="7"/>
  <c r="A832" i="7"/>
  <c r="A831" i="7"/>
  <c r="A828" i="7"/>
  <c r="A827" i="7"/>
  <c r="A826" i="7"/>
  <c r="A825" i="7"/>
  <c r="A824" i="7"/>
  <c r="A823" i="7"/>
  <c r="A822" i="7"/>
  <c r="A819" i="7"/>
  <c r="A818" i="7"/>
  <c r="A817" i="7"/>
  <c r="A816" i="7"/>
  <c r="A815" i="7"/>
  <c r="A814" i="7"/>
  <c r="A813" i="7"/>
  <c r="A812" i="7"/>
  <c r="A809" i="7"/>
  <c r="A808" i="7"/>
  <c r="A807" i="7"/>
  <c r="A806" i="7"/>
  <c r="A805" i="7"/>
  <c r="A804" i="7"/>
  <c r="A801" i="7"/>
  <c r="A800" i="7"/>
  <c r="A799" i="7"/>
  <c r="A798" i="7"/>
  <c r="A797" i="7"/>
  <c r="A794" i="7"/>
  <c r="A793" i="7"/>
  <c r="A792" i="7"/>
  <c r="A791" i="7"/>
  <c r="A790" i="7"/>
  <c r="A789" i="7"/>
  <c r="A786" i="7"/>
  <c r="A785" i="7"/>
  <c r="A784" i="7"/>
  <c r="A783" i="7"/>
  <c r="A782" i="7"/>
  <c r="A781" i="7"/>
  <c r="A778" i="7"/>
  <c r="A777" i="7"/>
  <c r="A776" i="7"/>
  <c r="A775" i="7"/>
  <c r="A774" i="7"/>
  <c r="A773" i="7"/>
  <c r="A770" i="7"/>
  <c r="A769" i="7"/>
  <c r="A768" i="7"/>
  <c r="A767" i="7"/>
  <c r="A766" i="7"/>
  <c r="A765" i="7"/>
  <c r="A764" i="7"/>
  <c r="A758" i="7"/>
  <c r="A757" i="7"/>
  <c r="A756" i="7"/>
  <c r="A755" i="7"/>
  <c r="A754" i="7"/>
  <c r="A753" i="7"/>
  <c r="A752" i="7"/>
  <c r="A751" i="7"/>
  <c r="A747" i="7"/>
  <c r="A746" i="7"/>
  <c r="A743" i="7"/>
  <c r="A742" i="7"/>
  <c r="A741" i="7"/>
  <c r="A740" i="7"/>
  <c r="A739" i="7"/>
  <c r="A738" i="7"/>
  <c r="A737" i="7"/>
  <c r="A736" i="7"/>
  <c r="A735" i="7"/>
  <c r="A732" i="7"/>
  <c r="A731" i="7"/>
  <c r="A730" i="7"/>
  <c r="A727" i="7"/>
  <c r="A726" i="7"/>
  <c r="A725" i="7"/>
  <c r="A720" i="7"/>
  <c r="A715" i="7"/>
  <c r="A711" i="7"/>
  <c r="A708" i="7"/>
  <c r="A707" i="7"/>
  <c r="A706" i="7"/>
  <c r="A705" i="7"/>
  <c r="A704" i="7"/>
  <c r="A703" i="7"/>
  <c r="A702" i="7"/>
  <c r="A699" i="7"/>
  <c r="A698" i="7"/>
  <c r="A697" i="7"/>
  <c r="A694" i="7"/>
  <c r="A691" i="7"/>
  <c r="A688" i="7"/>
  <c r="A685" i="7"/>
  <c r="A684" i="7"/>
  <c r="A683" i="7"/>
  <c r="A682" i="7"/>
  <c r="A679" i="7"/>
  <c r="A678" i="7"/>
  <c r="A677" i="7"/>
  <c r="A676" i="7"/>
  <c r="A675" i="7"/>
  <c r="A674" i="7"/>
  <c r="A670" i="7"/>
  <c r="A669" i="7"/>
  <c r="A668" i="7"/>
  <c r="A665" i="7"/>
  <c r="A664" i="7"/>
  <c r="A663" i="7"/>
  <c r="A662" i="7"/>
  <c r="A659" i="7"/>
  <c r="A658" i="7"/>
  <c r="A655" i="7"/>
  <c r="A654" i="7"/>
  <c r="A653" i="7"/>
  <c r="A650" i="7"/>
  <c r="A649" i="7"/>
  <c r="A648" i="7"/>
  <c r="A647" i="7"/>
  <c r="A644" i="7"/>
  <c r="A643" i="7"/>
  <c r="A642" i="7"/>
  <c r="A641" i="7"/>
  <c r="A640" i="7"/>
  <c r="A637" i="7"/>
  <c r="A636" i="7"/>
  <c r="A635" i="7"/>
  <c r="A634" i="7"/>
  <c r="A633" i="7"/>
  <c r="A630" i="7"/>
  <c r="A629" i="7"/>
  <c r="A628" i="7"/>
  <c r="A627" i="7"/>
  <c r="A626" i="7"/>
  <c r="A623" i="7"/>
  <c r="A622" i="7"/>
  <c r="A621" i="7"/>
  <c r="A620" i="7"/>
  <c r="A619" i="7"/>
  <c r="A618" i="7"/>
  <c r="A617" i="7"/>
  <c r="A616" i="7"/>
  <c r="A613" i="7"/>
  <c r="A612" i="7"/>
  <c r="A611" i="7"/>
  <c r="A610" i="7"/>
  <c r="A609" i="7"/>
  <c r="A608" i="7"/>
  <c r="A607" i="7"/>
  <c r="A606" i="7"/>
  <c r="A603" i="7"/>
  <c r="A602" i="7"/>
  <c r="A601" i="7"/>
  <c r="A600" i="7"/>
  <c r="A599" i="7"/>
  <c r="A598" i="7"/>
  <c r="A597" i="7"/>
  <c r="A596" i="7"/>
  <c r="A593" i="7"/>
  <c r="A592" i="7"/>
  <c r="A591" i="7"/>
  <c r="A588" i="7"/>
  <c r="A587" i="7"/>
  <c r="A586" i="7"/>
  <c r="A585" i="7"/>
  <c r="A582" i="7"/>
  <c r="A581" i="7"/>
  <c r="A580" i="7"/>
  <c r="A579" i="7"/>
  <c r="A576" i="7"/>
  <c r="A575" i="7"/>
  <c r="A574" i="7"/>
  <c r="A570" i="7"/>
  <c r="A569" i="7"/>
  <c r="A568" i="7"/>
  <c r="A567" i="7"/>
  <c r="A564" i="7"/>
  <c r="A563" i="7"/>
  <c r="A562" i="7"/>
  <c r="A561" i="7"/>
  <c r="A560" i="7"/>
  <c r="A557" i="7"/>
  <c r="A556" i="7"/>
  <c r="A555" i="7"/>
  <c r="A554" i="7"/>
  <c r="A553" i="7"/>
  <c r="A550" i="7"/>
  <c r="A549" i="7"/>
  <c r="A548" i="7"/>
  <c r="A547" i="7"/>
  <c r="A544" i="7"/>
  <c r="A543" i="7"/>
  <c r="A542" i="7"/>
  <c r="A541" i="7"/>
  <c r="A538" i="7"/>
  <c r="A537" i="7"/>
  <c r="A536" i="7"/>
  <c r="A535" i="7"/>
  <c r="A534" i="7"/>
  <c r="A533" i="7"/>
  <c r="A530" i="7"/>
  <c r="A529" i="7"/>
  <c r="A528" i="7"/>
  <c r="A527" i="7"/>
  <c r="A526" i="7"/>
  <c r="A525" i="7"/>
  <c r="A522" i="7"/>
  <c r="A521" i="7"/>
  <c r="A520" i="7"/>
  <c r="A519" i="7"/>
  <c r="A518" i="7"/>
  <c r="A514" i="7"/>
  <c r="A513" i="7"/>
  <c r="A512" i="7"/>
  <c r="A508" i="7"/>
  <c r="A505" i="7"/>
  <c r="A504" i="7"/>
  <c r="A503" i="7"/>
  <c r="A502" i="7"/>
  <c r="A498" i="7"/>
  <c r="A497" i="7"/>
  <c r="A496" i="7"/>
  <c r="A495" i="7"/>
  <c r="A494" i="7"/>
  <c r="A491" i="7"/>
  <c r="A490" i="7"/>
  <c r="A489" i="7"/>
  <c r="A488" i="7"/>
  <c r="A485" i="7"/>
  <c r="A484" i="7"/>
  <c r="A483" i="7"/>
  <c r="A482" i="7"/>
  <c r="A479" i="7"/>
  <c r="A478" i="7"/>
  <c r="A477" i="7"/>
  <c r="A476" i="7"/>
  <c r="A473" i="7"/>
  <c r="A472" i="7"/>
  <c r="A471" i="7"/>
  <c r="A470" i="7"/>
  <c r="A467" i="7"/>
  <c r="A466" i="7"/>
  <c r="A465" i="7"/>
  <c r="A464" i="7"/>
  <c r="A460" i="7"/>
  <c r="A457" i="7"/>
  <c r="A456" i="7"/>
  <c r="A455" i="7"/>
  <c r="A454" i="7"/>
  <c r="A451" i="7"/>
  <c r="A450" i="7"/>
  <c r="A449" i="7"/>
  <c r="A448" i="7"/>
  <c r="A447" i="7"/>
  <c r="A444" i="7"/>
  <c r="A443" i="7"/>
  <c r="A442" i="7"/>
  <c r="A441" i="7"/>
  <c r="A440" i="7"/>
  <c r="A437" i="7"/>
  <c r="A436" i="7"/>
  <c r="A435" i="7"/>
  <c r="A434" i="7"/>
  <c r="A433" i="7"/>
  <c r="A430" i="7"/>
  <c r="A429" i="7"/>
  <c r="A428" i="7"/>
  <c r="A427" i="7"/>
  <c r="A426" i="7"/>
  <c r="A423" i="7"/>
  <c r="A422" i="7"/>
  <c r="A421" i="7"/>
  <c r="A420" i="7"/>
  <c r="A419" i="7"/>
  <c r="A416" i="7"/>
  <c r="A415" i="7"/>
  <c r="A414" i="7"/>
  <c r="A411" i="7"/>
  <c r="A410" i="7"/>
  <c r="A409" i="7"/>
  <c r="A408" i="7"/>
  <c r="A405" i="7"/>
  <c r="A404" i="7"/>
  <c r="A403" i="7"/>
  <c r="A402" i="7"/>
  <c r="A399" i="7"/>
  <c r="A398" i="7"/>
  <c r="A395" i="7"/>
  <c r="A394" i="7"/>
  <c r="A391" i="7"/>
  <c r="A388" i="7"/>
  <c r="A387" i="7"/>
  <c r="A386" i="7"/>
  <c r="A385" i="7"/>
  <c r="A384" i="7"/>
  <c r="A383" i="7"/>
  <c r="A380" i="7"/>
  <c r="A379" i="7"/>
  <c r="A378" i="7"/>
  <c r="A377" i="7"/>
  <c r="A376" i="7"/>
  <c r="A375" i="7"/>
  <c r="A374" i="7"/>
  <c r="A373" i="7"/>
  <c r="A372" i="7"/>
  <c r="A371" i="7"/>
  <c r="A370" i="7"/>
  <c r="A369" i="7"/>
  <c r="A366" i="7"/>
  <c r="A363" i="7"/>
  <c r="A362" i="7"/>
  <c r="A361" i="7"/>
  <c r="A360" i="7"/>
  <c r="A359" i="7"/>
  <c r="A356" i="7"/>
  <c r="A355" i="7"/>
  <c r="A354" i="7"/>
  <c r="A353" i="7"/>
  <c r="A352" i="7"/>
  <c r="A351" i="7"/>
  <c r="A348" i="7"/>
  <c r="A347" i="7"/>
  <c r="A343" i="7"/>
  <c r="A342" i="7"/>
  <c r="A339" i="7"/>
  <c r="A338" i="7"/>
  <c r="A337" i="7"/>
  <c r="A334" i="7"/>
  <c r="A333" i="7"/>
  <c r="A332" i="7"/>
  <c r="A331" i="7"/>
  <c r="A330" i="7"/>
  <c r="A326" i="7"/>
  <c r="A325" i="7"/>
  <c r="A324" i="7"/>
  <c r="A321" i="7"/>
  <c r="A320" i="7"/>
  <c r="A319" i="7"/>
  <c r="A316" i="7"/>
  <c r="A315" i="7"/>
  <c r="A314" i="7"/>
  <c r="A310" i="7"/>
  <c r="A307" i="7"/>
  <c r="A303" i="7"/>
  <c r="A302" i="7"/>
  <c r="A301" i="7"/>
  <c r="A300" i="7"/>
  <c r="A299" i="7"/>
  <c r="A296" i="7"/>
  <c r="A293" i="7"/>
  <c r="A290" i="7"/>
  <c r="A287" i="7"/>
  <c r="A284" i="7"/>
  <c r="A281" i="7"/>
  <c r="A278" i="7"/>
  <c r="A274" i="7"/>
  <c r="A273" i="7"/>
  <c r="A272" i="7"/>
  <c r="A271" i="7"/>
  <c r="A270" i="7"/>
  <c r="A269" i="7"/>
  <c r="A268" i="7"/>
  <c r="A267" i="7"/>
  <c r="A266" i="7"/>
  <c r="A265" i="7"/>
  <c r="A264" i="7"/>
  <c r="A263" i="7"/>
  <c r="A260" i="7"/>
  <c r="A259" i="7"/>
  <c r="A258" i="7"/>
  <c r="A257" i="7"/>
  <c r="A256" i="7"/>
  <c r="A255" i="7"/>
  <c r="A254" i="7"/>
  <c r="A253" i="7"/>
  <c r="A252" i="7"/>
  <c r="A251" i="7"/>
  <c r="A250" i="7"/>
  <c r="A249" i="7"/>
  <c r="A246" i="7"/>
  <c r="A245" i="7"/>
  <c r="A244" i="7"/>
  <c r="A243" i="7"/>
  <c r="A242" i="7"/>
  <c r="A241" i="7"/>
  <c r="A240" i="7"/>
  <c r="A239" i="7"/>
  <c r="A238" i="7"/>
  <c r="A237" i="7"/>
  <c r="A233" i="7"/>
  <c r="A232" i="7"/>
  <c r="A231" i="7"/>
  <c r="A230" i="7"/>
  <c r="A227" i="7"/>
  <c r="A226" i="7"/>
  <c r="A225" i="7"/>
  <c r="A224" i="7"/>
  <c r="A221" i="7"/>
  <c r="A220" i="7"/>
  <c r="A219" i="7"/>
  <c r="A218" i="7"/>
  <c r="A215" i="7"/>
  <c r="A212" i="7"/>
  <c r="A211" i="7"/>
  <c r="A210" i="7"/>
  <c r="A209" i="7"/>
  <c r="A206" i="7"/>
  <c r="A205" i="7"/>
  <c r="A201" i="7"/>
  <c r="A200" i="7"/>
  <c r="A199" i="7"/>
  <c r="A198" i="7"/>
  <c r="A195" i="7"/>
  <c r="A192" i="7"/>
  <c r="A191" i="7"/>
  <c r="A190" i="7"/>
  <c r="A189" i="7"/>
  <c r="A183" i="7"/>
  <c r="A180" i="7"/>
  <c r="A179" i="7"/>
  <c r="A178" i="7"/>
  <c r="A177" i="7"/>
  <c r="A176" i="7"/>
  <c r="A173" i="7"/>
  <c r="A172" i="7"/>
  <c r="A169" i="7"/>
  <c r="A168" i="7"/>
  <c r="A167" i="7"/>
  <c r="A164" i="7"/>
  <c r="A163" i="7"/>
  <c r="A162" i="7"/>
  <c r="A161" i="7"/>
  <c r="A160" i="7"/>
  <c r="A159" i="7"/>
  <c r="A156" i="7"/>
  <c r="A155" i="7"/>
  <c r="A154" i="7"/>
  <c r="A153" i="7"/>
  <c r="A150" i="7"/>
  <c r="A147" i="7"/>
  <c r="A144" i="7"/>
  <c r="A141" i="7"/>
  <c r="A140" i="7"/>
  <c r="A139" i="7"/>
  <c r="A135" i="7"/>
  <c r="A134" i="7"/>
  <c r="A133" i="7"/>
  <c r="A132" i="7"/>
  <c r="A131" i="7"/>
  <c r="A130" i="7"/>
  <c r="A124" i="7"/>
  <c r="A123" i="7"/>
  <c r="A122" i="7"/>
  <c r="A121" i="7"/>
  <c r="A116" i="7"/>
  <c r="A111" i="7"/>
  <c r="A110" i="7"/>
  <c r="A109" i="7"/>
  <c r="A108" i="7"/>
  <c r="A107" i="7"/>
  <c r="A106" i="7"/>
  <c r="A103" i="7"/>
  <c r="A102" i="7"/>
  <c r="A101" i="7"/>
  <c r="A97" i="7"/>
  <c r="A96" i="7"/>
  <c r="A95" i="7"/>
  <c r="A94" i="7"/>
  <c r="A93" i="7"/>
  <c r="A92" i="7"/>
  <c r="A91" i="7"/>
  <c r="A90" i="7"/>
  <c r="A89" i="7"/>
  <c r="A88" i="7"/>
  <c r="A87" i="7"/>
  <c r="A86" i="7"/>
  <c r="A85" i="7"/>
  <c r="A84" i="7"/>
  <c r="A83" i="7"/>
  <c r="A80" i="7"/>
  <c r="A79" i="7"/>
  <c r="A78" i="7"/>
  <c r="A77" i="7"/>
  <c r="A76" i="7"/>
  <c r="A73" i="7"/>
  <c r="A72" i="7"/>
  <c r="A71" i="7"/>
  <c r="A70" i="7"/>
  <c r="A69" i="7"/>
  <c r="A66" i="7"/>
  <c r="A65" i="7"/>
  <c r="A64" i="7"/>
  <c r="A63" i="7"/>
  <c r="A60" i="7"/>
  <c r="A59" i="7"/>
  <c r="A58" i="7"/>
  <c r="A57" i="7"/>
  <c r="A56" i="7"/>
  <c r="A53" i="7"/>
  <c r="A52" i="7"/>
  <c r="A51" i="7"/>
  <c r="A50" i="7"/>
  <c r="A49" i="7"/>
  <c r="A48" i="7"/>
  <c r="A47" i="7"/>
  <c r="A46" i="7"/>
  <c r="A43" i="7"/>
  <c r="A42" i="7"/>
  <c r="A39" i="7"/>
  <c r="A38" i="7"/>
  <c r="A37" i="7"/>
  <c r="A36" i="7"/>
  <c r="A35" i="7"/>
  <c r="A34" i="7"/>
  <c r="A28" i="7"/>
  <c r="A25" i="7"/>
  <c r="A22" i="7"/>
  <c r="A18" i="7"/>
  <c r="A14" i="7"/>
  <c r="G3200" i="7"/>
  <c r="H3200" i="7" s="1"/>
  <c r="G3199" i="7"/>
  <c r="H3199" i="7" s="1"/>
  <c r="G3198" i="7"/>
  <c r="H3198" i="7" s="1"/>
  <c r="G3197" i="7"/>
  <c r="H3197" i="7" s="1"/>
  <c r="G3196" i="7"/>
  <c r="H3196" i="7" s="1"/>
  <c r="G3192" i="7"/>
  <c r="H3192" i="7" s="1"/>
  <c r="G3191" i="7"/>
  <c r="H3191" i="7" s="1"/>
  <c r="G3190" i="7"/>
  <c r="H3190" i="7" s="1"/>
  <c r="G3189" i="7"/>
  <c r="H3189" i="7" s="1"/>
  <c r="G3188" i="7"/>
  <c r="H3188" i="7" s="1"/>
  <c r="G3187" i="7"/>
  <c r="H3187" i="7" s="1"/>
  <c r="G3186" i="7"/>
  <c r="H3186" i="7" s="1"/>
  <c r="G3185" i="7"/>
  <c r="H3185" i="7" s="1"/>
  <c r="G3180" i="7"/>
  <c r="H3180" i="7" s="1"/>
  <c r="G3179" i="7"/>
  <c r="H3179" i="7" s="1"/>
  <c r="G3175" i="7"/>
  <c r="H3175" i="7" s="1"/>
  <c r="G3174" i="7"/>
  <c r="H3174" i="7" s="1"/>
  <c r="G3171" i="7"/>
  <c r="H3171" i="7" s="1"/>
  <c r="G3170" i="7"/>
  <c r="H3170" i="7" s="1"/>
  <c r="G3169" i="7"/>
  <c r="H3169" i="7" s="1"/>
  <c r="G3168" i="7"/>
  <c r="H3168" i="7" s="1"/>
  <c r="G3167" i="7"/>
  <c r="H3167" i="7" s="1"/>
  <c r="G3166" i="7"/>
  <c r="H3166" i="7" s="1"/>
  <c r="G3165" i="7"/>
  <c r="H3165" i="7" s="1"/>
  <c r="G3164" i="7"/>
  <c r="H3164" i="7" s="1"/>
  <c r="G3163" i="7"/>
  <c r="H3163" i="7" s="1"/>
  <c r="G3162" i="7"/>
  <c r="H3162" i="7" s="1"/>
  <c r="G3157" i="7"/>
  <c r="H3157" i="7" s="1"/>
  <c r="G3156" i="7"/>
  <c r="H3156" i="7" s="1"/>
  <c r="G3155" i="7"/>
  <c r="H3155" i="7" s="1"/>
  <c r="G3152" i="7"/>
  <c r="H3152" i="7" s="1"/>
  <c r="G3151" i="7"/>
  <c r="H3151" i="7" s="1"/>
  <c r="G3150" i="7"/>
  <c r="H3150" i="7" s="1"/>
  <c r="G3149" i="7"/>
  <c r="H3149" i="7" s="1"/>
  <c r="G3145" i="7"/>
  <c r="H3145" i="7" s="1"/>
  <c r="G3144" i="7"/>
  <c r="H3144" i="7" s="1"/>
  <c r="G3143" i="7"/>
  <c r="H3143" i="7" s="1"/>
  <c r="G3140" i="7"/>
  <c r="H3140" i="7" s="1"/>
  <c r="G3139" i="7"/>
  <c r="H3139" i="7" s="1"/>
  <c r="G3138" i="7"/>
  <c r="H3138" i="7" s="1"/>
  <c r="G3135" i="7"/>
  <c r="H3135" i="7" s="1"/>
  <c r="G3134" i="7"/>
  <c r="H3134" i="7" s="1"/>
  <c r="G3133" i="7"/>
  <c r="H3133" i="7" s="1"/>
  <c r="G3130" i="7"/>
  <c r="H3130" i="7" s="1"/>
  <c r="G3129" i="7"/>
  <c r="H3129" i="7" s="1"/>
  <c r="G3128" i="7"/>
  <c r="H3128" i="7" s="1"/>
  <c r="G3125" i="7"/>
  <c r="H3125" i="7" s="1"/>
  <c r="G3124" i="7"/>
  <c r="H3124" i="7" s="1"/>
  <c r="G3123" i="7"/>
  <c r="H3123" i="7" s="1"/>
  <c r="G3120" i="7"/>
  <c r="H3120" i="7" s="1"/>
  <c r="G3119" i="7"/>
  <c r="H3119" i="7" s="1"/>
  <c r="G3118" i="7"/>
  <c r="H3118" i="7" s="1"/>
  <c r="G3115" i="7"/>
  <c r="H3115" i="7" s="1"/>
  <c r="G3114" i="7"/>
  <c r="H3114" i="7" s="1"/>
  <c r="G3113" i="7"/>
  <c r="H3113" i="7" s="1"/>
  <c r="G3110" i="7"/>
  <c r="H3110" i="7" s="1"/>
  <c r="G3109" i="7"/>
  <c r="H3109" i="7" s="1"/>
  <c r="G3108" i="7"/>
  <c r="H3108" i="7" s="1"/>
  <c r="G3105" i="7"/>
  <c r="H3105" i="7" s="1"/>
  <c r="G3104" i="7"/>
  <c r="H3104" i="7" s="1"/>
  <c r="G3103" i="7"/>
  <c r="H3103" i="7" s="1"/>
  <c r="G3100" i="7"/>
  <c r="H3100" i="7" s="1"/>
  <c r="G3099" i="7"/>
  <c r="H3099" i="7" s="1"/>
  <c r="G3098" i="7"/>
  <c r="H3098" i="7" s="1"/>
  <c r="G3095" i="7"/>
  <c r="H3095" i="7" s="1"/>
  <c r="G3094" i="7"/>
  <c r="H3094" i="7" s="1"/>
  <c r="G3093" i="7"/>
  <c r="H3093" i="7" s="1"/>
  <c r="G3090" i="7"/>
  <c r="H3090" i="7" s="1"/>
  <c r="G3089" i="7"/>
  <c r="H3089" i="7" s="1"/>
  <c r="G3088" i="7"/>
  <c r="H3088" i="7" s="1"/>
  <c r="G3085" i="7"/>
  <c r="H3085" i="7" s="1"/>
  <c r="G3084" i="7"/>
  <c r="H3084" i="7" s="1"/>
  <c r="G3083" i="7"/>
  <c r="H3083" i="7" s="1"/>
  <c r="G3080" i="7"/>
  <c r="H3080" i="7" s="1"/>
  <c r="G3079" i="7"/>
  <c r="H3079" i="7" s="1"/>
  <c r="G3078" i="7"/>
  <c r="H3078" i="7" s="1"/>
  <c r="G3075" i="7"/>
  <c r="H3075" i="7" s="1"/>
  <c r="G3074" i="7"/>
  <c r="H3074" i="7" s="1"/>
  <c r="G3073" i="7"/>
  <c r="H3073" i="7" s="1"/>
  <c r="G3070" i="7"/>
  <c r="H3070" i="7" s="1"/>
  <c r="G3069" i="7"/>
  <c r="H3069" i="7" s="1"/>
  <c r="G3068" i="7"/>
  <c r="H3068" i="7" s="1"/>
  <c r="G3065" i="7"/>
  <c r="H3065" i="7" s="1"/>
  <c r="G3064" i="7"/>
  <c r="H3064" i="7" s="1"/>
  <c r="G3063" i="7"/>
  <c r="H3063" i="7" s="1"/>
  <c r="G3060" i="7"/>
  <c r="H3060" i="7" s="1"/>
  <c r="G3059" i="7"/>
  <c r="H3059" i="7" s="1"/>
  <c r="G3058" i="7"/>
  <c r="H3058" i="7" s="1"/>
  <c r="G3055" i="7"/>
  <c r="H3055" i="7" s="1"/>
  <c r="G3054" i="7"/>
  <c r="H3054" i="7" s="1"/>
  <c r="G3053" i="7"/>
  <c r="H3053" i="7" s="1"/>
  <c r="G3049" i="7"/>
  <c r="H3049" i="7" s="1"/>
  <c r="G3048" i="7"/>
  <c r="H3048" i="7" s="1"/>
  <c r="G3047" i="7"/>
  <c r="H3047" i="7" s="1"/>
  <c r="G3046" i="7"/>
  <c r="H3046" i="7" s="1"/>
  <c r="G3043" i="7"/>
  <c r="H3043" i="7" s="1"/>
  <c r="G3042" i="7"/>
  <c r="H3042" i="7" s="1"/>
  <c r="G3041" i="7"/>
  <c r="H3041" i="7" s="1"/>
  <c r="G3040" i="7"/>
  <c r="H3040" i="7" s="1"/>
  <c r="G3037" i="7"/>
  <c r="H3037" i="7" s="1"/>
  <c r="G3036" i="7"/>
  <c r="H3036" i="7" s="1"/>
  <c r="G3035" i="7"/>
  <c r="H3035" i="7" s="1"/>
  <c r="G3034" i="7"/>
  <c r="H3034" i="7" s="1"/>
  <c r="G3031" i="7"/>
  <c r="H3031" i="7" s="1"/>
  <c r="G3030" i="7"/>
  <c r="H3030" i="7" s="1"/>
  <c r="G3029" i="7"/>
  <c r="H3029" i="7" s="1"/>
  <c r="G3028" i="7"/>
  <c r="H3028" i="7" s="1"/>
  <c r="G3025" i="7"/>
  <c r="H3025" i="7" s="1"/>
  <c r="G3024" i="7"/>
  <c r="H3024" i="7" s="1"/>
  <c r="G3023" i="7"/>
  <c r="H3023" i="7" s="1"/>
  <c r="G3022" i="7"/>
  <c r="H3022" i="7" s="1"/>
  <c r="G3021" i="7"/>
  <c r="H3021" i="7" s="1"/>
  <c r="G3020" i="7"/>
  <c r="H3020" i="7" s="1"/>
  <c r="G3019" i="7"/>
  <c r="H3019" i="7" s="1"/>
  <c r="G3018" i="7"/>
  <c r="H3018" i="7" s="1"/>
  <c r="G3017" i="7"/>
  <c r="H3017" i="7" s="1"/>
  <c r="G3016" i="7"/>
  <c r="H3016" i="7" s="1"/>
  <c r="G3013" i="7"/>
  <c r="H3013" i="7" s="1"/>
  <c r="G3012" i="7"/>
  <c r="H3012" i="7" s="1"/>
  <c r="G3011" i="7"/>
  <c r="H3011" i="7" s="1"/>
  <c r="G3010" i="7"/>
  <c r="H3010" i="7" s="1"/>
  <c r="G3009" i="7"/>
  <c r="H3009" i="7" s="1"/>
  <c r="G3008" i="7"/>
  <c r="H3008" i="7" s="1"/>
  <c r="G3007" i="7"/>
  <c r="H3007" i="7" s="1"/>
  <c r="G3006" i="7"/>
  <c r="H3006" i="7" s="1"/>
  <c r="G3005" i="7"/>
  <c r="H3005" i="7" s="1"/>
  <c r="G3004" i="7"/>
  <c r="H3004" i="7" s="1"/>
  <c r="G3003" i="7"/>
  <c r="H3003" i="7" s="1"/>
  <c r="G3002" i="7"/>
  <c r="H3002" i="7" s="1"/>
  <c r="G2999" i="7"/>
  <c r="H2999" i="7" s="1"/>
  <c r="G2998" i="7"/>
  <c r="H2998" i="7" s="1"/>
  <c r="G2997" i="7"/>
  <c r="H2997" i="7" s="1"/>
  <c r="G2996" i="7"/>
  <c r="H2996" i="7" s="1"/>
  <c r="G2995" i="7"/>
  <c r="H2995" i="7" s="1"/>
  <c r="G2994" i="7"/>
  <c r="H2994" i="7" s="1"/>
  <c r="G2993" i="7"/>
  <c r="H2993" i="7" s="1"/>
  <c r="G2992" i="7"/>
  <c r="H2992" i="7" s="1"/>
  <c r="G2991" i="7"/>
  <c r="H2991" i="7" s="1"/>
  <c r="G2990" i="7"/>
  <c r="H2990" i="7" s="1"/>
  <c r="G2989" i="7"/>
  <c r="H2989" i="7" s="1"/>
  <c r="G2988" i="7"/>
  <c r="H2988" i="7" s="1"/>
  <c r="G2987" i="7"/>
  <c r="H2987" i="7" s="1"/>
  <c r="G2983" i="7"/>
  <c r="H2983" i="7" s="1"/>
  <c r="G2982" i="7"/>
  <c r="H2982" i="7" s="1"/>
  <c r="G2981" i="7"/>
  <c r="H2981" i="7" s="1"/>
  <c r="G2980" i="7"/>
  <c r="H2980" i="7" s="1"/>
  <c r="G2977" i="7"/>
  <c r="H2977" i="7" s="1"/>
  <c r="G2976" i="7"/>
  <c r="H2976" i="7" s="1"/>
  <c r="G2975" i="7"/>
  <c r="H2975" i="7" s="1"/>
  <c r="G2974" i="7"/>
  <c r="H2974" i="7" s="1"/>
  <c r="G2971" i="7"/>
  <c r="H2971" i="7" s="1"/>
  <c r="G2970" i="7"/>
  <c r="H2970" i="7" s="1"/>
  <c r="G2964" i="7"/>
  <c r="H2964" i="7" s="1"/>
  <c r="G2963" i="7"/>
  <c r="H2963" i="7" s="1"/>
  <c r="G2962" i="7"/>
  <c r="H2962" i="7" s="1"/>
  <c r="G2961" i="7"/>
  <c r="H2961" i="7" s="1"/>
  <c r="G2957" i="7"/>
  <c r="H2957" i="7" s="1"/>
  <c r="G2956" i="7"/>
  <c r="H2956" i="7" s="1"/>
  <c r="G2955" i="7"/>
  <c r="H2955" i="7" s="1"/>
  <c r="G2954" i="7"/>
  <c r="H2954" i="7" s="1"/>
  <c r="G2950" i="7"/>
  <c r="H2950" i="7" s="1"/>
  <c r="G2949" i="7"/>
  <c r="H2949" i="7" s="1"/>
  <c r="G2948" i="7"/>
  <c r="H2948" i="7" s="1"/>
  <c r="G2945" i="7"/>
  <c r="H2945" i="7" s="1"/>
  <c r="G2944" i="7"/>
  <c r="H2944" i="7" s="1"/>
  <c r="G2943" i="7"/>
  <c r="H2943" i="7" s="1"/>
  <c r="G2940" i="7"/>
  <c r="H2940" i="7" s="1"/>
  <c r="G2939" i="7"/>
  <c r="H2939" i="7" s="1"/>
  <c r="G2938" i="7"/>
  <c r="H2938" i="7" s="1"/>
  <c r="G2935" i="7"/>
  <c r="H2935" i="7" s="1"/>
  <c r="G2934" i="7"/>
  <c r="H2934" i="7" s="1"/>
  <c r="G2933" i="7"/>
  <c r="H2933" i="7" s="1"/>
  <c r="G2930" i="7"/>
  <c r="H2930" i="7" s="1"/>
  <c r="G2929" i="7"/>
  <c r="H2929" i="7" s="1"/>
  <c r="G2928" i="7"/>
  <c r="H2928" i="7" s="1"/>
  <c r="G2925" i="7"/>
  <c r="H2925" i="7" s="1"/>
  <c r="G2924" i="7"/>
  <c r="H2924" i="7" s="1"/>
  <c r="G2921" i="7"/>
  <c r="H2921" i="7" s="1"/>
  <c r="G2920" i="7"/>
  <c r="H2920" i="7" s="1"/>
  <c r="G2917" i="7"/>
  <c r="H2917" i="7" s="1"/>
  <c r="G2916" i="7"/>
  <c r="H2916" i="7" s="1"/>
  <c r="G2913" i="7"/>
  <c r="H2913" i="7" s="1"/>
  <c r="G2912" i="7"/>
  <c r="H2912" i="7" s="1"/>
  <c r="G2909" i="7"/>
  <c r="H2909" i="7" s="1"/>
  <c r="G2908" i="7"/>
  <c r="H2908" i="7" s="1"/>
  <c r="G2907" i="7"/>
  <c r="H2907" i="7" s="1"/>
  <c r="G2906" i="7"/>
  <c r="H2906" i="7" s="1"/>
  <c r="G2903" i="7"/>
  <c r="H2903" i="7" s="1"/>
  <c r="G2902" i="7"/>
  <c r="H2902" i="7" s="1"/>
  <c r="G2901" i="7"/>
  <c r="H2901" i="7" s="1"/>
  <c r="G2900" i="7"/>
  <c r="H2900" i="7" s="1"/>
  <c r="G2897" i="7"/>
  <c r="H2897" i="7" s="1"/>
  <c r="G2896" i="7"/>
  <c r="H2896" i="7" s="1"/>
  <c r="G2895" i="7"/>
  <c r="H2895" i="7" s="1"/>
  <c r="G2894" i="7"/>
  <c r="H2894" i="7" s="1"/>
  <c r="G2891" i="7"/>
  <c r="H2891" i="7" s="1"/>
  <c r="G2890" i="7"/>
  <c r="H2890" i="7" s="1"/>
  <c r="G2889" i="7"/>
  <c r="H2889" i="7" s="1"/>
  <c r="G2888" i="7"/>
  <c r="H2888" i="7" s="1"/>
  <c r="G2885" i="7"/>
  <c r="H2885" i="7" s="1"/>
  <c r="G2884" i="7"/>
  <c r="H2884" i="7" s="1"/>
  <c r="G2883" i="7"/>
  <c r="H2883" i="7" s="1"/>
  <c r="G2882" i="7"/>
  <c r="H2882" i="7" s="1"/>
  <c r="G2879" i="7"/>
  <c r="H2879" i="7" s="1"/>
  <c r="G2878" i="7"/>
  <c r="H2878" i="7" s="1"/>
  <c r="G2877" i="7"/>
  <c r="H2877" i="7" s="1"/>
  <c r="G2876" i="7"/>
  <c r="H2876" i="7" s="1"/>
  <c r="G2873" i="7"/>
  <c r="H2873" i="7" s="1"/>
  <c r="G2872" i="7"/>
  <c r="H2872" i="7" s="1"/>
  <c r="G2871" i="7"/>
  <c r="H2871" i="7" s="1"/>
  <c r="G2870" i="7"/>
  <c r="H2870" i="7" s="1"/>
  <c r="G2867" i="7"/>
  <c r="H2867" i="7" s="1"/>
  <c r="G2866" i="7"/>
  <c r="H2866" i="7" s="1"/>
  <c r="G2865" i="7"/>
  <c r="H2865" i="7" s="1"/>
  <c r="G2864" i="7"/>
  <c r="H2864" i="7" s="1"/>
  <c r="G2860" i="7"/>
  <c r="H2860" i="7" s="1"/>
  <c r="G2859" i="7"/>
  <c r="H2859" i="7" s="1"/>
  <c r="G2858" i="7"/>
  <c r="H2858" i="7" s="1"/>
  <c r="G2855" i="7"/>
  <c r="H2855" i="7" s="1"/>
  <c r="G2854" i="7"/>
  <c r="H2854" i="7" s="1"/>
  <c r="G2853" i="7"/>
  <c r="H2853" i="7" s="1"/>
  <c r="G2850" i="7"/>
  <c r="H2850" i="7" s="1"/>
  <c r="G2849" i="7"/>
  <c r="H2849" i="7" s="1"/>
  <c r="G2848" i="7"/>
  <c r="H2848" i="7" s="1"/>
  <c r="G2845" i="7"/>
  <c r="H2845" i="7" s="1"/>
  <c r="G2844" i="7"/>
  <c r="H2844" i="7" s="1"/>
  <c r="G2843" i="7"/>
  <c r="H2843" i="7" s="1"/>
  <c r="G2840" i="7"/>
  <c r="H2840" i="7" s="1"/>
  <c r="G2839" i="7"/>
  <c r="H2839" i="7" s="1"/>
  <c r="G2838" i="7"/>
  <c r="H2838" i="7" s="1"/>
  <c r="G2835" i="7"/>
  <c r="H2835" i="7" s="1"/>
  <c r="G2834" i="7"/>
  <c r="H2834" i="7" s="1"/>
  <c r="G2833" i="7"/>
  <c r="H2833" i="7" s="1"/>
  <c r="G2830" i="7"/>
  <c r="H2830" i="7" s="1"/>
  <c r="G2829" i="7"/>
  <c r="H2829" i="7" s="1"/>
  <c r="G2826" i="7"/>
  <c r="H2826" i="7" s="1"/>
  <c r="G2825" i="7"/>
  <c r="H2825" i="7" s="1"/>
  <c r="G2824" i="7"/>
  <c r="H2824" i="7" s="1"/>
  <c r="G2821" i="7"/>
  <c r="H2821" i="7" s="1"/>
  <c r="G2820" i="7"/>
  <c r="H2820" i="7" s="1"/>
  <c r="G2819" i="7"/>
  <c r="H2819" i="7" s="1"/>
  <c r="G2816" i="7"/>
  <c r="H2816" i="7" s="1"/>
  <c r="G2815" i="7"/>
  <c r="H2815" i="7" s="1"/>
  <c r="G2814" i="7"/>
  <c r="H2814" i="7" s="1"/>
  <c r="G2810" i="7"/>
  <c r="H2810" i="7" s="1"/>
  <c r="G2809" i="7"/>
  <c r="H2809" i="7" s="1"/>
  <c r="G2808" i="7"/>
  <c r="H2808" i="7" s="1"/>
  <c r="G2805" i="7"/>
  <c r="H2805" i="7" s="1"/>
  <c r="G2804" i="7"/>
  <c r="H2804" i="7" s="1"/>
  <c r="G2803" i="7"/>
  <c r="H2803" i="7" s="1"/>
  <c r="G2800" i="7"/>
  <c r="H2800" i="7" s="1"/>
  <c r="G2799" i="7"/>
  <c r="H2799" i="7" s="1"/>
  <c r="G2798" i="7"/>
  <c r="H2798" i="7" s="1"/>
  <c r="G2797" i="7"/>
  <c r="H2797" i="7" s="1"/>
  <c r="G2796" i="7"/>
  <c r="H2796" i="7" s="1"/>
  <c r="G2793" i="7"/>
  <c r="H2793" i="7" s="1"/>
  <c r="G2792" i="7"/>
  <c r="H2792" i="7" s="1"/>
  <c r="G2791" i="7"/>
  <c r="H2791" i="7" s="1"/>
  <c r="G2790" i="7"/>
  <c r="H2790" i="7" s="1"/>
  <c r="G2789" i="7"/>
  <c r="H2789" i="7" s="1"/>
  <c r="G2786" i="7"/>
  <c r="H2786" i="7" s="1"/>
  <c r="G2785" i="7"/>
  <c r="H2785" i="7" s="1"/>
  <c r="G2784" i="7"/>
  <c r="H2784" i="7" s="1"/>
  <c r="G2783" i="7"/>
  <c r="H2783" i="7" s="1"/>
  <c r="G2782" i="7"/>
  <c r="H2782" i="7" s="1"/>
  <c r="G2779" i="7"/>
  <c r="H2779" i="7" s="1"/>
  <c r="H2778" i="7" s="1"/>
  <c r="G2776" i="7"/>
  <c r="H2776" i="7" s="1"/>
  <c r="G2775" i="7"/>
  <c r="H2775" i="7" s="1"/>
  <c r="G2774" i="7"/>
  <c r="H2774" i="7" s="1"/>
  <c r="G2773" i="7"/>
  <c r="H2773" i="7" s="1"/>
  <c r="G2772" i="7"/>
  <c r="H2772" i="7" s="1"/>
  <c r="G2771" i="7"/>
  <c r="H2771" i="7" s="1"/>
  <c r="G2770" i="7"/>
  <c r="H2770" i="7" s="1"/>
  <c r="G2767" i="7"/>
  <c r="H2767" i="7" s="1"/>
  <c r="G2766" i="7"/>
  <c r="H2766" i="7" s="1"/>
  <c r="G2765" i="7"/>
  <c r="H2765" i="7" s="1"/>
  <c r="G2764" i="7"/>
  <c r="H2764" i="7" s="1"/>
  <c r="G2763" i="7"/>
  <c r="H2763" i="7" s="1"/>
  <c r="G2762" i="7"/>
  <c r="H2762" i="7" s="1"/>
  <c r="G2761" i="7"/>
  <c r="H2761" i="7" s="1"/>
  <c r="G2758" i="7"/>
  <c r="H2758" i="7" s="1"/>
  <c r="G2757" i="7"/>
  <c r="H2757" i="7" s="1"/>
  <c r="G2756" i="7"/>
  <c r="H2756" i="7" s="1"/>
  <c r="G2755" i="7"/>
  <c r="H2755" i="7" s="1"/>
  <c r="G2754" i="7"/>
  <c r="H2754" i="7" s="1"/>
  <c r="G2753" i="7"/>
  <c r="H2753" i="7" s="1"/>
  <c r="G2752" i="7"/>
  <c r="H2752" i="7" s="1"/>
  <c r="G2749" i="7"/>
  <c r="H2749" i="7" s="1"/>
  <c r="G2748" i="7"/>
  <c r="H2748" i="7" s="1"/>
  <c r="G2747" i="7"/>
  <c r="H2747" i="7" s="1"/>
  <c r="G2746" i="7"/>
  <c r="H2746" i="7" s="1"/>
  <c r="G2745" i="7"/>
  <c r="H2745" i="7" s="1"/>
  <c r="G2744" i="7"/>
  <c r="H2744" i="7" s="1"/>
  <c r="G2743" i="7"/>
  <c r="H2743" i="7" s="1"/>
  <c r="G2740" i="7"/>
  <c r="H2740" i="7" s="1"/>
  <c r="G2739" i="7"/>
  <c r="H2739" i="7" s="1"/>
  <c r="G2738" i="7"/>
  <c r="H2738" i="7" s="1"/>
  <c r="G2737" i="7"/>
  <c r="H2737" i="7" s="1"/>
  <c r="G2736" i="7"/>
  <c r="H2736" i="7" s="1"/>
  <c r="G2735" i="7"/>
  <c r="H2735" i="7" s="1"/>
  <c r="G2734" i="7"/>
  <c r="H2734" i="7" s="1"/>
  <c r="G2731" i="7"/>
  <c r="H2731" i="7" s="1"/>
  <c r="G2730" i="7"/>
  <c r="H2730" i="7" s="1"/>
  <c r="G2729" i="7"/>
  <c r="H2729" i="7" s="1"/>
  <c r="G2726" i="7"/>
  <c r="H2726" i="7" s="1"/>
  <c r="G2725" i="7"/>
  <c r="H2725" i="7" s="1"/>
  <c r="G2724" i="7"/>
  <c r="H2724" i="7" s="1"/>
  <c r="G2721" i="7"/>
  <c r="H2721" i="7" s="1"/>
  <c r="G2720" i="7"/>
  <c r="H2720" i="7" s="1"/>
  <c r="G2719" i="7"/>
  <c r="H2719" i="7" s="1"/>
  <c r="G2716" i="7"/>
  <c r="H2716" i="7" s="1"/>
  <c r="G2715" i="7"/>
  <c r="H2715" i="7" s="1"/>
  <c r="G2714" i="7"/>
  <c r="H2714" i="7" s="1"/>
  <c r="G2711" i="7"/>
  <c r="H2711" i="7" s="1"/>
  <c r="G2710" i="7"/>
  <c r="H2710" i="7" s="1"/>
  <c r="G2709" i="7"/>
  <c r="H2709" i="7" s="1"/>
  <c r="G2708" i="7"/>
  <c r="H2708" i="7" s="1"/>
  <c r="G2707" i="7"/>
  <c r="H2707" i="7" s="1"/>
  <c r="G2704" i="7"/>
  <c r="H2704" i="7" s="1"/>
  <c r="G2703" i="7"/>
  <c r="H2703" i="7" s="1"/>
  <c r="G2702" i="7"/>
  <c r="H2702" i="7" s="1"/>
  <c r="G2701" i="7"/>
  <c r="H2701" i="7" s="1"/>
  <c r="G2700" i="7"/>
  <c r="H2700" i="7" s="1"/>
  <c r="G2695" i="7"/>
  <c r="H2695" i="7" s="1"/>
  <c r="H2694" i="7" s="1"/>
  <c r="G2690" i="7"/>
  <c r="H2690" i="7" s="1"/>
  <c r="G2689" i="7"/>
  <c r="H2689" i="7" s="1"/>
  <c r="G2686" i="7"/>
  <c r="H2686" i="7" s="1"/>
  <c r="G2685" i="7"/>
  <c r="H2685" i="7" s="1"/>
  <c r="G2684" i="7"/>
  <c r="H2684" i="7" s="1"/>
  <c r="G2683" i="7"/>
  <c r="H2683" i="7" s="1"/>
  <c r="G2682" i="7"/>
  <c r="H2682" i="7" s="1"/>
  <c r="G2679" i="7"/>
  <c r="H2679" i="7" s="1"/>
  <c r="G2678" i="7"/>
  <c r="H2678" i="7" s="1"/>
  <c r="G2677" i="7"/>
  <c r="H2677" i="7" s="1"/>
  <c r="G2676" i="7"/>
  <c r="H2676" i="7" s="1"/>
  <c r="G2675" i="7"/>
  <c r="H2675" i="7" s="1"/>
  <c r="G2672" i="7"/>
  <c r="H2672" i="7" s="1"/>
  <c r="G2671" i="7"/>
  <c r="H2671" i="7" s="1"/>
  <c r="G2670" i="7"/>
  <c r="H2670" i="7" s="1"/>
  <c r="G2669" i="7"/>
  <c r="H2669" i="7" s="1"/>
  <c r="G2666" i="7"/>
  <c r="H2666" i="7" s="1"/>
  <c r="G2665" i="7"/>
  <c r="H2665" i="7" s="1"/>
  <c r="G2664" i="7"/>
  <c r="H2664" i="7" s="1"/>
  <c r="G2663" i="7"/>
  <c r="H2663" i="7" s="1"/>
  <c r="G2660" i="7"/>
  <c r="H2660" i="7" s="1"/>
  <c r="G2659" i="7"/>
  <c r="H2659" i="7" s="1"/>
  <c r="G2658" i="7"/>
  <c r="H2658" i="7" s="1"/>
  <c r="G2657" i="7"/>
  <c r="H2657" i="7" s="1"/>
  <c r="G2654" i="7"/>
  <c r="H2654" i="7" s="1"/>
  <c r="G2653" i="7"/>
  <c r="H2653" i="7" s="1"/>
  <c r="G2652" i="7"/>
  <c r="H2652" i="7" s="1"/>
  <c r="G2651" i="7"/>
  <c r="H2651" i="7" s="1"/>
  <c r="G2648" i="7"/>
  <c r="H2648" i="7" s="1"/>
  <c r="G2647" i="7"/>
  <c r="H2647" i="7" s="1"/>
  <c r="G2646" i="7"/>
  <c r="H2646" i="7" s="1"/>
  <c r="G2645" i="7"/>
  <c r="H2645" i="7" s="1"/>
  <c r="G2642" i="7"/>
  <c r="H2642" i="7" s="1"/>
  <c r="G2641" i="7"/>
  <c r="H2641" i="7" s="1"/>
  <c r="G2640" i="7"/>
  <c r="H2640" i="7" s="1"/>
  <c r="G2639" i="7"/>
  <c r="H2639" i="7" s="1"/>
  <c r="G2636" i="7"/>
  <c r="H2636" i="7" s="1"/>
  <c r="G2635" i="7"/>
  <c r="H2635" i="7" s="1"/>
  <c r="G2634" i="7"/>
  <c r="H2634" i="7" s="1"/>
  <c r="G2633" i="7"/>
  <c r="H2633" i="7" s="1"/>
  <c r="G2630" i="7"/>
  <c r="H2630" i="7" s="1"/>
  <c r="G2629" i="7"/>
  <c r="H2629" i="7" s="1"/>
  <c r="G2628" i="7"/>
  <c r="H2628" i="7" s="1"/>
  <c r="G2627" i="7"/>
  <c r="H2627" i="7" s="1"/>
  <c r="G2624" i="7"/>
  <c r="H2624" i="7" s="1"/>
  <c r="H2623" i="7" s="1"/>
  <c r="G2621" i="7"/>
  <c r="H2621" i="7" s="1"/>
  <c r="G2620" i="7"/>
  <c r="H2620" i="7" s="1"/>
  <c r="G2617" i="7"/>
  <c r="H2617" i="7" s="1"/>
  <c r="G2616" i="7"/>
  <c r="H2616" i="7" s="1"/>
  <c r="G2613" i="7"/>
  <c r="H2613" i="7" s="1"/>
  <c r="G2612" i="7"/>
  <c r="H2612" i="7" s="1"/>
  <c r="G2609" i="7"/>
  <c r="H2609" i="7" s="1"/>
  <c r="G2608" i="7"/>
  <c r="H2608" i="7" s="1"/>
  <c r="G2607" i="7"/>
  <c r="H2607" i="7" s="1"/>
  <c r="G2604" i="7"/>
  <c r="H2604" i="7" s="1"/>
  <c r="G2603" i="7"/>
  <c r="H2603" i="7" s="1"/>
  <c r="G2602" i="7"/>
  <c r="H2602" i="7" s="1"/>
  <c r="G2601" i="7"/>
  <c r="H2601" i="7" s="1"/>
  <c r="G2598" i="7"/>
  <c r="H2598" i="7" s="1"/>
  <c r="G2597" i="7"/>
  <c r="H2597" i="7" s="1"/>
  <c r="G2596" i="7"/>
  <c r="H2596" i="7" s="1"/>
  <c r="G2595" i="7"/>
  <c r="H2595" i="7" s="1"/>
  <c r="G2594" i="7"/>
  <c r="H2594" i="7" s="1"/>
  <c r="G2593" i="7"/>
  <c r="H2593" i="7" s="1"/>
  <c r="G2592" i="7"/>
  <c r="H2592" i="7" s="1"/>
  <c r="G2591" i="7"/>
  <c r="H2591" i="7" s="1"/>
  <c r="G2590" i="7"/>
  <c r="H2590" i="7" s="1"/>
  <c r="G2587" i="7"/>
  <c r="H2587" i="7" s="1"/>
  <c r="G2586" i="7"/>
  <c r="H2586" i="7" s="1"/>
  <c r="G2585" i="7"/>
  <c r="H2585" i="7" s="1"/>
  <c r="G2584" i="7"/>
  <c r="H2584" i="7" s="1"/>
  <c r="G2583" i="7"/>
  <c r="H2583" i="7" s="1"/>
  <c r="G2582" i="7"/>
  <c r="H2582" i="7" s="1"/>
  <c r="G2581" i="7"/>
  <c r="H2581" i="7" s="1"/>
  <c r="G2580" i="7"/>
  <c r="H2580" i="7" s="1"/>
  <c r="G2579" i="7"/>
  <c r="H2579" i="7" s="1"/>
  <c r="G2578" i="7"/>
  <c r="H2578" i="7" s="1"/>
  <c r="G2577" i="7"/>
  <c r="H2577" i="7" s="1"/>
  <c r="G2576" i="7"/>
  <c r="H2576" i="7" s="1"/>
  <c r="G2573" i="7"/>
  <c r="H2573" i="7" s="1"/>
  <c r="G2572" i="7"/>
  <c r="H2572" i="7" s="1"/>
  <c r="G2571" i="7"/>
  <c r="H2571" i="7" s="1"/>
  <c r="G2570" i="7"/>
  <c r="H2570" i="7" s="1"/>
  <c r="G2569" i="7"/>
  <c r="H2569" i="7" s="1"/>
  <c r="G2568" i="7"/>
  <c r="H2568" i="7" s="1"/>
  <c r="G2567" i="7"/>
  <c r="H2567" i="7" s="1"/>
  <c r="G2566" i="7"/>
  <c r="H2566" i="7" s="1"/>
  <c r="G2565" i="7"/>
  <c r="H2565" i="7" s="1"/>
  <c r="G2564" i="7"/>
  <c r="H2564" i="7" s="1"/>
  <c r="G2563" i="7"/>
  <c r="H2563" i="7" s="1"/>
  <c r="G2562" i="7"/>
  <c r="H2562" i="7" s="1"/>
  <c r="G2559" i="7"/>
  <c r="H2559" i="7" s="1"/>
  <c r="G2558" i="7"/>
  <c r="H2558" i="7" s="1"/>
  <c r="G2557" i="7"/>
  <c r="H2557" i="7" s="1"/>
  <c r="G2556" i="7"/>
  <c r="H2556" i="7" s="1"/>
  <c r="G2555" i="7"/>
  <c r="H2555" i="7" s="1"/>
  <c r="G2554" i="7"/>
  <c r="H2554" i="7" s="1"/>
  <c r="G2553" i="7"/>
  <c r="H2553" i="7" s="1"/>
  <c r="G2552" i="7"/>
  <c r="H2552" i="7" s="1"/>
  <c r="G2551" i="7"/>
  <c r="H2551" i="7" s="1"/>
  <c r="G2550" i="7"/>
  <c r="H2550" i="7" s="1"/>
  <c r="G2549" i="7"/>
  <c r="H2549" i="7" s="1"/>
  <c r="G2548" i="7"/>
  <c r="H2548" i="7" s="1"/>
  <c r="G2545" i="7"/>
  <c r="H2545" i="7" s="1"/>
  <c r="G2544" i="7"/>
  <c r="H2544" i="7" s="1"/>
  <c r="G2543" i="7"/>
  <c r="H2543" i="7" s="1"/>
  <c r="G2542" i="7"/>
  <c r="H2542" i="7" s="1"/>
  <c r="G2541" i="7"/>
  <c r="H2541" i="7" s="1"/>
  <c r="G2540" i="7"/>
  <c r="H2540" i="7" s="1"/>
  <c r="G2539" i="7"/>
  <c r="H2539" i="7" s="1"/>
  <c r="G2538" i="7"/>
  <c r="H2538" i="7" s="1"/>
  <c r="G2537" i="7"/>
  <c r="H2537" i="7" s="1"/>
  <c r="G2533" i="7"/>
  <c r="H2533" i="7" s="1"/>
  <c r="H2532" i="7" s="1"/>
  <c r="G2530" i="7"/>
  <c r="H2530" i="7" s="1"/>
  <c r="H2529" i="7" s="1"/>
  <c r="G2526" i="7"/>
  <c r="H2526" i="7" s="1"/>
  <c r="G2525" i="7"/>
  <c r="H2525" i="7" s="1"/>
  <c r="G2524" i="7"/>
  <c r="H2524" i="7" s="1"/>
  <c r="G2521" i="7"/>
  <c r="H2521" i="7" s="1"/>
  <c r="G2520" i="7"/>
  <c r="H2520" i="7" s="1"/>
  <c r="G2519" i="7"/>
  <c r="H2519" i="7" s="1"/>
  <c r="G2518" i="7"/>
  <c r="H2518" i="7" s="1"/>
  <c r="G2515" i="7"/>
  <c r="H2515" i="7" s="1"/>
  <c r="G2514" i="7"/>
  <c r="H2514" i="7" s="1"/>
  <c r="G2513" i="7"/>
  <c r="H2513" i="7" s="1"/>
  <c r="G2512" i="7"/>
  <c r="H2512" i="7" s="1"/>
  <c r="G2508" i="7"/>
  <c r="H2508" i="7" s="1"/>
  <c r="G2507" i="7"/>
  <c r="H2507" i="7" s="1"/>
  <c r="G2506" i="7"/>
  <c r="H2506" i="7" s="1"/>
  <c r="G2503" i="7"/>
  <c r="H2503" i="7" s="1"/>
  <c r="G2502" i="7"/>
  <c r="H2502" i="7" s="1"/>
  <c r="G2501" i="7"/>
  <c r="H2501" i="7" s="1"/>
  <c r="G2498" i="7"/>
  <c r="H2498" i="7" s="1"/>
  <c r="G2497" i="7"/>
  <c r="H2497" i="7" s="1"/>
  <c r="G2496" i="7"/>
  <c r="H2496" i="7" s="1"/>
  <c r="G2495" i="7"/>
  <c r="H2495" i="7" s="1"/>
  <c r="G2492" i="7"/>
  <c r="H2492" i="7" s="1"/>
  <c r="G2491" i="7"/>
  <c r="H2491" i="7" s="1"/>
  <c r="G2490" i="7"/>
  <c r="H2490" i="7" s="1"/>
  <c r="G2489" i="7"/>
  <c r="H2489" i="7" s="1"/>
  <c r="G2486" i="7"/>
  <c r="H2486" i="7" s="1"/>
  <c r="G2485" i="7"/>
  <c r="H2485" i="7" s="1"/>
  <c r="G2484" i="7"/>
  <c r="H2484" i="7" s="1"/>
  <c r="G2483" i="7"/>
  <c r="H2483" i="7" s="1"/>
  <c r="G2482" i="7"/>
  <c r="H2482" i="7" s="1"/>
  <c r="G2478" i="7"/>
  <c r="H2478" i="7" s="1"/>
  <c r="G2477" i="7"/>
  <c r="H2477" i="7" s="1"/>
  <c r="G2476" i="7"/>
  <c r="H2476" i="7" s="1"/>
  <c r="G2466" i="7"/>
  <c r="H2466" i="7" s="1"/>
  <c r="G2465" i="7"/>
  <c r="H2465" i="7" s="1"/>
  <c r="G2464" i="7"/>
  <c r="H2464" i="7" s="1"/>
  <c r="G2473" i="7"/>
  <c r="H2473" i="7" s="1"/>
  <c r="G2472" i="7"/>
  <c r="H2472" i="7" s="1"/>
  <c r="G2471" i="7"/>
  <c r="H2471" i="7" s="1"/>
  <c r="G2470" i="7"/>
  <c r="H2470" i="7" s="1"/>
  <c r="G2469" i="7"/>
  <c r="H2469" i="7" s="1"/>
  <c r="G2461" i="7"/>
  <c r="H2461" i="7" s="1"/>
  <c r="G2460" i="7"/>
  <c r="H2460" i="7" s="1"/>
  <c r="G2459" i="7"/>
  <c r="H2459" i="7" s="1"/>
  <c r="G2456" i="7"/>
  <c r="H2456" i="7" s="1"/>
  <c r="G2455" i="7"/>
  <c r="H2455" i="7" s="1"/>
  <c r="G2454" i="7"/>
  <c r="H2454" i="7" s="1"/>
  <c r="G2453" i="7"/>
  <c r="H2453" i="7" s="1"/>
  <c r="G2452" i="7"/>
  <c r="H2452" i="7" s="1"/>
  <c r="G2451" i="7"/>
  <c r="H2451" i="7" s="1"/>
  <c r="G2448" i="7"/>
  <c r="H2448" i="7" s="1"/>
  <c r="G2447" i="7"/>
  <c r="H2447" i="7" s="1"/>
  <c r="G2446" i="7"/>
  <c r="H2446" i="7" s="1"/>
  <c r="G2443" i="7"/>
  <c r="H2443" i="7" s="1"/>
  <c r="G2442" i="7"/>
  <c r="H2442" i="7" s="1"/>
  <c r="G2441" i="7"/>
  <c r="H2441" i="7" s="1"/>
  <c r="G2431" i="7"/>
  <c r="H2431" i="7" s="1"/>
  <c r="G2430" i="7"/>
  <c r="H2430" i="7" s="1"/>
  <c r="G2429" i="7"/>
  <c r="H2429" i="7" s="1"/>
  <c r="G2426" i="7"/>
  <c r="H2426" i="7" s="1"/>
  <c r="G2425" i="7"/>
  <c r="H2425" i="7" s="1"/>
  <c r="G2424" i="7"/>
  <c r="H2424" i="7" s="1"/>
  <c r="G2421" i="7"/>
  <c r="H2421" i="7" s="1"/>
  <c r="G2420" i="7"/>
  <c r="H2420" i="7" s="1"/>
  <c r="G2419" i="7"/>
  <c r="H2419" i="7" s="1"/>
  <c r="G2415" i="7"/>
  <c r="H2415" i="7" s="1"/>
  <c r="G2414" i="7"/>
  <c r="H2414" i="7" s="1"/>
  <c r="G2413" i="7"/>
  <c r="H2413" i="7" s="1"/>
  <c r="G2412" i="7"/>
  <c r="H2412" i="7" s="1"/>
  <c r="G2411" i="7"/>
  <c r="H2411" i="7" s="1"/>
  <c r="G2410" i="7"/>
  <c r="H2410" i="7" s="1"/>
  <c r="G2407" i="7"/>
  <c r="H2407" i="7" s="1"/>
  <c r="G2406" i="7"/>
  <c r="H2406" i="7" s="1"/>
  <c r="G2405" i="7"/>
  <c r="H2405" i="7" s="1"/>
  <c r="G2404" i="7"/>
  <c r="H2404" i="7" s="1"/>
  <c r="G2403" i="7"/>
  <c r="H2403" i="7" s="1"/>
  <c r="G2402" i="7"/>
  <c r="H2402" i="7" s="1"/>
  <c r="G2399" i="7"/>
  <c r="H2399" i="7" s="1"/>
  <c r="G2398" i="7"/>
  <c r="H2398" i="7" s="1"/>
  <c r="G2397" i="7"/>
  <c r="H2397" i="7" s="1"/>
  <c r="G2396" i="7"/>
  <c r="H2396" i="7" s="1"/>
  <c r="G2395" i="7"/>
  <c r="H2395" i="7" s="1"/>
  <c r="G2394" i="7"/>
  <c r="H2394" i="7" s="1"/>
  <c r="G2391" i="7"/>
  <c r="H2391" i="7" s="1"/>
  <c r="G2390" i="7"/>
  <c r="H2390" i="7" s="1"/>
  <c r="G2389" i="7"/>
  <c r="H2389" i="7" s="1"/>
  <c r="G2388" i="7"/>
  <c r="H2388" i="7" s="1"/>
  <c r="G2387" i="7"/>
  <c r="H2387" i="7" s="1"/>
  <c r="G2384" i="7"/>
  <c r="H2384" i="7" s="1"/>
  <c r="G2383" i="7"/>
  <c r="H2383" i="7" s="1"/>
  <c r="G2382" i="7"/>
  <c r="H2382" i="7" s="1"/>
  <c r="G2381" i="7"/>
  <c r="H2381" i="7" s="1"/>
  <c r="G2380" i="7"/>
  <c r="H2380" i="7" s="1"/>
  <c r="G2377" i="7"/>
  <c r="H2377" i="7" s="1"/>
  <c r="G2376" i="7"/>
  <c r="H2376" i="7" s="1"/>
  <c r="G2375" i="7"/>
  <c r="H2375" i="7" s="1"/>
  <c r="G2374" i="7"/>
  <c r="H2374" i="7" s="1"/>
  <c r="G2373" i="7"/>
  <c r="H2373" i="7" s="1"/>
  <c r="G2372" i="7"/>
  <c r="H2372" i="7" s="1"/>
  <c r="G2369" i="7"/>
  <c r="H2369" i="7" s="1"/>
  <c r="G2368" i="7"/>
  <c r="H2368" i="7" s="1"/>
  <c r="G2367" i="7"/>
  <c r="H2367" i="7" s="1"/>
  <c r="G2366" i="7"/>
  <c r="H2366" i="7" s="1"/>
  <c r="G2365" i="7"/>
  <c r="H2365" i="7" s="1"/>
  <c r="G2362" i="7"/>
  <c r="H2362" i="7" s="1"/>
  <c r="G2361" i="7"/>
  <c r="H2361" i="7" s="1"/>
  <c r="G2360" i="7"/>
  <c r="H2360" i="7" s="1"/>
  <c r="G2359" i="7"/>
  <c r="H2359" i="7" s="1"/>
  <c r="G2358" i="7"/>
  <c r="H2358" i="7" s="1"/>
  <c r="G2357" i="7"/>
  <c r="H2357" i="7" s="1"/>
  <c r="G2352" i="7"/>
  <c r="H2352" i="7" s="1"/>
  <c r="G2351" i="7"/>
  <c r="H2351" i="7" s="1"/>
  <c r="G2350" i="7"/>
  <c r="H2350" i="7" s="1"/>
  <c r="G2347" i="7"/>
  <c r="H2347" i="7" s="1"/>
  <c r="G2346" i="7"/>
  <c r="H2346" i="7" s="1"/>
  <c r="G2345" i="7"/>
  <c r="H2345" i="7" s="1"/>
  <c r="G2342" i="7"/>
  <c r="H2342" i="7" s="1"/>
  <c r="G2341" i="7"/>
  <c r="H2341" i="7" s="1"/>
  <c r="G2340" i="7"/>
  <c r="H2340" i="7" s="1"/>
  <c r="G2339" i="7"/>
  <c r="H2339" i="7" s="1"/>
  <c r="G2338" i="7"/>
  <c r="H2338" i="7" s="1"/>
  <c r="G2335" i="7"/>
  <c r="H2335" i="7" s="1"/>
  <c r="G2334" i="7"/>
  <c r="H2334" i="7" s="1"/>
  <c r="G2333" i="7"/>
  <c r="H2333" i="7" s="1"/>
  <c r="G2330" i="7"/>
  <c r="H2330" i="7" s="1"/>
  <c r="G2329" i="7"/>
  <c r="H2329" i="7" s="1"/>
  <c r="G2328" i="7"/>
  <c r="H2328" i="7" s="1"/>
  <c r="G2327" i="7"/>
  <c r="H2327" i="7" s="1"/>
  <c r="G2324" i="7"/>
  <c r="H2324" i="7" s="1"/>
  <c r="G2323" i="7"/>
  <c r="H2323" i="7" s="1"/>
  <c r="G2322" i="7"/>
  <c r="H2322" i="7" s="1"/>
  <c r="G2321" i="7"/>
  <c r="H2321" i="7" s="1"/>
  <c r="G2318" i="7"/>
  <c r="H2318" i="7" s="1"/>
  <c r="G2317" i="7"/>
  <c r="H2317" i="7" s="1"/>
  <c r="G2316" i="7"/>
  <c r="H2316" i="7" s="1"/>
  <c r="G2315" i="7"/>
  <c r="H2315" i="7" s="1"/>
  <c r="G2314" i="7"/>
  <c r="H2314" i="7" s="1"/>
  <c r="G2313" i="7"/>
  <c r="H2313" i="7" s="1"/>
  <c r="G2312" i="7"/>
  <c r="H2312" i="7" s="1"/>
  <c r="G2311" i="7"/>
  <c r="H2311" i="7" s="1"/>
  <c r="G2308" i="7"/>
  <c r="H2308" i="7" s="1"/>
  <c r="G2307" i="7"/>
  <c r="H2307" i="7" s="1"/>
  <c r="G2306" i="7"/>
  <c r="H2306" i="7" s="1"/>
  <c r="G2305" i="7"/>
  <c r="H2305" i="7" s="1"/>
  <c r="G2304" i="7"/>
  <c r="H2304" i="7" s="1"/>
  <c r="G2301" i="7"/>
  <c r="H2301" i="7" s="1"/>
  <c r="G2300" i="7"/>
  <c r="H2300" i="7" s="1"/>
  <c r="G2299" i="7"/>
  <c r="H2299" i="7" s="1"/>
  <c r="G2298" i="7"/>
  <c r="H2298" i="7" s="1"/>
  <c r="G2297" i="7"/>
  <c r="H2297" i="7" s="1"/>
  <c r="G2296" i="7"/>
  <c r="H2296" i="7" s="1"/>
  <c r="G2295" i="7"/>
  <c r="H2295" i="7" s="1"/>
  <c r="G2294" i="7"/>
  <c r="H2294" i="7" s="1"/>
  <c r="G2291" i="7"/>
  <c r="H2291" i="7" s="1"/>
  <c r="G2290" i="7"/>
  <c r="H2290" i="7" s="1"/>
  <c r="G2289" i="7"/>
  <c r="H2289" i="7" s="1"/>
  <c r="G2288" i="7"/>
  <c r="H2288" i="7" s="1"/>
  <c r="G2287" i="7"/>
  <c r="H2287" i="7" s="1"/>
  <c r="G2284" i="7"/>
  <c r="H2284" i="7" s="1"/>
  <c r="G2283" i="7"/>
  <c r="H2283" i="7" s="1"/>
  <c r="G2282" i="7"/>
  <c r="H2282" i="7" s="1"/>
  <c r="G2278" i="7"/>
  <c r="H2278" i="7" s="1"/>
  <c r="G2277" i="7"/>
  <c r="H2277" i="7" s="1"/>
  <c r="G2276" i="7"/>
  <c r="H2276" i="7" s="1"/>
  <c r="G2273" i="7"/>
  <c r="H2273" i="7" s="1"/>
  <c r="G2272" i="7"/>
  <c r="H2272" i="7" s="1"/>
  <c r="G2271" i="7"/>
  <c r="H2271" i="7" s="1"/>
  <c r="G2270" i="7"/>
  <c r="H2270" i="7" s="1"/>
  <c r="G2269" i="7"/>
  <c r="H2269" i="7" s="1"/>
  <c r="G2266" i="7"/>
  <c r="H2266" i="7" s="1"/>
  <c r="G2265" i="7"/>
  <c r="H2265" i="7" s="1"/>
  <c r="G2264" i="7"/>
  <c r="H2264" i="7" s="1"/>
  <c r="G2263" i="7"/>
  <c r="H2263" i="7" s="1"/>
  <c r="G2262" i="7"/>
  <c r="H2262" i="7" s="1"/>
  <c r="G2259" i="7"/>
  <c r="H2259" i="7" s="1"/>
  <c r="G2258" i="7"/>
  <c r="H2258" i="7" s="1"/>
  <c r="G2257" i="7"/>
  <c r="H2257" i="7" s="1"/>
  <c r="G2256" i="7"/>
  <c r="H2256" i="7" s="1"/>
  <c r="G2255" i="7"/>
  <c r="H2255" i="7" s="1"/>
  <c r="G2252" i="7"/>
  <c r="H2252" i="7" s="1"/>
  <c r="G2251" i="7"/>
  <c r="H2251" i="7" s="1"/>
  <c r="G2250" i="7"/>
  <c r="H2250" i="7" s="1"/>
  <c r="G2247" i="7"/>
  <c r="H2247" i="7" s="1"/>
  <c r="G2246" i="7"/>
  <c r="H2246" i="7" s="1"/>
  <c r="G2245" i="7"/>
  <c r="H2245" i="7" s="1"/>
  <c r="G2242" i="7"/>
  <c r="H2242" i="7" s="1"/>
  <c r="G2241" i="7"/>
  <c r="H2241" i="7" s="1"/>
  <c r="G2240" i="7"/>
  <c r="H2240" i="7" s="1"/>
  <c r="G2239" i="7"/>
  <c r="H2239" i="7" s="1"/>
  <c r="G2236" i="7"/>
  <c r="H2236" i="7" s="1"/>
  <c r="G2235" i="7"/>
  <c r="H2235" i="7" s="1"/>
  <c r="G2234" i="7"/>
  <c r="H2234" i="7" s="1"/>
  <c r="G2231" i="7"/>
  <c r="H2231" i="7" s="1"/>
  <c r="G2230" i="7"/>
  <c r="H2230" i="7" s="1"/>
  <c r="G2227" i="7"/>
  <c r="H2227" i="7" s="1"/>
  <c r="G2226" i="7"/>
  <c r="H2226" i="7" s="1"/>
  <c r="G2225" i="7"/>
  <c r="H2225" i="7" s="1"/>
  <c r="G2224" i="7"/>
  <c r="H2224" i="7" s="1"/>
  <c r="G2221" i="7"/>
  <c r="H2221" i="7" s="1"/>
  <c r="G2220" i="7"/>
  <c r="H2220" i="7" s="1"/>
  <c r="G2219" i="7"/>
  <c r="H2219" i="7" s="1"/>
  <c r="G2218" i="7"/>
  <c r="H2218" i="7" s="1"/>
  <c r="G2215" i="7"/>
  <c r="H2215" i="7" s="1"/>
  <c r="G2214" i="7"/>
  <c r="H2214" i="7" s="1"/>
  <c r="G2213" i="7"/>
  <c r="H2213" i="7" s="1"/>
  <c r="G2212" i="7"/>
  <c r="H2212" i="7" s="1"/>
  <c r="G2209" i="7"/>
  <c r="H2209" i="7" s="1"/>
  <c r="G2208" i="7"/>
  <c r="H2208" i="7" s="1"/>
  <c r="G2207" i="7"/>
  <c r="H2207" i="7" s="1"/>
  <c r="G2206" i="7"/>
  <c r="H2206" i="7" s="1"/>
  <c r="G2203" i="7"/>
  <c r="H2203" i="7" s="1"/>
  <c r="G2202" i="7"/>
  <c r="H2202" i="7" s="1"/>
  <c r="G2201" i="7"/>
  <c r="H2201" i="7" s="1"/>
  <c r="G2200" i="7"/>
  <c r="H2200" i="7" s="1"/>
  <c r="G2197" i="7"/>
  <c r="H2197" i="7" s="1"/>
  <c r="G2196" i="7"/>
  <c r="H2196" i="7" s="1"/>
  <c r="G2195" i="7"/>
  <c r="H2195" i="7" s="1"/>
  <c r="G2194" i="7"/>
  <c r="H2194" i="7" s="1"/>
  <c r="G2193" i="7"/>
  <c r="H2193" i="7" s="1"/>
  <c r="G2189" i="7"/>
  <c r="H2189" i="7" s="1"/>
  <c r="G2188" i="7"/>
  <c r="H2188" i="7" s="1"/>
  <c r="G2187" i="7"/>
  <c r="H2187" i="7" s="1"/>
  <c r="G2186" i="7"/>
  <c r="H2186" i="7" s="1"/>
  <c r="G2183" i="7"/>
  <c r="H2183" i="7" s="1"/>
  <c r="G2182" i="7"/>
  <c r="H2182" i="7" s="1"/>
  <c r="G2181" i="7"/>
  <c r="H2181" i="7" s="1"/>
  <c r="G2180" i="7"/>
  <c r="H2180" i="7" s="1"/>
  <c r="G2179" i="7"/>
  <c r="H2179" i="7" s="1"/>
  <c r="G2175" i="7"/>
  <c r="H2175" i="7" s="1"/>
  <c r="G2174" i="7"/>
  <c r="H2174" i="7" s="1"/>
  <c r="G2171" i="7"/>
  <c r="H2171" i="7" s="1"/>
  <c r="G2170" i="7"/>
  <c r="H2170" i="7" s="1"/>
  <c r="G2169" i="7"/>
  <c r="H2169" i="7" s="1"/>
  <c r="G2166" i="7"/>
  <c r="H2166" i="7" s="1"/>
  <c r="G2165" i="7"/>
  <c r="H2165" i="7" s="1"/>
  <c r="G2164" i="7"/>
  <c r="H2164" i="7" s="1"/>
  <c r="G2163" i="7"/>
  <c r="H2163" i="7" s="1"/>
  <c r="G2162" i="7"/>
  <c r="H2162" i="7" s="1"/>
  <c r="G2159" i="7"/>
  <c r="H2159" i="7" s="1"/>
  <c r="G2158" i="7"/>
  <c r="H2158" i="7" s="1"/>
  <c r="G2157" i="7"/>
  <c r="H2157" i="7" s="1"/>
  <c r="G2154" i="7"/>
  <c r="H2154" i="7" s="1"/>
  <c r="G2153" i="7"/>
  <c r="H2153" i="7" s="1"/>
  <c r="G2152" i="7"/>
  <c r="H2152" i="7" s="1"/>
  <c r="G2151" i="7"/>
  <c r="H2151" i="7" s="1"/>
  <c r="G2150" i="7"/>
  <c r="H2150" i="7" s="1"/>
  <c r="G2147" i="7"/>
  <c r="H2147" i="7" s="1"/>
  <c r="G2146" i="7"/>
  <c r="H2146" i="7" s="1"/>
  <c r="G2145" i="7"/>
  <c r="H2145" i="7" s="1"/>
  <c r="G2144" i="7"/>
  <c r="H2144" i="7" s="1"/>
  <c r="G2141" i="7"/>
  <c r="H2141" i="7" s="1"/>
  <c r="G2140" i="7"/>
  <c r="H2140" i="7" s="1"/>
  <c r="G2139" i="7"/>
  <c r="H2139" i="7" s="1"/>
  <c r="G2136" i="7"/>
  <c r="H2136" i="7" s="1"/>
  <c r="G2135" i="7"/>
  <c r="H2135" i="7" s="1"/>
  <c r="G2132" i="7"/>
  <c r="H2132" i="7" s="1"/>
  <c r="G2131" i="7"/>
  <c r="H2131" i="7" s="1"/>
  <c r="G2128" i="7"/>
  <c r="H2128" i="7" s="1"/>
  <c r="G2127" i="7"/>
  <c r="H2127" i="7" s="1"/>
  <c r="G2126" i="7"/>
  <c r="H2126" i="7" s="1"/>
  <c r="G2122" i="7"/>
  <c r="H2122" i="7" s="1"/>
  <c r="G2121" i="7"/>
  <c r="H2121" i="7" s="1"/>
  <c r="G2120" i="7"/>
  <c r="H2120" i="7" s="1"/>
  <c r="G2117" i="7"/>
  <c r="H2117" i="7" s="1"/>
  <c r="G2116" i="7"/>
  <c r="H2116" i="7" s="1"/>
  <c r="G2115" i="7"/>
  <c r="H2115" i="7" s="1"/>
  <c r="G2114" i="7"/>
  <c r="H2114" i="7" s="1"/>
  <c r="G2113" i="7"/>
  <c r="H2113" i="7" s="1"/>
  <c r="G2112" i="7"/>
  <c r="H2112" i="7" s="1"/>
  <c r="G2111" i="7"/>
  <c r="H2111" i="7" s="1"/>
  <c r="G2110" i="7"/>
  <c r="H2110" i="7" s="1"/>
  <c r="G2109" i="7"/>
  <c r="H2109" i="7" s="1"/>
  <c r="G2108" i="7"/>
  <c r="H2108" i="7" s="1"/>
  <c r="G2107" i="7"/>
  <c r="H2107" i="7" s="1"/>
  <c r="G2106" i="7"/>
  <c r="H2106" i="7" s="1"/>
  <c r="G2103" i="7"/>
  <c r="H2103" i="7" s="1"/>
  <c r="G2102" i="7"/>
  <c r="H2102" i="7" s="1"/>
  <c r="G2101" i="7"/>
  <c r="H2101" i="7" s="1"/>
  <c r="G2100" i="7"/>
  <c r="H2100" i="7" s="1"/>
  <c r="G2099" i="7"/>
  <c r="H2099" i="7" s="1"/>
  <c r="G2098" i="7"/>
  <c r="H2098" i="7" s="1"/>
  <c r="G2097" i="7"/>
  <c r="H2097" i="7" s="1"/>
  <c r="G2096" i="7"/>
  <c r="H2096" i="7" s="1"/>
  <c r="G2095" i="7"/>
  <c r="H2095" i="7" s="1"/>
  <c r="G2094" i="7"/>
  <c r="H2094" i="7" s="1"/>
  <c r="G2093" i="7"/>
  <c r="H2093" i="7" s="1"/>
  <c r="G2092" i="7"/>
  <c r="H2092" i="7" s="1"/>
  <c r="G2091" i="7"/>
  <c r="H2091" i="7" s="1"/>
  <c r="G2088" i="7"/>
  <c r="H2088" i="7" s="1"/>
  <c r="G2087" i="7"/>
  <c r="H2087" i="7" s="1"/>
  <c r="G2086" i="7"/>
  <c r="H2086" i="7" s="1"/>
  <c r="G2085" i="7"/>
  <c r="H2085" i="7" s="1"/>
  <c r="G2082" i="7"/>
  <c r="H2082" i="7" s="1"/>
  <c r="G2081" i="7"/>
  <c r="H2081" i="7" s="1"/>
  <c r="G2080" i="7"/>
  <c r="H2080" i="7" s="1"/>
  <c r="G2079" i="7"/>
  <c r="H2079" i="7" s="1"/>
  <c r="G2076" i="7"/>
  <c r="H2076" i="7" s="1"/>
  <c r="G2075" i="7"/>
  <c r="H2075" i="7" s="1"/>
  <c r="G2074" i="7"/>
  <c r="H2074" i="7" s="1"/>
  <c r="G2073" i="7"/>
  <c r="H2073" i="7" s="1"/>
  <c r="G2070" i="7"/>
  <c r="H2070" i="7" s="1"/>
  <c r="G2069" i="7"/>
  <c r="H2069" i="7" s="1"/>
  <c r="G2068" i="7"/>
  <c r="H2068" i="7" s="1"/>
  <c r="G2067" i="7"/>
  <c r="H2067" i="7" s="1"/>
  <c r="G2066" i="7"/>
  <c r="H2066" i="7" s="1"/>
  <c r="G2063" i="7"/>
  <c r="H2063" i="7" s="1"/>
  <c r="G2062" i="7"/>
  <c r="H2062" i="7" s="1"/>
  <c r="G2061" i="7"/>
  <c r="H2061" i="7" s="1"/>
  <c r="G2060" i="7"/>
  <c r="H2060" i="7" s="1"/>
  <c r="G2059" i="7"/>
  <c r="H2059" i="7" s="1"/>
  <c r="G2056" i="7"/>
  <c r="H2056" i="7" s="1"/>
  <c r="G2055" i="7"/>
  <c r="H2055" i="7" s="1"/>
  <c r="G2052" i="7"/>
  <c r="H2052" i="7" s="1"/>
  <c r="G2051" i="7"/>
  <c r="H2051" i="7" s="1"/>
  <c r="G2048" i="7"/>
  <c r="H2048" i="7" s="1"/>
  <c r="G2047" i="7"/>
  <c r="H2047" i="7" s="1"/>
  <c r="G2044" i="7"/>
  <c r="H2044" i="7" s="1"/>
  <c r="G2043" i="7"/>
  <c r="H2043" i="7" s="1"/>
  <c r="G2040" i="7"/>
  <c r="H2040" i="7" s="1"/>
  <c r="G2039" i="7"/>
  <c r="H2039" i="7" s="1"/>
  <c r="G2036" i="7"/>
  <c r="H2036" i="7" s="1"/>
  <c r="G2035" i="7"/>
  <c r="H2035" i="7" s="1"/>
  <c r="G2032" i="7"/>
  <c r="H2032" i="7" s="1"/>
  <c r="G2031" i="7"/>
  <c r="H2031" i="7" s="1"/>
  <c r="G2030" i="7"/>
  <c r="H2030" i="7" s="1"/>
  <c r="G2029" i="7"/>
  <c r="H2029" i="7" s="1"/>
  <c r="G2028" i="7"/>
  <c r="H2028" i="7" s="1"/>
  <c r="G2027" i="7"/>
  <c r="H2027" i="7" s="1"/>
  <c r="G2026" i="7"/>
  <c r="H2026" i="7" s="1"/>
  <c r="G2023" i="7"/>
  <c r="H2023" i="7" s="1"/>
  <c r="G2022" i="7"/>
  <c r="H2022" i="7" s="1"/>
  <c r="G2019" i="7"/>
  <c r="H2019" i="7" s="1"/>
  <c r="G2018" i="7"/>
  <c r="H2018" i="7" s="1"/>
  <c r="G2017" i="7"/>
  <c r="H2017" i="7" s="1"/>
  <c r="G2016" i="7"/>
  <c r="H2016" i="7" s="1"/>
  <c r="G2015" i="7"/>
  <c r="H2015" i="7" s="1"/>
  <c r="G2014" i="7"/>
  <c r="H2014" i="7" s="1"/>
  <c r="G2013" i="7"/>
  <c r="H2013" i="7" s="1"/>
  <c r="G2010" i="7"/>
  <c r="H2010" i="7" s="1"/>
  <c r="G2009" i="7"/>
  <c r="H2009" i="7" s="1"/>
  <c r="G2008" i="7"/>
  <c r="H2008" i="7" s="1"/>
  <c r="G2007" i="7"/>
  <c r="H2007" i="7" s="1"/>
  <c r="G2006" i="7"/>
  <c r="H2006" i="7" s="1"/>
  <c r="G2005" i="7"/>
  <c r="H2005" i="7" s="1"/>
  <c r="G2004" i="7"/>
  <c r="H2004" i="7" s="1"/>
  <c r="G2003" i="7"/>
  <c r="H2003" i="7" s="1"/>
  <c r="G2002" i="7"/>
  <c r="H2002" i="7" s="1"/>
  <c r="G2001" i="7"/>
  <c r="H2001" i="7" s="1"/>
  <c r="G1998" i="7"/>
  <c r="H1998" i="7" s="1"/>
  <c r="G1997" i="7"/>
  <c r="H1997" i="7" s="1"/>
  <c r="G1996" i="7"/>
  <c r="H1996" i="7" s="1"/>
  <c r="G1993" i="7"/>
  <c r="H1993" i="7" s="1"/>
  <c r="G1992" i="7"/>
  <c r="H1992" i="7" s="1"/>
  <c r="G1991" i="7"/>
  <c r="H1991" i="7" s="1"/>
  <c r="G1990" i="7"/>
  <c r="H1990" i="7" s="1"/>
  <c r="G1989" i="7"/>
  <c r="H1989" i="7" s="1"/>
  <c r="G1986" i="7"/>
  <c r="H1986" i="7" s="1"/>
  <c r="G1985" i="7"/>
  <c r="H1985" i="7" s="1"/>
  <c r="G1984" i="7"/>
  <c r="H1984" i="7" s="1"/>
  <c r="G1983" i="7"/>
  <c r="H1983" i="7" s="1"/>
  <c r="G1982" i="7"/>
  <c r="H1982" i="7" s="1"/>
  <c r="G1979" i="7"/>
  <c r="H1979" i="7" s="1"/>
  <c r="G1978" i="7"/>
  <c r="H1978" i="7" s="1"/>
  <c r="G1977" i="7"/>
  <c r="H1977" i="7" s="1"/>
  <c r="G1976" i="7"/>
  <c r="H1976" i="7" s="1"/>
  <c r="G1973" i="7"/>
  <c r="H1973" i="7" s="1"/>
  <c r="G1972" i="7"/>
  <c r="H1972" i="7" s="1"/>
  <c r="G1971" i="7"/>
  <c r="H1971" i="7" s="1"/>
  <c r="G1970" i="7"/>
  <c r="H1970" i="7" s="1"/>
  <c r="G1967" i="7"/>
  <c r="H1967" i="7" s="1"/>
  <c r="G1966" i="7"/>
  <c r="H1966" i="7" s="1"/>
  <c r="G1965" i="7"/>
  <c r="H1965" i="7" s="1"/>
  <c r="G1964" i="7"/>
  <c r="H1964" i="7" s="1"/>
  <c r="G1961" i="7"/>
  <c r="H1961" i="7" s="1"/>
  <c r="G1960" i="7"/>
  <c r="H1960" i="7" s="1"/>
  <c r="G1957" i="7"/>
  <c r="H1957" i="7" s="1"/>
  <c r="G1956" i="7"/>
  <c r="H1956" i="7" s="1"/>
  <c r="G1953" i="7"/>
  <c r="H1953" i="7" s="1"/>
  <c r="G1952" i="7"/>
  <c r="H1952" i="7" s="1"/>
  <c r="G1949" i="7"/>
  <c r="H1949" i="7" s="1"/>
  <c r="G1948" i="7"/>
  <c r="H1948" i="7" s="1"/>
  <c r="G1945" i="7"/>
  <c r="H1945" i="7" s="1"/>
  <c r="G1944" i="7"/>
  <c r="H1944" i="7" s="1"/>
  <c r="G1941" i="7"/>
  <c r="H1941" i="7" s="1"/>
  <c r="G1940" i="7"/>
  <c r="H1940" i="7" s="1"/>
  <c r="G1939" i="7"/>
  <c r="H1939" i="7" s="1"/>
  <c r="G1938" i="7"/>
  <c r="H1938" i="7" s="1"/>
  <c r="G1937" i="7"/>
  <c r="H1937" i="7" s="1"/>
  <c r="G1936" i="7"/>
  <c r="H1936" i="7" s="1"/>
  <c r="G1935" i="7"/>
  <c r="H1935" i="7" s="1"/>
  <c r="G1934" i="7"/>
  <c r="H1934" i="7" s="1"/>
  <c r="G1931" i="7"/>
  <c r="H1931" i="7" s="1"/>
  <c r="G1930" i="7"/>
  <c r="H1930" i="7" s="1"/>
  <c r="G1929" i="7"/>
  <c r="H1929" i="7" s="1"/>
  <c r="G1926" i="7"/>
  <c r="H1926" i="7" s="1"/>
  <c r="G1925" i="7"/>
  <c r="H1925" i="7" s="1"/>
  <c r="G1924" i="7"/>
  <c r="H1924" i="7" s="1"/>
  <c r="G1923" i="7"/>
  <c r="H1923" i="7" s="1"/>
  <c r="G1920" i="7"/>
  <c r="H1920" i="7" s="1"/>
  <c r="G1919" i="7"/>
  <c r="H1919" i="7" s="1"/>
  <c r="G1918" i="7"/>
  <c r="H1918" i="7" s="1"/>
  <c r="G1917" i="7"/>
  <c r="H1917" i="7" s="1"/>
  <c r="G1914" i="7"/>
  <c r="H1914" i="7" s="1"/>
  <c r="G1913" i="7"/>
  <c r="H1913" i="7" s="1"/>
  <c r="G1912" i="7"/>
  <c r="H1912" i="7" s="1"/>
  <c r="G1909" i="7"/>
  <c r="H1909" i="7" s="1"/>
  <c r="G1908" i="7"/>
  <c r="H1908" i="7" s="1"/>
  <c r="G1907" i="7"/>
  <c r="H1907" i="7" s="1"/>
  <c r="G1906" i="7"/>
  <c r="H1906" i="7" s="1"/>
  <c r="G1905" i="7"/>
  <c r="H1905" i="7" s="1"/>
  <c r="G1902" i="7"/>
  <c r="H1902" i="7" s="1"/>
  <c r="G1901" i="7"/>
  <c r="H1901" i="7" s="1"/>
  <c r="G1900" i="7"/>
  <c r="H1900" i="7" s="1"/>
  <c r="G1899" i="7"/>
  <c r="H1899" i="7" s="1"/>
  <c r="G1898" i="7"/>
  <c r="H1898" i="7" s="1"/>
  <c r="G1897" i="7"/>
  <c r="H1897" i="7" s="1"/>
  <c r="G1896" i="7"/>
  <c r="H1896" i="7" s="1"/>
  <c r="G1895" i="7"/>
  <c r="H1895" i="7" s="1"/>
  <c r="G1892" i="7"/>
  <c r="H1892" i="7" s="1"/>
  <c r="G1891" i="7"/>
  <c r="H1891" i="7" s="1"/>
  <c r="G1890" i="7"/>
  <c r="H1890" i="7" s="1"/>
  <c r="G1889" i="7"/>
  <c r="H1889" i="7" s="1"/>
  <c r="G1888" i="7"/>
  <c r="H1888" i="7" s="1"/>
  <c r="G1887" i="7"/>
  <c r="H1887" i="7" s="1"/>
  <c r="G1886" i="7"/>
  <c r="H1886" i="7" s="1"/>
  <c r="G1883" i="7"/>
  <c r="H1883" i="7" s="1"/>
  <c r="G1882" i="7"/>
  <c r="H1882" i="7" s="1"/>
  <c r="G1881" i="7"/>
  <c r="H1881" i="7" s="1"/>
  <c r="G1880" i="7"/>
  <c r="H1880" i="7" s="1"/>
  <c r="G1879" i="7"/>
  <c r="H1879" i="7" s="1"/>
  <c r="G1878" i="7"/>
  <c r="H1878" i="7" s="1"/>
  <c r="G1877" i="7"/>
  <c r="H1877" i="7" s="1"/>
  <c r="G1874" i="7"/>
  <c r="H1874" i="7" s="1"/>
  <c r="G1873" i="7"/>
  <c r="H1873" i="7" s="1"/>
  <c r="G1872" i="7"/>
  <c r="H1872" i="7" s="1"/>
  <c r="G1871" i="7"/>
  <c r="H1871" i="7" s="1"/>
  <c r="G1870" i="7"/>
  <c r="H1870" i="7" s="1"/>
  <c r="G1869" i="7"/>
  <c r="H1869" i="7" s="1"/>
  <c r="G1868" i="7"/>
  <c r="H1868" i="7" s="1"/>
  <c r="G1865" i="7"/>
  <c r="H1865" i="7" s="1"/>
  <c r="G1864" i="7"/>
  <c r="H1864" i="7" s="1"/>
  <c r="G1863" i="7"/>
  <c r="H1863" i="7" s="1"/>
  <c r="G1862" i="7"/>
  <c r="H1862" i="7" s="1"/>
  <c r="G1861" i="7"/>
  <c r="H1861" i="7" s="1"/>
  <c r="G1860" i="7"/>
  <c r="H1860" i="7" s="1"/>
  <c r="G1859" i="7"/>
  <c r="H1859" i="7" s="1"/>
  <c r="G1858" i="7"/>
  <c r="H1858" i="7" s="1"/>
  <c r="G1855" i="7"/>
  <c r="H1855" i="7" s="1"/>
  <c r="G1854" i="7"/>
  <c r="H1854" i="7" s="1"/>
  <c r="G1853" i="7"/>
  <c r="H1853" i="7" s="1"/>
  <c r="G1852" i="7"/>
  <c r="H1852" i="7" s="1"/>
  <c r="G1851" i="7"/>
  <c r="H1851" i="7" s="1"/>
  <c r="G1850" i="7"/>
  <c r="H1850" i="7" s="1"/>
  <c r="G1849" i="7"/>
  <c r="H1849" i="7" s="1"/>
  <c r="G1848" i="7"/>
  <c r="H1848" i="7" s="1"/>
  <c r="G1845" i="7"/>
  <c r="H1845" i="7" s="1"/>
  <c r="G1844" i="7"/>
  <c r="H1844" i="7" s="1"/>
  <c r="G1843" i="7"/>
  <c r="H1843" i="7" s="1"/>
  <c r="G1842" i="7"/>
  <c r="H1842" i="7" s="1"/>
  <c r="G1841" i="7"/>
  <c r="H1841" i="7" s="1"/>
  <c r="G1840" i="7"/>
  <c r="H1840" i="7" s="1"/>
  <c r="G1839" i="7"/>
  <c r="H1839" i="7" s="1"/>
  <c r="G1838" i="7"/>
  <c r="H1838" i="7" s="1"/>
  <c r="G1834" i="7"/>
  <c r="H1834" i="7" s="1"/>
  <c r="G1833" i="7"/>
  <c r="H1833" i="7" s="1"/>
  <c r="G1832" i="7"/>
  <c r="H1832" i="7" s="1"/>
  <c r="G1829" i="7"/>
  <c r="H1829" i="7" s="1"/>
  <c r="G1828" i="7"/>
  <c r="H1828" i="7" s="1"/>
  <c r="G1827" i="7"/>
  <c r="H1827" i="7" s="1"/>
  <c r="G1826" i="7"/>
  <c r="H1826" i="7" s="1"/>
  <c r="G1823" i="7"/>
  <c r="H1823" i="7" s="1"/>
  <c r="G1822" i="7"/>
  <c r="H1822" i="7" s="1"/>
  <c r="G1821" i="7"/>
  <c r="H1821" i="7" s="1"/>
  <c r="G1820" i="7"/>
  <c r="H1820" i="7" s="1"/>
  <c r="G1817" i="7"/>
  <c r="H1817" i="7" s="1"/>
  <c r="G1816" i="7"/>
  <c r="H1816" i="7" s="1"/>
  <c r="G1815" i="7"/>
  <c r="H1815" i="7" s="1"/>
  <c r="G1814" i="7"/>
  <c r="H1814" i="7" s="1"/>
  <c r="G1811" i="7"/>
  <c r="H1811" i="7" s="1"/>
  <c r="G1810" i="7"/>
  <c r="H1810" i="7" s="1"/>
  <c r="G1809" i="7"/>
  <c r="H1809" i="7" s="1"/>
  <c r="G1808" i="7"/>
  <c r="H1808" i="7" s="1"/>
  <c r="G1805" i="7"/>
  <c r="H1805" i="7" s="1"/>
  <c r="G1804" i="7"/>
  <c r="H1804" i="7" s="1"/>
  <c r="G1803" i="7"/>
  <c r="H1803" i="7" s="1"/>
  <c r="G1802" i="7"/>
  <c r="H1802" i="7" s="1"/>
  <c r="G1799" i="7"/>
  <c r="H1799" i="7" s="1"/>
  <c r="G1798" i="7"/>
  <c r="H1798" i="7" s="1"/>
  <c r="G1794" i="7"/>
  <c r="H1794" i="7" s="1"/>
  <c r="G1793" i="7"/>
  <c r="H1793" i="7" s="1"/>
  <c r="G1792" i="7"/>
  <c r="H1792" i="7" s="1"/>
  <c r="G1789" i="7"/>
  <c r="H1789" i="7" s="1"/>
  <c r="G1788" i="7"/>
  <c r="H1788" i="7" s="1"/>
  <c r="G1787" i="7"/>
  <c r="H1787" i="7" s="1"/>
  <c r="G1786" i="7"/>
  <c r="H1786" i="7" s="1"/>
  <c r="G1785" i="7"/>
  <c r="H1785" i="7" s="1"/>
  <c r="G1784" i="7"/>
  <c r="H1784" i="7" s="1"/>
  <c r="G1783" i="7"/>
  <c r="H1783" i="7" s="1"/>
  <c r="G1782" i="7"/>
  <c r="H1782" i="7" s="1"/>
  <c r="G1781" i="7"/>
  <c r="H1781" i="7" s="1"/>
  <c r="G1780" i="7"/>
  <c r="H1780" i="7" s="1"/>
  <c r="G1779" i="7"/>
  <c r="H1779" i="7" s="1"/>
  <c r="G1778" i="7"/>
  <c r="H1778" i="7" s="1"/>
  <c r="G1777" i="7"/>
  <c r="H1777" i="7" s="1"/>
  <c r="G1776" i="7"/>
  <c r="H1776" i="7" s="1"/>
  <c r="G1775" i="7"/>
  <c r="H1775" i="7" s="1"/>
  <c r="G1774" i="7"/>
  <c r="H1774" i="7" s="1"/>
  <c r="G1771" i="7"/>
  <c r="H1771" i="7" s="1"/>
  <c r="G1770" i="7"/>
  <c r="H1770" i="7" s="1"/>
  <c r="G1767" i="7"/>
  <c r="H1767" i="7" s="1"/>
  <c r="G1766" i="7"/>
  <c r="H1766" i="7" s="1"/>
  <c r="G1763" i="7"/>
  <c r="H1763" i="7" s="1"/>
  <c r="G1762" i="7"/>
  <c r="H1762" i="7" s="1"/>
  <c r="G1759" i="7"/>
  <c r="H1759" i="7" s="1"/>
  <c r="G1758" i="7"/>
  <c r="H1758" i="7" s="1"/>
  <c r="G1757" i="7"/>
  <c r="H1757" i="7" s="1"/>
  <c r="G1754" i="7"/>
  <c r="H1754" i="7" s="1"/>
  <c r="G1753" i="7"/>
  <c r="H1753" i="7" s="1"/>
  <c r="G1752" i="7"/>
  <c r="H1752" i="7" s="1"/>
  <c r="G1749" i="7"/>
  <c r="H1749" i="7" s="1"/>
  <c r="G1748" i="7"/>
  <c r="H1748" i="7" s="1"/>
  <c r="G1745" i="7"/>
  <c r="H1745" i="7" s="1"/>
  <c r="G1744" i="7"/>
  <c r="H1744" i="7" s="1"/>
  <c r="G1743" i="7"/>
  <c r="H1743" i="7" s="1"/>
  <c r="G1742" i="7"/>
  <c r="H1742" i="7" s="1"/>
  <c r="G1741" i="7"/>
  <c r="H1741" i="7" s="1"/>
  <c r="G1738" i="7"/>
  <c r="H1738" i="7" s="1"/>
  <c r="G1737" i="7"/>
  <c r="H1737" i="7" s="1"/>
  <c r="G1736" i="7"/>
  <c r="H1736" i="7" s="1"/>
  <c r="G1733" i="7"/>
  <c r="H1733" i="7" s="1"/>
  <c r="G1732" i="7"/>
  <c r="H1732" i="7" s="1"/>
  <c r="G1731" i="7"/>
  <c r="H1731" i="7" s="1"/>
  <c r="G1728" i="7"/>
  <c r="H1728" i="7" s="1"/>
  <c r="G1727" i="7"/>
  <c r="H1727" i="7" s="1"/>
  <c r="G1726" i="7"/>
  <c r="H1726" i="7" s="1"/>
  <c r="G1723" i="7"/>
  <c r="H1723" i="7" s="1"/>
  <c r="G1722" i="7"/>
  <c r="H1722" i="7" s="1"/>
  <c r="G1721" i="7"/>
  <c r="H1721" i="7" s="1"/>
  <c r="G1720" i="7"/>
  <c r="H1720" i="7" s="1"/>
  <c r="G1717" i="7"/>
  <c r="H1717" i="7" s="1"/>
  <c r="G1716" i="7"/>
  <c r="H1716" i="7" s="1"/>
  <c r="G1715" i="7"/>
  <c r="H1715" i="7" s="1"/>
  <c r="G1712" i="7"/>
  <c r="H1712" i="7" s="1"/>
  <c r="G1711" i="7"/>
  <c r="H1711" i="7" s="1"/>
  <c r="G1710" i="7"/>
  <c r="H1710" i="7" s="1"/>
  <c r="G1707" i="7"/>
  <c r="H1707" i="7" s="1"/>
  <c r="G1706" i="7"/>
  <c r="H1706" i="7" s="1"/>
  <c r="G1705" i="7"/>
  <c r="H1705" i="7" s="1"/>
  <c r="G1702" i="7"/>
  <c r="H1702" i="7" s="1"/>
  <c r="G1701" i="7"/>
  <c r="H1701" i="7" s="1"/>
  <c r="G1700" i="7"/>
  <c r="H1700" i="7" s="1"/>
  <c r="G1697" i="7"/>
  <c r="H1697" i="7" s="1"/>
  <c r="G1696" i="7"/>
  <c r="H1696" i="7" s="1"/>
  <c r="G1695" i="7"/>
  <c r="H1695" i="7" s="1"/>
  <c r="G1692" i="7"/>
  <c r="H1692" i="7" s="1"/>
  <c r="G1691" i="7"/>
  <c r="H1691" i="7" s="1"/>
  <c r="G1690" i="7"/>
  <c r="H1690" i="7" s="1"/>
  <c r="G1687" i="7"/>
  <c r="H1687" i="7" s="1"/>
  <c r="G1686" i="7"/>
  <c r="H1686" i="7" s="1"/>
  <c r="G1685" i="7"/>
  <c r="H1685" i="7" s="1"/>
  <c r="G1682" i="7"/>
  <c r="H1682" i="7" s="1"/>
  <c r="G1681" i="7"/>
  <c r="H1681" i="7" s="1"/>
  <c r="G1680" i="7"/>
  <c r="H1680" i="7" s="1"/>
  <c r="G1677" i="7"/>
  <c r="H1677" i="7" s="1"/>
  <c r="G1676" i="7"/>
  <c r="H1676" i="7" s="1"/>
  <c r="G1675" i="7"/>
  <c r="H1675" i="7" s="1"/>
  <c r="G1672" i="7"/>
  <c r="H1672" i="7" s="1"/>
  <c r="G1671" i="7"/>
  <c r="H1671" i="7" s="1"/>
  <c r="G1670" i="7"/>
  <c r="H1670" i="7" s="1"/>
  <c r="G1667" i="7"/>
  <c r="H1667" i="7" s="1"/>
  <c r="G1666" i="7"/>
  <c r="H1666" i="7" s="1"/>
  <c r="G1665" i="7"/>
  <c r="H1665" i="7" s="1"/>
  <c r="G1664" i="7"/>
  <c r="H1664" i="7" s="1"/>
  <c r="G1663" i="7"/>
  <c r="H1663" i="7" s="1"/>
  <c r="G1662" i="7"/>
  <c r="H1662" i="7" s="1"/>
  <c r="G1661" i="7"/>
  <c r="H1661" i="7" s="1"/>
  <c r="G1658" i="7"/>
  <c r="H1658" i="7" s="1"/>
  <c r="G1657" i="7"/>
  <c r="H1657" i="7" s="1"/>
  <c r="G1656" i="7"/>
  <c r="H1656" i="7" s="1"/>
  <c r="G1655" i="7"/>
  <c r="H1655" i="7" s="1"/>
  <c r="G1652" i="7"/>
  <c r="H1652" i="7" s="1"/>
  <c r="G1651" i="7"/>
  <c r="H1651" i="7" s="1"/>
  <c r="G1650" i="7"/>
  <c r="H1650" i="7" s="1"/>
  <c r="G1649" i="7"/>
  <c r="H1649" i="7" s="1"/>
  <c r="G1648" i="7"/>
  <c r="H1648" i="7" s="1"/>
  <c r="G1647" i="7"/>
  <c r="H1647" i="7" s="1"/>
  <c r="G1646" i="7"/>
  <c r="H1646" i="7" s="1"/>
  <c r="G1645" i="7"/>
  <c r="H1645" i="7" s="1"/>
  <c r="G1644" i="7"/>
  <c r="H1644" i="7" s="1"/>
  <c r="G1643" i="7"/>
  <c r="H1643" i="7" s="1"/>
  <c r="G1642" i="7"/>
  <c r="H1642" i="7" s="1"/>
  <c r="G1641" i="7"/>
  <c r="H1641" i="7" s="1"/>
  <c r="G1640" i="7"/>
  <c r="H1640" i="7" s="1"/>
  <c r="G1639" i="7"/>
  <c r="H1639" i="7" s="1"/>
  <c r="G1636" i="7"/>
  <c r="H1636" i="7" s="1"/>
  <c r="G1635" i="7"/>
  <c r="H1635" i="7" s="1"/>
  <c r="G1634" i="7"/>
  <c r="H1634" i="7" s="1"/>
  <c r="G1631" i="7"/>
  <c r="H1631" i="7" s="1"/>
  <c r="G1630" i="7"/>
  <c r="H1630" i="7" s="1"/>
  <c r="G1629" i="7"/>
  <c r="H1629" i="7" s="1"/>
  <c r="G1628" i="7"/>
  <c r="H1628" i="7" s="1"/>
  <c r="G1624" i="7"/>
  <c r="H1624" i="7" s="1"/>
  <c r="G1623" i="7"/>
  <c r="H1623" i="7" s="1"/>
  <c r="G1622" i="7"/>
  <c r="H1622" i="7" s="1"/>
  <c r="G1619" i="7"/>
  <c r="H1619" i="7" s="1"/>
  <c r="G1618" i="7"/>
  <c r="H1618" i="7" s="1"/>
  <c r="G1617" i="7"/>
  <c r="H1617" i="7" s="1"/>
  <c r="G1614" i="7"/>
  <c r="H1614" i="7" s="1"/>
  <c r="G1613" i="7"/>
  <c r="H1613" i="7" s="1"/>
  <c r="G1612" i="7"/>
  <c r="H1612" i="7" s="1"/>
  <c r="G1609" i="7"/>
  <c r="H1609" i="7" s="1"/>
  <c r="G1608" i="7"/>
  <c r="H1608" i="7" s="1"/>
  <c r="G1607" i="7"/>
  <c r="H1607" i="7" s="1"/>
  <c r="G1606" i="7"/>
  <c r="H1606" i="7" s="1"/>
  <c r="G1603" i="7"/>
  <c r="H1603" i="7" s="1"/>
  <c r="G1602" i="7"/>
  <c r="H1602" i="7" s="1"/>
  <c r="G1601" i="7"/>
  <c r="H1601" i="7" s="1"/>
  <c r="G1598" i="7"/>
  <c r="H1598" i="7" s="1"/>
  <c r="G1597" i="7"/>
  <c r="H1597" i="7" s="1"/>
  <c r="G1596" i="7"/>
  <c r="H1596" i="7" s="1"/>
  <c r="G1593" i="7"/>
  <c r="H1593" i="7" s="1"/>
  <c r="G1592" i="7"/>
  <c r="H1592" i="7" s="1"/>
  <c r="G1591" i="7"/>
  <c r="H1591" i="7" s="1"/>
  <c r="G1588" i="7"/>
  <c r="H1588" i="7" s="1"/>
  <c r="G1587" i="7"/>
  <c r="H1587" i="7" s="1"/>
  <c r="G1586" i="7"/>
  <c r="H1586" i="7" s="1"/>
  <c r="G1583" i="7"/>
  <c r="H1583" i="7" s="1"/>
  <c r="G1582" i="7"/>
  <c r="H1582" i="7" s="1"/>
  <c r="G1581" i="7"/>
  <c r="H1581" i="7" s="1"/>
  <c r="G1578" i="7"/>
  <c r="H1578" i="7" s="1"/>
  <c r="G1577" i="7"/>
  <c r="H1577" i="7" s="1"/>
  <c r="G1576" i="7"/>
  <c r="H1576" i="7" s="1"/>
  <c r="G1573" i="7"/>
  <c r="H1573" i="7" s="1"/>
  <c r="G1572" i="7"/>
  <c r="H1572" i="7" s="1"/>
  <c r="G1571" i="7"/>
  <c r="H1571" i="7" s="1"/>
  <c r="G1568" i="7"/>
  <c r="H1568" i="7" s="1"/>
  <c r="G1567" i="7"/>
  <c r="H1567" i="7" s="1"/>
  <c r="G1566" i="7"/>
  <c r="H1566" i="7" s="1"/>
  <c r="G1563" i="7"/>
  <c r="H1563" i="7" s="1"/>
  <c r="G1562" i="7"/>
  <c r="H1562" i="7" s="1"/>
  <c r="G1561" i="7"/>
  <c r="H1561" i="7" s="1"/>
  <c r="G1558" i="7"/>
  <c r="H1558" i="7" s="1"/>
  <c r="G1557" i="7"/>
  <c r="H1557" i="7" s="1"/>
  <c r="G1556" i="7"/>
  <c r="H1556" i="7" s="1"/>
  <c r="G1553" i="7"/>
  <c r="H1553" i="7" s="1"/>
  <c r="G1552" i="7"/>
  <c r="H1552" i="7" s="1"/>
  <c r="G1551" i="7"/>
  <c r="H1551" i="7" s="1"/>
  <c r="G1548" i="7"/>
  <c r="H1548" i="7" s="1"/>
  <c r="G1547" i="7"/>
  <c r="H1547" i="7" s="1"/>
  <c r="G1546" i="7"/>
  <c r="H1546" i="7" s="1"/>
  <c r="G1545" i="7"/>
  <c r="H1545" i="7" s="1"/>
  <c r="G1542" i="7"/>
  <c r="H1542" i="7" s="1"/>
  <c r="G1541" i="7"/>
  <c r="H1541" i="7" s="1"/>
  <c r="G1540" i="7"/>
  <c r="H1540" i="7" s="1"/>
  <c r="G1539" i="7"/>
  <c r="H1539" i="7" s="1"/>
  <c r="G1536" i="7"/>
  <c r="H1536" i="7" s="1"/>
  <c r="G1535" i="7"/>
  <c r="H1535" i="7" s="1"/>
  <c r="G1534" i="7"/>
  <c r="H1534" i="7" s="1"/>
  <c r="G1533" i="7"/>
  <c r="H1533" i="7" s="1"/>
  <c r="G1527" i="7"/>
  <c r="H1527" i="7" s="1"/>
  <c r="G1526" i="7"/>
  <c r="H1526" i="7" s="1"/>
  <c r="G1525" i="7"/>
  <c r="H1525" i="7" s="1"/>
  <c r="G1524" i="7"/>
  <c r="H1524" i="7" s="1"/>
  <c r="G1523" i="7"/>
  <c r="H1523" i="7" s="1"/>
  <c r="G1522" i="7"/>
  <c r="H1522" i="7" s="1"/>
  <c r="G1521" i="7"/>
  <c r="H1521" i="7" s="1"/>
  <c r="G1520" i="7"/>
  <c r="H1520" i="7" s="1"/>
  <c r="G1519" i="7"/>
  <c r="H1519" i="7" s="1"/>
  <c r="G1518" i="7"/>
  <c r="H1518" i="7" s="1"/>
  <c r="G1517" i="7"/>
  <c r="H1517" i="7" s="1"/>
  <c r="G1516" i="7"/>
  <c r="H1516" i="7" s="1"/>
  <c r="G1515" i="7"/>
  <c r="H1515" i="7" s="1"/>
  <c r="G1514" i="7"/>
  <c r="H1514" i="7" s="1"/>
  <c r="G1513" i="7"/>
  <c r="H1513" i="7" s="1"/>
  <c r="G1512" i="7"/>
  <c r="H1512" i="7" s="1"/>
  <c r="G1509" i="7"/>
  <c r="H1509" i="7" s="1"/>
  <c r="G1508" i="7"/>
  <c r="H1508" i="7" s="1"/>
  <c r="G1507" i="7"/>
  <c r="H1507" i="7" s="1"/>
  <c r="G1506" i="7"/>
  <c r="H1506" i="7" s="1"/>
  <c r="G1505" i="7"/>
  <c r="H1505" i="7" s="1"/>
  <c r="G1504" i="7"/>
  <c r="H1504" i="7" s="1"/>
  <c r="G1503" i="7"/>
  <c r="H1503" i="7" s="1"/>
  <c r="G1502" i="7"/>
  <c r="H1502" i="7" s="1"/>
  <c r="G1501" i="7"/>
  <c r="H1501" i="7" s="1"/>
  <c r="G1500" i="7"/>
  <c r="H1500" i="7" s="1"/>
  <c r="G1499" i="7"/>
  <c r="H1499" i="7" s="1"/>
  <c r="G1498" i="7"/>
  <c r="H1498" i="7" s="1"/>
  <c r="G1497" i="7"/>
  <c r="H1497" i="7" s="1"/>
  <c r="G1496" i="7"/>
  <c r="H1496" i="7" s="1"/>
  <c r="G1495" i="7"/>
  <c r="H1495" i="7" s="1"/>
  <c r="G1494" i="7"/>
  <c r="H1494" i="7" s="1"/>
  <c r="G1493" i="7"/>
  <c r="H1493" i="7" s="1"/>
  <c r="G1492" i="7"/>
  <c r="H1492" i="7" s="1"/>
  <c r="G1491" i="7"/>
  <c r="H1491" i="7" s="1"/>
  <c r="G1490" i="7"/>
  <c r="H1490" i="7" s="1"/>
  <c r="G1489" i="7"/>
  <c r="H1489" i="7" s="1"/>
  <c r="G1488" i="7"/>
  <c r="H1488" i="7" s="1"/>
  <c r="G1487" i="7"/>
  <c r="H1487" i="7" s="1"/>
  <c r="G1486" i="7"/>
  <c r="H1486" i="7" s="1"/>
  <c r="G1485" i="7"/>
  <c r="H1485" i="7" s="1"/>
  <c r="G1484" i="7"/>
  <c r="H1484" i="7" s="1"/>
  <c r="G1480" i="7"/>
  <c r="H1480" i="7" s="1"/>
  <c r="G1479" i="7"/>
  <c r="H1479" i="7" s="1"/>
  <c r="G1478" i="7"/>
  <c r="H1478" i="7" s="1"/>
  <c r="G1477" i="7"/>
  <c r="H1477" i="7" s="1"/>
  <c r="G1476" i="7"/>
  <c r="H1476" i="7" s="1"/>
  <c r="G1475" i="7"/>
  <c r="H1475" i="7" s="1"/>
  <c r="G1474" i="7"/>
  <c r="H1474" i="7" s="1"/>
  <c r="G1473" i="7"/>
  <c r="H1473" i="7" s="1"/>
  <c r="G1472" i="7"/>
  <c r="H1472" i="7" s="1"/>
  <c r="G1471" i="7"/>
  <c r="H1471" i="7" s="1"/>
  <c r="G1467" i="7"/>
  <c r="H1467" i="7" s="1"/>
  <c r="G1466" i="7"/>
  <c r="H1466" i="7" s="1"/>
  <c r="G1465" i="7"/>
  <c r="H1465" i="7" s="1"/>
  <c r="G1464" i="7"/>
  <c r="H1464" i="7" s="1"/>
  <c r="G1463" i="7"/>
  <c r="H1463" i="7" s="1"/>
  <c r="G1462" i="7"/>
  <c r="H1462" i="7" s="1"/>
  <c r="G1461" i="7"/>
  <c r="H1461" i="7" s="1"/>
  <c r="G1460" i="7"/>
  <c r="H1460" i="7" s="1"/>
  <c r="G1459" i="7"/>
  <c r="H1459" i="7" s="1"/>
  <c r="G1458" i="7"/>
  <c r="H1458" i="7" s="1"/>
  <c r="G1455" i="7"/>
  <c r="H1455" i="7" s="1"/>
  <c r="G1454" i="7"/>
  <c r="H1454" i="7" s="1"/>
  <c r="G1453" i="7"/>
  <c r="H1453" i="7" s="1"/>
  <c r="G1452" i="7"/>
  <c r="H1452" i="7" s="1"/>
  <c r="G1451" i="7"/>
  <c r="H1451" i="7" s="1"/>
  <c r="G1450" i="7"/>
  <c r="H1450" i="7" s="1"/>
  <c r="G1449" i="7"/>
  <c r="H1449" i="7" s="1"/>
  <c r="G1448" i="7"/>
  <c r="H1448" i="7" s="1"/>
  <c r="G1447" i="7"/>
  <c r="H1447" i="7" s="1"/>
  <c r="G1446" i="7"/>
  <c r="H1446" i="7" s="1"/>
  <c r="G1443" i="7"/>
  <c r="H1443" i="7" s="1"/>
  <c r="G1442" i="7"/>
  <c r="H1442" i="7" s="1"/>
  <c r="G1441" i="7"/>
  <c r="H1441" i="7" s="1"/>
  <c r="G1440" i="7"/>
  <c r="H1440" i="7" s="1"/>
  <c r="G1439" i="7"/>
  <c r="H1439" i="7" s="1"/>
  <c r="G1438" i="7"/>
  <c r="H1438" i="7" s="1"/>
  <c r="G1437" i="7"/>
  <c r="H1437" i="7" s="1"/>
  <c r="G1436" i="7"/>
  <c r="H1436" i="7" s="1"/>
  <c r="G1435" i="7"/>
  <c r="H1435" i="7" s="1"/>
  <c r="G1434" i="7"/>
  <c r="H1434" i="7" s="1"/>
  <c r="G1431" i="7"/>
  <c r="H1431" i="7" s="1"/>
  <c r="G1430" i="7"/>
  <c r="H1430" i="7" s="1"/>
  <c r="G1429" i="7"/>
  <c r="H1429" i="7" s="1"/>
  <c r="G1428" i="7"/>
  <c r="H1428" i="7" s="1"/>
  <c r="G1427" i="7"/>
  <c r="H1427" i="7" s="1"/>
  <c r="G1426" i="7"/>
  <c r="H1426" i="7" s="1"/>
  <c r="G1425" i="7"/>
  <c r="H1425" i="7" s="1"/>
  <c r="G1424" i="7"/>
  <c r="H1424" i="7" s="1"/>
  <c r="G1421" i="7"/>
  <c r="H1421" i="7" s="1"/>
  <c r="G1420" i="7"/>
  <c r="H1420" i="7" s="1"/>
  <c r="G1419" i="7"/>
  <c r="H1419" i="7" s="1"/>
  <c r="G1418" i="7"/>
  <c r="H1418" i="7" s="1"/>
  <c r="G1417" i="7"/>
  <c r="H1417" i="7" s="1"/>
  <c r="G1416" i="7"/>
  <c r="H1416" i="7" s="1"/>
  <c r="G1415" i="7"/>
  <c r="H1415" i="7" s="1"/>
  <c r="G1414" i="7"/>
  <c r="H1414" i="7" s="1"/>
  <c r="G1413" i="7"/>
  <c r="H1413" i="7" s="1"/>
  <c r="G1412" i="7"/>
  <c r="H1412" i="7" s="1"/>
  <c r="G1409" i="7"/>
  <c r="H1409" i="7" s="1"/>
  <c r="G1408" i="7"/>
  <c r="H1408" i="7" s="1"/>
  <c r="G1407" i="7"/>
  <c r="H1407" i="7" s="1"/>
  <c r="G1406" i="7"/>
  <c r="H1406" i="7" s="1"/>
  <c r="G1405" i="7"/>
  <c r="H1405" i="7" s="1"/>
  <c r="G1404" i="7"/>
  <c r="H1404" i="7" s="1"/>
  <c r="G1403" i="7"/>
  <c r="H1403" i="7" s="1"/>
  <c r="G1402" i="7"/>
  <c r="H1402" i="7" s="1"/>
  <c r="G1401" i="7"/>
  <c r="H1401" i="7" s="1"/>
  <c r="G1400" i="7"/>
  <c r="H1400" i="7" s="1"/>
  <c r="G1396" i="7"/>
  <c r="H1396" i="7" s="1"/>
  <c r="G1395" i="7"/>
  <c r="H1395" i="7" s="1"/>
  <c r="G1392" i="7"/>
  <c r="H1392" i="7" s="1"/>
  <c r="G1391" i="7"/>
  <c r="H1391" i="7" s="1"/>
  <c r="G1390" i="7"/>
  <c r="H1390" i="7" s="1"/>
  <c r="G1387" i="7"/>
  <c r="H1387" i="7" s="1"/>
  <c r="G1386" i="7"/>
  <c r="H1386" i="7" s="1"/>
  <c r="G1385" i="7"/>
  <c r="H1385" i="7" s="1"/>
  <c r="G1382" i="7"/>
  <c r="H1382" i="7" s="1"/>
  <c r="G1381" i="7"/>
  <c r="H1381" i="7" s="1"/>
  <c r="G1380" i="7"/>
  <c r="H1380" i="7" s="1"/>
  <c r="G1379" i="7"/>
  <c r="H1379" i="7" s="1"/>
  <c r="G1378" i="7"/>
  <c r="H1378" i="7" s="1"/>
  <c r="G1377" i="7"/>
  <c r="H1377" i="7" s="1"/>
  <c r="G1372" i="7"/>
  <c r="H1372" i="7" s="1"/>
  <c r="G1371" i="7"/>
  <c r="H1371" i="7" s="1"/>
  <c r="G1370" i="7"/>
  <c r="H1370" i="7" s="1"/>
  <c r="G1369" i="7"/>
  <c r="H1369" i="7" s="1"/>
  <c r="G1368" i="7"/>
  <c r="H1368" i="7" s="1"/>
  <c r="G1367" i="7"/>
  <c r="H1367" i="7" s="1"/>
  <c r="G1366" i="7"/>
  <c r="H1366" i="7" s="1"/>
  <c r="G1365" i="7"/>
  <c r="H1365" i="7" s="1"/>
  <c r="G1364" i="7"/>
  <c r="H1364" i="7" s="1"/>
  <c r="G1363" i="7"/>
  <c r="H1363" i="7" s="1"/>
  <c r="G1362" i="7"/>
  <c r="H1362" i="7" s="1"/>
  <c r="G1361" i="7"/>
  <c r="H1361" i="7" s="1"/>
  <c r="G1360" i="7"/>
  <c r="H1360" i="7" s="1"/>
  <c r="G1340" i="7"/>
  <c r="H1340" i="7" s="1"/>
  <c r="G1339" i="7"/>
  <c r="H1339" i="7" s="1"/>
  <c r="G1338" i="7"/>
  <c r="H1338" i="7" s="1"/>
  <c r="G1337" i="7"/>
  <c r="H1337" i="7" s="1"/>
  <c r="G1336" i="7"/>
  <c r="H1336" i="7" s="1"/>
  <c r="G1335" i="7"/>
  <c r="H1335" i="7" s="1"/>
  <c r="G1334" i="7"/>
  <c r="H1334" i="7" s="1"/>
  <c r="G1333" i="7"/>
  <c r="H1333" i="7" s="1"/>
  <c r="G1332" i="7"/>
  <c r="H1332" i="7" s="1"/>
  <c r="G1357" i="7"/>
  <c r="H1357" i="7" s="1"/>
  <c r="G1356" i="7"/>
  <c r="H1356" i="7" s="1"/>
  <c r="G1355" i="7"/>
  <c r="H1355" i="7" s="1"/>
  <c r="G1354" i="7"/>
  <c r="H1354" i="7" s="1"/>
  <c r="G1353" i="7"/>
  <c r="H1353" i="7" s="1"/>
  <c r="G1352" i="7"/>
  <c r="H1352" i="7" s="1"/>
  <c r="G1351" i="7"/>
  <c r="H1351" i="7" s="1"/>
  <c r="G1350" i="7"/>
  <c r="H1350" i="7" s="1"/>
  <c r="G1349" i="7"/>
  <c r="H1349" i="7" s="1"/>
  <c r="G1348" i="7"/>
  <c r="H1348" i="7" s="1"/>
  <c r="G1347" i="7"/>
  <c r="H1347" i="7" s="1"/>
  <c r="G1346" i="7"/>
  <c r="H1346" i="7" s="1"/>
  <c r="G1345" i="7"/>
  <c r="H1345" i="7" s="1"/>
  <c r="G1344" i="7"/>
  <c r="H1344" i="7" s="1"/>
  <c r="G1343" i="7"/>
  <c r="H1343" i="7" s="1"/>
  <c r="G1329" i="7"/>
  <c r="H1329" i="7" s="1"/>
  <c r="G1328" i="7"/>
  <c r="H1328" i="7" s="1"/>
  <c r="G1324" i="7"/>
  <c r="H1324" i="7" s="1"/>
  <c r="G1323" i="7"/>
  <c r="H1323" i="7" s="1"/>
  <c r="G1322" i="7"/>
  <c r="H1322" i="7" s="1"/>
  <c r="G1321" i="7"/>
  <c r="H1321" i="7" s="1"/>
  <c r="G1320" i="7"/>
  <c r="H1320" i="7" s="1"/>
  <c r="G1319" i="7"/>
  <c r="H1319" i="7" s="1"/>
  <c r="G1318" i="7"/>
  <c r="H1318" i="7" s="1"/>
  <c r="G1317" i="7"/>
  <c r="H1317" i="7" s="1"/>
  <c r="G1316" i="7"/>
  <c r="H1316" i="7" s="1"/>
  <c r="G1315" i="7"/>
  <c r="H1315" i="7" s="1"/>
  <c r="G1314" i="7"/>
  <c r="H1314" i="7" s="1"/>
  <c r="G1313" i="7"/>
  <c r="H1313" i="7" s="1"/>
  <c r="G1312" i="7"/>
  <c r="H1312" i="7" s="1"/>
  <c r="G1311" i="7"/>
  <c r="H1311" i="7" s="1"/>
  <c r="G1310" i="7"/>
  <c r="H1310" i="7" s="1"/>
  <c r="G1309" i="7"/>
  <c r="H1309" i="7" s="1"/>
  <c r="G1308" i="7"/>
  <c r="H1308" i="7" s="1"/>
  <c r="G1307" i="7"/>
  <c r="H1307" i="7" s="1"/>
  <c r="G1306" i="7"/>
  <c r="H1306" i="7" s="1"/>
  <c r="G1305" i="7"/>
  <c r="H1305" i="7" s="1"/>
  <c r="G1304" i="7"/>
  <c r="H1304" i="7" s="1"/>
  <c r="G1301" i="7"/>
  <c r="H1301" i="7" s="1"/>
  <c r="G1300" i="7"/>
  <c r="H1300" i="7" s="1"/>
  <c r="G1299" i="7"/>
  <c r="H1299" i="7" s="1"/>
  <c r="G1298" i="7"/>
  <c r="H1298" i="7" s="1"/>
  <c r="G1297" i="7"/>
  <c r="H1297" i="7" s="1"/>
  <c r="G1296" i="7"/>
  <c r="H1296" i="7" s="1"/>
  <c r="G1295" i="7"/>
  <c r="H1295" i="7" s="1"/>
  <c r="G1294" i="7"/>
  <c r="H1294" i="7" s="1"/>
  <c r="G1290" i="7"/>
  <c r="H1290" i="7" s="1"/>
  <c r="G1289" i="7"/>
  <c r="H1289" i="7" s="1"/>
  <c r="G1288" i="7"/>
  <c r="H1288" i="7" s="1"/>
  <c r="G1287" i="7"/>
  <c r="H1287" i="7" s="1"/>
  <c r="G1286" i="7"/>
  <c r="H1286" i="7" s="1"/>
  <c r="G1285" i="7"/>
  <c r="H1285" i="7" s="1"/>
  <c r="G1282" i="7"/>
  <c r="H1282" i="7" s="1"/>
  <c r="G1281" i="7"/>
  <c r="H1281" i="7" s="1"/>
  <c r="G1280" i="7"/>
  <c r="H1280" i="7" s="1"/>
  <c r="G1279" i="7"/>
  <c r="H1279" i="7" s="1"/>
  <c r="G1278" i="7"/>
  <c r="H1278" i="7" s="1"/>
  <c r="G1277" i="7"/>
  <c r="H1277" i="7" s="1"/>
  <c r="G1274" i="7"/>
  <c r="H1274" i="7" s="1"/>
  <c r="G1273" i="7"/>
  <c r="H1273" i="7" s="1"/>
  <c r="G1272" i="7"/>
  <c r="H1272" i="7" s="1"/>
  <c r="G1271" i="7"/>
  <c r="H1271" i="7" s="1"/>
  <c r="G1270" i="7"/>
  <c r="H1270" i="7" s="1"/>
  <c r="G1267" i="7"/>
  <c r="H1267" i="7" s="1"/>
  <c r="G1266" i="7"/>
  <c r="H1266" i="7" s="1"/>
  <c r="G1265" i="7"/>
  <c r="H1265" i="7" s="1"/>
  <c r="G1264" i="7"/>
  <c r="H1264" i="7" s="1"/>
  <c r="G1259" i="7"/>
  <c r="H1259" i="7" s="1"/>
  <c r="G1258" i="7"/>
  <c r="H1258" i="7" s="1"/>
  <c r="G1257" i="7"/>
  <c r="H1257" i="7" s="1"/>
  <c r="G1254" i="7"/>
  <c r="H1254" i="7" s="1"/>
  <c r="G1253" i="7"/>
  <c r="H1253" i="7" s="1"/>
  <c r="G1252" i="7"/>
  <c r="H1252" i="7" s="1"/>
  <c r="G1248" i="7"/>
  <c r="H1248" i="7" s="1"/>
  <c r="G1247" i="7"/>
  <c r="H1247" i="7" s="1"/>
  <c r="G1244" i="7"/>
  <c r="H1244" i="7" s="1"/>
  <c r="G1243" i="7"/>
  <c r="H1243" i="7" s="1"/>
  <c r="G1242" i="7"/>
  <c r="H1242" i="7" s="1"/>
  <c r="G1241" i="7"/>
  <c r="H1241" i="7" s="1"/>
  <c r="G1240" i="7"/>
  <c r="H1240" i="7" s="1"/>
  <c r="G1239" i="7"/>
  <c r="H1239" i="7" s="1"/>
  <c r="G1238" i="7"/>
  <c r="H1238" i="7" s="1"/>
  <c r="G1237" i="7"/>
  <c r="H1237" i="7" s="1"/>
  <c r="G1236" i="7"/>
  <c r="H1236" i="7" s="1"/>
  <c r="G1235" i="7"/>
  <c r="H1235" i="7" s="1"/>
  <c r="G1234" i="7"/>
  <c r="H1234" i="7" s="1"/>
  <c r="G1233" i="7"/>
  <c r="H1233" i="7" s="1"/>
  <c r="G1232" i="7"/>
  <c r="H1232" i="7" s="1"/>
  <c r="G1231" i="7"/>
  <c r="H1231" i="7" s="1"/>
  <c r="G1230" i="7"/>
  <c r="H1230" i="7" s="1"/>
  <c r="G1229" i="7"/>
  <c r="H1229" i="7" s="1"/>
  <c r="G1228" i="7"/>
  <c r="H1228" i="7" s="1"/>
  <c r="G1227" i="7"/>
  <c r="H1227" i="7" s="1"/>
  <c r="G1226" i="7"/>
  <c r="H1226" i="7" s="1"/>
  <c r="G1225" i="7"/>
  <c r="H1225" i="7" s="1"/>
  <c r="G1224" i="7"/>
  <c r="H1224" i="7" s="1"/>
  <c r="G1221" i="7"/>
  <c r="H1221" i="7" s="1"/>
  <c r="G1220" i="7"/>
  <c r="H1220" i="7" s="1"/>
  <c r="G1219" i="7"/>
  <c r="H1219" i="7" s="1"/>
  <c r="G1218" i="7"/>
  <c r="H1218" i="7" s="1"/>
  <c r="G1217" i="7"/>
  <c r="H1217" i="7" s="1"/>
  <c r="G1216" i="7"/>
  <c r="H1216" i="7" s="1"/>
  <c r="G1215" i="7"/>
  <c r="H1215" i="7" s="1"/>
  <c r="G1214" i="7"/>
  <c r="H1214" i="7" s="1"/>
  <c r="G1213" i="7"/>
  <c r="H1213" i="7" s="1"/>
  <c r="G1212" i="7"/>
  <c r="H1212" i="7" s="1"/>
  <c r="G1211" i="7"/>
  <c r="H1211" i="7" s="1"/>
  <c r="G1210" i="7"/>
  <c r="H1210" i="7" s="1"/>
  <c r="G1209" i="7"/>
  <c r="H1209" i="7" s="1"/>
  <c r="G1208" i="7"/>
  <c r="H1208" i="7" s="1"/>
  <c r="G1207" i="7"/>
  <c r="H1207" i="7" s="1"/>
  <c r="G1206" i="7"/>
  <c r="H1206" i="7" s="1"/>
  <c r="G1205" i="7"/>
  <c r="H1205" i="7" s="1"/>
  <c r="G1204" i="7"/>
  <c r="H1204" i="7" s="1"/>
  <c r="G1203" i="7"/>
  <c r="H1203" i="7" s="1"/>
  <c r="G1202" i="7"/>
  <c r="H1202" i="7" s="1"/>
  <c r="G1201" i="7"/>
  <c r="H1201" i="7" s="1"/>
  <c r="G1198" i="7"/>
  <c r="H1198" i="7" s="1"/>
  <c r="G1197" i="7"/>
  <c r="H1197" i="7" s="1"/>
  <c r="G1196" i="7"/>
  <c r="H1196" i="7" s="1"/>
  <c r="G1195" i="7"/>
  <c r="H1195" i="7" s="1"/>
  <c r="G1194" i="7"/>
  <c r="H1194" i="7" s="1"/>
  <c r="G1193" i="7"/>
  <c r="H1193" i="7" s="1"/>
  <c r="G1192" i="7"/>
  <c r="H1192" i="7" s="1"/>
  <c r="G1191" i="7"/>
  <c r="H1191" i="7" s="1"/>
  <c r="G1188" i="7"/>
  <c r="H1188" i="7" s="1"/>
  <c r="G1187" i="7"/>
  <c r="H1187" i="7" s="1"/>
  <c r="G1186" i="7"/>
  <c r="H1186" i="7" s="1"/>
  <c r="G1185" i="7"/>
  <c r="H1185" i="7" s="1"/>
  <c r="G1184" i="7"/>
  <c r="H1184" i="7" s="1"/>
  <c r="G1183" i="7"/>
  <c r="H1183" i="7" s="1"/>
  <c r="G1182" i="7"/>
  <c r="H1182" i="7" s="1"/>
  <c r="G1181" i="7"/>
  <c r="H1181" i="7" s="1"/>
  <c r="G1178" i="7"/>
  <c r="H1178" i="7" s="1"/>
  <c r="G1177" i="7"/>
  <c r="H1177" i="7" s="1"/>
  <c r="G1176" i="7"/>
  <c r="H1176" i="7" s="1"/>
  <c r="G1173" i="7"/>
  <c r="H1173" i="7" s="1"/>
  <c r="G1172" i="7"/>
  <c r="H1172" i="7" s="1"/>
  <c r="G1171" i="7"/>
  <c r="H1171" i="7" s="1"/>
  <c r="G1170" i="7"/>
  <c r="H1170" i="7" s="1"/>
  <c r="G1167" i="7"/>
  <c r="H1167" i="7" s="1"/>
  <c r="G1166" i="7"/>
  <c r="H1166" i="7" s="1"/>
  <c r="G1165" i="7"/>
  <c r="H1165" i="7" s="1"/>
  <c r="G1164" i="7"/>
  <c r="H1164" i="7" s="1"/>
  <c r="G1160" i="7"/>
  <c r="H1160" i="7" s="1"/>
  <c r="G1159" i="7"/>
  <c r="H1159" i="7" s="1"/>
  <c r="G1158" i="7"/>
  <c r="H1158" i="7" s="1"/>
  <c r="G1157" i="7"/>
  <c r="H1157" i="7" s="1"/>
  <c r="G1154" i="7"/>
  <c r="H1154" i="7" s="1"/>
  <c r="G1153" i="7"/>
  <c r="H1153" i="7" s="1"/>
  <c r="G1152" i="7"/>
  <c r="H1152" i="7" s="1"/>
  <c r="G1151" i="7"/>
  <c r="H1151" i="7" s="1"/>
  <c r="G1148" i="7"/>
  <c r="H1148" i="7" s="1"/>
  <c r="G1147" i="7"/>
  <c r="H1147" i="7" s="1"/>
  <c r="G1146" i="7"/>
  <c r="H1146" i="7" s="1"/>
  <c r="G1145" i="7"/>
  <c r="H1145" i="7" s="1"/>
  <c r="G1140" i="7"/>
  <c r="H1140" i="7" s="1"/>
  <c r="G1139" i="7"/>
  <c r="H1139" i="7" s="1"/>
  <c r="G1138" i="7"/>
  <c r="H1138" i="7" s="1"/>
  <c r="G1137" i="7"/>
  <c r="H1137" i="7" s="1"/>
  <c r="G1136" i="7"/>
  <c r="H1136" i="7" s="1"/>
  <c r="G1133" i="7"/>
  <c r="H1133" i="7" s="1"/>
  <c r="G1132" i="7"/>
  <c r="H1132" i="7" s="1"/>
  <c r="G1131" i="7"/>
  <c r="H1131" i="7" s="1"/>
  <c r="G1128" i="7"/>
  <c r="H1128" i="7" s="1"/>
  <c r="G1127" i="7"/>
  <c r="H1127" i="7" s="1"/>
  <c r="G1126" i="7"/>
  <c r="H1126" i="7" s="1"/>
  <c r="G1123" i="7"/>
  <c r="H1123" i="7" s="1"/>
  <c r="G1122" i="7"/>
  <c r="H1122" i="7" s="1"/>
  <c r="G1121" i="7"/>
  <c r="H1121" i="7" s="1"/>
  <c r="G1118" i="7"/>
  <c r="H1118" i="7" s="1"/>
  <c r="G1117" i="7"/>
  <c r="H1117" i="7" s="1"/>
  <c r="G1116" i="7"/>
  <c r="H1116" i="7" s="1"/>
  <c r="G1115" i="7"/>
  <c r="H1115" i="7" s="1"/>
  <c r="G1112" i="7"/>
  <c r="H1112" i="7" s="1"/>
  <c r="G1111" i="7"/>
  <c r="H1111" i="7" s="1"/>
  <c r="G1110" i="7"/>
  <c r="H1110" i="7" s="1"/>
  <c r="G1107" i="7"/>
  <c r="H1107" i="7" s="1"/>
  <c r="G1106" i="7"/>
  <c r="H1106" i="7" s="1"/>
  <c r="G1105" i="7"/>
  <c r="H1105" i="7" s="1"/>
  <c r="G1104" i="7"/>
  <c r="H1104" i="7" s="1"/>
  <c r="G1101" i="7"/>
  <c r="H1101" i="7" s="1"/>
  <c r="G1100" i="7"/>
  <c r="H1100" i="7" s="1"/>
  <c r="G1099" i="7"/>
  <c r="H1099" i="7" s="1"/>
  <c r="G1096" i="7"/>
  <c r="H1096" i="7" s="1"/>
  <c r="G1095" i="7"/>
  <c r="H1095" i="7" s="1"/>
  <c r="G1094" i="7"/>
  <c r="H1094" i="7" s="1"/>
  <c r="G1091" i="7"/>
  <c r="H1091" i="7" s="1"/>
  <c r="G1090" i="7"/>
  <c r="H1090" i="7" s="1"/>
  <c r="G1089" i="7"/>
  <c r="H1089" i="7" s="1"/>
  <c r="G1088" i="7"/>
  <c r="H1088" i="7" s="1"/>
  <c r="G1087" i="7"/>
  <c r="H1087" i="7" s="1"/>
  <c r="G1086" i="7"/>
  <c r="H1086" i="7" s="1"/>
  <c r="G1085" i="7"/>
  <c r="H1085" i="7" s="1"/>
  <c r="G1084" i="7"/>
  <c r="H1084" i="7" s="1"/>
  <c r="G1083" i="7"/>
  <c r="H1083" i="7" s="1"/>
  <c r="G1082" i="7"/>
  <c r="H1082" i="7" s="1"/>
  <c r="G1081" i="7"/>
  <c r="H1081" i="7" s="1"/>
  <c r="G1080" i="7"/>
  <c r="H1080" i="7" s="1"/>
  <c r="G1079" i="7"/>
  <c r="H1079" i="7" s="1"/>
  <c r="G1076" i="7"/>
  <c r="H1076" i="7" s="1"/>
  <c r="G1075" i="7"/>
  <c r="H1075" i="7" s="1"/>
  <c r="G1074" i="7"/>
  <c r="H1074" i="7" s="1"/>
  <c r="G1073" i="7"/>
  <c r="H1073" i="7" s="1"/>
  <c r="G1072" i="7"/>
  <c r="H1072" i="7" s="1"/>
  <c r="G1071" i="7"/>
  <c r="H1071" i="7" s="1"/>
  <c r="G1070" i="7"/>
  <c r="H1070" i="7" s="1"/>
  <c r="G1069" i="7"/>
  <c r="H1069" i="7" s="1"/>
  <c r="G1068" i="7"/>
  <c r="H1068" i="7" s="1"/>
  <c r="G1067" i="7"/>
  <c r="H1067" i="7" s="1"/>
  <c r="G1066" i="7"/>
  <c r="H1066" i="7" s="1"/>
  <c r="G1065" i="7"/>
  <c r="H1065" i="7" s="1"/>
  <c r="G1062" i="7"/>
  <c r="H1062" i="7" s="1"/>
  <c r="G1061" i="7"/>
  <c r="H1061" i="7" s="1"/>
  <c r="G1060" i="7"/>
  <c r="H1060" i="7" s="1"/>
  <c r="G1059" i="7"/>
  <c r="H1059" i="7" s="1"/>
  <c r="G1058" i="7"/>
  <c r="H1058" i="7" s="1"/>
  <c r="G1057" i="7"/>
  <c r="H1057" i="7" s="1"/>
  <c r="G1056" i="7"/>
  <c r="H1056" i="7" s="1"/>
  <c r="G1055" i="7"/>
  <c r="H1055" i="7" s="1"/>
  <c r="G1054" i="7"/>
  <c r="H1054" i="7" s="1"/>
  <c r="G1053" i="7"/>
  <c r="H1053" i="7" s="1"/>
  <c r="G1052" i="7"/>
  <c r="H1052" i="7" s="1"/>
  <c r="G1049" i="7"/>
  <c r="H1049" i="7" s="1"/>
  <c r="G1048" i="7"/>
  <c r="H1048" i="7" s="1"/>
  <c r="G1047" i="7"/>
  <c r="H1047" i="7" s="1"/>
  <c r="G1046" i="7"/>
  <c r="H1046" i="7" s="1"/>
  <c r="G1045" i="7"/>
  <c r="H1045" i="7" s="1"/>
  <c r="G1044" i="7"/>
  <c r="H1044" i="7" s="1"/>
  <c r="G1041" i="7"/>
  <c r="H1041" i="7" s="1"/>
  <c r="G1040" i="7"/>
  <c r="H1040" i="7" s="1"/>
  <c r="G1039" i="7"/>
  <c r="H1039" i="7" s="1"/>
  <c r="G1038" i="7"/>
  <c r="H1038" i="7" s="1"/>
  <c r="G1037" i="7"/>
  <c r="H1037" i="7" s="1"/>
  <c r="G1036" i="7"/>
  <c r="H1036" i="7" s="1"/>
  <c r="G1035" i="7"/>
  <c r="H1035" i="7" s="1"/>
  <c r="G1034" i="7"/>
  <c r="H1034" i="7" s="1"/>
  <c r="G1033" i="7"/>
  <c r="H1033" i="7" s="1"/>
  <c r="G1030" i="7"/>
  <c r="H1030" i="7" s="1"/>
  <c r="G1029" i="7"/>
  <c r="H1029" i="7" s="1"/>
  <c r="G1028" i="7"/>
  <c r="H1028" i="7" s="1"/>
  <c r="G1027" i="7"/>
  <c r="H1027" i="7" s="1"/>
  <c r="G1026" i="7"/>
  <c r="H1026" i="7" s="1"/>
  <c r="G1025" i="7"/>
  <c r="H1025" i="7" s="1"/>
  <c r="G1024" i="7"/>
  <c r="H1024" i="7" s="1"/>
  <c r="G1023" i="7"/>
  <c r="H1023" i="7" s="1"/>
  <c r="G1020" i="7"/>
  <c r="H1020" i="7" s="1"/>
  <c r="G1019" i="7"/>
  <c r="H1019" i="7" s="1"/>
  <c r="G1018" i="7"/>
  <c r="H1018" i="7" s="1"/>
  <c r="G1017" i="7"/>
  <c r="H1017" i="7" s="1"/>
  <c r="G1013" i="7"/>
  <c r="H1013" i="7" s="1"/>
  <c r="G1012" i="7"/>
  <c r="H1012" i="7" s="1"/>
  <c r="G1011" i="7"/>
  <c r="H1011" i="7" s="1"/>
  <c r="G1008" i="7"/>
  <c r="H1008" i="7" s="1"/>
  <c r="G1007" i="7"/>
  <c r="H1007" i="7" s="1"/>
  <c r="G1006" i="7"/>
  <c r="H1006" i="7" s="1"/>
  <c r="G1003" i="7"/>
  <c r="H1003" i="7" s="1"/>
  <c r="G1002" i="7"/>
  <c r="H1002" i="7" s="1"/>
  <c r="G1001" i="7"/>
  <c r="H1001" i="7" s="1"/>
  <c r="G1000" i="7"/>
  <c r="H1000" i="7" s="1"/>
  <c r="G999" i="7"/>
  <c r="H999" i="7" s="1"/>
  <c r="G998" i="7"/>
  <c r="H998" i="7" s="1"/>
  <c r="G997" i="7"/>
  <c r="H997" i="7" s="1"/>
  <c r="G996" i="7"/>
  <c r="H996" i="7" s="1"/>
  <c r="G995" i="7"/>
  <c r="H995" i="7" s="1"/>
  <c r="G994" i="7"/>
  <c r="H994" i="7" s="1"/>
  <c r="G991" i="7"/>
  <c r="H991" i="7" s="1"/>
  <c r="G990" i="7"/>
  <c r="H990" i="7" s="1"/>
  <c r="G989" i="7"/>
  <c r="H989" i="7" s="1"/>
  <c r="G988" i="7"/>
  <c r="H988" i="7" s="1"/>
  <c r="G987" i="7"/>
  <c r="H987" i="7" s="1"/>
  <c r="G986" i="7"/>
  <c r="H986" i="7" s="1"/>
  <c r="G985" i="7"/>
  <c r="H985" i="7" s="1"/>
  <c r="G984" i="7"/>
  <c r="H984" i="7" s="1"/>
  <c r="G981" i="7"/>
  <c r="H981" i="7" s="1"/>
  <c r="G980" i="7"/>
  <c r="H980" i="7" s="1"/>
  <c r="G979" i="7"/>
  <c r="H979" i="7" s="1"/>
  <c r="G978" i="7"/>
  <c r="H978" i="7" s="1"/>
  <c r="G977" i="7"/>
  <c r="H977" i="7" s="1"/>
  <c r="G974" i="7"/>
  <c r="H974" i="7" s="1"/>
  <c r="G973" i="7"/>
  <c r="H973" i="7" s="1"/>
  <c r="G972" i="7"/>
  <c r="H972" i="7" s="1"/>
  <c r="G971" i="7"/>
  <c r="H971" i="7" s="1"/>
  <c r="G970" i="7"/>
  <c r="H970" i="7" s="1"/>
  <c r="G969" i="7"/>
  <c r="H969" i="7" s="1"/>
  <c r="G968" i="7"/>
  <c r="H968" i="7" s="1"/>
  <c r="G967" i="7"/>
  <c r="H967" i="7" s="1"/>
  <c r="G966" i="7"/>
  <c r="H966" i="7" s="1"/>
  <c r="G965" i="7"/>
  <c r="H965" i="7" s="1"/>
  <c r="G964" i="7"/>
  <c r="H964" i="7" s="1"/>
  <c r="G961" i="7"/>
  <c r="H961" i="7" s="1"/>
  <c r="G960" i="7"/>
  <c r="H960" i="7" s="1"/>
  <c r="G959" i="7"/>
  <c r="H959" i="7" s="1"/>
  <c r="G958" i="7"/>
  <c r="H958" i="7" s="1"/>
  <c r="G957" i="7"/>
  <c r="H957" i="7" s="1"/>
  <c r="G956" i="7"/>
  <c r="H956" i="7" s="1"/>
  <c r="G955" i="7"/>
  <c r="H955" i="7" s="1"/>
  <c r="G954" i="7"/>
  <c r="H954" i="7" s="1"/>
  <c r="G953" i="7"/>
  <c r="H953" i="7" s="1"/>
  <c r="G952" i="7"/>
  <c r="H952" i="7" s="1"/>
  <c r="G951" i="7"/>
  <c r="H951" i="7" s="1"/>
  <c r="G948" i="7"/>
  <c r="H948" i="7" s="1"/>
  <c r="G947" i="7"/>
  <c r="H947" i="7" s="1"/>
  <c r="G946" i="7"/>
  <c r="H946" i="7" s="1"/>
  <c r="G945" i="7"/>
  <c r="H945" i="7" s="1"/>
  <c r="G942" i="7"/>
  <c r="H942" i="7" s="1"/>
  <c r="G941" i="7"/>
  <c r="H941" i="7" s="1"/>
  <c r="G940" i="7"/>
  <c r="H940" i="7" s="1"/>
  <c r="G939" i="7"/>
  <c r="H939" i="7" s="1"/>
  <c r="G936" i="7"/>
  <c r="H936" i="7" s="1"/>
  <c r="G935" i="7"/>
  <c r="H935" i="7" s="1"/>
  <c r="G934" i="7"/>
  <c r="H934" i="7" s="1"/>
  <c r="G933" i="7"/>
  <c r="H933" i="7" s="1"/>
  <c r="G932" i="7"/>
  <c r="H932" i="7" s="1"/>
  <c r="G931" i="7"/>
  <c r="H931" i="7" s="1"/>
  <c r="G930" i="7"/>
  <c r="H930" i="7" s="1"/>
  <c r="G929" i="7"/>
  <c r="H929" i="7" s="1"/>
  <c r="G928" i="7"/>
  <c r="H928" i="7" s="1"/>
  <c r="G927" i="7"/>
  <c r="H927" i="7" s="1"/>
  <c r="G924" i="7"/>
  <c r="H924" i="7" s="1"/>
  <c r="G923" i="7"/>
  <c r="H923" i="7" s="1"/>
  <c r="G922" i="7"/>
  <c r="H922" i="7" s="1"/>
  <c r="G921" i="7"/>
  <c r="H921" i="7" s="1"/>
  <c r="G920" i="7"/>
  <c r="H920" i="7" s="1"/>
  <c r="G919" i="7"/>
  <c r="H919" i="7" s="1"/>
  <c r="G918" i="7"/>
  <c r="H918" i="7" s="1"/>
  <c r="G917" i="7"/>
  <c r="H917" i="7" s="1"/>
  <c r="G914" i="7"/>
  <c r="H914" i="7" s="1"/>
  <c r="G913" i="7"/>
  <c r="H913" i="7" s="1"/>
  <c r="G912" i="7"/>
  <c r="H912" i="7" s="1"/>
  <c r="G911" i="7"/>
  <c r="H911" i="7" s="1"/>
  <c r="G910" i="7"/>
  <c r="H910" i="7" s="1"/>
  <c r="G909" i="7"/>
  <c r="H909" i="7" s="1"/>
  <c r="G906" i="7"/>
  <c r="H906" i="7" s="1"/>
  <c r="G905" i="7"/>
  <c r="H905" i="7" s="1"/>
  <c r="G904" i="7"/>
  <c r="H904" i="7" s="1"/>
  <c r="G903" i="7"/>
  <c r="H903" i="7" s="1"/>
  <c r="G902" i="7"/>
  <c r="H902" i="7" s="1"/>
  <c r="G901" i="7"/>
  <c r="H901" i="7" s="1"/>
  <c r="G900" i="7"/>
  <c r="H900" i="7" s="1"/>
  <c r="G897" i="7"/>
  <c r="H897" i="7" s="1"/>
  <c r="G896" i="7"/>
  <c r="H896" i="7" s="1"/>
  <c r="G895" i="7"/>
  <c r="H895" i="7" s="1"/>
  <c r="G894" i="7"/>
  <c r="H894" i="7" s="1"/>
  <c r="G893" i="7"/>
  <c r="H893" i="7" s="1"/>
  <c r="G890" i="7"/>
  <c r="H890" i="7" s="1"/>
  <c r="G889" i="7"/>
  <c r="H889" i="7" s="1"/>
  <c r="G888" i="7"/>
  <c r="H888" i="7" s="1"/>
  <c r="G887" i="7"/>
  <c r="H887" i="7" s="1"/>
  <c r="G886" i="7"/>
  <c r="H886" i="7" s="1"/>
  <c r="G885" i="7"/>
  <c r="H885" i="7" s="1"/>
  <c r="G882" i="7"/>
  <c r="H882" i="7" s="1"/>
  <c r="G881" i="7"/>
  <c r="H881" i="7" s="1"/>
  <c r="G880" i="7"/>
  <c r="H880" i="7" s="1"/>
  <c r="G879" i="7"/>
  <c r="H879" i="7" s="1"/>
  <c r="G878" i="7"/>
  <c r="H878" i="7" s="1"/>
  <c r="G875" i="7"/>
  <c r="H875" i="7" s="1"/>
  <c r="G874" i="7"/>
  <c r="H874" i="7" s="1"/>
  <c r="G873" i="7"/>
  <c r="H873" i="7" s="1"/>
  <c r="G872" i="7"/>
  <c r="H872" i="7" s="1"/>
  <c r="G871" i="7"/>
  <c r="H871" i="7" s="1"/>
  <c r="G870" i="7"/>
  <c r="H870" i="7" s="1"/>
  <c r="G869" i="7"/>
  <c r="H869" i="7" s="1"/>
  <c r="G868" i="7"/>
  <c r="H868" i="7" s="1"/>
  <c r="G865" i="7"/>
  <c r="H865" i="7" s="1"/>
  <c r="G864" i="7"/>
  <c r="H864" i="7" s="1"/>
  <c r="G863" i="7"/>
  <c r="H863" i="7" s="1"/>
  <c r="G862" i="7"/>
  <c r="H862" i="7" s="1"/>
  <c r="G861" i="7"/>
  <c r="H861" i="7" s="1"/>
  <c r="G860" i="7"/>
  <c r="H860" i="7" s="1"/>
  <c r="G859" i="7"/>
  <c r="H859" i="7" s="1"/>
  <c r="G858" i="7"/>
  <c r="H858" i="7" s="1"/>
  <c r="G854" i="7"/>
  <c r="H854" i="7" s="1"/>
  <c r="G853" i="7"/>
  <c r="H853" i="7" s="1"/>
  <c r="G852" i="7"/>
  <c r="H852" i="7" s="1"/>
  <c r="G851" i="7"/>
  <c r="H851" i="7" s="1"/>
  <c r="G850" i="7"/>
  <c r="H850" i="7" s="1"/>
  <c r="G849" i="7"/>
  <c r="H849" i="7" s="1"/>
  <c r="G846" i="7"/>
  <c r="H846" i="7" s="1"/>
  <c r="G845" i="7"/>
  <c r="H845" i="7" s="1"/>
  <c r="G844" i="7"/>
  <c r="H844" i="7" s="1"/>
  <c r="G843" i="7"/>
  <c r="H843" i="7" s="1"/>
  <c r="G842" i="7"/>
  <c r="H842" i="7" s="1"/>
  <c r="G841" i="7"/>
  <c r="H841" i="7" s="1"/>
  <c r="G840" i="7"/>
  <c r="H840" i="7" s="1"/>
  <c r="G839" i="7"/>
  <c r="H839" i="7" s="1"/>
  <c r="G836" i="7"/>
  <c r="H836" i="7" s="1"/>
  <c r="G835" i="7"/>
  <c r="H835" i="7" s="1"/>
  <c r="G834" i="7"/>
  <c r="H834" i="7" s="1"/>
  <c r="G833" i="7"/>
  <c r="H833" i="7" s="1"/>
  <c r="G832" i="7"/>
  <c r="H832" i="7" s="1"/>
  <c r="G831" i="7"/>
  <c r="H831" i="7" s="1"/>
  <c r="G828" i="7"/>
  <c r="H828" i="7" s="1"/>
  <c r="G827" i="7"/>
  <c r="H827" i="7" s="1"/>
  <c r="G826" i="7"/>
  <c r="H826" i="7" s="1"/>
  <c r="G825" i="7"/>
  <c r="H825" i="7" s="1"/>
  <c r="G824" i="7"/>
  <c r="H824" i="7" s="1"/>
  <c r="G823" i="7"/>
  <c r="H823" i="7" s="1"/>
  <c r="G822" i="7"/>
  <c r="H822" i="7" s="1"/>
  <c r="G819" i="7"/>
  <c r="H819" i="7" s="1"/>
  <c r="G818" i="7"/>
  <c r="H818" i="7" s="1"/>
  <c r="G817" i="7"/>
  <c r="H817" i="7" s="1"/>
  <c r="G816" i="7"/>
  <c r="H816" i="7" s="1"/>
  <c r="G815" i="7"/>
  <c r="H815" i="7" s="1"/>
  <c r="G814" i="7"/>
  <c r="H814" i="7" s="1"/>
  <c r="G813" i="7"/>
  <c r="H813" i="7" s="1"/>
  <c r="G812" i="7"/>
  <c r="H812" i="7" s="1"/>
  <c r="G809" i="7"/>
  <c r="H809" i="7" s="1"/>
  <c r="G808" i="7"/>
  <c r="H808" i="7" s="1"/>
  <c r="G807" i="7"/>
  <c r="H807" i="7" s="1"/>
  <c r="G806" i="7"/>
  <c r="H806" i="7" s="1"/>
  <c r="G805" i="7"/>
  <c r="H805" i="7" s="1"/>
  <c r="G804" i="7"/>
  <c r="H804" i="7" s="1"/>
  <c r="G801" i="7"/>
  <c r="H801" i="7" s="1"/>
  <c r="G800" i="7"/>
  <c r="H800" i="7" s="1"/>
  <c r="G799" i="7"/>
  <c r="H799" i="7" s="1"/>
  <c r="G798" i="7"/>
  <c r="H798" i="7" s="1"/>
  <c r="G797" i="7"/>
  <c r="H797" i="7" s="1"/>
  <c r="G794" i="7"/>
  <c r="H794" i="7" s="1"/>
  <c r="G793" i="7"/>
  <c r="H793" i="7" s="1"/>
  <c r="G792" i="7"/>
  <c r="H792" i="7" s="1"/>
  <c r="G791" i="7"/>
  <c r="H791" i="7" s="1"/>
  <c r="G790" i="7"/>
  <c r="H790" i="7" s="1"/>
  <c r="G789" i="7"/>
  <c r="H789" i="7" s="1"/>
  <c r="G786" i="7"/>
  <c r="H786" i="7" s="1"/>
  <c r="G785" i="7"/>
  <c r="H785" i="7" s="1"/>
  <c r="G784" i="7"/>
  <c r="H784" i="7" s="1"/>
  <c r="G783" i="7"/>
  <c r="H783" i="7" s="1"/>
  <c r="G782" i="7"/>
  <c r="H782" i="7" s="1"/>
  <c r="G781" i="7"/>
  <c r="H781" i="7" s="1"/>
  <c r="G778" i="7"/>
  <c r="H778" i="7" s="1"/>
  <c r="G777" i="7"/>
  <c r="H777" i="7" s="1"/>
  <c r="G776" i="7"/>
  <c r="H776" i="7" s="1"/>
  <c r="G775" i="7"/>
  <c r="H775" i="7" s="1"/>
  <c r="G774" i="7"/>
  <c r="H774" i="7" s="1"/>
  <c r="G773" i="7"/>
  <c r="H773" i="7" s="1"/>
  <c r="G770" i="7"/>
  <c r="H770" i="7" s="1"/>
  <c r="G769" i="7"/>
  <c r="H769" i="7" s="1"/>
  <c r="G768" i="7"/>
  <c r="H768" i="7" s="1"/>
  <c r="G767" i="7"/>
  <c r="H767" i="7" s="1"/>
  <c r="G766" i="7"/>
  <c r="H766" i="7" s="1"/>
  <c r="G765" i="7"/>
  <c r="H765" i="7" s="1"/>
  <c r="G764" i="7"/>
  <c r="H764" i="7" s="1"/>
  <c r="G758" i="7"/>
  <c r="H758" i="7" s="1"/>
  <c r="G757" i="7"/>
  <c r="H757" i="7" s="1"/>
  <c r="G756" i="7"/>
  <c r="H756" i="7" s="1"/>
  <c r="G755" i="7"/>
  <c r="H755" i="7" s="1"/>
  <c r="G754" i="7"/>
  <c r="H754" i="7" s="1"/>
  <c r="G753" i="7"/>
  <c r="H753" i="7" s="1"/>
  <c r="G752" i="7"/>
  <c r="H752" i="7" s="1"/>
  <c r="G751" i="7"/>
  <c r="H751" i="7" s="1"/>
  <c r="G747" i="7"/>
  <c r="H747" i="7" s="1"/>
  <c r="G746" i="7"/>
  <c r="H746" i="7" s="1"/>
  <c r="G743" i="7"/>
  <c r="H743" i="7" s="1"/>
  <c r="G742" i="7"/>
  <c r="H742" i="7" s="1"/>
  <c r="G741" i="7"/>
  <c r="H741" i="7" s="1"/>
  <c r="G740" i="7"/>
  <c r="H740" i="7" s="1"/>
  <c r="G739" i="7"/>
  <c r="H739" i="7" s="1"/>
  <c r="G738" i="7"/>
  <c r="H738" i="7" s="1"/>
  <c r="G737" i="7"/>
  <c r="H737" i="7" s="1"/>
  <c r="G736" i="7"/>
  <c r="H736" i="7" s="1"/>
  <c r="G735" i="7"/>
  <c r="H735" i="7" s="1"/>
  <c r="G732" i="7"/>
  <c r="H732" i="7" s="1"/>
  <c r="G731" i="7"/>
  <c r="H731" i="7" s="1"/>
  <c r="G730" i="7"/>
  <c r="H730" i="7" s="1"/>
  <c r="G727" i="7"/>
  <c r="H727" i="7" s="1"/>
  <c r="G726" i="7"/>
  <c r="H726" i="7" s="1"/>
  <c r="G725" i="7"/>
  <c r="H725" i="7" s="1"/>
  <c r="G720" i="7"/>
  <c r="H720" i="7" s="1"/>
  <c r="H719" i="7" s="1"/>
  <c r="G715" i="7"/>
  <c r="H715" i="7" s="1"/>
  <c r="H714" i="7" s="1"/>
  <c r="G711" i="7"/>
  <c r="H711" i="7" s="1"/>
  <c r="H710" i="7" s="1"/>
  <c r="G708" i="7"/>
  <c r="H708" i="7" s="1"/>
  <c r="G707" i="7"/>
  <c r="H707" i="7" s="1"/>
  <c r="G706" i="7"/>
  <c r="H706" i="7" s="1"/>
  <c r="G705" i="7"/>
  <c r="H705" i="7" s="1"/>
  <c r="G704" i="7"/>
  <c r="H704" i="7" s="1"/>
  <c r="G703" i="7"/>
  <c r="H703" i="7" s="1"/>
  <c r="G702" i="7"/>
  <c r="H702" i="7" s="1"/>
  <c r="G699" i="7"/>
  <c r="H699" i="7" s="1"/>
  <c r="G698" i="7"/>
  <c r="H698" i="7" s="1"/>
  <c r="G697" i="7"/>
  <c r="H697" i="7" s="1"/>
  <c r="G694" i="7"/>
  <c r="H694" i="7" s="1"/>
  <c r="H693" i="7" s="1"/>
  <c r="G691" i="7"/>
  <c r="H691" i="7" s="1"/>
  <c r="H690" i="7" s="1"/>
  <c r="G688" i="7"/>
  <c r="H688" i="7" s="1"/>
  <c r="H687" i="7" s="1"/>
  <c r="G685" i="7"/>
  <c r="H685" i="7" s="1"/>
  <c r="G684" i="7"/>
  <c r="H684" i="7" s="1"/>
  <c r="G683" i="7"/>
  <c r="H683" i="7" s="1"/>
  <c r="G682" i="7"/>
  <c r="H682" i="7" s="1"/>
  <c r="G679" i="7"/>
  <c r="H679" i="7" s="1"/>
  <c r="G678" i="7"/>
  <c r="H678" i="7" s="1"/>
  <c r="G677" i="7"/>
  <c r="H677" i="7" s="1"/>
  <c r="G676" i="7"/>
  <c r="H676" i="7" s="1"/>
  <c r="G675" i="7"/>
  <c r="H675" i="7" s="1"/>
  <c r="G674" i="7"/>
  <c r="H674" i="7" s="1"/>
  <c r="G670" i="7"/>
  <c r="H670" i="7" s="1"/>
  <c r="G669" i="7"/>
  <c r="H669" i="7" s="1"/>
  <c r="G668" i="7"/>
  <c r="H668" i="7" s="1"/>
  <c r="G665" i="7"/>
  <c r="H665" i="7" s="1"/>
  <c r="G664" i="7"/>
  <c r="H664" i="7" s="1"/>
  <c r="G663" i="7"/>
  <c r="H663" i="7" s="1"/>
  <c r="G662" i="7"/>
  <c r="H662" i="7" s="1"/>
  <c r="G659" i="7"/>
  <c r="H659" i="7" s="1"/>
  <c r="G658" i="7"/>
  <c r="H658" i="7" s="1"/>
  <c r="G655" i="7"/>
  <c r="H655" i="7" s="1"/>
  <c r="G654" i="7"/>
  <c r="H654" i="7" s="1"/>
  <c r="G653" i="7"/>
  <c r="H653" i="7" s="1"/>
  <c r="G650" i="7"/>
  <c r="H650" i="7" s="1"/>
  <c r="G649" i="7"/>
  <c r="H649" i="7" s="1"/>
  <c r="G648" i="7"/>
  <c r="H648" i="7" s="1"/>
  <c r="G647" i="7"/>
  <c r="H647" i="7" s="1"/>
  <c r="G644" i="7"/>
  <c r="H644" i="7" s="1"/>
  <c r="G643" i="7"/>
  <c r="H643" i="7" s="1"/>
  <c r="G642" i="7"/>
  <c r="H642" i="7" s="1"/>
  <c r="G641" i="7"/>
  <c r="H641" i="7" s="1"/>
  <c r="G640" i="7"/>
  <c r="H640" i="7" s="1"/>
  <c r="G637" i="7"/>
  <c r="H637" i="7" s="1"/>
  <c r="G636" i="7"/>
  <c r="H636" i="7" s="1"/>
  <c r="G635" i="7"/>
  <c r="H635" i="7" s="1"/>
  <c r="G634" i="7"/>
  <c r="H634" i="7" s="1"/>
  <c r="G633" i="7"/>
  <c r="H633" i="7" s="1"/>
  <c r="G630" i="7"/>
  <c r="H630" i="7" s="1"/>
  <c r="G629" i="7"/>
  <c r="H629" i="7" s="1"/>
  <c r="G628" i="7"/>
  <c r="H628" i="7" s="1"/>
  <c r="G627" i="7"/>
  <c r="H627" i="7" s="1"/>
  <c r="G626" i="7"/>
  <c r="H626" i="7" s="1"/>
  <c r="G623" i="7"/>
  <c r="H623" i="7" s="1"/>
  <c r="G622" i="7"/>
  <c r="H622" i="7" s="1"/>
  <c r="G621" i="7"/>
  <c r="H621" i="7" s="1"/>
  <c r="G620" i="7"/>
  <c r="H620" i="7" s="1"/>
  <c r="G619" i="7"/>
  <c r="H619" i="7" s="1"/>
  <c r="G618" i="7"/>
  <c r="H618" i="7" s="1"/>
  <c r="G617" i="7"/>
  <c r="H617" i="7" s="1"/>
  <c r="G616" i="7"/>
  <c r="H616" i="7" s="1"/>
  <c r="G613" i="7"/>
  <c r="H613" i="7" s="1"/>
  <c r="G612" i="7"/>
  <c r="H612" i="7" s="1"/>
  <c r="G611" i="7"/>
  <c r="H611" i="7" s="1"/>
  <c r="G610" i="7"/>
  <c r="H610" i="7" s="1"/>
  <c r="G609" i="7"/>
  <c r="H609" i="7" s="1"/>
  <c r="G608" i="7"/>
  <c r="H608" i="7" s="1"/>
  <c r="G607" i="7"/>
  <c r="H607" i="7" s="1"/>
  <c r="G606" i="7"/>
  <c r="H606" i="7" s="1"/>
  <c r="G603" i="7"/>
  <c r="H603" i="7" s="1"/>
  <c r="G602" i="7"/>
  <c r="H602" i="7" s="1"/>
  <c r="G601" i="7"/>
  <c r="H601" i="7" s="1"/>
  <c r="G600" i="7"/>
  <c r="H600" i="7" s="1"/>
  <c r="G599" i="7"/>
  <c r="H599" i="7" s="1"/>
  <c r="G598" i="7"/>
  <c r="H598" i="7" s="1"/>
  <c r="G597" i="7"/>
  <c r="H597" i="7" s="1"/>
  <c r="G596" i="7"/>
  <c r="H596" i="7" s="1"/>
  <c r="G593" i="7"/>
  <c r="H593" i="7" s="1"/>
  <c r="G592" i="7"/>
  <c r="H592" i="7" s="1"/>
  <c r="G591" i="7"/>
  <c r="H591" i="7" s="1"/>
  <c r="G588" i="7"/>
  <c r="H588" i="7" s="1"/>
  <c r="G587" i="7"/>
  <c r="H587" i="7" s="1"/>
  <c r="G586" i="7"/>
  <c r="H586" i="7" s="1"/>
  <c r="G585" i="7"/>
  <c r="H585" i="7" s="1"/>
  <c r="G582" i="7"/>
  <c r="H582" i="7" s="1"/>
  <c r="G581" i="7"/>
  <c r="H581" i="7" s="1"/>
  <c r="G580" i="7"/>
  <c r="H580" i="7" s="1"/>
  <c r="G579" i="7"/>
  <c r="H579" i="7" s="1"/>
  <c r="G576" i="7"/>
  <c r="H576" i="7" s="1"/>
  <c r="G575" i="7"/>
  <c r="H575" i="7" s="1"/>
  <c r="G574" i="7"/>
  <c r="H574" i="7" s="1"/>
  <c r="G570" i="7"/>
  <c r="H570" i="7" s="1"/>
  <c r="G569" i="7"/>
  <c r="H569" i="7" s="1"/>
  <c r="G568" i="7"/>
  <c r="H568" i="7" s="1"/>
  <c r="G567" i="7"/>
  <c r="H567" i="7" s="1"/>
  <c r="G564" i="7"/>
  <c r="H564" i="7" s="1"/>
  <c r="G563" i="7"/>
  <c r="H563" i="7" s="1"/>
  <c r="G562" i="7"/>
  <c r="H562" i="7" s="1"/>
  <c r="G561" i="7"/>
  <c r="H561" i="7" s="1"/>
  <c r="G560" i="7"/>
  <c r="H560" i="7" s="1"/>
  <c r="G557" i="7"/>
  <c r="H557" i="7" s="1"/>
  <c r="G556" i="7"/>
  <c r="H556" i="7" s="1"/>
  <c r="G555" i="7"/>
  <c r="H555" i="7" s="1"/>
  <c r="G554" i="7"/>
  <c r="H554" i="7" s="1"/>
  <c r="G553" i="7"/>
  <c r="H553" i="7" s="1"/>
  <c r="G550" i="7"/>
  <c r="H550" i="7" s="1"/>
  <c r="G549" i="7"/>
  <c r="H549" i="7" s="1"/>
  <c r="G548" i="7"/>
  <c r="H548" i="7" s="1"/>
  <c r="G547" i="7"/>
  <c r="H547" i="7" s="1"/>
  <c r="G544" i="7"/>
  <c r="H544" i="7" s="1"/>
  <c r="G543" i="7"/>
  <c r="H543" i="7" s="1"/>
  <c r="G542" i="7"/>
  <c r="H542" i="7" s="1"/>
  <c r="G541" i="7"/>
  <c r="H541" i="7" s="1"/>
  <c r="G538" i="7"/>
  <c r="H538" i="7" s="1"/>
  <c r="G537" i="7"/>
  <c r="H537" i="7" s="1"/>
  <c r="G536" i="7"/>
  <c r="H536" i="7" s="1"/>
  <c r="G535" i="7"/>
  <c r="H535" i="7" s="1"/>
  <c r="G534" i="7"/>
  <c r="H534" i="7" s="1"/>
  <c r="G533" i="7"/>
  <c r="H533" i="7" s="1"/>
  <c r="G530" i="7"/>
  <c r="H530" i="7" s="1"/>
  <c r="G529" i="7"/>
  <c r="H529" i="7" s="1"/>
  <c r="G528" i="7"/>
  <c r="H528" i="7" s="1"/>
  <c r="G527" i="7"/>
  <c r="H527" i="7" s="1"/>
  <c r="G526" i="7"/>
  <c r="H526" i="7" s="1"/>
  <c r="G525" i="7"/>
  <c r="H525" i="7" s="1"/>
  <c r="G522" i="7"/>
  <c r="H522" i="7" s="1"/>
  <c r="G521" i="7"/>
  <c r="H521" i="7" s="1"/>
  <c r="G520" i="7"/>
  <c r="H520" i="7" s="1"/>
  <c r="G519" i="7"/>
  <c r="H519" i="7" s="1"/>
  <c r="G518" i="7"/>
  <c r="H518" i="7" s="1"/>
  <c r="G514" i="7"/>
  <c r="H514" i="7" s="1"/>
  <c r="G513" i="7"/>
  <c r="H513" i="7" s="1"/>
  <c r="G512" i="7"/>
  <c r="H512" i="7" s="1"/>
  <c r="G508" i="7"/>
  <c r="H508" i="7" s="1"/>
  <c r="H507" i="7" s="1"/>
  <c r="G505" i="7"/>
  <c r="H505" i="7" s="1"/>
  <c r="G504" i="7"/>
  <c r="H504" i="7" s="1"/>
  <c r="G503" i="7"/>
  <c r="H503" i="7" s="1"/>
  <c r="G502" i="7"/>
  <c r="H502" i="7" s="1"/>
  <c r="G498" i="7"/>
  <c r="H498" i="7" s="1"/>
  <c r="G497" i="7"/>
  <c r="H497" i="7" s="1"/>
  <c r="G496" i="7"/>
  <c r="H496" i="7" s="1"/>
  <c r="G495" i="7"/>
  <c r="H495" i="7" s="1"/>
  <c r="G494" i="7"/>
  <c r="H494" i="7" s="1"/>
  <c r="G491" i="7"/>
  <c r="H491" i="7" s="1"/>
  <c r="G490" i="7"/>
  <c r="H490" i="7" s="1"/>
  <c r="G489" i="7"/>
  <c r="H489" i="7" s="1"/>
  <c r="G488" i="7"/>
  <c r="H488" i="7" s="1"/>
  <c r="G485" i="7"/>
  <c r="H485" i="7" s="1"/>
  <c r="G484" i="7"/>
  <c r="H484" i="7" s="1"/>
  <c r="G483" i="7"/>
  <c r="H483" i="7" s="1"/>
  <c r="G482" i="7"/>
  <c r="H482" i="7" s="1"/>
  <c r="G479" i="7"/>
  <c r="H479" i="7" s="1"/>
  <c r="G478" i="7"/>
  <c r="H478" i="7" s="1"/>
  <c r="G477" i="7"/>
  <c r="H477" i="7" s="1"/>
  <c r="G476" i="7"/>
  <c r="H476" i="7" s="1"/>
  <c r="G473" i="7"/>
  <c r="H473" i="7" s="1"/>
  <c r="G472" i="7"/>
  <c r="H472" i="7" s="1"/>
  <c r="G471" i="7"/>
  <c r="H471" i="7" s="1"/>
  <c r="G470" i="7"/>
  <c r="H470" i="7" s="1"/>
  <c r="G467" i="7"/>
  <c r="H467" i="7" s="1"/>
  <c r="G466" i="7"/>
  <c r="H466" i="7" s="1"/>
  <c r="G465" i="7"/>
  <c r="H465" i="7" s="1"/>
  <c r="G464" i="7"/>
  <c r="H464" i="7" s="1"/>
  <c r="G460" i="7"/>
  <c r="H460" i="7" s="1"/>
  <c r="H459" i="7" s="1"/>
  <c r="G457" i="7"/>
  <c r="H457" i="7" s="1"/>
  <c r="G456" i="7"/>
  <c r="H456" i="7" s="1"/>
  <c r="G455" i="7"/>
  <c r="H455" i="7" s="1"/>
  <c r="G454" i="7"/>
  <c r="H454" i="7" s="1"/>
  <c r="G451" i="7"/>
  <c r="H451" i="7" s="1"/>
  <c r="G450" i="7"/>
  <c r="H450" i="7" s="1"/>
  <c r="G449" i="7"/>
  <c r="H449" i="7" s="1"/>
  <c r="G448" i="7"/>
  <c r="H448" i="7" s="1"/>
  <c r="G447" i="7"/>
  <c r="H447" i="7" s="1"/>
  <c r="G444" i="7"/>
  <c r="H444" i="7" s="1"/>
  <c r="G443" i="7"/>
  <c r="H443" i="7" s="1"/>
  <c r="G442" i="7"/>
  <c r="H442" i="7" s="1"/>
  <c r="G441" i="7"/>
  <c r="H441" i="7" s="1"/>
  <c r="G440" i="7"/>
  <c r="H440" i="7" s="1"/>
  <c r="G437" i="7"/>
  <c r="H437" i="7" s="1"/>
  <c r="G436" i="7"/>
  <c r="H436" i="7" s="1"/>
  <c r="G435" i="7"/>
  <c r="H435" i="7" s="1"/>
  <c r="G434" i="7"/>
  <c r="H434" i="7" s="1"/>
  <c r="G433" i="7"/>
  <c r="H433" i="7" s="1"/>
  <c r="G430" i="7"/>
  <c r="H430" i="7" s="1"/>
  <c r="G429" i="7"/>
  <c r="H429" i="7" s="1"/>
  <c r="G428" i="7"/>
  <c r="H428" i="7" s="1"/>
  <c r="G427" i="7"/>
  <c r="H427" i="7" s="1"/>
  <c r="G426" i="7"/>
  <c r="H426" i="7" s="1"/>
  <c r="G423" i="7"/>
  <c r="H423" i="7" s="1"/>
  <c r="G422" i="7"/>
  <c r="H422" i="7" s="1"/>
  <c r="G421" i="7"/>
  <c r="H421" i="7" s="1"/>
  <c r="G420" i="7"/>
  <c r="H420" i="7" s="1"/>
  <c r="G419" i="7"/>
  <c r="H419" i="7" s="1"/>
  <c r="G416" i="7"/>
  <c r="H416" i="7" s="1"/>
  <c r="G415" i="7"/>
  <c r="H415" i="7" s="1"/>
  <c r="G414" i="7"/>
  <c r="H414" i="7" s="1"/>
  <c r="G411" i="7"/>
  <c r="H411" i="7" s="1"/>
  <c r="G410" i="7"/>
  <c r="H410" i="7" s="1"/>
  <c r="G409" i="7"/>
  <c r="H409" i="7" s="1"/>
  <c r="G408" i="7"/>
  <c r="H408" i="7" s="1"/>
  <c r="G405" i="7"/>
  <c r="H405" i="7" s="1"/>
  <c r="G404" i="7"/>
  <c r="H404" i="7" s="1"/>
  <c r="G403" i="7"/>
  <c r="H403" i="7" s="1"/>
  <c r="G402" i="7"/>
  <c r="H402" i="7" s="1"/>
  <c r="G399" i="7"/>
  <c r="H399" i="7" s="1"/>
  <c r="G398" i="7"/>
  <c r="H398" i="7" s="1"/>
  <c r="G395" i="7"/>
  <c r="H395" i="7" s="1"/>
  <c r="G394" i="7"/>
  <c r="H394" i="7" s="1"/>
  <c r="G391" i="7"/>
  <c r="H391" i="7" s="1"/>
  <c r="H390" i="7" s="1"/>
  <c r="G388" i="7"/>
  <c r="H388" i="7" s="1"/>
  <c r="G387" i="7"/>
  <c r="H387" i="7" s="1"/>
  <c r="G386" i="7"/>
  <c r="H386" i="7" s="1"/>
  <c r="G385" i="7"/>
  <c r="H385" i="7" s="1"/>
  <c r="G384" i="7"/>
  <c r="H384" i="7" s="1"/>
  <c r="G383" i="7"/>
  <c r="H383" i="7" s="1"/>
  <c r="G380" i="7"/>
  <c r="H380" i="7" s="1"/>
  <c r="G379" i="7"/>
  <c r="H379" i="7" s="1"/>
  <c r="G378" i="7"/>
  <c r="H378" i="7" s="1"/>
  <c r="G377" i="7"/>
  <c r="H377" i="7" s="1"/>
  <c r="G376" i="7"/>
  <c r="H376" i="7" s="1"/>
  <c r="G375" i="7"/>
  <c r="H375" i="7" s="1"/>
  <c r="G374" i="7"/>
  <c r="H374" i="7" s="1"/>
  <c r="G373" i="7"/>
  <c r="H373" i="7" s="1"/>
  <c r="G372" i="7"/>
  <c r="H372" i="7" s="1"/>
  <c r="G371" i="7"/>
  <c r="H371" i="7" s="1"/>
  <c r="G370" i="7"/>
  <c r="H370" i="7" s="1"/>
  <c r="G369" i="7"/>
  <c r="H369" i="7" s="1"/>
  <c r="G366" i="7"/>
  <c r="H366" i="7" s="1"/>
  <c r="H365" i="7" s="1"/>
  <c r="G363" i="7"/>
  <c r="H363" i="7" s="1"/>
  <c r="G362" i="7"/>
  <c r="H362" i="7" s="1"/>
  <c r="G361" i="7"/>
  <c r="H361" i="7" s="1"/>
  <c r="G360" i="7"/>
  <c r="H360" i="7" s="1"/>
  <c r="G359" i="7"/>
  <c r="H359" i="7" s="1"/>
  <c r="G356" i="7"/>
  <c r="H356" i="7" s="1"/>
  <c r="G355" i="7"/>
  <c r="H355" i="7" s="1"/>
  <c r="G354" i="7"/>
  <c r="H354" i="7" s="1"/>
  <c r="G353" i="7"/>
  <c r="H353" i="7" s="1"/>
  <c r="G352" i="7"/>
  <c r="H352" i="7" s="1"/>
  <c r="G351" i="7"/>
  <c r="H351" i="7" s="1"/>
  <c r="G348" i="7"/>
  <c r="H348" i="7" s="1"/>
  <c r="G347" i="7"/>
  <c r="H347" i="7" s="1"/>
  <c r="G343" i="7"/>
  <c r="H343" i="7" s="1"/>
  <c r="G342" i="7"/>
  <c r="H342" i="7" s="1"/>
  <c r="G339" i="7"/>
  <c r="H339" i="7" s="1"/>
  <c r="G338" i="7"/>
  <c r="H338" i="7" s="1"/>
  <c r="G337" i="7"/>
  <c r="H337" i="7" s="1"/>
  <c r="G334" i="7"/>
  <c r="H334" i="7" s="1"/>
  <c r="G333" i="7"/>
  <c r="H333" i="7" s="1"/>
  <c r="G332" i="7"/>
  <c r="H332" i="7" s="1"/>
  <c r="G331" i="7"/>
  <c r="H331" i="7" s="1"/>
  <c r="G330" i="7"/>
  <c r="H330" i="7" s="1"/>
  <c r="G326" i="7"/>
  <c r="H326" i="7" s="1"/>
  <c r="G325" i="7"/>
  <c r="H325" i="7" s="1"/>
  <c r="G324" i="7"/>
  <c r="H324" i="7" s="1"/>
  <c r="G321" i="7"/>
  <c r="H321" i="7" s="1"/>
  <c r="G320" i="7"/>
  <c r="H320" i="7" s="1"/>
  <c r="G319" i="7"/>
  <c r="H319" i="7" s="1"/>
  <c r="G316" i="7"/>
  <c r="H316" i="7" s="1"/>
  <c r="G315" i="7"/>
  <c r="H315" i="7" s="1"/>
  <c r="G314" i="7"/>
  <c r="H314" i="7" s="1"/>
  <c r="G310" i="7"/>
  <c r="H310" i="7" s="1"/>
  <c r="H309" i="7" s="1"/>
  <c r="G307" i="7"/>
  <c r="H307" i="7" s="1"/>
  <c r="H306" i="7" s="1"/>
  <c r="G303" i="7"/>
  <c r="H303" i="7" s="1"/>
  <c r="G302" i="7"/>
  <c r="H302" i="7" s="1"/>
  <c r="G301" i="7"/>
  <c r="H301" i="7" s="1"/>
  <c r="G300" i="7"/>
  <c r="H300" i="7" s="1"/>
  <c r="G299" i="7"/>
  <c r="H299" i="7" s="1"/>
  <c r="G296" i="7"/>
  <c r="H296" i="7" s="1"/>
  <c r="H295" i="7" s="1"/>
  <c r="G293" i="7"/>
  <c r="H293" i="7" s="1"/>
  <c r="H292" i="7" s="1"/>
  <c r="G290" i="7"/>
  <c r="H290" i="7" s="1"/>
  <c r="H289" i="7" s="1"/>
  <c r="G287" i="7"/>
  <c r="H287" i="7" s="1"/>
  <c r="H286" i="7" s="1"/>
  <c r="G284" i="7"/>
  <c r="H284" i="7" s="1"/>
  <c r="H283" i="7" s="1"/>
  <c r="G281" i="7"/>
  <c r="H281" i="7" s="1"/>
  <c r="H280" i="7" s="1"/>
  <c r="G278" i="7"/>
  <c r="H278" i="7" s="1"/>
  <c r="H277" i="7" s="1"/>
  <c r="G274" i="7"/>
  <c r="H274" i="7" s="1"/>
  <c r="G273" i="7"/>
  <c r="H273" i="7" s="1"/>
  <c r="G272" i="7"/>
  <c r="H272" i="7" s="1"/>
  <c r="G271" i="7"/>
  <c r="H271" i="7" s="1"/>
  <c r="G270" i="7"/>
  <c r="H270" i="7" s="1"/>
  <c r="G269" i="7"/>
  <c r="H269" i="7" s="1"/>
  <c r="G268" i="7"/>
  <c r="H268" i="7" s="1"/>
  <c r="G267" i="7"/>
  <c r="H267" i="7" s="1"/>
  <c r="G266" i="7"/>
  <c r="H266" i="7" s="1"/>
  <c r="G265" i="7"/>
  <c r="H265" i="7" s="1"/>
  <c r="G264" i="7"/>
  <c r="H264" i="7" s="1"/>
  <c r="G263" i="7"/>
  <c r="H263" i="7" s="1"/>
  <c r="G260" i="7"/>
  <c r="H260" i="7" s="1"/>
  <c r="G259" i="7"/>
  <c r="H259" i="7" s="1"/>
  <c r="G258" i="7"/>
  <c r="H258" i="7" s="1"/>
  <c r="G257" i="7"/>
  <c r="H257" i="7" s="1"/>
  <c r="G256" i="7"/>
  <c r="H256" i="7" s="1"/>
  <c r="G255" i="7"/>
  <c r="H255" i="7" s="1"/>
  <c r="G254" i="7"/>
  <c r="H254" i="7" s="1"/>
  <c r="G253" i="7"/>
  <c r="H253" i="7" s="1"/>
  <c r="G252" i="7"/>
  <c r="H252" i="7" s="1"/>
  <c r="G251" i="7"/>
  <c r="H251" i="7" s="1"/>
  <c r="G250" i="7"/>
  <c r="H250" i="7" s="1"/>
  <c r="G249" i="7"/>
  <c r="H249" i="7" s="1"/>
  <c r="G246" i="7"/>
  <c r="H246" i="7" s="1"/>
  <c r="G245" i="7"/>
  <c r="H245" i="7" s="1"/>
  <c r="G244" i="7"/>
  <c r="H244" i="7" s="1"/>
  <c r="G243" i="7"/>
  <c r="H243" i="7" s="1"/>
  <c r="G242" i="7"/>
  <c r="H242" i="7" s="1"/>
  <c r="G241" i="7"/>
  <c r="H241" i="7" s="1"/>
  <c r="G240" i="7"/>
  <c r="H240" i="7" s="1"/>
  <c r="G239" i="7"/>
  <c r="H239" i="7" s="1"/>
  <c r="G238" i="7"/>
  <c r="H238" i="7" s="1"/>
  <c r="G237" i="7"/>
  <c r="H237" i="7" s="1"/>
  <c r="G233" i="7"/>
  <c r="H233" i="7" s="1"/>
  <c r="G232" i="7"/>
  <c r="H232" i="7" s="1"/>
  <c r="G231" i="7"/>
  <c r="H231" i="7" s="1"/>
  <c r="G230" i="7"/>
  <c r="H230" i="7" s="1"/>
  <c r="G227" i="7"/>
  <c r="H227" i="7" s="1"/>
  <c r="G226" i="7"/>
  <c r="H226" i="7" s="1"/>
  <c r="G225" i="7"/>
  <c r="H225" i="7" s="1"/>
  <c r="G224" i="7"/>
  <c r="H224" i="7" s="1"/>
  <c r="G221" i="7"/>
  <c r="H221" i="7" s="1"/>
  <c r="G220" i="7"/>
  <c r="H220" i="7" s="1"/>
  <c r="G219" i="7"/>
  <c r="H219" i="7" s="1"/>
  <c r="G218" i="7"/>
  <c r="H218" i="7" s="1"/>
  <c r="G215" i="7"/>
  <c r="H215" i="7" s="1"/>
  <c r="H214" i="7" s="1"/>
  <c r="G212" i="7"/>
  <c r="H212" i="7" s="1"/>
  <c r="G211" i="7"/>
  <c r="H211" i="7" s="1"/>
  <c r="G210" i="7"/>
  <c r="H210" i="7" s="1"/>
  <c r="G209" i="7"/>
  <c r="H209" i="7" s="1"/>
  <c r="G206" i="7"/>
  <c r="H206" i="7" s="1"/>
  <c r="G205" i="7"/>
  <c r="H205" i="7" s="1"/>
  <c r="G201" i="7"/>
  <c r="H201" i="7" s="1"/>
  <c r="G200" i="7"/>
  <c r="H200" i="7" s="1"/>
  <c r="G199" i="7"/>
  <c r="H199" i="7" s="1"/>
  <c r="G198" i="7"/>
  <c r="H198" i="7" s="1"/>
  <c r="G195" i="7"/>
  <c r="H195" i="7" s="1"/>
  <c r="H194" i="7" s="1"/>
  <c r="G192" i="7"/>
  <c r="H192" i="7" s="1"/>
  <c r="G191" i="7"/>
  <c r="H191" i="7" s="1"/>
  <c r="G190" i="7"/>
  <c r="H190" i="7" s="1"/>
  <c r="G189" i="7"/>
  <c r="H189" i="7" s="1"/>
  <c r="G183" i="7"/>
  <c r="H183" i="7" s="1"/>
  <c r="H182" i="7" s="1"/>
  <c r="G180" i="7"/>
  <c r="H180" i="7" s="1"/>
  <c r="G179" i="7"/>
  <c r="H179" i="7" s="1"/>
  <c r="G178" i="7"/>
  <c r="H178" i="7" s="1"/>
  <c r="G177" i="7"/>
  <c r="H177" i="7" s="1"/>
  <c r="G176" i="7"/>
  <c r="H176" i="7" s="1"/>
  <c r="G173" i="7"/>
  <c r="H173" i="7" s="1"/>
  <c r="G172" i="7"/>
  <c r="H172" i="7" s="1"/>
  <c r="G169" i="7"/>
  <c r="H169" i="7" s="1"/>
  <c r="G168" i="7"/>
  <c r="H168" i="7" s="1"/>
  <c r="G167" i="7"/>
  <c r="H167" i="7" s="1"/>
  <c r="G164" i="7"/>
  <c r="H164" i="7" s="1"/>
  <c r="G163" i="7"/>
  <c r="H163" i="7" s="1"/>
  <c r="G162" i="7"/>
  <c r="H162" i="7" s="1"/>
  <c r="G161" i="7"/>
  <c r="H161" i="7" s="1"/>
  <c r="G160" i="7"/>
  <c r="H160" i="7" s="1"/>
  <c r="G159" i="7"/>
  <c r="H159" i="7" s="1"/>
  <c r="G156" i="7"/>
  <c r="H156" i="7" s="1"/>
  <c r="G155" i="7"/>
  <c r="H155" i="7" s="1"/>
  <c r="G154" i="7"/>
  <c r="H154" i="7" s="1"/>
  <c r="G153" i="7"/>
  <c r="H153" i="7" s="1"/>
  <c r="G150" i="7"/>
  <c r="H150" i="7" s="1"/>
  <c r="H149" i="7" s="1"/>
  <c r="G147" i="7"/>
  <c r="H147" i="7" s="1"/>
  <c r="H146" i="7" s="1"/>
  <c r="G144" i="7"/>
  <c r="H144" i="7" s="1"/>
  <c r="H143" i="7" s="1"/>
  <c r="G141" i="7"/>
  <c r="H141" i="7" s="1"/>
  <c r="G140" i="7"/>
  <c r="H140" i="7" s="1"/>
  <c r="G139" i="7"/>
  <c r="H139" i="7" s="1"/>
  <c r="G135" i="7"/>
  <c r="H135" i="7" s="1"/>
  <c r="G134" i="7"/>
  <c r="H134" i="7" s="1"/>
  <c r="G133" i="7"/>
  <c r="H133" i="7" s="1"/>
  <c r="G132" i="7"/>
  <c r="H132" i="7" s="1"/>
  <c r="G131" i="7"/>
  <c r="H131" i="7" s="1"/>
  <c r="G130" i="7"/>
  <c r="H130" i="7" s="1"/>
  <c r="G124" i="7"/>
  <c r="H124" i="7" s="1"/>
  <c r="G123" i="7"/>
  <c r="H123" i="7" s="1"/>
  <c r="G122" i="7"/>
  <c r="H122" i="7" s="1"/>
  <c r="G121" i="7"/>
  <c r="H121" i="7" s="1"/>
  <c r="G116" i="7"/>
  <c r="H116" i="7" s="1"/>
  <c r="H115" i="7" s="1"/>
  <c r="G111" i="7"/>
  <c r="H111" i="7" s="1"/>
  <c r="G110" i="7"/>
  <c r="H110" i="7" s="1"/>
  <c r="G109" i="7"/>
  <c r="H109" i="7" s="1"/>
  <c r="G108" i="7"/>
  <c r="H108" i="7" s="1"/>
  <c r="G107" i="7"/>
  <c r="H107" i="7" s="1"/>
  <c r="G106" i="7"/>
  <c r="H106" i="7" s="1"/>
  <c r="G103" i="7"/>
  <c r="H103" i="7" s="1"/>
  <c r="G102" i="7"/>
  <c r="H102" i="7" s="1"/>
  <c r="G101" i="7"/>
  <c r="H101" i="7" s="1"/>
  <c r="G97" i="7"/>
  <c r="H97" i="7" s="1"/>
  <c r="G96" i="7"/>
  <c r="H96" i="7" s="1"/>
  <c r="G95" i="7"/>
  <c r="H95" i="7" s="1"/>
  <c r="G94" i="7"/>
  <c r="H94" i="7" s="1"/>
  <c r="G93" i="7"/>
  <c r="H93" i="7" s="1"/>
  <c r="G92" i="7"/>
  <c r="H92" i="7" s="1"/>
  <c r="G91" i="7"/>
  <c r="H91" i="7" s="1"/>
  <c r="G90" i="7"/>
  <c r="H90" i="7" s="1"/>
  <c r="G89" i="7"/>
  <c r="H89" i="7" s="1"/>
  <c r="G88" i="7"/>
  <c r="H88" i="7" s="1"/>
  <c r="G87" i="7"/>
  <c r="H87" i="7" s="1"/>
  <c r="G86" i="7"/>
  <c r="H86" i="7" s="1"/>
  <c r="G85" i="7"/>
  <c r="H85" i="7" s="1"/>
  <c r="G84" i="7"/>
  <c r="H84" i="7" s="1"/>
  <c r="G83" i="7"/>
  <c r="H83" i="7" s="1"/>
  <c r="G80" i="7"/>
  <c r="H80" i="7" s="1"/>
  <c r="G79" i="7"/>
  <c r="H79" i="7" s="1"/>
  <c r="G78" i="7"/>
  <c r="H78" i="7" s="1"/>
  <c r="G77" i="7"/>
  <c r="H77" i="7" s="1"/>
  <c r="G76" i="7"/>
  <c r="H76" i="7" s="1"/>
  <c r="G73" i="7"/>
  <c r="H73" i="7" s="1"/>
  <c r="G72" i="7"/>
  <c r="H72" i="7" s="1"/>
  <c r="G71" i="7"/>
  <c r="H71" i="7" s="1"/>
  <c r="G70" i="7"/>
  <c r="H70" i="7" s="1"/>
  <c r="G69" i="7"/>
  <c r="H69" i="7" s="1"/>
  <c r="G66" i="7"/>
  <c r="H66" i="7" s="1"/>
  <c r="G65" i="7"/>
  <c r="H65" i="7" s="1"/>
  <c r="G64" i="7"/>
  <c r="H64" i="7" s="1"/>
  <c r="G63" i="7"/>
  <c r="H63" i="7" s="1"/>
  <c r="G60" i="7"/>
  <c r="H60" i="7" s="1"/>
  <c r="G59" i="7"/>
  <c r="H59" i="7" s="1"/>
  <c r="G58" i="7"/>
  <c r="H58" i="7" s="1"/>
  <c r="G57" i="7"/>
  <c r="H57" i="7" s="1"/>
  <c r="G56" i="7"/>
  <c r="H56" i="7" s="1"/>
  <c r="G53" i="7"/>
  <c r="H53" i="7" s="1"/>
  <c r="G52" i="7"/>
  <c r="H52" i="7" s="1"/>
  <c r="G51" i="7"/>
  <c r="H51" i="7" s="1"/>
  <c r="G50" i="7"/>
  <c r="H50" i="7" s="1"/>
  <c r="G49" i="7"/>
  <c r="H49" i="7" s="1"/>
  <c r="G48" i="7"/>
  <c r="H48" i="7" s="1"/>
  <c r="G47" i="7"/>
  <c r="H47" i="7" s="1"/>
  <c r="G46" i="7"/>
  <c r="H46" i="7" s="1"/>
  <c r="G43" i="7"/>
  <c r="H43" i="7" s="1"/>
  <c r="G42" i="7"/>
  <c r="H42" i="7" s="1"/>
  <c r="G39" i="7"/>
  <c r="H39" i="7" s="1"/>
  <c r="G38" i="7"/>
  <c r="H38" i="7" s="1"/>
  <c r="G37" i="7"/>
  <c r="H37" i="7" s="1"/>
  <c r="G36" i="7"/>
  <c r="H36" i="7" s="1"/>
  <c r="G35" i="7"/>
  <c r="H35" i="7" s="1"/>
  <c r="G34" i="7"/>
  <c r="H34" i="7" s="1"/>
  <c r="G28" i="7"/>
  <c r="H28" i="7" s="1"/>
  <c r="H27" i="7" s="1"/>
  <c r="G25" i="7"/>
  <c r="H25" i="7" s="1"/>
  <c r="H24" i="7" s="1"/>
  <c r="G22" i="7"/>
  <c r="H22" i="7" s="1"/>
  <c r="H21" i="7" s="1"/>
  <c r="G18" i="7"/>
  <c r="H18" i="7" s="1"/>
  <c r="H17" i="7" s="1"/>
  <c r="G14" i="7"/>
  <c r="H14" i="7" s="1"/>
  <c r="G13" i="7"/>
  <c r="H13" i="7" s="1"/>
  <c r="E13" i="7"/>
  <c r="D13" i="7"/>
  <c r="C13" i="7"/>
  <c r="A13" i="7"/>
  <c r="H2433" i="7"/>
  <c r="E3195" i="7"/>
  <c r="D3195" i="7"/>
  <c r="C3195" i="7"/>
  <c r="B3195" i="7"/>
  <c r="E3184" i="7"/>
  <c r="D3184" i="7"/>
  <c r="C3184" i="7"/>
  <c r="B3184" i="7"/>
  <c r="E3178" i="7"/>
  <c r="D3178" i="7"/>
  <c r="C3178" i="7"/>
  <c r="B3178" i="7"/>
  <c r="E3173" i="7"/>
  <c r="D3173" i="7"/>
  <c r="C3173" i="7"/>
  <c r="B3173" i="7"/>
  <c r="E3161" i="7"/>
  <c r="D3161" i="7"/>
  <c r="C3161" i="7"/>
  <c r="B3161" i="7"/>
  <c r="E3154" i="7"/>
  <c r="D3154" i="7"/>
  <c r="C3154" i="7"/>
  <c r="B3154" i="7"/>
  <c r="E3148" i="7"/>
  <c r="D3148" i="7"/>
  <c r="C3148" i="7"/>
  <c r="B3148" i="7"/>
  <c r="E3142" i="7"/>
  <c r="D3142" i="7"/>
  <c r="C3142" i="7"/>
  <c r="B3142" i="7"/>
  <c r="E3137" i="7"/>
  <c r="D3137" i="7"/>
  <c r="C3137" i="7"/>
  <c r="B3137" i="7"/>
  <c r="E3132" i="7"/>
  <c r="D3132" i="7"/>
  <c r="C3132" i="7"/>
  <c r="B3132" i="7"/>
  <c r="E3127" i="7"/>
  <c r="D3127" i="7"/>
  <c r="C3127" i="7"/>
  <c r="B3127" i="7"/>
  <c r="E3122" i="7"/>
  <c r="D3122" i="7"/>
  <c r="C3122" i="7"/>
  <c r="B3122" i="7"/>
  <c r="E3117" i="7"/>
  <c r="D3117" i="7"/>
  <c r="C3117" i="7"/>
  <c r="B3117" i="7"/>
  <c r="E3112" i="7"/>
  <c r="D3112" i="7"/>
  <c r="C3112" i="7"/>
  <c r="B3112" i="7"/>
  <c r="E3107" i="7"/>
  <c r="D3107" i="7"/>
  <c r="C3107" i="7"/>
  <c r="B3107" i="7"/>
  <c r="E3102" i="7"/>
  <c r="D3102" i="7"/>
  <c r="C3102" i="7"/>
  <c r="B3102" i="7"/>
  <c r="E3097" i="7"/>
  <c r="D3097" i="7"/>
  <c r="C3097" i="7"/>
  <c r="B3097" i="7"/>
  <c r="E3092" i="7"/>
  <c r="D3092" i="7"/>
  <c r="C3092" i="7"/>
  <c r="B3092" i="7"/>
  <c r="E3087" i="7"/>
  <c r="D3087" i="7"/>
  <c r="C3087" i="7"/>
  <c r="B3087" i="7"/>
  <c r="E3082" i="7"/>
  <c r="D3082" i="7"/>
  <c r="C3082" i="7"/>
  <c r="B3082" i="7"/>
  <c r="E3077" i="7"/>
  <c r="D3077" i="7"/>
  <c r="C3077" i="7"/>
  <c r="B3077" i="7"/>
  <c r="E3072" i="7"/>
  <c r="D3072" i="7"/>
  <c r="C3072" i="7"/>
  <c r="B3072" i="7"/>
  <c r="E3067" i="7"/>
  <c r="D3067" i="7"/>
  <c r="C3067" i="7"/>
  <c r="B3067" i="7"/>
  <c r="E3062" i="7"/>
  <c r="D3062" i="7"/>
  <c r="C3062" i="7"/>
  <c r="B3062" i="7"/>
  <c r="E3057" i="7"/>
  <c r="D3057" i="7"/>
  <c r="C3057" i="7"/>
  <c r="B3057" i="7"/>
  <c r="E3052" i="7"/>
  <c r="D3052" i="7"/>
  <c r="C3052" i="7"/>
  <c r="B3052" i="7"/>
  <c r="E3045" i="7"/>
  <c r="D3045" i="7"/>
  <c r="C3045" i="7"/>
  <c r="B3045" i="7"/>
  <c r="E3039" i="7"/>
  <c r="D3039" i="7"/>
  <c r="C3039" i="7"/>
  <c r="B3039" i="7"/>
  <c r="E3033" i="7"/>
  <c r="D3033" i="7"/>
  <c r="C3033" i="7"/>
  <c r="B3033" i="7"/>
  <c r="E3027" i="7"/>
  <c r="D3027" i="7"/>
  <c r="C3027" i="7"/>
  <c r="B3027" i="7"/>
  <c r="E3015" i="7"/>
  <c r="D3015" i="7"/>
  <c r="C3015" i="7"/>
  <c r="B3015" i="7"/>
  <c r="E3001" i="7"/>
  <c r="D3001" i="7"/>
  <c r="C3001" i="7"/>
  <c r="B3001" i="7"/>
  <c r="E2986" i="7"/>
  <c r="D2986" i="7"/>
  <c r="C2986" i="7"/>
  <c r="B2986" i="7"/>
  <c r="E2979" i="7"/>
  <c r="D2979" i="7"/>
  <c r="C2979" i="7"/>
  <c r="B2979" i="7"/>
  <c r="E2973" i="7"/>
  <c r="D2973" i="7"/>
  <c r="C2973" i="7"/>
  <c r="B2973" i="7"/>
  <c r="E2969" i="7"/>
  <c r="D2969" i="7"/>
  <c r="C2969" i="7"/>
  <c r="B2969" i="7"/>
  <c r="E2960" i="7"/>
  <c r="D2960" i="7"/>
  <c r="C2960" i="7"/>
  <c r="B2960" i="7"/>
  <c r="E2953" i="7"/>
  <c r="D2953" i="7"/>
  <c r="C2953" i="7"/>
  <c r="B2953" i="7"/>
  <c r="E2947" i="7"/>
  <c r="D2947" i="7"/>
  <c r="C2947" i="7"/>
  <c r="B2947" i="7"/>
  <c r="E2942" i="7"/>
  <c r="D2942" i="7"/>
  <c r="C2942" i="7"/>
  <c r="B2942" i="7"/>
  <c r="E2937" i="7"/>
  <c r="D2937" i="7"/>
  <c r="C2937" i="7"/>
  <c r="B2937" i="7"/>
  <c r="E2932" i="7"/>
  <c r="D2932" i="7"/>
  <c r="C2932" i="7"/>
  <c r="B2932" i="7"/>
  <c r="E2927" i="7"/>
  <c r="D2927" i="7"/>
  <c r="C2927" i="7"/>
  <c r="B2927" i="7"/>
  <c r="E2923" i="7"/>
  <c r="D2923" i="7"/>
  <c r="C2923" i="7"/>
  <c r="B2923" i="7"/>
  <c r="B2919" i="7"/>
  <c r="E2915" i="7"/>
  <c r="D2915" i="7"/>
  <c r="C2915" i="7"/>
  <c r="B2915" i="7"/>
  <c r="E2911" i="7"/>
  <c r="D2911" i="7"/>
  <c r="C2911" i="7"/>
  <c r="B2911" i="7"/>
  <c r="E2905" i="7"/>
  <c r="D2905" i="7"/>
  <c r="C2905" i="7"/>
  <c r="B2905" i="7"/>
  <c r="E2899" i="7"/>
  <c r="D2899" i="7"/>
  <c r="C2899" i="7"/>
  <c r="B2899" i="7"/>
  <c r="E2893" i="7"/>
  <c r="D2893" i="7"/>
  <c r="C2893" i="7"/>
  <c r="B2893" i="7"/>
  <c r="E2887" i="7"/>
  <c r="D2887" i="7"/>
  <c r="C2887" i="7"/>
  <c r="B2887" i="7"/>
  <c r="E2881" i="7"/>
  <c r="D2881" i="7"/>
  <c r="C2881" i="7"/>
  <c r="B2881" i="7"/>
  <c r="E2875" i="7"/>
  <c r="D2875" i="7"/>
  <c r="C2875" i="7"/>
  <c r="B2875" i="7"/>
  <c r="E2869" i="7"/>
  <c r="D2869" i="7"/>
  <c r="C2869" i="7"/>
  <c r="B2869" i="7"/>
  <c r="E2863" i="7"/>
  <c r="D2863" i="7"/>
  <c r="C2863" i="7"/>
  <c r="B2863" i="7"/>
  <c r="E2857" i="7"/>
  <c r="D2857" i="7"/>
  <c r="C2857" i="7"/>
  <c r="B2857" i="7"/>
  <c r="E2852" i="7"/>
  <c r="D2852" i="7"/>
  <c r="C2852" i="7"/>
  <c r="B2852" i="7"/>
  <c r="E2847" i="7"/>
  <c r="D2847" i="7"/>
  <c r="C2847" i="7"/>
  <c r="B2847" i="7"/>
  <c r="E2842" i="7"/>
  <c r="D2842" i="7"/>
  <c r="C2842" i="7"/>
  <c r="B2842" i="7"/>
  <c r="E2837" i="7"/>
  <c r="D2837" i="7"/>
  <c r="C2837" i="7"/>
  <c r="B2837" i="7"/>
  <c r="E2832" i="7"/>
  <c r="D2832" i="7"/>
  <c r="C2832" i="7"/>
  <c r="B2832" i="7"/>
  <c r="E2828" i="7"/>
  <c r="D2828" i="7"/>
  <c r="C2828" i="7"/>
  <c r="B2828" i="7"/>
  <c r="E2823" i="7"/>
  <c r="D2823" i="7"/>
  <c r="C2823" i="7"/>
  <c r="B2823" i="7"/>
  <c r="E2818" i="7"/>
  <c r="D2818" i="7"/>
  <c r="C2818" i="7"/>
  <c r="B2818" i="7"/>
  <c r="E2813" i="7"/>
  <c r="D2813" i="7"/>
  <c r="C2813" i="7"/>
  <c r="B2813" i="7"/>
  <c r="E2807" i="7"/>
  <c r="D2807" i="7"/>
  <c r="C2807" i="7"/>
  <c r="B2807" i="7"/>
  <c r="E2802" i="7"/>
  <c r="D2802" i="7"/>
  <c r="C2802" i="7"/>
  <c r="B2802" i="7"/>
  <c r="E2795" i="7"/>
  <c r="D2795" i="7"/>
  <c r="C2795" i="7"/>
  <c r="B2795" i="7"/>
  <c r="E2788" i="7"/>
  <c r="D2788" i="7"/>
  <c r="C2788" i="7"/>
  <c r="B2788" i="7"/>
  <c r="E2781" i="7"/>
  <c r="D2781" i="7"/>
  <c r="C2781" i="7"/>
  <c r="B2781" i="7"/>
  <c r="E2778" i="7"/>
  <c r="D2778" i="7"/>
  <c r="C2778" i="7"/>
  <c r="B2778" i="7"/>
  <c r="E2769" i="7"/>
  <c r="D2769" i="7"/>
  <c r="C2769" i="7"/>
  <c r="B2769" i="7"/>
  <c r="E2760" i="7"/>
  <c r="D2760" i="7"/>
  <c r="C2760" i="7"/>
  <c r="B2760" i="7"/>
  <c r="E2751" i="7"/>
  <c r="D2751" i="7"/>
  <c r="C2751" i="7"/>
  <c r="B2751" i="7"/>
  <c r="E2742" i="7"/>
  <c r="D2742" i="7"/>
  <c r="C2742" i="7"/>
  <c r="B2742" i="7"/>
  <c r="E2733" i="7"/>
  <c r="D2733" i="7"/>
  <c r="C2733" i="7"/>
  <c r="B2733" i="7"/>
  <c r="E2728" i="7"/>
  <c r="D2728" i="7"/>
  <c r="C2728" i="7"/>
  <c r="B2728" i="7"/>
  <c r="E2723" i="7"/>
  <c r="D2723" i="7"/>
  <c r="C2723" i="7"/>
  <c r="B2723" i="7"/>
  <c r="E2718" i="7"/>
  <c r="D2718" i="7"/>
  <c r="C2718" i="7"/>
  <c r="B2718" i="7"/>
  <c r="E2713" i="7"/>
  <c r="D2713" i="7"/>
  <c r="C2713" i="7"/>
  <c r="B2713" i="7"/>
  <c r="E2706" i="7"/>
  <c r="D2706" i="7"/>
  <c r="C2706" i="7"/>
  <c r="B2706" i="7"/>
  <c r="E2699" i="7"/>
  <c r="D2699" i="7"/>
  <c r="C2699" i="7"/>
  <c r="B2699" i="7"/>
  <c r="E2694" i="7"/>
  <c r="D2694" i="7"/>
  <c r="C2694" i="7"/>
  <c r="B2694" i="7"/>
  <c r="E2688" i="7"/>
  <c r="D2688" i="7"/>
  <c r="C2688" i="7"/>
  <c r="B2688" i="7"/>
  <c r="E2681" i="7"/>
  <c r="D2681" i="7"/>
  <c r="C2681" i="7"/>
  <c r="B2681" i="7"/>
  <c r="E2674" i="7"/>
  <c r="D2674" i="7"/>
  <c r="C2674" i="7"/>
  <c r="B2674" i="7"/>
  <c r="E2668" i="7"/>
  <c r="D2668" i="7"/>
  <c r="C2668" i="7"/>
  <c r="B2668" i="7"/>
  <c r="E2662" i="7"/>
  <c r="D2662" i="7"/>
  <c r="C2662" i="7"/>
  <c r="B2662" i="7"/>
  <c r="E2656" i="7"/>
  <c r="D2656" i="7"/>
  <c r="C2656" i="7"/>
  <c r="B2656" i="7"/>
  <c r="E2650" i="7"/>
  <c r="D2650" i="7"/>
  <c r="C2650" i="7"/>
  <c r="B2650" i="7"/>
  <c r="E2644" i="7"/>
  <c r="D2644" i="7"/>
  <c r="C2644" i="7"/>
  <c r="B2644" i="7"/>
  <c r="E2638" i="7"/>
  <c r="D2638" i="7"/>
  <c r="C2638" i="7"/>
  <c r="B2638" i="7"/>
  <c r="E2632" i="7"/>
  <c r="D2632" i="7"/>
  <c r="C2632" i="7"/>
  <c r="B2632" i="7"/>
  <c r="B2626" i="7"/>
  <c r="E2623" i="7"/>
  <c r="D2623" i="7"/>
  <c r="C2623" i="7"/>
  <c r="B2623" i="7"/>
  <c r="E2619" i="7"/>
  <c r="D2619" i="7"/>
  <c r="C2619" i="7"/>
  <c r="B2619" i="7"/>
  <c r="E2615" i="7"/>
  <c r="D2615" i="7"/>
  <c r="C2615" i="7"/>
  <c r="B2615" i="7"/>
  <c r="E2611" i="7"/>
  <c r="D2611" i="7"/>
  <c r="C2611" i="7"/>
  <c r="B2611" i="7"/>
  <c r="E2606" i="7"/>
  <c r="D2606" i="7"/>
  <c r="C2606" i="7"/>
  <c r="B2606" i="7"/>
  <c r="E2600" i="7"/>
  <c r="D2600" i="7"/>
  <c r="C2600" i="7"/>
  <c r="B2600" i="7"/>
  <c r="E2589" i="7"/>
  <c r="D2589" i="7"/>
  <c r="C2589" i="7"/>
  <c r="B2589" i="7"/>
  <c r="E2575" i="7"/>
  <c r="D2575" i="7"/>
  <c r="C2575" i="7"/>
  <c r="B2575" i="7"/>
  <c r="E2561" i="7"/>
  <c r="D2561" i="7"/>
  <c r="C2561" i="7"/>
  <c r="B2561" i="7"/>
  <c r="E2547" i="7"/>
  <c r="D2547" i="7"/>
  <c r="C2547" i="7"/>
  <c r="B2547" i="7"/>
  <c r="E2536" i="7"/>
  <c r="D2536" i="7"/>
  <c r="C2536" i="7"/>
  <c r="B2536" i="7"/>
  <c r="E2529" i="7"/>
  <c r="D2529" i="7"/>
  <c r="C2529" i="7"/>
  <c r="B2529" i="7"/>
  <c r="E2523" i="7"/>
  <c r="D2523" i="7"/>
  <c r="C2523" i="7"/>
  <c r="B2523" i="7"/>
  <c r="E2517" i="7"/>
  <c r="D2517" i="7"/>
  <c r="C2517" i="7"/>
  <c r="B2517" i="7"/>
  <c r="E2511" i="7"/>
  <c r="D2511" i="7"/>
  <c r="C2511" i="7"/>
  <c r="B2511" i="7"/>
  <c r="E2505" i="7"/>
  <c r="D2505" i="7"/>
  <c r="C2505" i="7"/>
  <c r="B2505" i="7"/>
  <c r="E2500" i="7"/>
  <c r="D2500" i="7"/>
  <c r="C2500" i="7"/>
  <c r="B2500" i="7"/>
  <c r="E2494" i="7"/>
  <c r="D2494" i="7"/>
  <c r="C2494" i="7"/>
  <c r="B2494" i="7"/>
  <c r="E2488" i="7"/>
  <c r="D2488" i="7"/>
  <c r="C2488" i="7"/>
  <c r="B2488" i="7"/>
  <c r="E2481" i="7"/>
  <c r="D2481" i="7"/>
  <c r="C2481" i="7"/>
  <c r="B2481" i="7"/>
  <c r="E2475" i="7"/>
  <c r="D2475" i="7"/>
  <c r="C2475" i="7"/>
  <c r="B2475" i="7"/>
  <c r="E2468" i="7"/>
  <c r="D2468" i="7"/>
  <c r="C2468" i="7"/>
  <c r="B2468" i="7"/>
  <c r="E2463" i="7"/>
  <c r="D2463" i="7"/>
  <c r="C2463" i="7"/>
  <c r="B2463" i="7"/>
  <c r="E2458" i="7"/>
  <c r="D2458" i="7"/>
  <c r="C2458" i="7"/>
  <c r="B2458" i="7"/>
  <c r="E2450" i="7"/>
  <c r="D2450" i="7"/>
  <c r="C2450" i="7"/>
  <c r="B2450" i="7"/>
  <c r="E2440" i="7"/>
  <c r="D2440" i="7"/>
  <c r="C2440" i="7"/>
  <c r="B2440" i="7"/>
  <c r="E2433" i="7"/>
  <c r="D2433" i="7"/>
  <c r="C2433" i="7"/>
  <c r="B2433" i="7"/>
  <c r="E2428" i="7"/>
  <c r="D2428" i="7"/>
  <c r="C2428" i="7"/>
  <c r="B2428" i="7"/>
  <c r="E2423" i="7"/>
  <c r="D2423" i="7"/>
  <c r="C2423" i="7"/>
  <c r="B2423" i="7"/>
  <c r="E2409" i="7"/>
  <c r="D2409" i="7"/>
  <c r="C2409" i="7"/>
  <c r="B2409" i="7"/>
  <c r="E2401" i="7"/>
  <c r="D2401" i="7"/>
  <c r="C2401" i="7"/>
  <c r="B2401" i="7"/>
  <c r="E2393" i="7"/>
  <c r="D2393" i="7"/>
  <c r="C2393" i="7"/>
  <c r="B2393" i="7"/>
  <c r="E2386" i="7"/>
  <c r="D2386" i="7"/>
  <c r="C2386" i="7"/>
  <c r="B2386" i="7"/>
  <c r="E2379" i="7"/>
  <c r="D2379" i="7"/>
  <c r="C2379" i="7"/>
  <c r="B2379" i="7"/>
  <c r="E2371" i="7"/>
  <c r="D2371" i="7"/>
  <c r="C2371" i="7"/>
  <c r="B2371" i="7"/>
  <c r="E2364" i="7"/>
  <c r="D2364" i="7"/>
  <c r="C2364" i="7"/>
  <c r="B2364" i="7"/>
  <c r="B2356" i="7"/>
  <c r="E2344" i="7"/>
  <c r="D2344" i="7"/>
  <c r="C2344" i="7"/>
  <c r="B2344" i="7"/>
  <c r="E2337" i="7"/>
  <c r="D2337" i="7"/>
  <c r="C2337" i="7"/>
  <c r="B2337" i="7"/>
  <c r="E2332" i="7"/>
  <c r="D2332" i="7"/>
  <c r="C2332" i="7"/>
  <c r="B2332" i="7"/>
  <c r="E2326" i="7"/>
  <c r="D2326" i="7"/>
  <c r="C2326" i="7"/>
  <c r="B2326" i="7"/>
  <c r="E2320" i="7"/>
  <c r="D2320" i="7"/>
  <c r="C2320" i="7"/>
  <c r="B2320" i="7"/>
  <c r="E2310" i="7"/>
  <c r="D2310" i="7"/>
  <c r="C2310" i="7"/>
  <c r="B2310" i="7"/>
  <c r="E2303" i="7"/>
  <c r="D2303" i="7"/>
  <c r="C2303" i="7"/>
  <c r="B2303" i="7"/>
  <c r="E2293" i="7"/>
  <c r="D2293" i="7"/>
  <c r="C2293" i="7"/>
  <c r="B2293" i="7"/>
  <c r="E2286" i="7"/>
  <c r="D2286" i="7"/>
  <c r="C2286" i="7"/>
  <c r="B2286" i="7"/>
  <c r="E2281" i="7"/>
  <c r="D2281" i="7"/>
  <c r="C2281" i="7"/>
  <c r="B2281" i="7"/>
  <c r="E2275" i="7"/>
  <c r="D2275" i="7"/>
  <c r="C2275" i="7"/>
  <c r="B2275" i="7"/>
  <c r="E2268" i="7"/>
  <c r="D2268" i="7"/>
  <c r="C2268" i="7"/>
  <c r="B2268" i="7"/>
  <c r="E2261" i="7"/>
  <c r="D2261" i="7"/>
  <c r="C2261" i="7"/>
  <c r="B2261" i="7"/>
  <c r="E2254" i="7"/>
  <c r="D2254" i="7"/>
  <c r="C2254" i="7"/>
  <c r="B2254" i="7"/>
  <c r="E2249" i="7"/>
  <c r="D2249" i="7"/>
  <c r="C2249" i="7"/>
  <c r="B2249" i="7"/>
  <c r="E2244" i="7"/>
  <c r="D2244" i="7"/>
  <c r="C2244" i="7"/>
  <c r="B2244" i="7"/>
  <c r="E2238" i="7"/>
  <c r="D2238" i="7"/>
  <c r="C2238" i="7"/>
  <c r="B2238" i="7"/>
  <c r="E2233" i="7"/>
  <c r="D2233" i="7"/>
  <c r="C2233" i="7"/>
  <c r="B2233" i="7"/>
  <c r="E2229" i="7"/>
  <c r="D2229" i="7"/>
  <c r="C2229" i="7"/>
  <c r="B2229" i="7"/>
  <c r="E2223" i="7"/>
  <c r="D2223" i="7"/>
  <c r="C2223" i="7"/>
  <c r="B2223" i="7"/>
  <c r="E2217" i="7"/>
  <c r="D2217" i="7"/>
  <c r="C2217" i="7"/>
  <c r="B2217" i="7"/>
  <c r="E2211" i="7"/>
  <c r="D2211" i="7"/>
  <c r="C2211" i="7"/>
  <c r="B2211" i="7"/>
  <c r="E2205" i="7"/>
  <c r="D2205" i="7"/>
  <c r="C2205" i="7"/>
  <c r="B2205" i="7"/>
  <c r="E2199" i="7"/>
  <c r="D2199" i="7"/>
  <c r="C2199" i="7"/>
  <c r="B2199" i="7"/>
  <c r="E2185" i="7"/>
  <c r="D2185" i="7"/>
  <c r="C2185" i="7"/>
  <c r="B2185" i="7"/>
  <c r="E2178" i="7"/>
  <c r="D2178" i="7"/>
  <c r="C2178" i="7"/>
  <c r="B2178" i="7"/>
  <c r="E2173" i="7"/>
  <c r="D2173" i="7"/>
  <c r="C2173" i="7"/>
  <c r="B2173" i="7"/>
  <c r="E2168" i="7"/>
  <c r="D2168" i="7"/>
  <c r="C2168" i="7"/>
  <c r="B2168" i="7"/>
  <c r="E2161" i="7"/>
  <c r="D2161" i="7"/>
  <c r="C2161" i="7"/>
  <c r="B2161" i="7"/>
  <c r="E2156" i="7"/>
  <c r="D2156" i="7"/>
  <c r="C2156" i="7"/>
  <c r="B2156" i="7"/>
  <c r="E2149" i="7"/>
  <c r="D2149" i="7"/>
  <c r="C2149" i="7"/>
  <c r="B2149" i="7"/>
  <c r="E2143" i="7"/>
  <c r="D2143" i="7"/>
  <c r="C2143" i="7"/>
  <c r="B2143" i="7"/>
  <c r="E2138" i="7"/>
  <c r="D2138" i="7"/>
  <c r="C2138" i="7"/>
  <c r="B2138" i="7"/>
  <c r="E2134" i="7"/>
  <c r="D2134" i="7"/>
  <c r="C2134" i="7"/>
  <c r="B2134" i="7"/>
  <c r="E2130" i="7"/>
  <c r="D2130" i="7"/>
  <c r="C2130" i="7"/>
  <c r="B2130" i="7"/>
  <c r="E2125" i="7"/>
  <c r="D2125" i="7"/>
  <c r="C2125" i="7"/>
  <c r="B2125" i="7"/>
  <c r="E2119" i="7"/>
  <c r="D2119" i="7"/>
  <c r="C2119" i="7"/>
  <c r="B2119" i="7"/>
  <c r="E2105" i="7"/>
  <c r="D2105" i="7"/>
  <c r="C2105" i="7"/>
  <c r="B2105" i="7"/>
  <c r="E2090" i="7"/>
  <c r="D2090" i="7"/>
  <c r="C2090" i="7"/>
  <c r="B2090" i="7"/>
  <c r="E2084" i="7"/>
  <c r="D2084" i="7"/>
  <c r="C2084" i="7"/>
  <c r="B2084" i="7"/>
  <c r="E2078" i="7"/>
  <c r="D2078" i="7"/>
  <c r="C2078" i="7"/>
  <c r="B2078" i="7"/>
  <c r="E2072" i="7"/>
  <c r="D2072" i="7"/>
  <c r="C2072" i="7"/>
  <c r="B2072" i="7"/>
  <c r="E2065" i="7"/>
  <c r="D2065" i="7"/>
  <c r="C2065" i="7"/>
  <c r="B2065" i="7"/>
  <c r="E2058" i="7"/>
  <c r="D2058" i="7"/>
  <c r="C2058" i="7"/>
  <c r="B2058" i="7"/>
  <c r="E2054" i="7"/>
  <c r="D2054" i="7"/>
  <c r="C2054" i="7"/>
  <c r="B2054" i="7"/>
  <c r="E2050" i="7"/>
  <c r="D2050" i="7"/>
  <c r="C2050" i="7"/>
  <c r="B2050" i="7"/>
  <c r="E2046" i="7"/>
  <c r="D2046" i="7"/>
  <c r="C2046" i="7"/>
  <c r="B2046" i="7"/>
  <c r="E2042" i="7"/>
  <c r="D2042" i="7"/>
  <c r="C2042" i="7"/>
  <c r="B2042" i="7"/>
  <c r="E2038" i="7"/>
  <c r="D2038" i="7"/>
  <c r="C2038" i="7"/>
  <c r="B2038" i="7"/>
  <c r="E2034" i="7"/>
  <c r="D2034" i="7"/>
  <c r="C2034" i="7"/>
  <c r="B2034" i="7"/>
  <c r="E2025" i="7"/>
  <c r="D2025" i="7"/>
  <c r="C2025" i="7"/>
  <c r="B2025" i="7"/>
  <c r="E2021" i="7"/>
  <c r="D2021" i="7"/>
  <c r="C2021" i="7"/>
  <c r="B2021" i="7"/>
  <c r="E2012" i="7"/>
  <c r="D2012" i="7"/>
  <c r="C2012" i="7"/>
  <c r="B2012" i="7"/>
  <c r="E2000" i="7"/>
  <c r="D2000" i="7"/>
  <c r="C2000" i="7"/>
  <c r="B2000" i="7"/>
  <c r="E1995" i="7"/>
  <c r="D1995" i="7"/>
  <c r="C1995" i="7"/>
  <c r="B1995" i="7"/>
  <c r="E1988" i="7"/>
  <c r="D1988" i="7"/>
  <c r="C1988" i="7"/>
  <c r="B1988" i="7"/>
  <c r="E1981" i="7"/>
  <c r="D1981" i="7"/>
  <c r="C1981" i="7"/>
  <c r="B1981" i="7"/>
  <c r="E1975" i="7"/>
  <c r="D1975" i="7"/>
  <c r="C1975" i="7"/>
  <c r="B1975" i="7"/>
  <c r="E1969" i="7"/>
  <c r="D1969" i="7"/>
  <c r="C1969" i="7"/>
  <c r="B1969" i="7"/>
  <c r="E1963" i="7"/>
  <c r="D1963" i="7"/>
  <c r="C1963" i="7"/>
  <c r="B1963" i="7"/>
  <c r="E1959" i="7"/>
  <c r="D1959" i="7"/>
  <c r="C1959" i="7"/>
  <c r="B1959" i="7"/>
  <c r="E1955" i="7"/>
  <c r="D1955" i="7"/>
  <c r="C1955" i="7"/>
  <c r="B1955" i="7"/>
  <c r="E1951" i="7"/>
  <c r="D1951" i="7"/>
  <c r="C1951" i="7"/>
  <c r="B1951" i="7"/>
  <c r="E1947" i="7"/>
  <c r="D1947" i="7"/>
  <c r="C1947" i="7"/>
  <c r="B1947" i="7"/>
  <c r="E1943" i="7"/>
  <c r="D1943" i="7"/>
  <c r="C1943" i="7"/>
  <c r="B1943" i="7"/>
  <c r="E1933" i="7"/>
  <c r="D1933" i="7"/>
  <c r="C1933" i="7"/>
  <c r="B1933" i="7"/>
  <c r="E1928" i="7"/>
  <c r="D1928" i="7"/>
  <c r="C1928" i="7"/>
  <c r="B1928" i="7"/>
  <c r="E1922" i="7"/>
  <c r="D1922" i="7"/>
  <c r="C1922" i="7"/>
  <c r="B1922" i="7"/>
  <c r="E1916" i="7"/>
  <c r="D1916" i="7"/>
  <c r="C1916" i="7"/>
  <c r="B1916" i="7"/>
  <c r="E1911" i="7"/>
  <c r="D1911" i="7"/>
  <c r="C1911" i="7"/>
  <c r="B1911" i="7"/>
  <c r="E1904" i="7"/>
  <c r="D1904" i="7"/>
  <c r="C1904" i="7"/>
  <c r="B1904" i="7"/>
  <c r="E1894" i="7"/>
  <c r="D1894" i="7"/>
  <c r="C1894" i="7"/>
  <c r="B1894" i="7"/>
  <c r="E1885" i="7"/>
  <c r="D1885" i="7"/>
  <c r="C1885" i="7"/>
  <c r="B1885" i="7"/>
  <c r="E1876" i="7"/>
  <c r="D1876" i="7"/>
  <c r="C1876" i="7"/>
  <c r="B1876" i="7"/>
  <c r="E1867" i="7"/>
  <c r="D1867" i="7"/>
  <c r="C1867" i="7"/>
  <c r="B1867" i="7"/>
  <c r="E1857" i="7"/>
  <c r="D1857" i="7"/>
  <c r="C1857" i="7"/>
  <c r="B1857" i="7"/>
  <c r="E1847" i="7"/>
  <c r="D1847" i="7"/>
  <c r="C1847" i="7"/>
  <c r="B1847" i="7"/>
  <c r="E1837" i="7"/>
  <c r="D1837" i="7"/>
  <c r="C1837" i="7"/>
  <c r="B1837" i="7"/>
  <c r="E1831" i="7"/>
  <c r="D1831" i="7"/>
  <c r="C1831" i="7"/>
  <c r="B1831" i="7"/>
  <c r="E1825" i="7"/>
  <c r="D1825" i="7"/>
  <c r="C1825" i="7"/>
  <c r="B1825" i="7"/>
  <c r="E1819" i="7"/>
  <c r="D1819" i="7"/>
  <c r="C1819" i="7"/>
  <c r="B1819" i="7"/>
  <c r="E1813" i="7"/>
  <c r="D1813" i="7"/>
  <c r="C1813" i="7"/>
  <c r="B1813" i="7"/>
  <c r="E1807" i="7"/>
  <c r="D1807" i="7"/>
  <c r="C1807" i="7"/>
  <c r="B1807" i="7"/>
  <c r="E1801" i="7"/>
  <c r="D1801" i="7"/>
  <c r="C1801" i="7"/>
  <c r="B1801" i="7"/>
  <c r="E1797" i="7"/>
  <c r="D1797" i="7"/>
  <c r="C1797" i="7"/>
  <c r="B1797" i="7"/>
  <c r="E1791" i="7"/>
  <c r="D1791" i="7"/>
  <c r="C1791" i="7"/>
  <c r="B1791" i="7"/>
  <c r="E1773" i="7"/>
  <c r="D1773" i="7"/>
  <c r="C1773" i="7"/>
  <c r="B1773" i="7"/>
  <c r="E1769" i="7"/>
  <c r="D1769" i="7"/>
  <c r="C1769" i="7"/>
  <c r="B1769" i="7"/>
  <c r="E1765" i="7"/>
  <c r="D1765" i="7"/>
  <c r="C1765" i="7"/>
  <c r="B1765" i="7"/>
  <c r="E1761" i="7"/>
  <c r="D1761" i="7"/>
  <c r="C1761" i="7"/>
  <c r="B1761" i="7"/>
  <c r="E1756" i="7"/>
  <c r="D1756" i="7"/>
  <c r="C1756" i="7"/>
  <c r="B1756" i="7"/>
  <c r="E1751" i="7"/>
  <c r="D1751" i="7"/>
  <c r="C1751" i="7"/>
  <c r="B1751" i="7"/>
  <c r="B1747" i="7"/>
  <c r="E1740" i="7"/>
  <c r="D1740" i="7"/>
  <c r="C1740" i="7"/>
  <c r="B1740" i="7"/>
  <c r="E1735" i="7"/>
  <c r="D1735" i="7"/>
  <c r="C1735" i="7"/>
  <c r="B1735" i="7"/>
  <c r="E1730" i="7"/>
  <c r="D1730" i="7"/>
  <c r="C1730" i="7"/>
  <c r="B1730" i="7"/>
  <c r="E1725" i="7"/>
  <c r="D1725" i="7"/>
  <c r="C1725" i="7"/>
  <c r="B1725" i="7"/>
  <c r="E1719" i="7"/>
  <c r="D1719" i="7"/>
  <c r="C1719" i="7"/>
  <c r="B1719" i="7"/>
  <c r="E1714" i="7"/>
  <c r="D1714" i="7"/>
  <c r="C1714" i="7"/>
  <c r="B1714" i="7"/>
  <c r="E1709" i="7"/>
  <c r="D1709" i="7"/>
  <c r="C1709" i="7"/>
  <c r="B1709" i="7"/>
  <c r="E1704" i="7"/>
  <c r="D1704" i="7"/>
  <c r="C1704" i="7"/>
  <c r="B1704" i="7"/>
  <c r="E1699" i="7"/>
  <c r="D1699" i="7"/>
  <c r="C1699" i="7"/>
  <c r="B1699" i="7"/>
  <c r="E1694" i="7"/>
  <c r="D1694" i="7"/>
  <c r="C1694" i="7"/>
  <c r="B1694" i="7"/>
  <c r="E1689" i="7"/>
  <c r="D1689" i="7"/>
  <c r="C1689" i="7"/>
  <c r="B1689" i="7"/>
  <c r="E1684" i="7"/>
  <c r="D1684" i="7"/>
  <c r="C1684" i="7"/>
  <c r="B1684" i="7"/>
  <c r="E1679" i="7"/>
  <c r="D1679" i="7"/>
  <c r="C1679" i="7"/>
  <c r="B1679" i="7"/>
  <c r="E1674" i="7"/>
  <c r="D1674" i="7"/>
  <c r="C1674" i="7"/>
  <c r="B1674" i="7"/>
  <c r="E1669" i="7"/>
  <c r="D1669" i="7"/>
  <c r="C1669" i="7"/>
  <c r="B1669" i="7"/>
  <c r="E1660" i="7"/>
  <c r="D1660" i="7"/>
  <c r="C1660" i="7"/>
  <c r="B1660" i="7"/>
  <c r="E1654" i="7"/>
  <c r="D1654" i="7"/>
  <c r="C1654" i="7"/>
  <c r="B1654" i="7"/>
  <c r="E1638" i="7"/>
  <c r="D1638" i="7"/>
  <c r="C1638" i="7"/>
  <c r="B1638" i="7"/>
  <c r="E1633" i="7"/>
  <c r="D1633" i="7"/>
  <c r="C1633" i="7"/>
  <c r="B1633" i="7"/>
  <c r="E1627" i="7"/>
  <c r="D1627" i="7"/>
  <c r="C1627" i="7"/>
  <c r="B1627" i="7"/>
  <c r="E1621" i="7"/>
  <c r="D1621" i="7"/>
  <c r="C1621" i="7"/>
  <c r="B1621" i="7"/>
  <c r="E1616" i="7"/>
  <c r="D1616" i="7"/>
  <c r="C1616" i="7"/>
  <c r="B1616" i="7"/>
  <c r="E1611" i="7"/>
  <c r="D1611" i="7"/>
  <c r="C1611" i="7"/>
  <c r="B1611" i="7"/>
  <c r="E1605" i="7"/>
  <c r="D1605" i="7"/>
  <c r="C1605" i="7"/>
  <c r="B1605" i="7"/>
  <c r="E1600" i="7"/>
  <c r="D1600" i="7"/>
  <c r="C1600" i="7"/>
  <c r="B1600" i="7"/>
  <c r="E1595" i="7"/>
  <c r="D1595" i="7"/>
  <c r="C1595" i="7"/>
  <c r="B1595" i="7"/>
  <c r="E1590" i="7"/>
  <c r="D1590" i="7"/>
  <c r="C1590" i="7"/>
  <c r="B1590" i="7"/>
  <c r="E1585" i="7"/>
  <c r="D1585" i="7"/>
  <c r="C1585" i="7"/>
  <c r="B1585" i="7"/>
  <c r="E1580" i="7"/>
  <c r="D1580" i="7"/>
  <c r="C1580" i="7"/>
  <c r="B1580" i="7"/>
  <c r="E1575" i="7"/>
  <c r="D1575" i="7"/>
  <c r="C1575" i="7"/>
  <c r="B1575" i="7"/>
  <c r="E1570" i="7"/>
  <c r="D1570" i="7"/>
  <c r="C1570" i="7"/>
  <c r="B1570" i="7"/>
  <c r="E1565" i="7"/>
  <c r="D1565" i="7"/>
  <c r="C1565" i="7"/>
  <c r="B1565" i="7"/>
  <c r="E1560" i="7"/>
  <c r="D1560" i="7"/>
  <c r="C1560" i="7"/>
  <c r="B1560" i="7"/>
  <c r="E1555" i="7"/>
  <c r="D1555" i="7"/>
  <c r="C1555" i="7"/>
  <c r="B1555" i="7"/>
  <c r="E1550" i="7"/>
  <c r="D1550" i="7"/>
  <c r="C1550" i="7"/>
  <c r="B1550" i="7"/>
  <c r="E1544" i="7"/>
  <c r="D1544" i="7"/>
  <c r="C1544" i="7"/>
  <c r="B1544" i="7"/>
  <c r="E1538" i="7"/>
  <c r="D1538" i="7"/>
  <c r="C1538" i="7"/>
  <c r="B1538" i="7"/>
  <c r="E1532" i="7"/>
  <c r="D1532" i="7"/>
  <c r="C1532" i="7"/>
  <c r="B1532" i="7"/>
  <c r="E1511" i="7"/>
  <c r="D1511" i="7"/>
  <c r="C1511" i="7"/>
  <c r="B1511" i="7"/>
  <c r="E1483" i="7"/>
  <c r="D1483" i="7"/>
  <c r="C1483" i="7"/>
  <c r="B1483" i="7"/>
  <c r="E1470" i="7"/>
  <c r="D1470" i="7"/>
  <c r="C1470" i="7"/>
  <c r="B1470" i="7"/>
  <c r="E1457" i="7"/>
  <c r="D1457" i="7"/>
  <c r="C1457" i="7"/>
  <c r="B1457" i="7"/>
  <c r="E1445" i="7"/>
  <c r="D1445" i="7"/>
  <c r="C1445" i="7"/>
  <c r="B1445" i="7"/>
  <c r="E1433" i="7"/>
  <c r="D1433" i="7"/>
  <c r="C1433" i="7"/>
  <c r="B1433" i="7"/>
  <c r="E1423" i="7"/>
  <c r="D1423" i="7"/>
  <c r="C1423" i="7"/>
  <c r="B1423" i="7"/>
  <c r="E1411" i="7"/>
  <c r="D1411" i="7"/>
  <c r="C1411" i="7"/>
  <c r="B1411" i="7"/>
  <c r="E1399" i="7"/>
  <c r="D1399" i="7"/>
  <c r="C1399" i="7"/>
  <c r="B1399" i="7"/>
  <c r="E1394" i="7"/>
  <c r="D1394" i="7"/>
  <c r="C1394" i="7"/>
  <c r="B1394" i="7"/>
  <c r="E1389" i="7"/>
  <c r="D1389" i="7"/>
  <c r="C1389" i="7"/>
  <c r="B1389" i="7"/>
  <c r="E1384" i="7"/>
  <c r="D1384" i="7"/>
  <c r="C1384" i="7"/>
  <c r="B1384" i="7"/>
  <c r="E1376" i="7"/>
  <c r="D1376" i="7"/>
  <c r="C1376" i="7"/>
  <c r="B1376" i="7"/>
  <c r="E1359" i="7"/>
  <c r="D1359" i="7"/>
  <c r="C1359" i="7"/>
  <c r="B1359" i="7"/>
  <c r="E1342" i="7"/>
  <c r="D1342" i="7"/>
  <c r="C1342" i="7"/>
  <c r="B1342" i="7"/>
  <c r="E1331" i="7"/>
  <c r="D1331" i="7"/>
  <c r="C1331" i="7"/>
  <c r="B1331" i="7"/>
  <c r="E1327" i="7"/>
  <c r="D1327" i="7"/>
  <c r="C1327" i="7"/>
  <c r="B1327" i="7"/>
  <c r="E1303" i="7"/>
  <c r="D1303" i="7"/>
  <c r="C1303" i="7"/>
  <c r="B1303" i="7"/>
  <c r="E1293" i="7"/>
  <c r="D1293" i="7"/>
  <c r="C1293" i="7"/>
  <c r="B1293" i="7"/>
  <c r="E1284" i="7"/>
  <c r="D1284" i="7"/>
  <c r="C1284" i="7"/>
  <c r="B1284" i="7"/>
  <c r="E1276" i="7"/>
  <c r="D1276" i="7"/>
  <c r="C1276" i="7"/>
  <c r="B1276" i="7"/>
  <c r="E1269" i="7"/>
  <c r="D1269" i="7"/>
  <c r="C1269" i="7"/>
  <c r="B1269" i="7"/>
  <c r="E1256" i="7"/>
  <c r="D1256" i="7"/>
  <c r="C1256" i="7"/>
  <c r="B1256" i="7"/>
  <c r="E1251" i="7"/>
  <c r="D1251" i="7"/>
  <c r="C1251" i="7"/>
  <c r="B1251" i="7"/>
  <c r="E1246" i="7"/>
  <c r="D1246" i="7"/>
  <c r="C1246" i="7"/>
  <c r="B1246" i="7"/>
  <c r="E1223" i="7"/>
  <c r="D1223" i="7"/>
  <c r="C1223" i="7"/>
  <c r="B1223" i="7"/>
  <c r="E1200" i="7"/>
  <c r="D1200" i="7"/>
  <c r="C1200" i="7"/>
  <c r="B1200" i="7"/>
  <c r="E1190" i="7"/>
  <c r="D1190" i="7"/>
  <c r="C1190" i="7"/>
  <c r="B1190" i="7"/>
  <c r="E1180" i="7"/>
  <c r="D1180" i="7"/>
  <c r="C1180" i="7"/>
  <c r="B1180" i="7"/>
  <c r="E1175" i="7"/>
  <c r="D1175" i="7"/>
  <c r="C1175" i="7"/>
  <c r="B1175" i="7"/>
  <c r="E1169" i="7"/>
  <c r="D1169" i="7"/>
  <c r="C1169" i="7"/>
  <c r="B1169" i="7"/>
  <c r="E1163" i="7"/>
  <c r="D1163" i="7"/>
  <c r="C1163" i="7"/>
  <c r="B1163" i="7"/>
  <c r="E1156" i="7"/>
  <c r="D1156" i="7"/>
  <c r="C1156" i="7"/>
  <c r="B1156" i="7"/>
  <c r="E1150" i="7"/>
  <c r="D1150" i="7"/>
  <c r="C1150" i="7"/>
  <c r="B1150" i="7"/>
  <c r="E1144" i="7"/>
  <c r="D1144" i="7"/>
  <c r="C1144" i="7"/>
  <c r="B1144" i="7"/>
  <c r="E1135" i="7"/>
  <c r="D1135" i="7"/>
  <c r="C1135" i="7"/>
  <c r="B1135" i="7"/>
  <c r="E1130" i="7"/>
  <c r="D1130" i="7"/>
  <c r="C1130" i="7"/>
  <c r="B1130" i="7"/>
  <c r="E1125" i="7"/>
  <c r="D1125" i="7"/>
  <c r="C1125" i="7"/>
  <c r="B1125" i="7"/>
  <c r="E1120" i="7"/>
  <c r="D1120" i="7"/>
  <c r="C1120" i="7"/>
  <c r="B1120" i="7"/>
  <c r="E1114" i="7"/>
  <c r="D1114" i="7"/>
  <c r="C1114" i="7"/>
  <c r="B1114" i="7"/>
  <c r="E1109" i="7"/>
  <c r="D1109" i="7"/>
  <c r="C1109" i="7"/>
  <c r="B1109" i="7"/>
  <c r="E1103" i="7"/>
  <c r="D1103" i="7"/>
  <c r="C1103" i="7"/>
  <c r="B1103" i="7"/>
  <c r="E1098" i="7"/>
  <c r="D1098" i="7"/>
  <c r="C1098" i="7"/>
  <c r="B1098" i="7"/>
  <c r="E1093" i="7"/>
  <c r="D1093" i="7"/>
  <c r="C1093" i="7"/>
  <c r="B1093" i="7"/>
  <c r="E1078" i="7"/>
  <c r="D1078" i="7"/>
  <c r="C1078" i="7"/>
  <c r="B1078" i="7"/>
  <c r="E1064" i="7"/>
  <c r="D1064" i="7"/>
  <c r="C1064" i="7"/>
  <c r="B1064" i="7"/>
  <c r="E1051" i="7"/>
  <c r="D1051" i="7"/>
  <c r="C1051" i="7"/>
  <c r="B1051" i="7"/>
  <c r="E1043" i="7"/>
  <c r="D1043" i="7"/>
  <c r="C1043" i="7"/>
  <c r="B1043" i="7"/>
  <c r="E1032" i="7"/>
  <c r="D1032" i="7"/>
  <c r="C1032" i="7"/>
  <c r="B1032" i="7"/>
  <c r="E1022" i="7"/>
  <c r="D1022" i="7"/>
  <c r="C1022" i="7"/>
  <c r="B1022" i="7"/>
  <c r="E1016" i="7"/>
  <c r="D1016" i="7"/>
  <c r="C1016" i="7"/>
  <c r="B1016" i="7"/>
  <c r="E1010" i="7"/>
  <c r="D1010" i="7"/>
  <c r="C1010" i="7"/>
  <c r="B1010" i="7"/>
  <c r="E1005" i="7"/>
  <c r="D1005" i="7"/>
  <c r="C1005" i="7"/>
  <c r="B1005" i="7"/>
  <c r="E993" i="7"/>
  <c r="D993" i="7"/>
  <c r="C993" i="7"/>
  <c r="B993" i="7"/>
  <c r="E983" i="7"/>
  <c r="D983" i="7"/>
  <c r="C983" i="7"/>
  <c r="B983" i="7"/>
  <c r="E976" i="7"/>
  <c r="D976" i="7"/>
  <c r="C976" i="7"/>
  <c r="B976" i="7"/>
  <c r="E963" i="7"/>
  <c r="D963" i="7"/>
  <c r="C963" i="7"/>
  <c r="B963" i="7"/>
  <c r="E950" i="7"/>
  <c r="D950" i="7"/>
  <c r="C950" i="7"/>
  <c r="B950" i="7"/>
  <c r="E944" i="7"/>
  <c r="D944" i="7"/>
  <c r="C944" i="7"/>
  <c r="B944" i="7"/>
  <c r="E938" i="7"/>
  <c r="D938" i="7"/>
  <c r="C938" i="7"/>
  <c r="B938" i="7"/>
  <c r="E926" i="7"/>
  <c r="D926" i="7"/>
  <c r="C926" i="7"/>
  <c r="B926" i="7"/>
  <c r="E916" i="7"/>
  <c r="D916" i="7"/>
  <c r="C916" i="7"/>
  <c r="B916" i="7"/>
  <c r="E908" i="7"/>
  <c r="D908" i="7"/>
  <c r="C908" i="7"/>
  <c r="B908" i="7"/>
  <c r="E899" i="7"/>
  <c r="D899" i="7"/>
  <c r="C899" i="7"/>
  <c r="B899" i="7"/>
  <c r="E892" i="7"/>
  <c r="D892" i="7"/>
  <c r="C892" i="7"/>
  <c r="B892" i="7"/>
  <c r="E884" i="7"/>
  <c r="D884" i="7"/>
  <c r="C884" i="7"/>
  <c r="B884" i="7"/>
  <c r="E877" i="7"/>
  <c r="D877" i="7"/>
  <c r="C877" i="7"/>
  <c r="B877" i="7"/>
  <c r="E867" i="7"/>
  <c r="D867" i="7"/>
  <c r="C867" i="7"/>
  <c r="B867" i="7"/>
  <c r="E857" i="7"/>
  <c r="D857" i="7"/>
  <c r="C857" i="7"/>
  <c r="B857" i="7"/>
  <c r="E848" i="7"/>
  <c r="D848" i="7"/>
  <c r="C848" i="7"/>
  <c r="B848" i="7"/>
  <c r="E838" i="7"/>
  <c r="D838" i="7"/>
  <c r="C838" i="7"/>
  <c r="B838" i="7"/>
  <c r="E830" i="7"/>
  <c r="D830" i="7"/>
  <c r="C830" i="7"/>
  <c r="B830" i="7"/>
  <c r="E821" i="7"/>
  <c r="D821" i="7"/>
  <c r="C821" i="7"/>
  <c r="B821" i="7"/>
  <c r="E811" i="7"/>
  <c r="D811" i="7"/>
  <c r="C811" i="7"/>
  <c r="B811" i="7"/>
  <c r="E803" i="7"/>
  <c r="D803" i="7"/>
  <c r="C803" i="7"/>
  <c r="B803" i="7"/>
  <c r="E796" i="7"/>
  <c r="D796" i="7"/>
  <c r="C796" i="7"/>
  <c r="B796" i="7"/>
  <c r="E788" i="7"/>
  <c r="D788" i="7"/>
  <c r="C788" i="7"/>
  <c r="B788" i="7"/>
  <c r="E780" i="7"/>
  <c r="D780" i="7"/>
  <c r="C780" i="7"/>
  <c r="B780" i="7"/>
  <c r="E772" i="7"/>
  <c r="D772" i="7"/>
  <c r="C772" i="7"/>
  <c r="B772" i="7"/>
  <c r="E763" i="7"/>
  <c r="D763" i="7"/>
  <c r="C763" i="7"/>
  <c r="B763" i="7"/>
  <c r="E750" i="7"/>
  <c r="D750" i="7"/>
  <c r="C750" i="7"/>
  <c r="B750" i="7"/>
  <c r="E745" i="7"/>
  <c r="D745" i="7"/>
  <c r="C745" i="7"/>
  <c r="B745" i="7"/>
  <c r="E734" i="7"/>
  <c r="D734" i="7"/>
  <c r="C734" i="7"/>
  <c r="B734" i="7"/>
  <c r="E729" i="7"/>
  <c r="D729" i="7"/>
  <c r="C729" i="7"/>
  <c r="B729" i="7"/>
  <c r="E724" i="7"/>
  <c r="D724" i="7"/>
  <c r="C724" i="7"/>
  <c r="B724" i="7"/>
  <c r="E719" i="7"/>
  <c r="D719" i="7"/>
  <c r="C719" i="7"/>
  <c r="B719" i="7"/>
  <c r="B714" i="7"/>
  <c r="E710" i="7"/>
  <c r="D710" i="7"/>
  <c r="C710" i="7"/>
  <c r="B710" i="7"/>
  <c r="E701" i="7"/>
  <c r="D701" i="7"/>
  <c r="C701" i="7"/>
  <c r="B701" i="7"/>
  <c r="E696" i="7"/>
  <c r="D696" i="7"/>
  <c r="C696" i="7"/>
  <c r="B696" i="7"/>
  <c r="E693" i="7"/>
  <c r="D693" i="7"/>
  <c r="C693" i="7"/>
  <c r="B693" i="7"/>
  <c r="E687" i="7"/>
  <c r="D687" i="7"/>
  <c r="C687" i="7"/>
  <c r="B687" i="7"/>
  <c r="E681" i="7"/>
  <c r="D681" i="7"/>
  <c r="C681" i="7"/>
  <c r="B681" i="7"/>
  <c r="E673" i="7"/>
  <c r="D673" i="7"/>
  <c r="C673" i="7"/>
  <c r="B673" i="7"/>
  <c r="E667" i="7"/>
  <c r="D667" i="7"/>
  <c r="C667" i="7"/>
  <c r="B667" i="7"/>
  <c r="E661" i="7"/>
  <c r="D661" i="7"/>
  <c r="C661" i="7"/>
  <c r="B661" i="7"/>
  <c r="E657" i="7"/>
  <c r="D657" i="7"/>
  <c r="C657" i="7"/>
  <c r="B657" i="7"/>
  <c r="E652" i="7"/>
  <c r="D652" i="7"/>
  <c r="C652" i="7"/>
  <c r="B652" i="7"/>
  <c r="E646" i="7"/>
  <c r="D646" i="7"/>
  <c r="C646" i="7"/>
  <c r="B646" i="7"/>
  <c r="E639" i="7"/>
  <c r="D639" i="7"/>
  <c r="C639" i="7"/>
  <c r="B639" i="7"/>
  <c r="E632" i="7"/>
  <c r="D632" i="7"/>
  <c r="C632" i="7"/>
  <c r="B632" i="7"/>
  <c r="E625" i="7"/>
  <c r="D625" i="7"/>
  <c r="C625" i="7"/>
  <c r="B625" i="7"/>
  <c r="E615" i="7"/>
  <c r="D615" i="7"/>
  <c r="C615" i="7"/>
  <c r="B615" i="7"/>
  <c r="E605" i="7"/>
  <c r="D605" i="7"/>
  <c r="C605" i="7"/>
  <c r="B605" i="7"/>
  <c r="E595" i="7"/>
  <c r="D595" i="7"/>
  <c r="C595" i="7"/>
  <c r="B595" i="7"/>
  <c r="E590" i="7"/>
  <c r="D590" i="7"/>
  <c r="C590" i="7"/>
  <c r="B590" i="7"/>
  <c r="E584" i="7"/>
  <c r="D584" i="7"/>
  <c r="C584" i="7"/>
  <c r="B584" i="7"/>
  <c r="E578" i="7"/>
  <c r="D578" i="7"/>
  <c r="C578" i="7"/>
  <c r="B578" i="7"/>
  <c r="E566" i="7"/>
  <c r="D566" i="7"/>
  <c r="C566" i="7"/>
  <c r="B566" i="7"/>
  <c r="E559" i="7"/>
  <c r="D559" i="7"/>
  <c r="C559" i="7"/>
  <c r="B559" i="7"/>
  <c r="E552" i="7"/>
  <c r="D552" i="7"/>
  <c r="C552" i="7"/>
  <c r="B552" i="7"/>
  <c r="E546" i="7"/>
  <c r="D546" i="7"/>
  <c r="C546" i="7"/>
  <c r="B546" i="7"/>
  <c r="E540" i="7"/>
  <c r="D540" i="7"/>
  <c r="C540" i="7"/>
  <c r="B540" i="7"/>
  <c r="E532" i="7"/>
  <c r="D532" i="7"/>
  <c r="C532" i="7"/>
  <c r="B532" i="7"/>
  <c r="E524" i="7"/>
  <c r="D524" i="7"/>
  <c r="C524" i="7"/>
  <c r="B524" i="7"/>
  <c r="E511" i="7"/>
  <c r="D511" i="7"/>
  <c r="C511" i="7"/>
  <c r="B511" i="7"/>
  <c r="E507" i="7"/>
  <c r="D507" i="7"/>
  <c r="C507" i="7"/>
  <c r="B507" i="7"/>
  <c r="E501" i="7"/>
  <c r="D501" i="7"/>
  <c r="C501" i="7"/>
  <c r="B501" i="7"/>
  <c r="E487" i="7"/>
  <c r="D487" i="7"/>
  <c r="C487" i="7"/>
  <c r="B487" i="7"/>
  <c r="E481" i="7"/>
  <c r="D481" i="7"/>
  <c r="C481" i="7"/>
  <c r="B481" i="7"/>
  <c r="E475" i="7"/>
  <c r="D475" i="7"/>
  <c r="C475" i="7"/>
  <c r="B475" i="7"/>
  <c r="E469" i="7"/>
  <c r="D469" i="7"/>
  <c r="C469" i="7"/>
  <c r="B469" i="7"/>
  <c r="E463" i="7"/>
  <c r="D463" i="7"/>
  <c r="C463" i="7"/>
  <c r="B463" i="7"/>
  <c r="E459" i="7"/>
  <c r="D459" i="7"/>
  <c r="C459" i="7"/>
  <c r="B459" i="7"/>
  <c r="E453" i="7"/>
  <c r="D453" i="7"/>
  <c r="C453" i="7"/>
  <c r="B453" i="7"/>
  <c r="E446" i="7"/>
  <c r="D446" i="7"/>
  <c r="C446" i="7"/>
  <c r="B446" i="7"/>
  <c r="E439" i="7"/>
  <c r="D439" i="7"/>
  <c r="C439" i="7"/>
  <c r="B439" i="7"/>
  <c r="E432" i="7"/>
  <c r="D432" i="7"/>
  <c r="C432" i="7"/>
  <c r="B432" i="7"/>
  <c r="E425" i="7"/>
  <c r="D425" i="7"/>
  <c r="C425" i="7"/>
  <c r="B425" i="7"/>
  <c r="E418" i="7"/>
  <c r="D418" i="7"/>
  <c r="C418" i="7"/>
  <c r="B418" i="7"/>
  <c r="E413" i="7"/>
  <c r="D413" i="7"/>
  <c r="C413" i="7"/>
  <c r="B413" i="7"/>
  <c r="E407" i="7"/>
  <c r="D407" i="7"/>
  <c r="C407" i="7"/>
  <c r="B407" i="7"/>
  <c r="E401" i="7"/>
  <c r="D401" i="7"/>
  <c r="C401" i="7"/>
  <c r="B401" i="7"/>
  <c r="E397" i="7"/>
  <c r="D397" i="7"/>
  <c r="C397" i="7"/>
  <c r="B397" i="7"/>
  <c r="E390" i="7"/>
  <c r="D390" i="7"/>
  <c r="C390" i="7"/>
  <c r="B390" i="7"/>
  <c r="E382" i="7"/>
  <c r="D382" i="7"/>
  <c r="C382" i="7"/>
  <c r="B382" i="7"/>
  <c r="E368" i="7"/>
  <c r="D368" i="7"/>
  <c r="C368" i="7"/>
  <c r="B368" i="7"/>
  <c r="E365" i="7"/>
  <c r="D365" i="7"/>
  <c r="C365" i="7"/>
  <c r="B365" i="7"/>
  <c r="E358" i="7"/>
  <c r="D358" i="7"/>
  <c r="C358" i="7"/>
  <c r="B358" i="7"/>
  <c r="E350" i="7"/>
  <c r="D350" i="7"/>
  <c r="C350" i="7"/>
  <c r="B350" i="7"/>
  <c r="E346" i="7"/>
  <c r="D346" i="7"/>
  <c r="C346" i="7"/>
  <c r="B346" i="7"/>
  <c r="E341" i="7"/>
  <c r="D341" i="7"/>
  <c r="C341" i="7"/>
  <c r="B341" i="7"/>
  <c r="E336" i="7"/>
  <c r="D336" i="7"/>
  <c r="C336" i="7"/>
  <c r="B336" i="7"/>
  <c r="E329" i="7"/>
  <c r="D329" i="7"/>
  <c r="C329" i="7"/>
  <c r="B329" i="7"/>
  <c r="E323" i="7"/>
  <c r="D323" i="7"/>
  <c r="C323" i="7"/>
  <c r="B323" i="7"/>
  <c r="E318" i="7"/>
  <c r="D318" i="7"/>
  <c r="C318" i="7"/>
  <c r="B318" i="7"/>
  <c r="E313" i="7"/>
  <c r="D313" i="7"/>
  <c r="C313" i="7"/>
  <c r="B313" i="7"/>
  <c r="E309" i="7"/>
  <c r="D309" i="7"/>
  <c r="C309" i="7"/>
  <c r="B309" i="7"/>
  <c r="E306" i="7"/>
  <c r="D306" i="7"/>
  <c r="C306" i="7"/>
  <c r="B306" i="7"/>
  <c r="E298" i="7"/>
  <c r="D298" i="7"/>
  <c r="C298" i="7"/>
  <c r="B298" i="7"/>
  <c r="E295" i="7"/>
  <c r="D295" i="7"/>
  <c r="C295" i="7"/>
  <c r="B295" i="7"/>
  <c r="E292" i="7"/>
  <c r="D292" i="7"/>
  <c r="C292" i="7"/>
  <c r="B292" i="7"/>
  <c r="E289" i="7"/>
  <c r="D289" i="7"/>
  <c r="C289" i="7"/>
  <c r="B289" i="7"/>
  <c r="E286" i="7"/>
  <c r="D286" i="7"/>
  <c r="C286" i="7"/>
  <c r="B286" i="7"/>
  <c r="E283" i="7"/>
  <c r="D283" i="7"/>
  <c r="C283" i="7"/>
  <c r="B283" i="7"/>
  <c r="E280" i="7"/>
  <c r="D280" i="7"/>
  <c r="C280" i="7"/>
  <c r="B280" i="7"/>
  <c r="E277" i="7"/>
  <c r="D277" i="7"/>
  <c r="C277" i="7"/>
  <c r="B277" i="7"/>
  <c r="E262" i="7"/>
  <c r="D262" i="7"/>
  <c r="C262" i="7"/>
  <c r="B262" i="7"/>
  <c r="E248" i="7"/>
  <c r="D248" i="7"/>
  <c r="C248" i="7"/>
  <c r="B248" i="7"/>
  <c r="E236" i="7"/>
  <c r="D236" i="7"/>
  <c r="C236" i="7"/>
  <c r="B236" i="7"/>
  <c r="E229" i="7"/>
  <c r="D229" i="7"/>
  <c r="C229" i="7"/>
  <c r="B229" i="7"/>
  <c r="E223" i="7"/>
  <c r="D223" i="7"/>
  <c r="C223" i="7"/>
  <c r="B223" i="7"/>
  <c r="E217" i="7"/>
  <c r="D217" i="7"/>
  <c r="C217" i="7"/>
  <c r="B217" i="7"/>
  <c r="E214" i="7"/>
  <c r="D214" i="7"/>
  <c r="C214" i="7"/>
  <c r="B214" i="7"/>
  <c r="E208" i="7"/>
  <c r="D208" i="7"/>
  <c r="C208" i="7"/>
  <c r="B208" i="7"/>
  <c r="E204" i="7"/>
  <c r="D204" i="7"/>
  <c r="C204" i="7"/>
  <c r="B204" i="7"/>
  <c r="B197" i="7"/>
  <c r="E194" i="7"/>
  <c r="D194" i="7"/>
  <c r="C194" i="7"/>
  <c r="B194" i="7"/>
  <c r="E188" i="7"/>
  <c r="D188" i="7"/>
  <c r="C188" i="7"/>
  <c r="B188" i="7"/>
  <c r="E182" i="7"/>
  <c r="D182" i="7"/>
  <c r="C182" i="7"/>
  <c r="B182" i="7"/>
  <c r="E175" i="7"/>
  <c r="D175" i="7"/>
  <c r="C175" i="7"/>
  <c r="B175" i="7"/>
  <c r="E171" i="7"/>
  <c r="D171" i="7"/>
  <c r="C171" i="7"/>
  <c r="B171" i="7"/>
  <c r="E166" i="7"/>
  <c r="D166" i="7"/>
  <c r="C166" i="7"/>
  <c r="B166" i="7"/>
  <c r="E158" i="7"/>
  <c r="D158" i="7"/>
  <c r="C158" i="7"/>
  <c r="B158" i="7"/>
  <c r="E152" i="7"/>
  <c r="D152" i="7"/>
  <c r="C152" i="7"/>
  <c r="B152" i="7"/>
  <c r="E149" i="7"/>
  <c r="D149" i="7"/>
  <c r="C149" i="7"/>
  <c r="B149" i="7"/>
  <c r="E143" i="7"/>
  <c r="D143" i="7"/>
  <c r="C143" i="7"/>
  <c r="B143" i="7"/>
  <c r="E138" i="7"/>
  <c r="D138" i="7"/>
  <c r="C138" i="7"/>
  <c r="B138" i="7"/>
  <c r="E129" i="7"/>
  <c r="D129" i="7"/>
  <c r="C129" i="7"/>
  <c r="B129" i="7"/>
  <c r="B120" i="7"/>
  <c r="E115" i="7"/>
  <c r="D115" i="7"/>
  <c r="C115" i="7"/>
  <c r="B115" i="7"/>
  <c r="E105" i="7"/>
  <c r="D105" i="7"/>
  <c r="C105" i="7"/>
  <c r="B105" i="7"/>
  <c r="E82" i="7"/>
  <c r="D82" i="7"/>
  <c r="C82" i="7"/>
  <c r="B82" i="7"/>
  <c r="E75" i="7"/>
  <c r="D75" i="7"/>
  <c r="C75" i="7"/>
  <c r="B75" i="7"/>
  <c r="E68" i="7"/>
  <c r="D68" i="7"/>
  <c r="C68" i="7"/>
  <c r="B68" i="7"/>
  <c r="E62" i="7"/>
  <c r="D62" i="7"/>
  <c r="C62" i="7"/>
  <c r="B62" i="7"/>
  <c r="E55" i="7"/>
  <c r="D55" i="7"/>
  <c r="C55" i="7"/>
  <c r="B55" i="7"/>
  <c r="E45" i="7"/>
  <c r="D45" i="7"/>
  <c r="C45" i="7"/>
  <c r="B45" i="7"/>
  <c r="E41" i="7"/>
  <c r="D41" i="7"/>
  <c r="C41" i="7"/>
  <c r="B41" i="7"/>
  <c r="E33" i="7"/>
  <c r="D33" i="7"/>
  <c r="C33" i="7"/>
  <c r="B33" i="7"/>
  <c r="E27" i="7"/>
  <c r="D27" i="7"/>
  <c r="C27" i="7"/>
  <c r="B27" i="7"/>
  <c r="E24" i="7"/>
  <c r="D24" i="7"/>
  <c r="C24" i="7"/>
  <c r="B24" i="7"/>
  <c r="E17" i="7"/>
  <c r="D17" i="7"/>
  <c r="C17" i="7"/>
  <c r="B17" i="7"/>
  <c r="E12" i="7"/>
  <c r="D12" i="7"/>
  <c r="B12" i="7"/>
  <c r="C12" i="7"/>
  <c r="E6" i="7"/>
  <c r="C6" i="7"/>
  <c r="A6" i="7"/>
  <c r="E5" i="7"/>
  <c r="C5" i="7"/>
  <c r="A5" i="7"/>
  <c r="E4" i="7"/>
  <c r="C4" i="7"/>
  <c r="A4" i="7"/>
  <c r="E3" i="7"/>
  <c r="C3" i="7"/>
  <c r="A3" i="7"/>
  <c r="E2" i="7"/>
  <c r="D2" i="7"/>
  <c r="C2" i="7"/>
  <c r="A2" i="7"/>
  <c r="E1" i="7"/>
  <c r="D1" i="7"/>
  <c r="C1" i="7"/>
  <c r="A1" i="7"/>
  <c r="N80" i="8" l="1"/>
  <c r="E80" i="8"/>
  <c r="L80" i="8"/>
  <c r="G80" i="8"/>
  <c r="J80" i="8"/>
  <c r="K80" i="8"/>
  <c r="H80" i="8"/>
  <c r="M80" i="8"/>
  <c r="I80" i="8"/>
  <c r="Q80" i="8"/>
  <c r="S80" i="8"/>
  <c r="F80" i="8"/>
  <c r="T80" i="8"/>
  <c r="D80" i="8"/>
  <c r="R80" i="8"/>
  <c r="P80" i="8"/>
  <c r="O80" i="8"/>
  <c r="J60" i="8"/>
  <c r="L60" i="8"/>
  <c r="K60" i="8"/>
  <c r="I60" i="8"/>
  <c r="R60" i="8"/>
  <c r="P60" i="8"/>
  <c r="O60" i="8"/>
  <c r="M60" i="8"/>
  <c r="F60" i="8"/>
  <c r="N60" i="8"/>
  <c r="D60" i="8"/>
  <c r="T60" i="8"/>
  <c r="S60" i="8"/>
  <c r="Q60" i="8"/>
  <c r="H60" i="8"/>
  <c r="E60" i="8"/>
  <c r="G60" i="8"/>
  <c r="O88" i="8"/>
  <c r="Q88" i="8"/>
  <c r="P88" i="8"/>
  <c r="N88" i="8"/>
  <c r="E88" i="8"/>
  <c r="F88" i="8"/>
  <c r="L88" i="8"/>
  <c r="S88" i="8"/>
  <c r="T88" i="8"/>
  <c r="I88" i="8"/>
  <c r="K88" i="8"/>
  <c r="M88" i="8"/>
  <c r="G88" i="8"/>
  <c r="H88" i="8"/>
  <c r="D88" i="8"/>
  <c r="J88" i="8"/>
  <c r="R88" i="8"/>
  <c r="R112" i="8"/>
  <c r="L112" i="8"/>
  <c r="K112" i="8"/>
  <c r="I112" i="8"/>
  <c r="J112" i="8"/>
  <c r="P112" i="8"/>
  <c r="O112" i="8"/>
  <c r="M112" i="8"/>
  <c r="N112" i="8"/>
  <c r="D112" i="8"/>
  <c r="T112" i="8"/>
  <c r="S112" i="8"/>
  <c r="Q112" i="8"/>
  <c r="H112" i="8"/>
  <c r="G112" i="8"/>
  <c r="E112" i="8"/>
  <c r="F112" i="8"/>
  <c r="T120" i="8"/>
  <c r="K120" i="8"/>
  <c r="I120" i="8"/>
  <c r="J120" i="8"/>
  <c r="H120" i="8"/>
  <c r="O120" i="8"/>
  <c r="M120" i="8"/>
  <c r="N120" i="8"/>
  <c r="L120" i="8"/>
  <c r="S120" i="8"/>
  <c r="Q120" i="8"/>
  <c r="R120" i="8"/>
  <c r="P120" i="8"/>
  <c r="G120" i="8"/>
  <c r="E120" i="8"/>
  <c r="F120" i="8"/>
  <c r="D120" i="8"/>
  <c r="J130" i="8"/>
  <c r="N130" i="8"/>
  <c r="O130" i="8"/>
  <c r="L130" i="8"/>
  <c r="I130" i="8"/>
  <c r="R130" i="8"/>
  <c r="S130" i="8"/>
  <c r="P130" i="8"/>
  <c r="M130" i="8"/>
  <c r="F130" i="8"/>
  <c r="G130" i="8"/>
  <c r="D130" i="8"/>
  <c r="T130" i="8"/>
  <c r="Q130" i="8"/>
  <c r="K130" i="8"/>
  <c r="H130" i="8"/>
  <c r="E130" i="8"/>
  <c r="J138" i="8"/>
  <c r="L138" i="8"/>
  <c r="K138" i="8"/>
  <c r="I138" i="8"/>
  <c r="N138" i="8"/>
  <c r="P138" i="8"/>
  <c r="O138" i="8"/>
  <c r="M138" i="8"/>
  <c r="R138" i="8"/>
  <c r="D138" i="8"/>
  <c r="T138" i="8"/>
  <c r="S138" i="8"/>
  <c r="Q138" i="8"/>
  <c r="F138" i="8"/>
  <c r="H138" i="8"/>
  <c r="G138" i="8"/>
  <c r="E138" i="8"/>
  <c r="N146" i="8"/>
  <c r="L146" i="8"/>
  <c r="K146" i="8"/>
  <c r="I146" i="8"/>
  <c r="R146" i="8"/>
  <c r="P146" i="8"/>
  <c r="O146" i="8"/>
  <c r="M146" i="8"/>
  <c r="F146" i="8"/>
  <c r="D146" i="8"/>
  <c r="T146" i="8"/>
  <c r="S146" i="8"/>
  <c r="Q146" i="8"/>
  <c r="J146" i="8"/>
  <c r="H146" i="8"/>
  <c r="G146" i="8"/>
  <c r="E146" i="8"/>
  <c r="N180" i="8"/>
  <c r="J180" i="8"/>
  <c r="F180" i="8"/>
  <c r="R180" i="8"/>
  <c r="G180" i="8"/>
  <c r="D180" i="8"/>
  <c r="T180" i="8"/>
  <c r="Q180" i="8"/>
  <c r="K180" i="8"/>
  <c r="H180" i="8"/>
  <c r="E180" i="8"/>
  <c r="O180" i="8"/>
  <c r="L180" i="8"/>
  <c r="I180" i="8"/>
  <c r="S180" i="8"/>
  <c r="P180" i="8"/>
  <c r="M180" i="8"/>
  <c r="H306" i="8"/>
  <c r="F306" i="8"/>
  <c r="G306" i="8"/>
  <c r="M306" i="8"/>
  <c r="K306" i="8"/>
  <c r="L306" i="8"/>
  <c r="J306" i="8"/>
  <c r="O306" i="8"/>
  <c r="Q306" i="8"/>
  <c r="S306" i="8"/>
  <c r="P306" i="8"/>
  <c r="N306" i="8"/>
  <c r="E306" i="8"/>
  <c r="D306" i="8"/>
  <c r="T306" i="8"/>
  <c r="R306" i="8"/>
  <c r="I306" i="8"/>
  <c r="F334" i="8"/>
  <c r="O334" i="8"/>
  <c r="P334" i="8"/>
  <c r="S334" i="8"/>
  <c r="Q334" i="8"/>
  <c r="J334" i="8"/>
  <c r="D334" i="8"/>
  <c r="T334" i="8"/>
  <c r="E334" i="8"/>
  <c r="N334" i="8"/>
  <c r="H334" i="8"/>
  <c r="G334" i="8"/>
  <c r="I334" i="8"/>
  <c r="R334" i="8"/>
  <c r="L334" i="8"/>
  <c r="K334" i="8"/>
  <c r="M334" i="8"/>
  <c r="R342" i="8"/>
  <c r="F342" i="8"/>
  <c r="J342" i="8"/>
  <c r="K342" i="8"/>
  <c r="H342" i="8"/>
  <c r="E342" i="8"/>
  <c r="O342" i="8"/>
  <c r="L342" i="8"/>
  <c r="I342" i="8"/>
  <c r="N342" i="8"/>
  <c r="S342" i="8"/>
  <c r="P342" i="8"/>
  <c r="M342" i="8"/>
  <c r="G342" i="8"/>
  <c r="D342" i="8"/>
  <c r="T342" i="8"/>
  <c r="Q342" i="8"/>
  <c r="R452" i="8"/>
  <c r="F452" i="8"/>
  <c r="N452" i="8"/>
  <c r="J452" i="8"/>
  <c r="G452" i="8"/>
  <c r="D452" i="8"/>
  <c r="T452" i="8"/>
  <c r="Q452" i="8"/>
  <c r="K452" i="8"/>
  <c r="H452" i="8"/>
  <c r="E452" i="8"/>
  <c r="O452" i="8"/>
  <c r="L452" i="8"/>
  <c r="I452" i="8"/>
  <c r="S452" i="8"/>
  <c r="P452" i="8"/>
  <c r="M452" i="8"/>
  <c r="R468" i="8"/>
  <c r="J468" i="8"/>
  <c r="F468" i="8"/>
  <c r="N468" i="8"/>
  <c r="S468" i="8"/>
  <c r="P468" i="8"/>
  <c r="M468" i="8"/>
  <c r="G468" i="8"/>
  <c r="D468" i="8"/>
  <c r="T468" i="8"/>
  <c r="Q468" i="8"/>
  <c r="K468" i="8"/>
  <c r="H468" i="8"/>
  <c r="E468" i="8"/>
  <c r="O468" i="8"/>
  <c r="L468" i="8"/>
  <c r="I468" i="8"/>
  <c r="F478" i="8"/>
  <c r="N478" i="8"/>
  <c r="J478" i="8"/>
  <c r="R478" i="8"/>
  <c r="H478" i="8"/>
  <c r="G478" i="8"/>
  <c r="M478" i="8"/>
  <c r="K478" i="8"/>
  <c r="L478" i="8"/>
  <c r="S478" i="8"/>
  <c r="Q478" i="8"/>
  <c r="O478" i="8"/>
  <c r="P478" i="8"/>
  <c r="E478" i="8"/>
  <c r="D478" i="8"/>
  <c r="T478" i="8"/>
  <c r="I478" i="8"/>
  <c r="S486" i="8"/>
  <c r="Q486" i="8"/>
  <c r="E486" i="8"/>
  <c r="N486" i="8"/>
  <c r="J486" i="8"/>
  <c r="H486" i="8"/>
  <c r="D486" i="8"/>
  <c r="I486" i="8"/>
  <c r="M486" i="8"/>
  <c r="F486" i="8"/>
  <c r="P486" i="8"/>
  <c r="T486" i="8"/>
  <c r="L486" i="8"/>
  <c r="R486" i="8"/>
  <c r="O486" i="8"/>
  <c r="G486" i="8"/>
  <c r="K486" i="8"/>
  <c r="N494" i="8"/>
  <c r="F494" i="8"/>
  <c r="J494" i="8"/>
  <c r="R494" i="8"/>
  <c r="K494" i="8"/>
  <c r="H494" i="8"/>
  <c r="E494" i="8"/>
  <c r="O494" i="8"/>
  <c r="L494" i="8"/>
  <c r="I494" i="8"/>
  <c r="S494" i="8"/>
  <c r="P494" i="8"/>
  <c r="M494" i="8"/>
  <c r="G494" i="8"/>
  <c r="D494" i="8"/>
  <c r="T494" i="8"/>
  <c r="Q494" i="8"/>
  <c r="N502" i="8"/>
  <c r="F502" i="8"/>
  <c r="J502" i="8"/>
  <c r="D502" i="8"/>
  <c r="T502" i="8"/>
  <c r="E502" i="8"/>
  <c r="H502" i="8"/>
  <c r="R502" i="8"/>
  <c r="I502" i="8"/>
  <c r="K502" i="8"/>
  <c r="L502" i="8"/>
  <c r="G502" i="8"/>
  <c r="M502" i="8"/>
  <c r="O502" i="8"/>
  <c r="P502" i="8"/>
  <c r="S502" i="8"/>
  <c r="Q502" i="8"/>
  <c r="J512" i="8"/>
  <c r="K512" i="8"/>
  <c r="H512" i="8"/>
  <c r="E512" i="8"/>
  <c r="N512" i="8"/>
  <c r="O512" i="8"/>
  <c r="L512" i="8"/>
  <c r="I512" i="8"/>
  <c r="R512" i="8"/>
  <c r="S512" i="8"/>
  <c r="P512" i="8"/>
  <c r="M512" i="8"/>
  <c r="F512" i="8"/>
  <c r="G512" i="8"/>
  <c r="D512" i="8"/>
  <c r="T512" i="8"/>
  <c r="Q512" i="8"/>
  <c r="R520" i="8"/>
  <c r="N520" i="8"/>
  <c r="F520" i="8"/>
  <c r="J520" i="8"/>
  <c r="K520" i="8"/>
  <c r="H520" i="8"/>
  <c r="E520" i="8"/>
  <c r="O520" i="8"/>
  <c r="L520" i="8"/>
  <c r="I520" i="8"/>
  <c r="S520" i="8"/>
  <c r="P520" i="8"/>
  <c r="M520" i="8"/>
  <c r="G520" i="8"/>
  <c r="D520" i="8"/>
  <c r="T520" i="8"/>
  <c r="Q520" i="8"/>
  <c r="N538" i="8"/>
  <c r="J538" i="8"/>
  <c r="R538" i="8"/>
  <c r="F538" i="8"/>
  <c r="S538" i="8"/>
  <c r="P538" i="8"/>
  <c r="M538" i="8"/>
  <c r="G538" i="8"/>
  <c r="D538" i="8"/>
  <c r="T538" i="8"/>
  <c r="Q538" i="8"/>
  <c r="K538" i="8"/>
  <c r="H538" i="8"/>
  <c r="E538" i="8"/>
  <c r="O538" i="8"/>
  <c r="L538" i="8"/>
  <c r="I538" i="8"/>
  <c r="N546" i="8"/>
  <c r="J546" i="8"/>
  <c r="R546" i="8"/>
  <c r="F546" i="8"/>
  <c r="S546" i="8"/>
  <c r="P546" i="8"/>
  <c r="M546" i="8"/>
  <c r="G546" i="8"/>
  <c r="D546" i="8"/>
  <c r="T546" i="8"/>
  <c r="Q546" i="8"/>
  <c r="K546" i="8"/>
  <c r="H546" i="8"/>
  <c r="E546" i="8"/>
  <c r="O546" i="8"/>
  <c r="L546" i="8"/>
  <c r="I546" i="8"/>
  <c r="N554" i="8"/>
  <c r="J554" i="8"/>
  <c r="R554" i="8"/>
  <c r="F554" i="8"/>
  <c r="S554" i="8"/>
  <c r="P554" i="8"/>
  <c r="M554" i="8"/>
  <c r="G554" i="8"/>
  <c r="D554" i="8"/>
  <c r="T554" i="8"/>
  <c r="Q554" i="8"/>
  <c r="K554" i="8"/>
  <c r="H554" i="8"/>
  <c r="E554" i="8"/>
  <c r="O554" i="8"/>
  <c r="L554" i="8"/>
  <c r="I554" i="8"/>
  <c r="N562" i="8"/>
  <c r="J562" i="8"/>
  <c r="R562" i="8"/>
  <c r="F562" i="8"/>
  <c r="S562" i="8"/>
  <c r="P562" i="8"/>
  <c r="M562" i="8"/>
  <c r="G562" i="8"/>
  <c r="D562" i="8"/>
  <c r="T562" i="8"/>
  <c r="Q562" i="8"/>
  <c r="K562" i="8"/>
  <c r="H562" i="8"/>
  <c r="E562" i="8"/>
  <c r="O562" i="8"/>
  <c r="L562" i="8"/>
  <c r="I562" i="8"/>
  <c r="R580" i="8"/>
  <c r="J580" i="8"/>
  <c r="F580" i="8"/>
  <c r="N580" i="8"/>
  <c r="K580" i="8"/>
  <c r="O580" i="8"/>
  <c r="S580" i="8"/>
  <c r="P580" i="8"/>
  <c r="M580" i="8"/>
  <c r="D580" i="8"/>
  <c r="T580" i="8"/>
  <c r="Q580" i="8"/>
  <c r="H580" i="8"/>
  <c r="E580" i="8"/>
  <c r="G580" i="8"/>
  <c r="L580" i="8"/>
  <c r="I580" i="8"/>
  <c r="R634" i="8"/>
  <c r="K634" i="8"/>
  <c r="H634" i="8"/>
  <c r="E634" i="8"/>
  <c r="F634" i="8"/>
  <c r="O634" i="8"/>
  <c r="L634" i="8"/>
  <c r="I634" i="8"/>
  <c r="J634" i="8"/>
  <c r="S634" i="8"/>
  <c r="P634" i="8"/>
  <c r="M634" i="8"/>
  <c r="N634" i="8"/>
  <c r="G634" i="8"/>
  <c r="D634" i="8"/>
  <c r="T634" i="8"/>
  <c r="Q634" i="8"/>
  <c r="N642" i="8"/>
  <c r="R642" i="8"/>
  <c r="G642" i="8"/>
  <c r="D642" i="8"/>
  <c r="T642" i="8"/>
  <c r="Q642" i="8"/>
  <c r="F642" i="8"/>
  <c r="K642" i="8"/>
  <c r="H642" i="8"/>
  <c r="E642" i="8"/>
  <c r="J642" i="8"/>
  <c r="O642" i="8"/>
  <c r="L642" i="8"/>
  <c r="I642" i="8"/>
  <c r="S642" i="8"/>
  <c r="P642" i="8"/>
  <c r="M642" i="8"/>
  <c r="N696" i="8"/>
  <c r="O696" i="8"/>
  <c r="L696" i="8"/>
  <c r="I696" i="8"/>
  <c r="R696" i="8"/>
  <c r="S696" i="8"/>
  <c r="P696" i="8"/>
  <c r="M696" i="8"/>
  <c r="F696" i="8"/>
  <c r="G696" i="8"/>
  <c r="D696" i="8"/>
  <c r="T696" i="8"/>
  <c r="Q696" i="8"/>
  <c r="J696" i="8"/>
  <c r="K696" i="8"/>
  <c r="H696" i="8"/>
  <c r="E696" i="8"/>
  <c r="F738" i="8"/>
  <c r="R738" i="8"/>
  <c r="J738" i="8"/>
  <c r="N738" i="8"/>
  <c r="O738" i="8"/>
  <c r="L738" i="8"/>
  <c r="I738" i="8"/>
  <c r="S738" i="8"/>
  <c r="P738" i="8"/>
  <c r="M738" i="8"/>
  <c r="G738" i="8"/>
  <c r="D738" i="8"/>
  <c r="T738" i="8"/>
  <c r="Q738" i="8"/>
  <c r="K738" i="8"/>
  <c r="H738" i="8"/>
  <c r="E738" i="8"/>
  <c r="R792" i="8"/>
  <c r="R790" i="8" s="1"/>
  <c r="F792" i="8"/>
  <c r="F790" i="8" s="1"/>
  <c r="N792" i="8"/>
  <c r="N790" i="8" s="1"/>
  <c r="S792" i="8"/>
  <c r="S790" i="8" s="1"/>
  <c r="P792" i="8"/>
  <c r="P790" i="8" s="1"/>
  <c r="M792" i="8"/>
  <c r="M790" i="8" s="1"/>
  <c r="G792" i="8"/>
  <c r="G790" i="8" s="1"/>
  <c r="D792" i="8"/>
  <c r="D790" i="8" s="1"/>
  <c r="T792" i="8"/>
  <c r="T790" i="8" s="1"/>
  <c r="Q792" i="8"/>
  <c r="Q790" i="8" s="1"/>
  <c r="K792" i="8"/>
  <c r="K790" i="8" s="1"/>
  <c r="H792" i="8"/>
  <c r="H790" i="8" s="1"/>
  <c r="E792" i="8"/>
  <c r="E790" i="8" s="1"/>
  <c r="J792" i="8"/>
  <c r="J790" i="8" s="1"/>
  <c r="O792" i="8"/>
  <c r="O790" i="8" s="1"/>
  <c r="L792" i="8"/>
  <c r="L790" i="8" s="1"/>
  <c r="I792" i="8"/>
  <c r="I790" i="8" s="1"/>
  <c r="R926" i="8"/>
  <c r="J926" i="8"/>
  <c r="F926" i="8"/>
  <c r="N926" i="8"/>
  <c r="K926" i="8"/>
  <c r="H926" i="8"/>
  <c r="E926" i="8"/>
  <c r="O926" i="8"/>
  <c r="L926" i="8"/>
  <c r="I926" i="8"/>
  <c r="S926" i="8"/>
  <c r="P926" i="8"/>
  <c r="M926" i="8"/>
  <c r="G926" i="8"/>
  <c r="D926" i="8"/>
  <c r="T926" i="8"/>
  <c r="Q926" i="8"/>
  <c r="R934" i="8"/>
  <c r="F934" i="8"/>
  <c r="N934" i="8"/>
  <c r="J934" i="8"/>
  <c r="G934" i="8"/>
  <c r="D934" i="8"/>
  <c r="T934" i="8"/>
  <c r="Q934" i="8"/>
  <c r="K934" i="8"/>
  <c r="H934" i="8"/>
  <c r="E934" i="8"/>
  <c r="O934" i="8"/>
  <c r="L934" i="8"/>
  <c r="I934" i="8"/>
  <c r="S934" i="8"/>
  <c r="P934" i="8"/>
  <c r="M934" i="8"/>
  <c r="H992" i="8"/>
  <c r="F992" i="8"/>
  <c r="S992" i="8"/>
  <c r="K992" i="8"/>
  <c r="T992" i="8"/>
  <c r="G992" i="8"/>
  <c r="M992" i="8"/>
  <c r="D992" i="8"/>
  <c r="J992" i="8"/>
  <c r="O992" i="8"/>
  <c r="Q992" i="8"/>
  <c r="L992" i="8"/>
  <c r="N992" i="8"/>
  <c r="E992" i="8"/>
  <c r="P992" i="8"/>
  <c r="R992" i="8"/>
  <c r="I992" i="8"/>
  <c r="R1014" i="8"/>
  <c r="F1014" i="8"/>
  <c r="O1014" i="8"/>
  <c r="L1014" i="8"/>
  <c r="J1014" i="8"/>
  <c r="S1014" i="8"/>
  <c r="P1014" i="8"/>
  <c r="M1014" i="8"/>
  <c r="N1014" i="8"/>
  <c r="G1014" i="8"/>
  <c r="D1014" i="8"/>
  <c r="K1014" i="8"/>
  <c r="H1014" i="8"/>
  <c r="E1014" i="8"/>
  <c r="T1014" i="8"/>
  <c r="I1014" i="8"/>
  <c r="Q1014" i="8"/>
  <c r="N1050" i="8"/>
  <c r="H1050" i="8"/>
  <c r="G1050" i="8"/>
  <c r="I1050" i="8"/>
  <c r="R1050" i="8"/>
  <c r="L1050" i="8"/>
  <c r="K1050" i="8"/>
  <c r="M1050" i="8"/>
  <c r="F1050" i="8"/>
  <c r="O1050" i="8"/>
  <c r="P1050" i="8"/>
  <c r="S1050" i="8"/>
  <c r="Q1050" i="8"/>
  <c r="J1050" i="8"/>
  <c r="D1050" i="8"/>
  <c r="T1050" i="8"/>
  <c r="E1050" i="8"/>
  <c r="J1280" i="8"/>
  <c r="N1280" i="8"/>
  <c r="R1280" i="8"/>
  <c r="F1280" i="8"/>
  <c r="K1280" i="8"/>
  <c r="H1280" i="8"/>
  <c r="E1280" i="8"/>
  <c r="O1280" i="8"/>
  <c r="L1280" i="8"/>
  <c r="I1280" i="8"/>
  <c r="S1280" i="8"/>
  <c r="P1280" i="8"/>
  <c r="M1280" i="8"/>
  <c r="G1280" i="8"/>
  <c r="D1280" i="8"/>
  <c r="T1280" i="8"/>
  <c r="Q1280" i="8"/>
  <c r="R1414" i="8"/>
  <c r="S1414" i="8"/>
  <c r="P1414" i="8"/>
  <c r="M1414" i="8"/>
  <c r="F1414" i="8"/>
  <c r="G1414" i="8"/>
  <c r="D1414" i="8"/>
  <c r="T1414" i="8"/>
  <c r="Q1414" i="8"/>
  <c r="N1414" i="8"/>
  <c r="L1414" i="8"/>
  <c r="K1414" i="8"/>
  <c r="E1414" i="8"/>
  <c r="O1414" i="8"/>
  <c r="I1414" i="8"/>
  <c r="J1414" i="8"/>
  <c r="H1414" i="8"/>
  <c r="J1422" i="8"/>
  <c r="R1422" i="8"/>
  <c r="N1422" i="8"/>
  <c r="F1422" i="8"/>
  <c r="O1422" i="8"/>
  <c r="L1422" i="8"/>
  <c r="I1422" i="8"/>
  <c r="S1422" i="8"/>
  <c r="P1422" i="8"/>
  <c r="M1422" i="8"/>
  <c r="G1422" i="8"/>
  <c r="D1422" i="8"/>
  <c r="T1422" i="8"/>
  <c r="Q1422" i="8"/>
  <c r="K1422" i="8"/>
  <c r="H1422" i="8"/>
  <c r="E1422" i="8"/>
  <c r="R1430" i="8"/>
  <c r="S1430" i="8"/>
  <c r="P1430" i="8"/>
  <c r="M1430" i="8"/>
  <c r="F1430" i="8"/>
  <c r="G1430" i="8"/>
  <c r="D1430" i="8"/>
  <c r="T1430" i="8"/>
  <c r="Q1430" i="8"/>
  <c r="J1430" i="8"/>
  <c r="K1430" i="8"/>
  <c r="H1430" i="8"/>
  <c r="E1430" i="8"/>
  <c r="O1430" i="8"/>
  <c r="L1430" i="8"/>
  <c r="I1430" i="8"/>
  <c r="N1430" i="8"/>
  <c r="J1438" i="8"/>
  <c r="R1438" i="8"/>
  <c r="F1438" i="8"/>
  <c r="K1438" i="8"/>
  <c r="H1438" i="8"/>
  <c r="E1438" i="8"/>
  <c r="N1438" i="8"/>
  <c r="O1438" i="8"/>
  <c r="L1438" i="8"/>
  <c r="I1438" i="8"/>
  <c r="S1438" i="8"/>
  <c r="P1438" i="8"/>
  <c r="M1438" i="8"/>
  <c r="G1438" i="8"/>
  <c r="D1438" i="8"/>
  <c r="T1438" i="8"/>
  <c r="Q1438" i="8"/>
  <c r="R1446" i="8"/>
  <c r="L1446" i="8"/>
  <c r="K1446" i="8"/>
  <c r="M1446" i="8"/>
  <c r="F1446" i="8"/>
  <c r="O1446" i="8"/>
  <c r="P1446" i="8"/>
  <c r="S1446" i="8"/>
  <c r="Q1446" i="8"/>
  <c r="J1446" i="8"/>
  <c r="D1446" i="8"/>
  <c r="T1446" i="8"/>
  <c r="E1446" i="8"/>
  <c r="N1446" i="8"/>
  <c r="H1446" i="8"/>
  <c r="G1446" i="8"/>
  <c r="I1446" i="8"/>
  <c r="R1454" i="8"/>
  <c r="N1454" i="8"/>
  <c r="F1454" i="8"/>
  <c r="J1454" i="8"/>
  <c r="O1454" i="8"/>
  <c r="L1454" i="8"/>
  <c r="I1454" i="8"/>
  <c r="S1454" i="8"/>
  <c r="P1454" i="8"/>
  <c r="M1454" i="8"/>
  <c r="G1454" i="8"/>
  <c r="D1454" i="8"/>
  <c r="T1454" i="8"/>
  <c r="Q1454" i="8"/>
  <c r="E1454" i="8"/>
  <c r="K1454" i="8"/>
  <c r="H1454" i="8"/>
  <c r="N1542" i="8"/>
  <c r="F1542" i="8"/>
  <c r="R1542" i="8"/>
  <c r="S1542" i="8"/>
  <c r="P1542" i="8"/>
  <c r="M1542" i="8"/>
  <c r="G1542" i="8"/>
  <c r="D1542" i="8"/>
  <c r="T1542" i="8"/>
  <c r="Q1542" i="8"/>
  <c r="K1542" i="8"/>
  <c r="H1542" i="8"/>
  <c r="E1542" i="8"/>
  <c r="O1542" i="8"/>
  <c r="L1542" i="8"/>
  <c r="I1542" i="8"/>
  <c r="J1542" i="8"/>
  <c r="H40" i="1"/>
  <c r="C72" i="8" s="1"/>
  <c r="H229" i="1"/>
  <c r="C450" i="8" s="1"/>
  <c r="S64" i="8"/>
  <c r="P64" i="8"/>
  <c r="N64" i="8"/>
  <c r="M64" i="8"/>
  <c r="G64" i="8"/>
  <c r="D64" i="8"/>
  <c r="T64" i="8"/>
  <c r="R64" i="8"/>
  <c r="Q64" i="8"/>
  <c r="K64" i="8"/>
  <c r="H64" i="8"/>
  <c r="F64" i="8"/>
  <c r="E64" i="8"/>
  <c r="I64" i="8"/>
  <c r="L64" i="8"/>
  <c r="J64" i="8"/>
  <c r="O64" i="8"/>
  <c r="T92" i="8"/>
  <c r="T90" i="8" s="1"/>
  <c r="N92" i="8"/>
  <c r="N90" i="8" s="1"/>
  <c r="R92" i="8"/>
  <c r="R90" i="8" s="1"/>
  <c r="K92" i="8"/>
  <c r="K90" i="8" s="1"/>
  <c r="H92" i="8"/>
  <c r="H90" i="8" s="1"/>
  <c r="G92" i="8"/>
  <c r="G90" i="8" s="1"/>
  <c r="I92" i="8"/>
  <c r="I90" i="8" s="1"/>
  <c r="E92" i="8"/>
  <c r="E90" i="8" s="1"/>
  <c r="O92" i="8"/>
  <c r="O90" i="8" s="1"/>
  <c r="L92" i="8"/>
  <c r="L90" i="8" s="1"/>
  <c r="F92" i="8"/>
  <c r="F90" i="8" s="1"/>
  <c r="D92" i="8"/>
  <c r="D90" i="8" s="1"/>
  <c r="Q92" i="8"/>
  <c r="Q90" i="8" s="1"/>
  <c r="M92" i="8"/>
  <c r="M90" i="8" s="1"/>
  <c r="S92" i="8"/>
  <c r="S90" i="8" s="1"/>
  <c r="P92" i="8"/>
  <c r="P90" i="8" s="1"/>
  <c r="J92" i="8"/>
  <c r="J90" i="8" s="1"/>
  <c r="S114" i="8"/>
  <c r="P114" i="8"/>
  <c r="N114" i="8"/>
  <c r="M114" i="8"/>
  <c r="G114" i="8"/>
  <c r="D114" i="8"/>
  <c r="T114" i="8"/>
  <c r="R114" i="8"/>
  <c r="Q114" i="8"/>
  <c r="K114" i="8"/>
  <c r="H114" i="8"/>
  <c r="F114" i="8"/>
  <c r="E114" i="8"/>
  <c r="O114" i="8"/>
  <c r="L114" i="8"/>
  <c r="J114" i="8"/>
  <c r="I114" i="8"/>
  <c r="S124" i="8"/>
  <c r="P124" i="8"/>
  <c r="N124" i="8"/>
  <c r="M124" i="8"/>
  <c r="G124" i="8"/>
  <c r="D124" i="8"/>
  <c r="T124" i="8"/>
  <c r="R124" i="8"/>
  <c r="Q124" i="8"/>
  <c r="K124" i="8"/>
  <c r="H124" i="8"/>
  <c r="F124" i="8"/>
  <c r="E124" i="8"/>
  <c r="O124" i="8"/>
  <c r="L124" i="8"/>
  <c r="J124" i="8"/>
  <c r="I124" i="8"/>
  <c r="S132" i="8"/>
  <c r="P132" i="8"/>
  <c r="N132" i="8"/>
  <c r="M132" i="8"/>
  <c r="G132" i="8"/>
  <c r="D132" i="8"/>
  <c r="T132" i="8"/>
  <c r="R132" i="8"/>
  <c r="Q132" i="8"/>
  <c r="K132" i="8"/>
  <c r="H132" i="8"/>
  <c r="F132" i="8"/>
  <c r="E132" i="8"/>
  <c r="O132" i="8"/>
  <c r="L132" i="8"/>
  <c r="J132" i="8"/>
  <c r="I132" i="8"/>
  <c r="S140" i="8"/>
  <c r="P140" i="8"/>
  <c r="N140" i="8"/>
  <c r="M140" i="8"/>
  <c r="G140" i="8"/>
  <c r="D140" i="8"/>
  <c r="T140" i="8"/>
  <c r="R140" i="8"/>
  <c r="Q140" i="8"/>
  <c r="K140" i="8"/>
  <c r="H140" i="8"/>
  <c r="F140" i="8"/>
  <c r="E140" i="8"/>
  <c r="O140" i="8"/>
  <c r="L140" i="8"/>
  <c r="J140" i="8"/>
  <c r="I140" i="8"/>
  <c r="T150" i="8"/>
  <c r="E150" i="8"/>
  <c r="F150" i="8"/>
  <c r="Q150" i="8"/>
  <c r="M150" i="8"/>
  <c r="N150" i="8"/>
  <c r="R150" i="8"/>
  <c r="J150" i="8"/>
  <c r="I150" i="8"/>
  <c r="S150" i="8"/>
  <c r="P150" i="8"/>
  <c r="G150" i="8"/>
  <c r="D150" i="8"/>
  <c r="K150" i="8"/>
  <c r="H150" i="8"/>
  <c r="O150" i="8"/>
  <c r="L150" i="8"/>
  <c r="N182" i="8"/>
  <c r="R182" i="8"/>
  <c r="J182" i="8"/>
  <c r="F182" i="8"/>
  <c r="K182" i="8"/>
  <c r="H182" i="8"/>
  <c r="E182" i="8"/>
  <c r="O182" i="8"/>
  <c r="L182" i="8"/>
  <c r="I182" i="8"/>
  <c r="S182" i="8"/>
  <c r="P182" i="8"/>
  <c r="M182" i="8"/>
  <c r="G182" i="8"/>
  <c r="D182" i="8"/>
  <c r="T182" i="8"/>
  <c r="Q182" i="8"/>
  <c r="F308" i="8"/>
  <c r="J308" i="8"/>
  <c r="G308" i="8"/>
  <c r="D308" i="8"/>
  <c r="T308" i="8"/>
  <c r="Q308" i="8"/>
  <c r="N308" i="8"/>
  <c r="K308" i="8"/>
  <c r="H308" i="8"/>
  <c r="E308" i="8"/>
  <c r="R308" i="8"/>
  <c r="O308" i="8"/>
  <c r="L308" i="8"/>
  <c r="I308" i="8"/>
  <c r="S308" i="8"/>
  <c r="P308" i="8"/>
  <c r="M308" i="8"/>
  <c r="J336" i="8"/>
  <c r="K336" i="8"/>
  <c r="H336" i="8"/>
  <c r="E336" i="8"/>
  <c r="N336" i="8"/>
  <c r="O336" i="8"/>
  <c r="L336" i="8"/>
  <c r="I336" i="8"/>
  <c r="R336" i="8"/>
  <c r="S336" i="8"/>
  <c r="P336" i="8"/>
  <c r="M336" i="8"/>
  <c r="F336" i="8"/>
  <c r="G336" i="8"/>
  <c r="D336" i="8"/>
  <c r="T336" i="8"/>
  <c r="Q336" i="8"/>
  <c r="R346" i="8"/>
  <c r="J346" i="8"/>
  <c r="O346" i="8"/>
  <c r="L346" i="8"/>
  <c r="I346" i="8"/>
  <c r="N346" i="8"/>
  <c r="S346" i="8"/>
  <c r="P346" i="8"/>
  <c r="M346" i="8"/>
  <c r="G346" i="8"/>
  <c r="D346" i="8"/>
  <c r="T346" i="8"/>
  <c r="Q346" i="8"/>
  <c r="F346" i="8"/>
  <c r="K346" i="8"/>
  <c r="H346" i="8"/>
  <c r="E346" i="8"/>
  <c r="N454" i="8"/>
  <c r="F454" i="8"/>
  <c r="J454" i="8"/>
  <c r="R454" i="8"/>
  <c r="S454" i="8"/>
  <c r="L454" i="8"/>
  <c r="E454" i="8"/>
  <c r="G454" i="8"/>
  <c r="P454" i="8"/>
  <c r="I454" i="8"/>
  <c r="K454" i="8"/>
  <c r="D454" i="8"/>
  <c r="T454" i="8"/>
  <c r="M454" i="8"/>
  <c r="O454" i="8"/>
  <c r="H454" i="8"/>
  <c r="Q454" i="8"/>
  <c r="N470" i="8"/>
  <c r="J470" i="8"/>
  <c r="F470" i="8"/>
  <c r="R470" i="8"/>
  <c r="G470" i="8"/>
  <c r="D470" i="8"/>
  <c r="T470" i="8"/>
  <c r="Q470" i="8"/>
  <c r="K470" i="8"/>
  <c r="H470" i="8"/>
  <c r="E470" i="8"/>
  <c r="O470" i="8"/>
  <c r="L470" i="8"/>
  <c r="I470" i="8"/>
  <c r="S470" i="8"/>
  <c r="P470" i="8"/>
  <c r="M470" i="8"/>
  <c r="N480" i="8"/>
  <c r="R480" i="8"/>
  <c r="J480" i="8"/>
  <c r="F480" i="8"/>
  <c r="G480" i="8"/>
  <c r="D480" i="8"/>
  <c r="T480" i="8"/>
  <c r="Q480" i="8"/>
  <c r="K480" i="8"/>
  <c r="H480" i="8"/>
  <c r="E480" i="8"/>
  <c r="O480" i="8"/>
  <c r="L480" i="8"/>
  <c r="I480" i="8"/>
  <c r="S480" i="8"/>
  <c r="P480" i="8"/>
  <c r="M480" i="8"/>
  <c r="F488" i="8"/>
  <c r="N488" i="8"/>
  <c r="R488" i="8"/>
  <c r="J488" i="8"/>
  <c r="O488" i="8"/>
  <c r="L488" i="8"/>
  <c r="I488" i="8"/>
  <c r="S488" i="8"/>
  <c r="P488" i="8"/>
  <c r="M488" i="8"/>
  <c r="G488" i="8"/>
  <c r="D488" i="8"/>
  <c r="T488" i="8"/>
  <c r="Q488" i="8"/>
  <c r="K488" i="8"/>
  <c r="H488" i="8"/>
  <c r="E488" i="8"/>
  <c r="N496" i="8"/>
  <c r="J496" i="8"/>
  <c r="R496" i="8"/>
  <c r="F496" i="8"/>
  <c r="O496" i="8"/>
  <c r="L496" i="8"/>
  <c r="I496" i="8"/>
  <c r="S496" i="8"/>
  <c r="P496" i="8"/>
  <c r="M496" i="8"/>
  <c r="G496" i="8"/>
  <c r="D496" i="8"/>
  <c r="T496" i="8"/>
  <c r="Q496" i="8"/>
  <c r="K496" i="8"/>
  <c r="H496" i="8"/>
  <c r="E496" i="8"/>
  <c r="N504" i="8"/>
  <c r="J504" i="8"/>
  <c r="R504" i="8"/>
  <c r="F504" i="8"/>
  <c r="S504" i="8"/>
  <c r="P504" i="8"/>
  <c r="M504" i="8"/>
  <c r="G504" i="8"/>
  <c r="D504" i="8"/>
  <c r="T504" i="8"/>
  <c r="Q504" i="8"/>
  <c r="K504" i="8"/>
  <c r="H504" i="8"/>
  <c r="E504" i="8"/>
  <c r="O504" i="8"/>
  <c r="L504" i="8"/>
  <c r="I504" i="8"/>
  <c r="J514" i="8"/>
  <c r="F514" i="8"/>
  <c r="N514" i="8"/>
  <c r="R514" i="8"/>
  <c r="O514" i="8"/>
  <c r="L514" i="8"/>
  <c r="I514" i="8"/>
  <c r="S514" i="8"/>
  <c r="P514" i="8"/>
  <c r="M514" i="8"/>
  <c r="G514" i="8"/>
  <c r="D514" i="8"/>
  <c r="T514" i="8"/>
  <c r="Q514" i="8"/>
  <c r="K514" i="8"/>
  <c r="H514" i="8"/>
  <c r="E514" i="8"/>
  <c r="N540" i="8"/>
  <c r="J540" i="8"/>
  <c r="R540" i="8"/>
  <c r="F540" i="8"/>
  <c r="G540" i="8"/>
  <c r="D540" i="8"/>
  <c r="T540" i="8"/>
  <c r="Q540" i="8"/>
  <c r="K540" i="8"/>
  <c r="H540" i="8"/>
  <c r="E540" i="8"/>
  <c r="O540" i="8"/>
  <c r="L540" i="8"/>
  <c r="I540" i="8"/>
  <c r="S540" i="8"/>
  <c r="P540" i="8"/>
  <c r="M540" i="8"/>
  <c r="N548" i="8"/>
  <c r="J548" i="8"/>
  <c r="R548" i="8"/>
  <c r="F548" i="8"/>
  <c r="G548" i="8"/>
  <c r="D548" i="8"/>
  <c r="T548" i="8"/>
  <c r="Q548" i="8"/>
  <c r="K548" i="8"/>
  <c r="H548" i="8"/>
  <c r="E548" i="8"/>
  <c r="O548" i="8"/>
  <c r="L548" i="8"/>
  <c r="I548" i="8"/>
  <c r="S548" i="8"/>
  <c r="P548" i="8"/>
  <c r="M548" i="8"/>
  <c r="N556" i="8"/>
  <c r="J556" i="8"/>
  <c r="R556" i="8"/>
  <c r="F556" i="8"/>
  <c r="G556" i="8"/>
  <c r="D556" i="8"/>
  <c r="T556" i="8"/>
  <c r="Q556" i="8"/>
  <c r="K556" i="8"/>
  <c r="H556" i="8"/>
  <c r="E556" i="8"/>
  <c r="O556" i="8"/>
  <c r="L556" i="8"/>
  <c r="I556" i="8"/>
  <c r="S556" i="8"/>
  <c r="P556" i="8"/>
  <c r="M556" i="8"/>
  <c r="F574" i="8"/>
  <c r="J574" i="8"/>
  <c r="R574" i="8"/>
  <c r="N574" i="8"/>
  <c r="G574" i="8"/>
  <c r="D574" i="8"/>
  <c r="T574" i="8"/>
  <c r="Q574" i="8"/>
  <c r="K574" i="8"/>
  <c r="H574" i="8"/>
  <c r="E574" i="8"/>
  <c r="O574" i="8"/>
  <c r="L574" i="8"/>
  <c r="I574" i="8"/>
  <c r="S574" i="8"/>
  <c r="P574" i="8"/>
  <c r="M574" i="8"/>
  <c r="F582" i="8"/>
  <c r="J582" i="8"/>
  <c r="G582" i="8"/>
  <c r="D582" i="8"/>
  <c r="K582" i="8"/>
  <c r="H582" i="8"/>
  <c r="R582" i="8"/>
  <c r="O582" i="8"/>
  <c r="L582" i="8"/>
  <c r="I582" i="8"/>
  <c r="N582" i="8"/>
  <c r="S582" i="8"/>
  <c r="P582" i="8"/>
  <c r="M582" i="8"/>
  <c r="T582" i="8"/>
  <c r="E582" i="8"/>
  <c r="Q582" i="8"/>
  <c r="O628" i="8"/>
  <c r="D628" i="8"/>
  <c r="T628" i="8"/>
  <c r="I628" i="8"/>
  <c r="S628" i="8"/>
  <c r="H628" i="8"/>
  <c r="F628" i="8"/>
  <c r="M628" i="8"/>
  <c r="G628" i="8"/>
  <c r="J628" i="8"/>
  <c r="L628" i="8"/>
  <c r="N628" i="8"/>
  <c r="Q628" i="8"/>
  <c r="K628" i="8"/>
  <c r="R628" i="8"/>
  <c r="P628" i="8"/>
  <c r="E628" i="8"/>
  <c r="F636" i="8"/>
  <c r="K636" i="8"/>
  <c r="L636" i="8"/>
  <c r="N636" i="8"/>
  <c r="I636" i="8"/>
  <c r="O636" i="8"/>
  <c r="P636" i="8"/>
  <c r="R636" i="8"/>
  <c r="M636" i="8"/>
  <c r="D636" i="8"/>
  <c r="T636" i="8"/>
  <c r="S636" i="8"/>
  <c r="Q636" i="8"/>
  <c r="G636" i="8"/>
  <c r="H636" i="8"/>
  <c r="J636" i="8"/>
  <c r="E636" i="8"/>
  <c r="K644" i="8"/>
  <c r="D644" i="8"/>
  <c r="T644" i="8"/>
  <c r="E644" i="8"/>
  <c r="F644" i="8"/>
  <c r="H644" i="8"/>
  <c r="J644" i="8"/>
  <c r="I644" i="8"/>
  <c r="N644" i="8"/>
  <c r="L644" i="8"/>
  <c r="R644" i="8"/>
  <c r="M644" i="8"/>
  <c r="G644" i="8"/>
  <c r="O644" i="8"/>
  <c r="P644" i="8"/>
  <c r="S644" i="8"/>
  <c r="Q644" i="8"/>
  <c r="R690" i="8"/>
  <c r="S690" i="8"/>
  <c r="P690" i="8"/>
  <c r="M690" i="8"/>
  <c r="F690" i="8"/>
  <c r="G690" i="8"/>
  <c r="D690" i="8"/>
  <c r="T690" i="8"/>
  <c r="Q690" i="8"/>
  <c r="J690" i="8"/>
  <c r="K690" i="8"/>
  <c r="H690" i="8"/>
  <c r="E690" i="8"/>
  <c r="N690" i="8"/>
  <c r="O690" i="8"/>
  <c r="L690" i="8"/>
  <c r="I690" i="8"/>
  <c r="F704" i="8"/>
  <c r="N704" i="8"/>
  <c r="R704" i="8"/>
  <c r="L704" i="8"/>
  <c r="K704" i="8"/>
  <c r="M704" i="8"/>
  <c r="J704" i="8"/>
  <c r="O704" i="8"/>
  <c r="P704" i="8"/>
  <c r="S704" i="8"/>
  <c r="Q704" i="8"/>
  <c r="D704" i="8"/>
  <c r="T704" i="8"/>
  <c r="E704" i="8"/>
  <c r="H704" i="8"/>
  <c r="G704" i="8"/>
  <c r="I704" i="8"/>
  <c r="J740" i="8"/>
  <c r="N740" i="8"/>
  <c r="S740" i="8"/>
  <c r="P740" i="8"/>
  <c r="M740" i="8"/>
  <c r="F740" i="8"/>
  <c r="G740" i="8"/>
  <c r="D740" i="8"/>
  <c r="T740" i="8"/>
  <c r="Q740" i="8"/>
  <c r="R740" i="8"/>
  <c r="K740" i="8"/>
  <c r="H740" i="8"/>
  <c r="E740" i="8"/>
  <c r="O740" i="8"/>
  <c r="L740" i="8"/>
  <c r="I740" i="8"/>
  <c r="F928" i="8"/>
  <c r="J928" i="8"/>
  <c r="R928" i="8"/>
  <c r="N928" i="8"/>
  <c r="O928" i="8"/>
  <c r="L928" i="8"/>
  <c r="I928" i="8"/>
  <c r="S928" i="8"/>
  <c r="P928" i="8"/>
  <c r="M928" i="8"/>
  <c r="G928" i="8"/>
  <c r="D928" i="8"/>
  <c r="T928" i="8"/>
  <c r="Q928" i="8"/>
  <c r="K928" i="8"/>
  <c r="H928" i="8"/>
  <c r="E928" i="8"/>
  <c r="R936" i="8"/>
  <c r="F936" i="8"/>
  <c r="N936" i="8"/>
  <c r="J936" i="8"/>
  <c r="K936" i="8"/>
  <c r="H936" i="8"/>
  <c r="E936" i="8"/>
  <c r="O936" i="8"/>
  <c r="L936" i="8"/>
  <c r="I936" i="8"/>
  <c r="S936" i="8"/>
  <c r="P936" i="8"/>
  <c r="M936" i="8"/>
  <c r="G936" i="8"/>
  <c r="D936" i="8"/>
  <c r="T936" i="8"/>
  <c r="Q936" i="8"/>
  <c r="R994" i="8"/>
  <c r="N994" i="8"/>
  <c r="G994" i="8"/>
  <c r="D994" i="8"/>
  <c r="T994" i="8"/>
  <c r="Q994" i="8"/>
  <c r="F994" i="8"/>
  <c r="J994" i="8"/>
  <c r="O994" i="8"/>
  <c r="L994" i="8"/>
  <c r="I994" i="8"/>
  <c r="H994" i="8"/>
  <c r="P994" i="8"/>
  <c r="K994" i="8"/>
  <c r="E994" i="8"/>
  <c r="S994" i="8"/>
  <c r="M994" i="8"/>
  <c r="R1016" i="8"/>
  <c r="H1016" i="8"/>
  <c r="K1016" i="8"/>
  <c r="M1016" i="8"/>
  <c r="F1016" i="8"/>
  <c r="G1016" i="8"/>
  <c r="L1016" i="8"/>
  <c r="S1016" i="8"/>
  <c r="Q1016" i="8"/>
  <c r="J1016" i="8"/>
  <c r="O1016" i="8"/>
  <c r="P1016" i="8"/>
  <c r="E1016" i="8"/>
  <c r="N1016" i="8"/>
  <c r="D1016" i="8"/>
  <c r="T1016" i="8"/>
  <c r="I1016" i="8"/>
  <c r="R1052" i="8"/>
  <c r="S1052" i="8"/>
  <c r="P1052" i="8"/>
  <c r="M1052" i="8"/>
  <c r="F1052" i="8"/>
  <c r="G1052" i="8"/>
  <c r="D1052" i="8"/>
  <c r="T1052" i="8"/>
  <c r="Q1052" i="8"/>
  <c r="J1052" i="8"/>
  <c r="K1052" i="8"/>
  <c r="H1052" i="8"/>
  <c r="E1052" i="8"/>
  <c r="N1052" i="8"/>
  <c r="O1052" i="8"/>
  <c r="L1052" i="8"/>
  <c r="I1052" i="8"/>
  <c r="F1284" i="8"/>
  <c r="J1284" i="8"/>
  <c r="R1284" i="8"/>
  <c r="N1284" i="8"/>
  <c r="O1284" i="8"/>
  <c r="L1284" i="8"/>
  <c r="I1284" i="8"/>
  <c r="S1284" i="8"/>
  <c r="P1284" i="8"/>
  <c r="M1284" i="8"/>
  <c r="G1284" i="8"/>
  <c r="D1284" i="8"/>
  <c r="T1284" i="8"/>
  <c r="Q1284" i="8"/>
  <c r="K1284" i="8"/>
  <c r="H1284" i="8"/>
  <c r="E1284" i="8"/>
  <c r="R1398" i="8"/>
  <c r="F1398" i="8"/>
  <c r="G1398" i="8"/>
  <c r="D1398" i="8"/>
  <c r="T1398" i="8"/>
  <c r="Q1398" i="8"/>
  <c r="K1398" i="8"/>
  <c r="H1398" i="8"/>
  <c r="E1398" i="8"/>
  <c r="J1398" i="8"/>
  <c r="O1398" i="8"/>
  <c r="L1398" i="8"/>
  <c r="I1398" i="8"/>
  <c r="N1398" i="8"/>
  <c r="S1398" i="8"/>
  <c r="P1398" i="8"/>
  <c r="M1398" i="8"/>
  <c r="N1416" i="8"/>
  <c r="R1416" i="8"/>
  <c r="F1416" i="8"/>
  <c r="J1416" i="8"/>
  <c r="G1416" i="8"/>
  <c r="D1416" i="8"/>
  <c r="T1416" i="8"/>
  <c r="Q1416" i="8"/>
  <c r="K1416" i="8"/>
  <c r="H1416" i="8"/>
  <c r="E1416" i="8"/>
  <c r="P1416" i="8"/>
  <c r="O1416" i="8"/>
  <c r="I1416" i="8"/>
  <c r="S1416" i="8"/>
  <c r="M1416" i="8"/>
  <c r="L1416" i="8"/>
  <c r="N1424" i="8"/>
  <c r="R1424" i="8"/>
  <c r="F1424" i="8"/>
  <c r="S1424" i="8"/>
  <c r="P1424" i="8"/>
  <c r="M1424" i="8"/>
  <c r="G1424" i="8"/>
  <c r="D1424" i="8"/>
  <c r="T1424" i="8"/>
  <c r="Q1424" i="8"/>
  <c r="J1424" i="8"/>
  <c r="K1424" i="8"/>
  <c r="H1424" i="8"/>
  <c r="E1424" i="8"/>
  <c r="I1424" i="8"/>
  <c r="O1424" i="8"/>
  <c r="L1424" i="8"/>
  <c r="S1432" i="8"/>
  <c r="P1432" i="8"/>
  <c r="M1432" i="8"/>
  <c r="N1432" i="8"/>
  <c r="O1432" i="8"/>
  <c r="D1432" i="8"/>
  <c r="T1432" i="8"/>
  <c r="Q1432" i="8"/>
  <c r="R1432" i="8"/>
  <c r="H1432" i="8"/>
  <c r="E1432" i="8"/>
  <c r="F1432" i="8"/>
  <c r="G1432" i="8"/>
  <c r="I1432" i="8"/>
  <c r="J1432" i="8"/>
  <c r="K1432" i="8"/>
  <c r="L1432" i="8"/>
  <c r="R1440" i="8"/>
  <c r="F1440" i="8"/>
  <c r="J1440" i="8"/>
  <c r="N1440" i="8"/>
  <c r="G1440" i="8"/>
  <c r="D1440" i="8"/>
  <c r="T1440" i="8"/>
  <c r="Q1440" i="8"/>
  <c r="K1440" i="8"/>
  <c r="H1440" i="8"/>
  <c r="E1440" i="8"/>
  <c r="O1440" i="8"/>
  <c r="L1440" i="8"/>
  <c r="I1440" i="8"/>
  <c r="P1440" i="8"/>
  <c r="M1440" i="8"/>
  <c r="S1440" i="8"/>
  <c r="R1448" i="8"/>
  <c r="J1448" i="8"/>
  <c r="N1448" i="8"/>
  <c r="G1448" i="8"/>
  <c r="D1448" i="8"/>
  <c r="T1448" i="8"/>
  <c r="Q1448" i="8"/>
  <c r="K1448" i="8"/>
  <c r="H1448" i="8"/>
  <c r="E1448" i="8"/>
  <c r="F1448" i="8"/>
  <c r="O1448" i="8"/>
  <c r="L1448" i="8"/>
  <c r="I1448" i="8"/>
  <c r="S1448" i="8"/>
  <c r="P1448" i="8"/>
  <c r="M1448" i="8"/>
  <c r="J1456" i="8"/>
  <c r="R1456" i="8"/>
  <c r="F1456" i="8"/>
  <c r="K1456" i="8"/>
  <c r="H1456" i="8"/>
  <c r="E1456" i="8"/>
  <c r="O1456" i="8"/>
  <c r="L1456" i="8"/>
  <c r="I1456" i="8"/>
  <c r="S1456" i="8"/>
  <c r="P1456" i="8"/>
  <c r="M1456" i="8"/>
  <c r="Q1456" i="8"/>
  <c r="G1456" i="8"/>
  <c r="N1456" i="8"/>
  <c r="D1456" i="8"/>
  <c r="T1456" i="8"/>
  <c r="R1544" i="8"/>
  <c r="G1544" i="8"/>
  <c r="D1544" i="8"/>
  <c r="T1544" i="8"/>
  <c r="Q1544" i="8"/>
  <c r="N1544" i="8"/>
  <c r="K1544" i="8"/>
  <c r="H1544" i="8"/>
  <c r="E1544" i="8"/>
  <c r="F1544" i="8"/>
  <c r="J1544" i="8"/>
  <c r="O1544" i="8"/>
  <c r="L1544" i="8"/>
  <c r="I1544" i="8"/>
  <c r="M1544" i="8"/>
  <c r="S1544" i="8"/>
  <c r="P1544" i="8"/>
  <c r="H49" i="1"/>
  <c r="C90" i="8" s="1"/>
  <c r="H232" i="1"/>
  <c r="C456" i="8" s="1"/>
  <c r="M74" i="8"/>
  <c r="M72" i="8" s="1"/>
  <c r="G74" i="8"/>
  <c r="G72" i="8" s="1"/>
  <c r="G71" i="8" s="1"/>
  <c r="P74" i="8"/>
  <c r="P72" i="8" s="1"/>
  <c r="N74" i="8"/>
  <c r="N72" i="8" s="1"/>
  <c r="O74" i="8"/>
  <c r="O72" i="8" s="1"/>
  <c r="S74" i="8"/>
  <c r="S72" i="8" s="1"/>
  <c r="S71" i="8" s="1"/>
  <c r="K74" i="8"/>
  <c r="K72" i="8" s="1"/>
  <c r="L74" i="8"/>
  <c r="L72" i="8" s="1"/>
  <c r="J74" i="8"/>
  <c r="J72" i="8" s="1"/>
  <c r="Q74" i="8"/>
  <c r="Q72" i="8" s="1"/>
  <c r="Q71" i="8" s="1"/>
  <c r="T74" i="8"/>
  <c r="T72" i="8" s="1"/>
  <c r="E74" i="8"/>
  <c r="E72" i="8" s="1"/>
  <c r="I74" i="8"/>
  <c r="I72" i="8" s="1"/>
  <c r="R74" i="8"/>
  <c r="R72" i="8" s="1"/>
  <c r="R71" i="8" s="1"/>
  <c r="H74" i="8"/>
  <c r="H72" i="8" s="1"/>
  <c r="D74" i="8"/>
  <c r="D72" i="8" s="1"/>
  <c r="F74" i="8"/>
  <c r="F72" i="8" s="1"/>
  <c r="E82" i="8"/>
  <c r="L82" i="8"/>
  <c r="M82" i="8"/>
  <c r="I82" i="8"/>
  <c r="K82" i="8"/>
  <c r="J82" i="8"/>
  <c r="Q82" i="8"/>
  <c r="R82" i="8"/>
  <c r="N82" i="8"/>
  <c r="O82" i="8"/>
  <c r="H82" i="8"/>
  <c r="G82" i="8"/>
  <c r="P82" i="8"/>
  <c r="T82" i="8"/>
  <c r="S82" i="8"/>
  <c r="D82" i="8"/>
  <c r="F82" i="8"/>
  <c r="O98" i="8"/>
  <c r="O96" i="8" s="1"/>
  <c r="L98" i="8"/>
  <c r="L96" i="8" s="1"/>
  <c r="I98" i="8"/>
  <c r="I96" i="8" s="1"/>
  <c r="H98" i="8"/>
  <c r="H96" i="8" s="1"/>
  <c r="R98" i="8"/>
  <c r="R96" i="8" s="1"/>
  <c r="N98" i="8"/>
  <c r="N96" i="8" s="1"/>
  <c r="S98" i="8"/>
  <c r="S96" i="8" s="1"/>
  <c r="P98" i="8"/>
  <c r="P96" i="8" s="1"/>
  <c r="M98" i="8"/>
  <c r="M96" i="8" s="1"/>
  <c r="K98" i="8"/>
  <c r="K96" i="8" s="1"/>
  <c r="J98" i="8"/>
  <c r="J96" i="8" s="1"/>
  <c r="F98" i="8"/>
  <c r="F96" i="8" s="1"/>
  <c r="G98" i="8"/>
  <c r="G96" i="8" s="1"/>
  <c r="D98" i="8"/>
  <c r="D96" i="8" s="1"/>
  <c r="T98" i="8"/>
  <c r="T96" i="8" s="1"/>
  <c r="Q98" i="8"/>
  <c r="Q96" i="8" s="1"/>
  <c r="E98" i="8"/>
  <c r="E96" i="8" s="1"/>
  <c r="F116" i="8"/>
  <c r="I116" i="8"/>
  <c r="O116" i="8"/>
  <c r="D116" i="8"/>
  <c r="T116" i="8"/>
  <c r="J116" i="8"/>
  <c r="M116" i="8"/>
  <c r="S116" i="8"/>
  <c r="H116" i="8"/>
  <c r="N116" i="8"/>
  <c r="G116" i="8"/>
  <c r="E116" i="8"/>
  <c r="L116" i="8"/>
  <c r="R116" i="8"/>
  <c r="K116" i="8"/>
  <c r="Q116" i="8"/>
  <c r="P116" i="8"/>
  <c r="G126" i="8"/>
  <c r="D126" i="8"/>
  <c r="T126" i="8"/>
  <c r="R126" i="8"/>
  <c r="Q126" i="8"/>
  <c r="K126" i="8"/>
  <c r="H126" i="8"/>
  <c r="F126" i="8"/>
  <c r="E126" i="8"/>
  <c r="O126" i="8"/>
  <c r="L126" i="8"/>
  <c r="J126" i="8"/>
  <c r="I126" i="8"/>
  <c r="S126" i="8"/>
  <c r="P126" i="8"/>
  <c r="N126" i="8"/>
  <c r="M126" i="8"/>
  <c r="G134" i="8"/>
  <c r="D134" i="8"/>
  <c r="T134" i="8"/>
  <c r="R134" i="8"/>
  <c r="Q134" i="8"/>
  <c r="K134" i="8"/>
  <c r="H134" i="8"/>
  <c r="F134" i="8"/>
  <c r="E134" i="8"/>
  <c r="O134" i="8"/>
  <c r="L134" i="8"/>
  <c r="J134" i="8"/>
  <c r="I134" i="8"/>
  <c r="S134" i="8"/>
  <c r="P134" i="8"/>
  <c r="N134" i="8"/>
  <c r="M134" i="8"/>
  <c r="G142" i="8"/>
  <c r="D142" i="8"/>
  <c r="T142" i="8"/>
  <c r="R142" i="8"/>
  <c r="Q142" i="8"/>
  <c r="K142" i="8"/>
  <c r="H142" i="8"/>
  <c r="F142" i="8"/>
  <c r="E142" i="8"/>
  <c r="O142" i="8"/>
  <c r="L142" i="8"/>
  <c r="J142" i="8"/>
  <c r="I142" i="8"/>
  <c r="S142" i="8"/>
  <c r="P142" i="8"/>
  <c r="N142" i="8"/>
  <c r="M142" i="8"/>
  <c r="N178" i="8"/>
  <c r="H178" i="8"/>
  <c r="P178" i="8"/>
  <c r="F178" i="8"/>
  <c r="J178" i="8"/>
  <c r="R178" i="8"/>
  <c r="D178" i="8"/>
  <c r="E178" i="8"/>
  <c r="G178" i="8"/>
  <c r="Q178" i="8"/>
  <c r="S178" i="8"/>
  <c r="L178" i="8"/>
  <c r="M178" i="8"/>
  <c r="O178" i="8"/>
  <c r="T178" i="8"/>
  <c r="I178" i="8"/>
  <c r="K178" i="8"/>
  <c r="N184" i="8"/>
  <c r="R184" i="8"/>
  <c r="F184" i="8"/>
  <c r="J184" i="8"/>
  <c r="O184" i="8"/>
  <c r="L184" i="8"/>
  <c r="I184" i="8"/>
  <c r="S184" i="8"/>
  <c r="P184" i="8"/>
  <c r="M184" i="8"/>
  <c r="G184" i="8"/>
  <c r="D184" i="8"/>
  <c r="T184" i="8"/>
  <c r="Q184" i="8"/>
  <c r="K184" i="8"/>
  <c r="H184" i="8"/>
  <c r="E184" i="8"/>
  <c r="K310" i="8"/>
  <c r="R310" i="8"/>
  <c r="P310" i="8"/>
  <c r="E310" i="8"/>
  <c r="O310" i="8"/>
  <c r="D310" i="8"/>
  <c r="T310" i="8"/>
  <c r="I310" i="8"/>
  <c r="S310" i="8"/>
  <c r="H310" i="8"/>
  <c r="J310" i="8"/>
  <c r="M310" i="8"/>
  <c r="G310" i="8"/>
  <c r="F310" i="8"/>
  <c r="L310" i="8"/>
  <c r="N310" i="8"/>
  <c r="Q310" i="8"/>
  <c r="R338" i="8"/>
  <c r="F338" i="8"/>
  <c r="J338" i="8"/>
  <c r="N338" i="8"/>
  <c r="O338" i="8"/>
  <c r="L338" i="8"/>
  <c r="I338" i="8"/>
  <c r="S338" i="8"/>
  <c r="P338" i="8"/>
  <c r="M338" i="8"/>
  <c r="G338" i="8"/>
  <c r="D338" i="8"/>
  <c r="T338" i="8"/>
  <c r="Q338" i="8"/>
  <c r="K338" i="8"/>
  <c r="H338" i="8"/>
  <c r="E338" i="8"/>
  <c r="R350" i="8"/>
  <c r="F350" i="8"/>
  <c r="J350" i="8"/>
  <c r="N350" i="8"/>
  <c r="O350" i="8"/>
  <c r="L350" i="8"/>
  <c r="I350" i="8"/>
  <c r="S350" i="8"/>
  <c r="P350" i="8"/>
  <c r="M350" i="8"/>
  <c r="G350" i="8"/>
  <c r="D350" i="8"/>
  <c r="T350" i="8"/>
  <c r="Q350" i="8"/>
  <c r="K350" i="8"/>
  <c r="H350" i="8"/>
  <c r="E350" i="8"/>
  <c r="N458" i="8"/>
  <c r="J458" i="8"/>
  <c r="F458" i="8"/>
  <c r="R458" i="8"/>
  <c r="G458" i="8"/>
  <c r="D458" i="8"/>
  <c r="T458" i="8"/>
  <c r="Q458" i="8"/>
  <c r="K458" i="8"/>
  <c r="H458" i="8"/>
  <c r="E458" i="8"/>
  <c r="O458" i="8"/>
  <c r="L458" i="8"/>
  <c r="I458" i="8"/>
  <c r="S458" i="8"/>
  <c r="P458" i="8"/>
  <c r="M458" i="8"/>
  <c r="J472" i="8"/>
  <c r="K472" i="8"/>
  <c r="L472" i="8"/>
  <c r="E472" i="8"/>
  <c r="N472" i="8"/>
  <c r="O472" i="8"/>
  <c r="P472" i="8"/>
  <c r="I472" i="8"/>
  <c r="R472" i="8"/>
  <c r="D472" i="8"/>
  <c r="T472" i="8"/>
  <c r="M472" i="8"/>
  <c r="F472" i="8"/>
  <c r="G472" i="8"/>
  <c r="H472" i="8"/>
  <c r="S472" i="8"/>
  <c r="Q472" i="8"/>
  <c r="F482" i="8"/>
  <c r="J482" i="8"/>
  <c r="R482" i="8"/>
  <c r="N482" i="8"/>
  <c r="K482" i="8"/>
  <c r="H482" i="8"/>
  <c r="E482" i="8"/>
  <c r="O482" i="8"/>
  <c r="L482" i="8"/>
  <c r="I482" i="8"/>
  <c r="S482" i="8"/>
  <c r="P482" i="8"/>
  <c r="M482" i="8"/>
  <c r="G482" i="8"/>
  <c r="D482" i="8"/>
  <c r="T482" i="8"/>
  <c r="Q482" i="8"/>
  <c r="N490" i="8"/>
  <c r="J490" i="8"/>
  <c r="R490" i="8"/>
  <c r="F490" i="8"/>
  <c r="S490" i="8"/>
  <c r="P490" i="8"/>
  <c r="M490" i="8"/>
  <c r="G490" i="8"/>
  <c r="D490" i="8"/>
  <c r="T490" i="8"/>
  <c r="Q490" i="8"/>
  <c r="K490" i="8"/>
  <c r="H490" i="8"/>
  <c r="E490" i="8"/>
  <c r="O490" i="8"/>
  <c r="L490" i="8"/>
  <c r="I490" i="8"/>
  <c r="N498" i="8"/>
  <c r="J498" i="8"/>
  <c r="R498" i="8"/>
  <c r="F498" i="8"/>
  <c r="S498" i="8"/>
  <c r="P498" i="8"/>
  <c r="M498" i="8"/>
  <c r="G498" i="8"/>
  <c r="D498" i="8"/>
  <c r="T498" i="8"/>
  <c r="Q498" i="8"/>
  <c r="K498" i="8"/>
  <c r="H498" i="8"/>
  <c r="E498" i="8"/>
  <c r="O498" i="8"/>
  <c r="L498" i="8"/>
  <c r="I498" i="8"/>
  <c r="R506" i="8"/>
  <c r="S506" i="8"/>
  <c r="D506" i="8"/>
  <c r="T506" i="8"/>
  <c r="Q506" i="8"/>
  <c r="G506" i="8"/>
  <c r="F506" i="8"/>
  <c r="H506" i="8"/>
  <c r="E506" i="8"/>
  <c r="K506" i="8"/>
  <c r="J506" i="8"/>
  <c r="L506" i="8"/>
  <c r="I506" i="8"/>
  <c r="O506" i="8"/>
  <c r="N506" i="8"/>
  <c r="P506" i="8"/>
  <c r="M506" i="8"/>
  <c r="R516" i="8"/>
  <c r="J516" i="8"/>
  <c r="N516" i="8"/>
  <c r="F516" i="8"/>
  <c r="S516" i="8"/>
  <c r="P516" i="8"/>
  <c r="M516" i="8"/>
  <c r="G516" i="8"/>
  <c r="D516" i="8"/>
  <c r="T516" i="8"/>
  <c r="Q516" i="8"/>
  <c r="K516" i="8"/>
  <c r="H516" i="8"/>
  <c r="E516" i="8"/>
  <c r="O516" i="8"/>
  <c r="L516" i="8"/>
  <c r="I516" i="8"/>
  <c r="N542" i="8"/>
  <c r="J542" i="8"/>
  <c r="R542" i="8"/>
  <c r="F542" i="8"/>
  <c r="K542" i="8"/>
  <c r="H542" i="8"/>
  <c r="E542" i="8"/>
  <c r="O542" i="8"/>
  <c r="L542" i="8"/>
  <c r="I542" i="8"/>
  <c r="S542" i="8"/>
  <c r="P542" i="8"/>
  <c r="M542" i="8"/>
  <c r="G542" i="8"/>
  <c r="D542" i="8"/>
  <c r="T542" i="8"/>
  <c r="Q542" i="8"/>
  <c r="N550" i="8"/>
  <c r="J550" i="8"/>
  <c r="R550" i="8"/>
  <c r="F550" i="8"/>
  <c r="K550" i="8"/>
  <c r="H550" i="8"/>
  <c r="E550" i="8"/>
  <c r="O550" i="8"/>
  <c r="L550" i="8"/>
  <c r="I550" i="8"/>
  <c r="S550" i="8"/>
  <c r="P550" i="8"/>
  <c r="M550" i="8"/>
  <c r="G550" i="8"/>
  <c r="D550" i="8"/>
  <c r="T550" i="8"/>
  <c r="Q550" i="8"/>
  <c r="N558" i="8"/>
  <c r="J558" i="8"/>
  <c r="R558" i="8"/>
  <c r="F558" i="8"/>
  <c r="K558" i="8"/>
  <c r="H558" i="8"/>
  <c r="E558" i="8"/>
  <c r="O558" i="8"/>
  <c r="L558" i="8"/>
  <c r="I558" i="8"/>
  <c r="S558" i="8"/>
  <c r="P558" i="8"/>
  <c r="M558" i="8"/>
  <c r="G558" i="8"/>
  <c r="D558" i="8"/>
  <c r="T558" i="8"/>
  <c r="Q558" i="8"/>
  <c r="R576" i="8"/>
  <c r="F576" i="8"/>
  <c r="N576" i="8"/>
  <c r="J576" i="8"/>
  <c r="K576" i="8"/>
  <c r="H576" i="8"/>
  <c r="E576" i="8"/>
  <c r="O576" i="8"/>
  <c r="L576" i="8"/>
  <c r="I576" i="8"/>
  <c r="S576" i="8"/>
  <c r="P576" i="8"/>
  <c r="M576" i="8"/>
  <c r="G576" i="8"/>
  <c r="D576" i="8"/>
  <c r="T576" i="8"/>
  <c r="Q576" i="8"/>
  <c r="R584" i="8"/>
  <c r="F584" i="8"/>
  <c r="K584" i="8"/>
  <c r="H584" i="8"/>
  <c r="E584" i="8"/>
  <c r="O584" i="8"/>
  <c r="L584" i="8"/>
  <c r="I584" i="8"/>
  <c r="S584" i="8"/>
  <c r="P584" i="8"/>
  <c r="M584" i="8"/>
  <c r="J584" i="8"/>
  <c r="N584" i="8"/>
  <c r="G584" i="8"/>
  <c r="D584" i="8"/>
  <c r="T584" i="8"/>
  <c r="Q584" i="8"/>
  <c r="R630" i="8"/>
  <c r="N630" i="8"/>
  <c r="S630" i="8"/>
  <c r="P630" i="8"/>
  <c r="M630" i="8"/>
  <c r="G630" i="8"/>
  <c r="D630" i="8"/>
  <c r="T630" i="8"/>
  <c r="Q630" i="8"/>
  <c r="F630" i="8"/>
  <c r="K630" i="8"/>
  <c r="H630" i="8"/>
  <c r="E630" i="8"/>
  <c r="J630" i="8"/>
  <c r="O630" i="8"/>
  <c r="L630" i="8"/>
  <c r="I630" i="8"/>
  <c r="N638" i="8"/>
  <c r="J638" i="8"/>
  <c r="H638" i="8"/>
  <c r="G638" i="8"/>
  <c r="I638" i="8"/>
  <c r="L638" i="8"/>
  <c r="K638" i="8"/>
  <c r="M638" i="8"/>
  <c r="R638" i="8"/>
  <c r="O638" i="8"/>
  <c r="P638" i="8"/>
  <c r="S638" i="8"/>
  <c r="Q638" i="8"/>
  <c r="F638" i="8"/>
  <c r="D638" i="8"/>
  <c r="T638" i="8"/>
  <c r="E638" i="8"/>
  <c r="R646" i="8"/>
  <c r="L646" i="8"/>
  <c r="S646" i="8"/>
  <c r="I646" i="8"/>
  <c r="F646" i="8"/>
  <c r="G646" i="8"/>
  <c r="P646" i="8"/>
  <c r="M646" i="8"/>
  <c r="J646" i="8"/>
  <c r="N646" i="8"/>
  <c r="K646" i="8"/>
  <c r="T646" i="8"/>
  <c r="Q646" i="8"/>
  <c r="D646" i="8"/>
  <c r="H646" i="8"/>
  <c r="O646" i="8"/>
  <c r="E646" i="8"/>
  <c r="F692" i="8"/>
  <c r="N692" i="8"/>
  <c r="J692" i="8"/>
  <c r="R692" i="8"/>
  <c r="G692" i="8"/>
  <c r="D692" i="8"/>
  <c r="T692" i="8"/>
  <c r="Q692" i="8"/>
  <c r="K692" i="8"/>
  <c r="H692" i="8"/>
  <c r="E692" i="8"/>
  <c r="O692" i="8"/>
  <c r="L692" i="8"/>
  <c r="I692" i="8"/>
  <c r="S692" i="8"/>
  <c r="P692" i="8"/>
  <c r="M692" i="8"/>
  <c r="N706" i="8"/>
  <c r="J706" i="8"/>
  <c r="F706" i="8"/>
  <c r="R706" i="8"/>
  <c r="G706" i="8"/>
  <c r="D706" i="8"/>
  <c r="T706" i="8"/>
  <c r="Q706" i="8"/>
  <c r="K706" i="8"/>
  <c r="H706" i="8"/>
  <c r="E706" i="8"/>
  <c r="O706" i="8"/>
  <c r="L706" i="8"/>
  <c r="I706" i="8"/>
  <c r="S706" i="8"/>
  <c r="P706" i="8"/>
  <c r="M706" i="8"/>
  <c r="R742" i="8"/>
  <c r="F742" i="8"/>
  <c r="J742" i="8"/>
  <c r="G742" i="8"/>
  <c r="D742" i="8"/>
  <c r="T742" i="8"/>
  <c r="Q742" i="8"/>
  <c r="K742" i="8"/>
  <c r="H742" i="8"/>
  <c r="E742" i="8"/>
  <c r="N742" i="8"/>
  <c r="O742" i="8"/>
  <c r="L742" i="8"/>
  <c r="I742" i="8"/>
  <c r="S742" i="8"/>
  <c r="P742" i="8"/>
  <c r="M742" i="8"/>
  <c r="N778" i="8"/>
  <c r="J778" i="8"/>
  <c r="O778" i="8"/>
  <c r="L778" i="8"/>
  <c r="I778" i="8"/>
  <c r="S778" i="8"/>
  <c r="P778" i="8"/>
  <c r="M778" i="8"/>
  <c r="R778" i="8"/>
  <c r="G778" i="8"/>
  <c r="D778" i="8"/>
  <c r="T778" i="8"/>
  <c r="Q778" i="8"/>
  <c r="F778" i="8"/>
  <c r="K778" i="8"/>
  <c r="H778" i="8"/>
  <c r="E778" i="8"/>
  <c r="R930" i="8"/>
  <c r="F930" i="8"/>
  <c r="N930" i="8"/>
  <c r="J930" i="8"/>
  <c r="P930" i="8"/>
  <c r="O930" i="8"/>
  <c r="M930" i="8"/>
  <c r="D930" i="8"/>
  <c r="T930" i="8"/>
  <c r="S930" i="8"/>
  <c r="Q930" i="8"/>
  <c r="H930" i="8"/>
  <c r="G930" i="8"/>
  <c r="E930" i="8"/>
  <c r="L930" i="8"/>
  <c r="K930" i="8"/>
  <c r="I930" i="8"/>
  <c r="J938" i="8"/>
  <c r="F938" i="8"/>
  <c r="R938" i="8"/>
  <c r="N938" i="8"/>
  <c r="O938" i="8"/>
  <c r="L938" i="8"/>
  <c r="I938" i="8"/>
  <c r="S938" i="8"/>
  <c r="P938" i="8"/>
  <c r="M938" i="8"/>
  <c r="G938" i="8"/>
  <c r="D938" i="8"/>
  <c r="T938" i="8"/>
  <c r="Q938" i="8"/>
  <c r="K938" i="8"/>
  <c r="H938" i="8"/>
  <c r="E938" i="8"/>
  <c r="J996" i="8"/>
  <c r="R996" i="8"/>
  <c r="F996" i="8"/>
  <c r="K996" i="8"/>
  <c r="H996" i="8"/>
  <c r="E996" i="8"/>
  <c r="N996" i="8"/>
  <c r="S996" i="8"/>
  <c r="P996" i="8"/>
  <c r="M996" i="8"/>
  <c r="O996" i="8"/>
  <c r="I996" i="8"/>
  <c r="D996" i="8"/>
  <c r="Q996" i="8"/>
  <c r="L996" i="8"/>
  <c r="G996" i="8"/>
  <c r="T996" i="8"/>
  <c r="R1018" i="8"/>
  <c r="G1018" i="8"/>
  <c r="D1018" i="8"/>
  <c r="T1018" i="8"/>
  <c r="Q1018" i="8"/>
  <c r="F1018" i="8"/>
  <c r="K1018" i="8"/>
  <c r="H1018" i="8"/>
  <c r="E1018" i="8"/>
  <c r="J1018" i="8"/>
  <c r="O1018" i="8"/>
  <c r="L1018" i="8"/>
  <c r="I1018" i="8"/>
  <c r="N1018" i="8"/>
  <c r="S1018" i="8"/>
  <c r="P1018" i="8"/>
  <c r="M1018" i="8"/>
  <c r="F1276" i="8"/>
  <c r="N1276" i="8"/>
  <c r="R1276" i="8"/>
  <c r="J1276" i="8"/>
  <c r="S1276" i="8"/>
  <c r="P1276" i="8"/>
  <c r="M1276" i="8"/>
  <c r="G1276" i="8"/>
  <c r="D1276" i="8"/>
  <c r="T1276" i="8"/>
  <c r="Q1276" i="8"/>
  <c r="K1276" i="8"/>
  <c r="H1276" i="8"/>
  <c r="E1276" i="8"/>
  <c r="O1276" i="8"/>
  <c r="L1276" i="8"/>
  <c r="I1276" i="8"/>
  <c r="R1286" i="8"/>
  <c r="J1286" i="8"/>
  <c r="N1286" i="8"/>
  <c r="F1286" i="8"/>
  <c r="S1286" i="8"/>
  <c r="P1286" i="8"/>
  <c r="M1286" i="8"/>
  <c r="G1286" i="8"/>
  <c r="D1286" i="8"/>
  <c r="T1286" i="8"/>
  <c r="Q1286" i="8"/>
  <c r="K1286" i="8"/>
  <c r="H1286" i="8"/>
  <c r="E1286" i="8"/>
  <c r="O1286" i="8"/>
  <c r="L1286" i="8"/>
  <c r="I1286" i="8"/>
  <c r="J1402" i="8"/>
  <c r="F1402" i="8"/>
  <c r="R1402" i="8"/>
  <c r="N1402" i="8"/>
  <c r="K1402" i="8"/>
  <c r="H1402" i="8"/>
  <c r="O1402" i="8"/>
  <c r="P1402" i="8"/>
  <c r="M1402" i="8"/>
  <c r="S1402" i="8"/>
  <c r="T1402" i="8"/>
  <c r="Q1402" i="8"/>
  <c r="D1402" i="8"/>
  <c r="E1402" i="8"/>
  <c r="G1402" i="8"/>
  <c r="L1402" i="8"/>
  <c r="I1402" i="8"/>
  <c r="F1418" i="8"/>
  <c r="N1418" i="8"/>
  <c r="J1418" i="8"/>
  <c r="G1418" i="8"/>
  <c r="D1418" i="8"/>
  <c r="K1418" i="8"/>
  <c r="H1418" i="8"/>
  <c r="E1418" i="8"/>
  <c r="O1418" i="8"/>
  <c r="L1418" i="8"/>
  <c r="I1418" i="8"/>
  <c r="S1418" i="8"/>
  <c r="Q1418" i="8"/>
  <c r="R1418" i="8"/>
  <c r="P1418" i="8"/>
  <c r="T1418" i="8"/>
  <c r="M1418" i="8"/>
  <c r="E1426" i="8"/>
  <c r="P1426" i="8"/>
  <c r="H1426" i="8"/>
  <c r="I1426" i="8"/>
  <c r="F1426" i="8"/>
  <c r="M1426" i="8"/>
  <c r="N1426" i="8"/>
  <c r="L1426" i="8"/>
  <c r="R1426" i="8"/>
  <c r="T1426" i="8"/>
  <c r="Q1426" i="8"/>
  <c r="O1426" i="8"/>
  <c r="D1426" i="8"/>
  <c r="J1426" i="8"/>
  <c r="G1426" i="8"/>
  <c r="K1426" i="8"/>
  <c r="S1426" i="8"/>
  <c r="R1434" i="8"/>
  <c r="S1434" i="8"/>
  <c r="P1434" i="8"/>
  <c r="M1434" i="8"/>
  <c r="N1434" i="8"/>
  <c r="G1434" i="8"/>
  <c r="D1434" i="8"/>
  <c r="T1434" i="8"/>
  <c r="Q1434" i="8"/>
  <c r="K1434" i="8"/>
  <c r="H1434" i="8"/>
  <c r="E1434" i="8"/>
  <c r="F1434" i="8"/>
  <c r="L1434" i="8"/>
  <c r="I1434" i="8"/>
  <c r="J1434" i="8"/>
  <c r="O1434" i="8"/>
  <c r="J1442" i="8"/>
  <c r="N1442" i="8"/>
  <c r="R1442" i="8"/>
  <c r="F1442" i="8"/>
  <c r="K1442" i="8"/>
  <c r="H1442" i="8"/>
  <c r="E1442" i="8"/>
  <c r="O1442" i="8"/>
  <c r="L1442" i="8"/>
  <c r="I1442" i="8"/>
  <c r="S1442" i="8"/>
  <c r="P1442" i="8"/>
  <c r="M1442" i="8"/>
  <c r="D1442" i="8"/>
  <c r="T1442" i="8"/>
  <c r="Q1442" i="8"/>
  <c r="G1442" i="8"/>
  <c r="J1450" i="8"/>
  <c r="N1450" i="8"/>
  <c r="R1450" i="8"/>
  <c r="F1450" i="8"/>
  <c r="S1450" i="8"/>
  <c r="P1450" i="8"/>
  <c r="M1450" i="8"/>
  <c r="G1450" i="8"/>
  <c r="D1450" i="8"/>
  <c r="T1450" i="8"/>
  <c r="Q1450" i="8"/>
  <c r="K1450" i="8"/>
  <c r="H1450" i="8"/>
  <c r="E1450" i="8"/>
  <c r="L1450" i="8"/>
  <c r="I1450" i="8"/>
  <c r="O1450" i="8"/>
  <c r="J1546" i="8"/>
  <c r="K1546" i="8"/>
  <c r="H1546" i="8"/>
  <c r="E1546" i="8"/>
  <c r="R1546" i="8"/>
  <c r="O1546" i="8"/>
  <c r="L1546" i="8"/>
  <c r="I1546" i="8"/>
  <c r="F1546" i="8"/>
  <c r="S1546" i="8"/>
  <c r="P1546" i="8"/>
  <c r="M1546" i="8"/>
  <c r="N1546" i="8"/>
  <c r="T1546" i="8"/>
  <c r="Q1546" i="8"/>
  <c r="G1546" i="8"/>
  <c r="D1546" i="8"/>
  <c r="H52" i="1"/>
  <c r="C96" i="8" s="1"/>
  <c r="H237" i="1"/>
  <c r="C466" i="8" s="1"/>
  <c r="J78" i="8"/>
  <c r="D78" i="8"/>
  <c r="L78" i="8"/>
  <c r="O78" i="8"/>
  <c r="S78" i="8"/>
  <c r="E78" i="8"/>
  <c r="T78" i="8"/>
  <c r="R78" i="8"/>
  <c r="F78" i="8"/>
  <c r="K78" i="8"/>
  <c r="Q78" i="8"/>
  <c r="N78" i="8"/>
  <c r="M78" i="8"/>
  <c r="G78" i="8"/>
  <c r="H78" i="8"/>
  <c r="P78" i="8"/>
  <c r="I78" i="8"/>
  <c r="J86" i="8"/>
  <c r="P86" i="8"/>
  <c r="R86" i="8"/>
  <c r="N86" i="8"/>
  <c r="I86" i="8"/>
  <c r="L86" i="8"/>
  <c r="O86" i="8"/>
  <c r="S86" i="8"/>
  <c r="M86" i="8"/>
  <c r="T86" i="8"/>
  <c r="F86" i="8"/>
  <c r="G86" i="8"/>
  <c r="Q86" i="8"/>
  <c r="H86" i="8"/>
  <c r="E86" i="8"/>
  <c r="D86" i="8"/>
  <c r="K86" i="8"/>
  <c r="G104" i="8"/>
  <c r="D104" i="8"/>
  <c r="T104" i="8"/>
  <c r="R104" i="8"/>
  <c r="Q104" i="8"/>
  <c r="P104" i="8"/>
  <c r="K104" i="8"/>
  <c r="H104" i="8"/>
  <c r="F104" i="8"/>
  <c r="E104" i="8"/>
  <c r="S104" i="8"/>
  <c r="N104" i="8"/>
  <c r="O104" i="8"/>
  <c r="L104" i="8"/>
  <c r="J104" i="8"/>
  <c r="I104" i="8"/>
  <c r="M104" i="8"/>
  <c r="F118" i="8"/>
  <c r="N118" i="8"/>
  <c r="R118" i="8"/>
  <c r="J118" i="8"/>
  <c r="H118" i="8"/>
  <c r="G118" i="8"/>
  <c r="E118" i="8"/>
  <c r="L118" i="8"/>
  <c r="K118" i="8"/>
  <c r="I118" i="8"/>
  <c r="P118" i="8"/>
  <c r="O118" i="8"/>
  <c r="M118" i="8"/>
  <c r="D118" i="8"/>
  <c r="T118" i="8"/>
  <c r="S118" i="8"/>
  <c r="Q118" i="8"/>
  <c r="K128" i="8"/>
  <c r="H128" i="8"/>
  <c r="F128" i="8"/>
  <c r="E128" i="8"/>
  <c r="O128" i="8"/>
  <c r="L128" i="8"/>
  <c r="J128" i="8"/>
  <c r="I128" i="8"/>
  <c r="S128" i="8"/>
  <c r="P128" i="8"/>
  <c r="N128" i="8"/>
  <c r="M128" i="8"/>
  <c r="G128" i="8"/>
  <c r="D128" i="8"/>
  <c r="T128" i="8"/>
  <c r="R128" i="8"/>
  <c r="Q128" i="8"/>
  <c r="K136" i="8"/>
  <c r="H136" i="8"/>
  <c r="F136" i="8"/>
  <c r="E136" i="8"/>
  <c r="O136" i="8"/>
  <c r="L136" i="8"/>
  <c r="J136" i="8"/>
  <c r="I136" i="8"/>
  <c r="S136" i="8"/>
  <c r="P136" i="8"/>
  <c r="N136" i="8"/>
  <c r="M136" i="8"/>
  <c r="G136" i="8"/>
  <c r="D136" i="8"/>
  <c r="T136" i="8"/>
  <c r="R136" i="8"/>
  <c r="Q136" i="8"/>
  <c r="K144" i="8"/>
  <c r="H144" i="8"/>
  <c r="F144" i="8"/>
  <c r="E144" i="8"/>
  <c r="O144" i="8"/>
  <c r="L144" i="8"/>
  <c r="J144" i="8"/>
  <c r="I144" i="8"/>
  <c r="S144" i="8"/>
  <c r="P144" i="8"/>
  <c r="N144" i="8"/>
  <c r="M144" i="8"/>
  <c r="G144" i="8"/>
  <c r="D144" i="8"/>
  <c r="T144" i="8"/>
  <c r="R144" i="8"/>
  <c r="Q144" i="8"/>
  <c r="R302" i="8"/>
  <c r="N302" i="8"/>
  <c r="S302" i="8"/>
  <c r="P302" i="8"/>
  <c r="M302" i="8"/>
  <c r="G302" i="8"/>
  <c r="D302" i="8"/>
  <c r="T302" i="8"/>
  <c r="Q302" i="8"/>
  <c r="F302" i="8"/>
  <c r="K302" i="8"/>
  <c r="H302" i="8"/>
  <c r="E302" i="8"/>
  <c r="J302" i="8"/>
  <c r="O302" i="8"/>
  <c r="L302" i="8"/>
  <c r="I302" i="8"/>
  <c r="J340" i="8"/>
  <c r="F340" i="8"/>
  <c r="N340" i="8"/>
  <c r="G340" i="8"/>
  <c r="K340" i="8"/>
  <c r="H340" i="8"/>
  <c r="E340" i="8"/>
  <c r="O340" i="8"/>
  <c r="L340" i="8"/>
  <c r="I340" i="8"/>
  <c r="R340" i="8"/>
  <c r="S340" i="8"/>
  <c r="M340" i="8"/>
  <c r="D340" i="8"/>
  <c r="Q340" i="8"/>
  <c r="P340" i="8"/>
  <c r="T340" i="8"/>
  <c r="R442" i="8"/>
  <c r="R440" i="8" s="1"/>
  <c r="H442" i="8"/>
  <c r="H440" i="8" s="1"/>
  <c r="G442" i="8"/>
  <c r="G440" i="8" s="1"/>
  <c r="M442" i="8"/>
  <c r="M440" i="8" s="1"/>
  <c r="F442" i="8"/>
  <c r="F440" i="8" s="1"/>
  <c r="K442" i="8"/>
  <c r="K440" i="8" s="1"/>
  <c r="L442" i="8"/>
  <c r="L440" i="8" s="1"/>
  <c r="O442" i="8"/>
  <c r="O440" i="8" s="1"/>
  <c r="Q442" i="8"/>
  <c r="Q440" i="8" s="1"/>
  <c r="J442" i="8"/>
  <c r="J440" i="8" s="1"/>
  <c r="S442" i="8"/>
  <c r="S440" i="8" s="1"/>
  <c r="P442" i="8"/>
  <c r="P440" i="8" s="1"/>
  <c r="E442" i="8"/>
  <c r="E440" i="8" s="1"/>
  <c r="N442" i="8"/>
  <c r="N440" i="8" s="1"/>
  <c r="D442" i="8"/>
  <c r="D440" i="8" s="1"/>
  <c r="T442" i="8"/>
  <c r="T440" i="8" s="1"/>
  <c r="I442" i="8"/>
  <c r="I440" i="8" s="1"/>
  <c r="F460" i="8"/>
  <c r="J460" i="8"/>
  <c r="R460" i="8"/>
  <c r="N460" i="8"/>
  <c r="K460" i="8"/>
  <c r="H460" i="8"/>
  <c r="E460" i="8"/>
  <c r="O460" i="8"/>
  <c r="L460" i="8"/>
  <c r="I460" i="8"/>
  <c r="S460" i="8"/>
  <c r="P460" i="8"/>
  <c r="M460" i="8"/>
  <c r="G460" i="8"/>
  <c r="D460" i="8"/>
  <c r="T460" i="8"/>
  <c r="Q460" i="8"/>
  <c r="N474" i="8"/>
  <c r="R474" i="8"/>
  <c r="F474" i="8"/>
  <c r="J474" i="8"/>
  <c r="O474" i="8"/>
  <c r="L474" i="8"/>
  <c r="I474" i="8"/>
  <c r="S474" i="8"/>
  <c r="P474" i="8"/>
  <c r="M474" i="8"/>
  <c r="G474" i="8"/>
  <c r="D474" i="8"/>
  <c r="T474" i="8"/>
  <c r="Q474" i="8"/>
  <c r="K474" i="8"/>
  <c r="H474" i="8"/>
  <c r="E474" i="8"/>
  <c r="Q484" i="8"/>
  <c r="O484" i="8"/>
  <c r="M484" i="8"/>
  <c r="K484" i="8"/>
  <c r="J484" i="8"/>
  <c r="E484" i="8"/>
  <c r="F484" i="8"/>
  <c r="R484" i="8"/>
  <c r="G484" i="8"/>
  <c r="L484" i="8"/>
  <c r="N484" i="8"/>
  <c r="H484" i="8"/>
  <c r="S484" i="8"/>
  <c r="T484" i="8"/>
  <c r="D484" i="8"/>
  <c r="P484" i="8"/>
  <c r="I484" i="8"/>
  <c r="N492" i="8"/>
  <c r="J492" i="8"/>
  <c r="R492" i="8"/>
  <c r="F492" i="8"/>
  <c r="G492" i="8"/>
  <c r="D492" i="8"/>
  <c r="T492" i="8"/>
  <c r="Q492" i="8"/>
  <c r="K492" i="8"/>
  <c r="H492" i="8"/>
  <c r="E492" i="8"/>
  <c r="O492" i="8"/>
  <c r="L492" i="8"/>
  <c r="I492" i="8"/>
  <c r="S492" i="8"/>
  <c r="P492" i="8"/>
  <c r="M492" i="8"/>
  <c r="F500" i="8"/>
  <c r="O500" i="8"/>
  <c r="P500" i="8"/>
  <c r="S500" i="8"/>
  <c r="Q500" i="8"/>
  <c r="J500" i="8"/>
  <c r="D500" i="8"/>
  <c r="T500" i="8"/>
  <c r="E500" i="8"/>
  <c r="N500" i="8"/>
  <c r="H500" i="8"/>
  <c r="G500" i="8"/>
  <c r="I500" i="8"/>
  <c r="R500" i="8"/>
  <c r="L500" i="8"/>
  <c r="K500" i="8"/>
  <c r="M500" i="8"/>
  <c r="R508" i="8"/>
  <c r="N508" i="8"/>
  <c r="F508" i="8"/>
  <c r="J508" i="8"/>
  <c r="G508" i="8"/>
  <c r="D508" i="8"/>
  <c r="T508" i="8"/>
  <c r="Q508" i="8"/>
  <c r="K508" i="8"/>
  <c r="H508" i="8"/>
  <c r="E508" i="8"/>
  <c r="O508" i="8"/>
  <c r="L508" i="8"/>
  <c r="I508" i="8"/>
  <c r="S508" i="8"/>
  <c r="P508" i="8"/>
  <c r="M508" i="8"/>
  <c r="J518" i="8"/>
  <c r="F518" i="8"/>
  <c r="N518" i="8"/>
  <c r="R518" i="8"/>
  <c r="G518" i="8"/>
  <c r="D518" i="8"/>
  <c r="T518" i="8"/>
  <c r="Q518" i="8"/>
  <c r="K518" i="8"/>
  <c r="H518" i="8"/>
  <c r="E518" i="8"/>
  <c r="O518" i="8"/>
  <c r="L518" i="8"/>
  <c r="I518" i="8"/>
  <c r="S518" i="8"/>
  <c r="P518" i="8"/>
  <c r="M518" i="8"/>
  <c r="N536" i="8"/>
  <c r="F536" i="8"/>
  <c r="J536" i="8"/>
  <c r="R536" i="8"/>
  <c r="O536" i="8"/>
  <c r="L536" i="8"/>
  <c r="I536" i="8"/>
  <c r="S536" i="8"/>
  <c r="P536" i="8"/>
  <c r="M536" i="8"/>
  <c r="G536" i="8"/>
  <c r="D536" i="8"/>
  <c r="T536" i="8"/>
  <c r="Q536" i="8"/>
  <c r="K536" i="8"/>
  <c r="H536" i="8"/>
  <c r="E536" i="8"/>
  <c r="N544" i="8"/>
  <c r="F544" i="8"/>
  <c r="J544" i="8"/>
  <c r="R544" i="8"/>
  <c r="O544" i="8"/>
  <c r="L544" i="8"/>
  <c r="I544" i="8"/>
  <c r="S544" i="8"/>
  <c r="P544" i="8"/>
  <c r="M544" i="8"/>
  <c r="G544" i="8"/>
  <c r="D544" i="8"/>
  <c r="T544" i="8"/>
  <c r="Q544" i="8"/>
  <c r="K544" i="8"/>
  <c r="H544" i="8"/>
  <c r="E544" i="8"/>
  <c r="N552" i="8"/>
  <c r="F552" i="8"/>
  <c r="J552" i="8"/>
  <c r="R552" i="8"/>
  <c r="O552" i="8"/>
  <c r="L552" i="8"/>
  <c r="I552" i="8"/>
  <c r="S552" i="8"/>
  <c r="P552" i="8"/>
  <c r="M552" i="8"/>
  <c r="G552" i="8"/>
  <c r="D552" i="8"/>
  <c r="T552" i="8"/>
  <c r="Q552" i="8"/>
  <c r="K552" i="8"/>
  <c r="H552" i="8"/>
  <c r="E552" i="8"/>
  <c r="N560" i="8"/>
  <c r="F560" i="8"/>
  <c r="J560" i="8"/>
  <c r="R560" i="8"/>
  <c r="O560" i="8"/>
  <c r="L560" i="8"/>
  <c r="I560" i="8"/>
  <c r="S560" i="8"/>
  <c r="P560" i="8"/>
  <c r="M560" i="8"/>
  <c r="G560" i="8"/>
  <c r="D560" i="8"/>
  <c r="T560" i="8"/>
  <c r="Q560" i="8"/>
  <c r="K560" i="8"/>
  <c r="H560" i="8"/>
  <c r="E560" i="8"/>
  <c r="F578" i="8"/>
  <c r="J578" i="8"/>
  <c r="R578" i="8"/>
  <c r="N578" i="8"/>
  <c r="O578" i="8"/>
  <c r="L578" i="8"/>
  <c r="I578" i="8"/>
  <c r="S578" i="8"/>
  <c r="P578" i="8"/>
  <c r="M578" i="8"/>
  <c r="G578" i="8"/>
  <c r="D578" i="8"/>
  <c r="T578" i="8"/>
  <c r="Q578" i="8"/>
  <c r="K578" i="8"/>
  <c r="H578" i="8"/>
  <c r="E578" i="8"/>
  <c r="J632" i="8"/>
  <c r="N632" i="8"/>
  <c r="R632" i="8"/>
  <c r="G632" i="8"/>
  <c r="D632" i="8"/>
  <c r="T632" i="8"/>
  <c r="Q632" i="8"/>
  <c r="F632" i="8"/>
  <c r="K632" i="8"/>
  <c r="H632" i="8"/>
  <c r="E632" i="8"/>
  <c r="O632" i="8"/>
  <c r="L632" i="8"/>
  <c r="I632" i="8"/>
  <c r="S632" i="8"/>
  <c r="P632" i="8"/>
  <c r="M632" i="8"/>
  <c r="F640" i="8"/>
  <c r="N640" i="8"/>
  <c r="S640" i="8"/>
  <c r="P640" i="8"/>
  <c r="M640" i="8"/>
  <c r="R640" i="8"/>
  <c r="G640" i="8"/>
  <c r="D640" i="8"/>
  <c r="T640" i="8"/>
  <c r="Q640" i="8"/>
  <c r="K640" i="8"/>
  <c r="H640" i="8"/>
  <c r="E640" i="8"/>
  <c r="J640" i="8"/>
  <c r="O640" i="8"/>
  <c r="L640" i="8"/>
  <c r="I640" i="8"/>
  <c r="N694" i="8"/>
  <c r="R694" i="8"/>
  <c r="K694" i="8"/>
  <c r="H694" i="8"/>
  <c r="E694" i="8"/>
  <c r="F694" i="8"/>
  <c r="J694" i="8"/>
  <c r="O694" i="8"/>
  <c r="L694" i="8"/>
  <c r="I694" i="8"/>
  <c r="S694" i="8"/>
  <c r="P694" i="8"/>
  <c r="M694" i="8"/>
  <c r="G694" i="8"/>
  <c r="D694" i="8"/>
  <c r="T694" i="8"/>
  <c r="Q694" i="8"/>
  <c r="J736" i="8"/>
  <c r="K736" i="8"/>
  <c r="H736" i="8"/>
  <c r="E736" i="8"/>
  <c r="N736" i="8"/>
  <c r="O736" i="8"/>
  <c r="L736" i="8"/>
  <c r="I736" i="8"/>
  <c r="R736" i="8"/>
  <c r="S736" i="8"/>
  <c r="P736" i="8"/>
  <c r="M736" i="8"/>
  <c r="F736" i="8"/>
  <c r="G736" i="8"/>
  <c r="D736" i="8"/>
  <c r="T736" i="8"/>
  <c r="Q736" i="8"/>
  <c r="J744" i="8"/>
  <c r="N744" i="8"/>
  <c r="K744" i="8"/>
  <c r="H744" i="8"/>
  <c r="E744" i="8"/>
  <c r="O744" i="8"/>
  <c r="L744" i="8"/>
  <c r="I744" i="8"/>
  <c r="S744" i="8"/>
  <c r="P744" i="8"/>
  <c r="M744" i="8"/>
  <c r="R744" i="8"/>
  <c r="F744" i="8"/>
  <c r="G744" i="8"/>
  <c r="D744" i="8"/>
  <c r="T744" i="8"/>
  <c r="Q744" i="8"/>
  <c r="R780" i="8"/>
  <c r="S780" i="8"/>
  <c r="P780" i="8"/>
  <c r="M780" i="8"/>
  <c r="F780" i="8"/>
  <c r="G780" i="8"/>
  <c r="D780" i="8"/>
  <c r="T780" i="8"/>
  <c r="Q780" i="8"/>
  <c r="J780" i="8"/>
  <c r="K780" i="8"/>
  <c r="H780" i="8"/>
  <c r="E780" i="8"/>
  <c r="N780" i="8"/>
  <c r="O780" i="8"/>
  <c r="L780" i="8"/>
  <c r="I780" i="8"/>
  <c r="T932" i="8"/>
  <c r="E932" i="8"/>
  <c r="M932" i="8"/>
  <c r="I932" i="8"/>
  <c r="G932" i="8"/>
  <c r="D932" i="8"/>
  <c r="F932" i="8"/>
  <c r="Q932" i="8"/>
  <c r="J932" i="8"/>
  <c r="K932" i="8"/>
  <c r="H932" i="8"/>
  <c r="R932" i="8"/>
  <c r="O932" i="8"/>
  <c r="L932" i="8"/>
  <c r="S932" i="8"/>
  <c r="N932" i="8"/>
  <c r="P932" i="8"/>
  <c r="N998" i="8"/>
  <c r="S998" i="8"/>
  <c r="P998" i="8"/>
  <c r="I998" i="8"/>
  <c r="F998" i="8"/>
  <c r="G998" i="8"/>
  <c r="H998" i="8"/>
  <c r="O998" i="8"/>
  <c r="Q998" i="8"/>
  <c r="R998" i="8"/>
  <c r="T998" i="8"/>
  <c r="K998" i="8"/>
  <c r="E998" i="8"/>
  <c r="D998" i="8"/>
  <c r="M998" i="8"/>
  <c r="J998" i="8"/>
  <c r="L998" i="8"/>
  <c r="J1048" i="8"/>
  <c r="F1048" i="8"/>
  <c r="S1048" i="8"/>
  <c r="P1048" i="8"/>
  <c r="E1048" i="8"/>
  <c r="D1048" i="8"/>
  <c r="T1048" i="8"/>
  <c r="I1048" i="8"/>
  <c r="N1048" i="8"/>
  <c r="H1048" i="8"/>
  <c r="K1048" i="8"/>
  <c r="M1048" i="8"/>
  <c r="R1048" i="8"/>
  <c r="G1048" i="8"/>
  <c r="L1048" i="8"/>
  <c r="O1048" i="8"/>
  <c r="Q1048" i="8"/>
  <c r="R1278" i="8"/>
  <c r="J1278" i="8"/>
  <c r="N1278" i="8"/>
  <c r="F1278" i="8"/>
  <c r="G1278" i="8"/>
  <c r="D1278" i="8"/>
  <c r="T1278" i="8"/>
  <c r="Q1278" i="8"/>
  <c r="K1278" i="8"/>
  <c r="H1278" i="8"/>
  <c r="E1278" i="8"/>
  <c r="O1278" i="8"/>
  <c r="L1278" i="8"/>
  <c r="I1278" i="8"/>
  <c r="S1278" i="8"/>
  <c r="P1278" i="8"/>
  <c r="M1278" i="8"/>
  <c r="R1404" i="8"/>
  <c r="N1404" i="8"/>
  <c r="J1404" i="8"/>
  <c r="O1404" i="8"/>
  <c r="L1404" i="8"/>
  <c r="I1404" i="8"/>
  <c r="F1404" i="8"/>
  <c r="S1404" i="8"/>
  <c r="P1404" i="8"/>
  <c r="K1404" i="8"/>
  <c r="E1404" i="8"/>
  <c r="D1404" i="8"/>
  <c r="M1404" i="8"/>
  <c r="H1404" i="8"/>
  <c r="Q1404" i="8"/>
  <c r="G1404" i="8"/>
  <c r="T1404" i="8"/>
  <c r="R1420" i="8"/>
  <c r="J1420" i="8"/>
  <c r="N1420" i="8"/>
  <c r="K1420" i="8"/>
  <c r="H1420" i="8"/>
  <c r="E1420" i="8"/>
  <c r="O1420" i="8"/>
  <c r="L1420" i="8"/>
  <c r="I1420" i="8"/>
  <c r="S1420" i="8"/>
  <c r="P1420" i="8"/>
  <c r="M1420" i="8"/>
  <c r="F1420" i="8"/>
  <c r="G1420" i="8"/>
  <c r="D1420" i="8"/>
  <c r="T1420" i="8"/>
  <c r="Q1420" i="8"/>
  <c r="J1428" i="8"/>
  <c r="F1428" i="8"/>
  <c r="N1428" i="8"/>
  <c r="S1428" i="8"/>
  <c r="P1428" i="8"/>
  <c r="Q1428" i="8"/>
  <c r="G1428" i="8"/>
  <c r="D1428" i="8"/>
  <c r="T1428" i="8"/>
  <c r="E1428" i="8"/>
  <c r="K1428" i="8"/>
  <c r="H1428" i="8"/>
  <c r="I1428" i="8"/>
  <c r="M1428" i="8"/>
  <c r="O1428" i="8"/>
  <c r="R1428" i="8"/>
  <c r="L1428" i="8"/>
  <c r="R1436" i="8"/>
  <c r="N1436" i="8"/>
  <c r="F1436" i="8"/>
  <c r="O1436" i="8"/>
  <c r="L1436" i="8"/>
  <c r="I1436" i="8"/>
  <c r="S1436" i="8"/>
  <c r="P1436" i="8"/>
  <c r="M1436" i="8"/>
  <c r="J1436" i="8"/>
  <c r="G1436" i="8"/>
  <c r="D1436" i="8"/>
  <c r="T1436" i="8"/>
  <c r="Q1436" i="8"/>
  <c r="K1436" i="8"/>
  <c r="H1436" i="8"/>
  <c r="E1436" i="8"/>
  <c r="R1444" i="8"/>
  <c r="N1444" i="8"/>
  <c r="F1444" i="8"/>
  <c r="O1444" i="8"/>
  <c r="L1444" i="8"/>
  <c r="I1444" i="8"/>
  <c r="S1444" i="8"/>
  <c r="P1444" i="8"/>
  <c r="M1444" i="8"/>
  <c r="G1444" i="8"/>
  <c r="D1444" i="8"/>
  <c r="T1444" i="8"/>
  <c r="Q1444" i="8"/>
  <c r="K1444" i="8"/>
  <c r="H1444" i="8"/>
  <c r="E1444" i="8"/>
  <c r="J1444" i="8"/>
  <c r="R1452" i="8"/>
  <c r="F1452" i="8"/>
  <c r="J1452" i="8"/>
  <c r="G1452" i="8"/>
  <c r="D1452" i="8"/>
  <c r="T1452" i="8"/>
  <c r="Q1452" i="8"/>
  <c r="N1452" i="8"/>
  <c r="K1452" i="8"/>
  <c r="H1452" i="8"/>
  <c r="E1452" i="8"/>
  <c r="O1452" i="8"/>
  <c r="L1452" i="8"/>
  <c r="I1452" i="8"/>
  <c r="S1452" i="8"/>
  <c r="P1452" i="8"/>
  <c r="M1452" i="8"/>
  <c r="R1540" i="8"/>
  <c r="O1540" i="8"/>
  <c r="L1540" i="8"/>
  <c r="I1540" i="8"/>
  <c r="F1540" i="8"/>
  <c r="J1540" i="8"/>
  <c r="S1540" i="8"/>
  <c r="P1540" i="8"/>
  <c r="M1540" i="8"/>
  <c r="G1540" i="8"/>
  <c r="D1540" i="8"/>
  <c r="T1540" i="8"/>
  <c r="Q1540" i="8"/>
  <c r="K1540" i="8"/>
  <c r="N1540" i="8"/>
  <c r="H1540" i="8"/>
  <c r="E1540" i="8"/>
  <c r="R1548" i="8"/>
  <c r="J1548" i="8"/>
  <c r="O1548" i="8"/>
  <c r="L1548" i="8"/>
  <c r="I1548" i="8"/>
  <c r="S1548" i="8"/>
  <c r="P1548" i="8"/>
  <c r="M1548" i="8"/>
  <c r="F1548" i="8"/>
  <c r="G1548" i="8"/>
  <c r="D1548" i="8"/>
  <c r="T1548" i="8"/>
  <c r="Q1548" i="8"/>
  <c r="H1548" i="8"/>
  <c r="E1548" i="8"/>
  <c r="N1548" i="8"/>
  <c r="K1548" i="8"/>
  <c r="H224" i="1"/>
  <c r="C440" i="8" s="1"/>
  <c r="H399" i="1"/>
  <c r="C790" i="8" s="1"/>
  <c r="G14" i="1"/>
  <c r="H14" i="1" s="1"/>
  <c r="H13" i="1" s="1"/>
  <c r="C18" i="8" s="1"/>
  <c r="G82" i="1"/>
  <c r="H82" i="1" s="1"/>
  <c r="C156" i="8" s="1"/>
  <c r="G112" i="1"/>
  <c r="H112" i="1" s="1"/>
  <c r="C216" i="8" s="1"/>
  <c r="G116" i="1"/>
  <c r="H116" i="1" s="1"/>
  <c r="C224" i="8" s="1"/>
  <c r="G121" i="1"/>
  <c r="H121" i="1" s="1"/>
  <c r="C234" i="8" s="1"/>
  <c r="G217" i="1"/>
  <c r="H217" i="1" s="1"/>
  <c r="G616" i="1"/>
  <c r="H616" i="1" s="1"/>
  <c r="C1224" i="8" s="1"/>
  <c r="J252" i="8"/>
  <c r="F252" i="8"/>
  <c r="S252" i="8"/>
  <c r="P252" i="8"/>
  <c r="M252" i="8"/>
  <c r="G252" i="8"/>
  <c r="D252" i="8"/>
  <c r="T252" i="8"/>
  <c r="Q252" i="8"/>
  <c r="H252" i="8"/>
  <c r="E252" i="8"/>
  <c r="N252" i="8"/>
  <c r="K252" i="8"/>
  <c r="R252" i="8"/>
  <c r="O252" i="8"/>
  <c r="L252" i="8"/>
  <c r="I252" i="8"/>
  <c r="R622" i="8"/>
  <c r="J622" i="8"/>
  <c r="O622" i="8"/>
  <c r="L622" i="8"/>
  <c r="I622" i="8"/>
  <c r="N622" i="8"/>
  <c r="S622" i="8"/>
  <c r="P622" i="8"/>
  <c r="M622" i="8"/>
  <c r="K622" i="8"/>
  <c r="E622" i="8"/>
  <c r="D622" i="8"/>
  <c r="Q622" i="8"/>
  <c r="F622" i="8"/>
  <c r="H622" i="8"/>
  <c r="G622" i="8"/>
  <c r="T622" i="8"/>
  <c r="P670" i="8"/>
  <c r="D670" i="8"/>
  <c r="F670" i="8"/>
  <c r="S670" i="8"/>
  <c r="Q670" i="8"/>
  <c r="L670" i="8"/>
  <c r="N670" i="8"/>
  <c r="G670" i="8"/>
  <c r="E670" i="8"/>
  <c r="H670" i="8"/>
  <c r="K670" i="8"/>
  <c r="J670" i="8"/>
  <c r="O670" i="8"/>
  <c r="T670" i="8"/>
  <c r="I670" i="8"/>
  <c r="R670" i="8"/>
  <c r="M670" i="8"/>
  <c r="J748" i="8"/>
  <c r="N748" i="8"/>
  <c r="F748" i="8"/>
  <c r="R748" i="8"/>
  <c r="O748" i="8"/>
  <c r="L748" i="8"/>
  <c r="I748" i="8"/>
  <c r="S748" i="8"/>
  <c r="P748" i="8"/>
  <c r="M748" i="8"/>
  <c r="G748" i="8"/>
  <c r="D748" i="8"/>
  <c r="T748" i="8"/>
  <c r="Q748" i="8"/>
  <c r="K748" i="8"/>
  <c r="H748" i="8"/>
  <c r="E748" i="8"/>
  <c r="R1142" i="8"/>
  <c r="F1142" i="8"/>
  <c r="J1142" i="8"/>
  <c r="N1142" i="8"/>
  <c r="G1142" i="8"/>
  <c r="D1142" i="8"/>
  <c r="T1142" i="8"/>
  <c r="Q1142" i="8"/>
  <c r="K1142" i="8"/>
  <c r="H1142" i="8"/>
  <c r="E1142" i="8"/>
  <c r="O1142" i="8"/>
  <c r="L1142" i="8"/>
  <c r="I1142" i="8"/>
  <c r="S1142" i="8"/>
  <c r="P1142" i="8"/>
  <c r="M1142" i="8"/>
  <c r="R1242" i="8"/>
  <c r="N1242" i="8"/>
  <c r="F1242" i="8"/>
  <c r="J1242" i="8"/>
  <c r="O1242" i="8"/>
  <c r="L1242" i="8"/>
  <c r="I1242" i="8"/>
  <c r="G1242" i="8"/>
  <c r="D1242" i="8"/>
  <c r="T1242" i="8"/>
  <c r="Q1242" i="8"/>
  <c r="K1242" i="8"/>
  <c r="E1242" i="8"/>
  <c r="S1242" i="8"/>
  <c r="M1242" i="8"/>
  <c r="H1242" i="8"/>
  <c r="P1242" i="8"/>
  <c r="N1360" i="8"/>
  <c r="D1360" i="8"/>
  <c r="T1360" i="8"/>
  <c r="I1360" i="8"/>
  <c r="R1360" i="8"/>
  <c r="L1360" i="8"/>
  <c r="E1360" i="8"/>
  <c r="G1360" i="8"/>
  <c r="P1360" i="8"/>
  <c r="M1360" i="8"/>
  <c r="F1360" i="8"/>
  <c r="S1360" i="8"/>
  <c r="K1360" i="8"/>
  <c r="Q1360" i="8"/>
  <c r="J1360" i="8"/>
  <c r="H1360" i="8"/>
  <c r="O1360" i="8"/>
  <c r="J1476" i="8"/>
  <c r="R1476" i="8"/>
  <c r="N1476" i="8"/>
  <c r="S1476" i="8"/>
  <c r="P1476" i="8"/>
  <c r="M1476" i="8"/>
  <c r="F1476" i="8"/>
  <c r="G1476" i="8"/>
  <c r="D1476" i="8"/>
  <c r="T1476" i="8"/>
  <c r="Q1476" i="8"/>
  <c r="O1476" i="8"/>
  <c r="L1476" i="8"/>
  <c r="I1476" i="8"/>
  <c r="K1476" i="8"/>
  <c r="H1476" i="8"/>
  <c r="E1476" i="8"/>
  <c r="G16" i="1"/>
  <c r="H16" i="1" s="1"/>
  <c r="C24" i="8" s="1"/>
  <c r="Q24" i="8" s="1"/>
  <c r="P38" i="8"/>
  <c r="G38" i="8"/>
  <c r="D38" i="8"/>
  <c r="T38" i="8"/>
  <c r="R38" i="8"/>
  <c r="Q38" i="8"/>
  <c r="K38" i="8"/>
  <c r="H38" i="8"/>
  <c r="F38" i="8"/>
  <c r="E38" i="8"/>
  <c r="S38" i="8"/>
  <c r="M38" i="8"/>
  <c r="O38" i="8"/>
  <c r="L38" i="8"/>
  <c r="J38" i="8"/>
  <c r="I38" i="8"/>
  <c r="N38" i="8"/>
  <c r="G83" i="1"/>
  <c r="H83" i="1" s="1"/>
  <c r="C158" i="8" s="1"/>
  <c r="G98" i="1"/>
  <c r="H98" i="1" s="1"/>
  <c r="C188" i="8" s="1"/>
  <c r="G103" i="1"/>
  <c r="H103" i="1" s="1"/>
  <c r="C198" i="8" s="1"/>
  <c r="G113" i="1"/>
  <c r="H113" i="1" s="1"/>
  <c r="C218" i="8" s="1"/>
  <c r="G117" i="1"/>
  <c r="H117" i="1" s="1"/>
  <c r="C226" i="8" s="1"/>
  <c r="G122" i="1"/>
  <c r="H122" i="1" s="1"/>
  <c r="C236" i="8" s="1"/>
  <c r="G207" i="1"/>
  <c r="H207" i="1" s="1"/>
  <c r="C406" i="8" s="1"/>
  <c r="R40" i="8"/>
  <c r="N40" i="8"/>
  <c r="J40" i="8"/>
  <c r="H40" i="8"/>
  <c r="G40" i="8"/>
  <c r="E40" i="8"/>
  <c r="F40" i="8"/>
  <c r="L40" i="8"/>
  <c r="K40" i="8"/>
  <c r="I40" i="8"/>
  <c r="D40" i="8"/>
  <c r="S40" i="8"/>
  <c r="P40" i="8"/>
  <c r="O40" i="8"/>
  <c r="M40" i="8"/>
  <c r="T40" i="8"/>
  <c r="Q40" i="8"/>
  <c r="R268" i="8"/>
  <c r="J268" i="8"/>
  <c r="G268" i="8"/>
  <c r="D268" i="8"/>
  <c r="T268" i="8"/>
  <c r="Q268" i="8"/>
  <c r="F268" i="8"/>
  <c r="K268" i="8"/>
  <c r="H268" i="8"/>
  <c r="E268" i="8"/>
  <c r="N268" i="8"/>
  <c r="O268" i="8"/>
  <c r="L268" i="8"/>
  <c r="I268" i="8"/>
  <c r="S268" i="8"/>
  <c r="P268" i="8"/>
  <c r="M268" i="8"/>
  <c r="R524" i="8"/>
  <c r="J524" i="8"/>
  <c r="N524" i="8"/>
  <c r="F524" i="8"/>
  <c r="G524" i="8"/>
  <c r="D524" i="8"/>
  <c r="T524" i="8"/>
  <c r="Q524" i="8"/>
  <c r="K524" i="8"/>
  <c r="H524" i="8"/>
  <c r="E524" i="8"/>
  <c r="O524" i="8"/>
  <c r="L524" i="8"/>
  <c r="I524" i="8"/>
  <c r="S524" i="8"/>
  <c r="P524" i="8"/>
  <c r="M524" i="8"/>
  <c r="J750" i="8"/>
  <c r="F750" i="8"/>
  <c r="R750" i="8"/>
  <c r="N750" i="8"/>
  <c r="S750" i="8"/>
  <c r="P750" i="8"/>
  <c r="M750" i="8"/>
  <c r="G750" i="8"/>
  <c r="D750" i="8"/>
  <c r="T750" i="8"/>
  <c r="Q750" i="8"/>
  <c r="K750" i="8"/>
  <c r="H750" i="8"/>
  <c r="E750" i="8"/>
  <c r="O750" i="8"/>
  <c r="L750" i="8"/>
  <c r="I750" i="8"/>
  <c r="R862" i="8"/>
  <c r="J862" i="8"/>
  <c r="F862" i="8"/>
  <c r="K862" i="8"/>
  <c r="H862" i="8"/>
  <c r="E862" i="8"/>
  <c r="O862" i="8"/>
  <c r="L862" i="8"/>
  <c r="I862" i="8"/>
  <c r="N862" i="8"/>
  <c r="P862" i="8"/>
  <c r="G862" i="8"/>
  <c r="T862" i="8"/>
  <c r="S862" i="8"/>
  <c r="M862" i="8"/>
  <c r="D862" i="8"/>
  <c r="Q862" i="8"/>
  <c r="R1206" i="8"/>
  <c r="J1206" i="8"/>
  <c r="N1206" i="8"/>
  <c r="F1206" i="8"/>
  <c r="O1206" i="8"/>
  <c r="L1206" i="8"/>
  <c r="I1206" i="8"/>
  <c r="G1206" i="8"/>
  <c r="D1206" i="8"/>
  <c r="T1206" i="8"/>
  <c r="Q1206" i="8"/>
  <c r="H1206" i="8"/>
  <c r="P1206" i="8"/>
  <c r="K1206" i="8"/>
  <c r="E1206" i="8"/>
  <c r="S1206" i="8"/>
  <c r="M1206" i="8"/>
  <c r="R1266" i="8"/>
  <c r="F1266" i="8"/>
  <c r="N1266" i="8"/>
  <c r="J1266" i="8"/>
  <c r="G1266" i="8"/>
  <c r="D1266" i="8"/>
  <c r="T1266" i="8"/>
  <c r="Q1266" i="8"/>
  <c r="O1266" i="8"/>
  <c r="L1266" i="8"/>
  <c r="I1266" i="8"/>
  <c r="P1266" i="8"/>
  <c r="K1266" i="8"/>
  <c r="E1266" i="8"/>
  <c r="S1266" i="8"/>
  <c r="M1266" i="8"/>
  <c r="H1266" i="8"/>
  <c r="N1480" i="8"/>
  <c r="R1480" i="8"/>
  <c r="J1480" i="8"/>
  <c r="S1480" i="8"/>
  <c r="P1480" i="8"/>
  <c r="M1480" i="8"/>
  <c r="F1480" i="8"/>
  <c r="K1480" i="8"/>
  <c r="H1480" i="8"/>
  <c r="E1480" i="8"/>
  <c r="G1480" i="8"/>
  <c r="T1480" i="8"/>
  <c r="O1480" i="8"/>
  <c r="I1480" i="8"/>
  <c r="D1480" i="8"/>
  <c r="Q1480" i="8"/>
  <c r="L1480" i="8"/>
  <c r="G17" i="1"/>
  <c r="H17" i="1" s="1"/>
  <c r="C26" i="8" s="1"/>
  <c r="T26" i="8" s="1"/>
  <c r="G114" i="1"/>
  <c r="H114" i="1" s="1"/>
  <c r="C220" i="8" s="1"/>
  <c r="G118" i="1"/>
  <c r="H118" i="1" s="1"/>
  <c r="C228" i="8" s="1"/>
  <c r="G141" i="1"/>
  <c r="H141" i="1" s="1"/>
  <c r="C274" i="8" s="1"/>
  <c r="G154" i="1"/>
  <c r="H154" i="1" s="1"/>
  <c r="C300" i="8" s="1"/>
  <c r="G169" i="1"/>
  <c r="H169" i="1" s="1"/>
  <c r="C330" i="8" s="1"/>
  <c r="G208" i="1"/>
  <c r="H208" i="1" s="1"/>
  <c r="C408" i="8" s="1"/>
  <c r="G212" i="1"/>
  <c r="H212" i="1" s="1"/>
  <c r="C416" i="8" s="1"/>
  <c r="N48" i="8"/>
  <c r="J48" i="8"/>
  <c r="O48" i="8"/>
  <c r="L48" i="8"/>
  <c r="I48" i="8"/>
  <c r="R48" i="8"/>
  <c r="S48" i="8"/>
  <c r="P48" i="8"/>
  <c r="M48" i="8"/>
  <c r="K48" i="8"/>
  <c r="E48" i="8"/>
  <c r="F48" i="8"/>
  <c r="G48" i="8"/>
  <c r="D48" i="8"/>
  <c r="T48" i="8"/>
  <c r="Q48" i="8"/>
  <c r="H48" i="8"/>
  <c r="F284" i="8"/>
  <c r="J284" i="8"/>
  <c r="N284" i="8"/>
  <c r="S284" i="8"/>
  <c r="R284" i="8"/>
  <c r="G284" i="8"/>
  <c r="D284" i="8"/>
  <c r="H284" i="8"/>
  <c r="E284" i="8"/>
  <c r="L284" i="8"/>
  <c r="I284" i="8"/>
  <c r="K284" i="8"/>
  <c r="P284" i="8"/>
  <c r="M284" i="8"/>
  <c r="O284" i="8"/>
  <c r="T284" i="8"/>
  <c r="Q284" i="8"/>
  <c r="N532" i="8"/>
  <c r="F532" i="8"/>
  <c r="R532" i="8"/>
  <c r="J532" i="8"/>
  <c r="S532" i="8"/>
  <c r="P532" i="8"/>
  <c r="M532" i="8"/>
  <c r="G532" i="8"/>
  <c r="D532" i="8"/>
  <c r="T532" i="8"/>
  <c r="Q532" i="8"/>
  <c r="K532" i="8"/>
  <c r="H532" i="8"/>
  <c r="E532" i="8"/>
  <c r="O532" i="8"/>
  <c r="L532" i="8"/>
  <c r="I532" i="8"/>
  <c r="J866" i="8"/>
  <c r="N866" i="8"/>
  <c r="R866" i="8"/>
  <c r="G866" i="8"/>
  <c r="D866" i="8"/>
  <c r="T866" i="8"/>
  <c r="Q866" i="8"/>
  <c r="F866" i="8"/>
  <c r="K866" i="8"/>
  <c r="H866" i="8"/>
  <c r="E866" i="8"/>
  <c r="O866" i="8"/>
  <c r="I866" i="8"/>
  <c r="S866" i="8"/>
  <c r="M866" i="8"/>
  <c r="L866" i="8"/>
  <c r="P866" i="8"/>
  <c r="J1074" i="8"/>
  <c r="K1074" i="8"/>
  <c r="L1074" i="8"/>
  <c r="E1074" i="8"/>
  <c r="R1074" i="8"/>
  <c r="D1074" i="8"/>
  <c r="T1074" i="8"/>
  <c r="M1074" i="8"/>
  <c r="N1074" i="8"/>
  <c r="P1074" i="8"/>
  <c r="F1074" i="8"/>
  <c r="G1074" i="8"/>
  <c r="O1074" i="8"/>
  <c r="H1074" i="8"/>
  <c r="Q1074" i="8"/>
  <c r="I1074" i="8"/>
  <c r="S1074" i="8"/>
  <c r="F1216" i="8"/>
  <c r="N1216" i="8"/>
  <c r="R1216" i="8"/>
  <c r="J1216" i="8"/>
  <c r="L1216" i="8"/>
  <c r="K1216" i="8"/>
  <c r="I1216" i="8"/>
  <c r="D1216" i="8"/>
  <c r="T1216" i="8"/>
  <c r="S1216" i="8"/>
  <c r="Q1216" i="8"/>
  <c r="H1216" i="8"/>
  <c r="E1216" i="8"/>
  <c r="P1216" i="8"/>
  <c r="M1216" i="8"/>
  <c r="G1216" i="8"/>
  <c r="O1216" i="8"/>
  <c r="R1464" i="8"/>
  <c r="S1464" i="8"/>
  <c r="P1464" i="8"/>
  <c r="M1464" i="8"/>
  <c r="J1464" i="8"/>
  <c r="K1464" i="8"/>
  <c r="H1464" i="8"/>
  <c r="E1464" i="8"/>
  <c r="L1464" i="8"/>
  <c r="G1464" i="8"/>
  <c r="T1464" i="8"/>
  <c r="F1464" i="8"/>
  <c r="D1464" i="8"/>
  <c r="I1464" i="8"/>
  <c r="Q1464" i="8"/>
  <c r="N1464" i="8"/>
  <c r="O1464" i="8"/>
  <c r="R1486" i="8"/>
  <c r="F1486" i="8"/>
  <c r="K1486" i="8"/>
  <c r="H1486" i="8"/>
  <c r="E1486" i="8"/>
  <c r="N1486" i="8"/>
  <c r="S1486" i="8"/>
  <c r="P1486" i="8"/>
  <c r="M1486" i="8"/>
  <c r="J1486" i="8"/>
  <c r="O1486" i="8"/>
  <c r="I1486" i="8"/>
  <c r="D1486" i="8"/>
  <c r="Q1486" i="8"/>
  <c r="L1486" i="8"/>
  <c r="G1486" i="8"/>
  <c r="T1486" i="8"/>
  <c r="H3027" i="7"/>
  <c r="G18" i="1"/>
  <c r="H18" i="1" s="1"/>
  <c r="C28" i="8" s="1"/>
  <c r="I28" i="8" s="1"/>
  <c r="G46" i="1"/>
  <c r="H46" i="1" s="1"/>
  <c r="C84" i="8" s="1"/>
  <c r="G81" i="1"/>
  <c r="H81" i="1" s="1"/>
  <c r="C154" i="8" s="1"/>
  <c r="G89" i="1"/>
  <c r="H89" i="1" s="1"/>
  <c r="C170" i="8" s="1"/>
  <c r="G115" i="1"/>
  <c r="H115" i="1" s="1"/>
  <c r="C222" i="8" s="1"/>
  <c r="G137" i="1"/>
  <c r="H137" i="1" s="1"/>
  <c r="C266" i="8" s="1"/>
  <c r="G209" i="1"/>
  <c r="H209" i="1" s="1"/>
  <c r="C410" i="8" s="1"/>
  <c r="G214" i="1"/>
  <c r="H214" i="1" s="1"/>
  <c r="G594" i="1"/>
  <c r="H594" i="1" s="1"/>
  <c r="C1180" i="8" s="1"/>
  <c r="G615" i="1"/>
  <c r="H615" i="1" s="1"/>
  <c r="C1222" i="8" s="1"/>
  <c r="G630" i="1"/>
  <c r="H630" i="1" s="1"/>
  <c r="C1252" i="8" s="1"/>
  <c r="G650" i="1"/>
  <c r="H650" i="1" s="1"/>
  <c r="G664" i="1"/>
  <c r="H664" i="1" s="1"/>
  <c r="C1320" i="8" s="1"/>
  <c r="L56" i="8"/>
  <c r="T56" i="8"/>
  <c r="S56" i="8"/>
  <c r="P56" i="8"/>
  <c r="N56" i="8"/>
  <c r="M56" i="8"/>
  <c r="D56" i="8"/>
  <c r="Q56" i="8"/>
  <c r="G56" i="8"/>
  <c r="K56" i="8"/>
  <c r="H56" i="8"/>
  <c r="F56" i="8"/>
  <c r="E56" i="8"/>
  <c r="O56" i="8"/>
  <c r="J56" i="8"/>
  <c r="I56" i="8"/>
  <c r="R56" i="8"/>
  <c r="N240" i="8"/>
  <c r="F240" i="8"/>
  <c r="R240" i="8"/>
  <c r="J240" i="8"/>
  <c r="G240" i="8"/>
  <c r="D240" i="8"/>
  <c r="T240" i="8"/>
  <c r="Q240" i="8"/>
  <c r="K240" i="8"/>
  <c r="H240" i="8"/>
  <c r="E240" i="8"/>
  <c r="L240" i="8"/>
  <c r="O240" i="8"/>
  <c r="I240" i="8"/>
  <c r="S240" i="8"/>
  <c r="P240" i="8"/>
  <c r="M240" i="8"/>
  <c r="S326" i="8"/>
  <c r="M326" i="8"/>
  <c r="P326" i="8"/>
  <c r="N326" i="8"/>
  <c r="E326" i="8"/>
  <c r="J326" i="8"/>
  <c r="F326" i="8"/>
  <c r="D326" i="8"/>
  <c r="H326" i="8"/>
  <c r="I326" i="8"/>
  <c r="L326" i="8"/>
  <c r="T326" i="8"/>
  <c r="R326" i="8"/>
  <c r="Q326" i="8"/>
  <c r="G326" i="8"/>
  <c r="O326" i="8"/>
  <c r="K326" i="8"/>
  <c r="J620" i="8"/>
  <c r="N620" i="8"/>
  <c r="K620" i="8"/>
  <c r="H620" i="8"/>
  <c r="E620" i="8"/>
  <c r="O620" i="8"/>
  <c r="L620" i="8"/>
  <c r="I620" i="8"/>
  <c r="F620" i="8"/>
  <c r="D620" i="8"/>
  <c r="Q620" i="8"/>
  <c r="P620" i="8"/>
  <c r="G620" i="8"/>
  <c r="T620" i="8"/>
  <c r="R620" i="8"/>
  <c r="S620" i="8"/>
  <c r="M620" i="8"/>
  <c r="F668" i="8"/>
  <c r="N668" i="8"/>
  <c r="S668" i="8"/>
  <c r="P668" i="8"/>
  <c r="M668" i="8"/>
  <c r="R668" i="8"/>
  <c r="G668" i="8"/>
  <c r="D668" i="8"/>
  <c r="T668" i="8"/>
  <c r="Q668" i="8"/>
  <c r="K668" i="8"/>
  <c r="E668" i="8"/>
  <c r="J668" i="8"/>
  <c r="O668" i="8"/>
  <c r="I668" i="8"/>
  <c r="H668" i="8"/>
  <c r="L668" i="8"/>
  <c r="O912" i="8"/>
  <c r="P912" i="8"/>
  <c r="N912" i="8"/>
  <c r="E912" i="8"/>
  <c r="D912" i="8"/>
  <c r="T912" i="8"/>
  <c r="R912" i="8"/>
  <c r="I912" i="8"/>
  <c r="H912" i="8"/>
  <c r="F912" i="8"/>
  <c r="G912" i="8"/>
  <c r="M912" i="8"/>
  <c r="K912" i="8"/>
  <c r="L912" i="8"/>
  <c r="J912" i="8"/>
  <c r="S912" i="8"/>
  <c r="Q912" i="8"/>
  <c r="R952" i="8"/>
  <c r="F952" i="8"/>
  <c r="J952" i="8"/>
  <c r="N952" i="8"/>
  <c r="G952" i="8"/>
  <c r="D952" i="8"/>
  <c r="T952" i="8"/>
  <c r="Q952" i="8"/>
  <c r="O952" i="8"/>
  <c r="L952" i="8"/>
  <c r="I952" i="8"/>
  <c r="H952" i="8"/>
  <c r="P952" i="8"/>
  <c r="K952" i="8"/>
  <c r="E952" i="8"/>
  <c r="S952" i="8"/>
  <c r="M952" i="8"/>
  <c r="R1122" i="8"/>
  <c r="F1122" i="8"/>
  <c r="J1122" i="8"/>
  <c r="N1122" i="8"/>
  <c r="O1122" i="8"/>
  <c r="L1122" i="8"/>
  <c r="I1122" i="8"/>
  <c r="G1122" i="8"/>
  <c r="D1122" i="8"/>
  <c r="T1122" i="8"/>
  <c r="Q1122" i="8"/>
  <c r="S1122" i="8"/>
  <c r="M1122" i="8"/>
  <c r="H1122" i="8"/>
  <c r="K1122" i="8"/>
  <c r="E1122" i="8"/>
  <c r="P1122" i="8"/>
  <c r="R1226" i="8"/>
  <c r="F1226" i="8"/>
  <c r="K1226" i="8"/>
  <c r="H1226" i="8"/>
  <c r="E1226" i="8"/>
  <c r="N1226" i="8"/>
  <c r="S1226" i="8"/>
  <c r="P1226" i="8"/>
  <c r="M1226" i="8"/>
  <c r="G1226" i="8"/>
  <c r="T1226" i="8"/>
  <c r="J1226" i="8"/>
  <c r="O1226" i="8"/>
  <c r="I1226" i="8"/>
  <c r="D1226" i="8"/>
  <c r="Q1226" i="8"/>
  <c r="L1226" i="8"/>
  <c r="R1358" i="8"/>
  <c r="G1358" i="8"/>
  <c r="L1358" i="8"/>
  <c r="E1358" i="8"/>
  <c r="O1358" i="8"/>
  <c r="S1358" i="8"/>
  <c r="T1358" i="8"/>
  <c r="Q1358" i="8"/>
  <c r="D1358" i="8"/>
  <c r="K1358" i="8"/>
  <c r="F1358" i="8"/>
  <c r="H1358" i="8"/>
  <c r="I1358" i="8"/>
  <c r="J1358" i="8"/>
  <c r="P1358" i="8"/>
  <c r="M1358" i="8"/>
  <c r="N1358" i="8"/>
  <c r="N1474" i="8"/>
  <c r="D1474" i="8"/>
  <c r="T1474" i="8"/>
  <c r="I1474" i="8"/>
  <c r="R1474" i="8"/>
  <c r="H1474" i="8"/>
  <c r="K1474" i="8"/>
  <c r="M1474" i="8"/>
  <c r="J1474" i="8"/>
  <c r="S1474" i="8"/>
  <c r="P1474" i="8"/>
  <c r="E1474" i="8"/>
  <c r="G1474" i="8"/>
  <c r="L1474" i="8"/>
  <c r="O1474" i="8"/>
  <c r="Q1474" i="8"/>
  <c r="F1474" i="8"/>
  <c r="C20" i="8"/>
  <c r="E24" i="8"/>
  <c r="H24" i="8"/>
  <c r="K24" i="8"/>
  <c r="J24" i="8"/>
  <c r="T24" i="8"/>
  <c r="D24" i="8"/>
  <c r="G24" i="8"/>
  <c r="P24" i="8"/>
  <c r="S24" i="8"/>
  <c r="R24" i="8"/>
  <c r="L24" i="8"/>
  <c r="O24" i="8"/>
  <c r="N24" i="8"/>
  <c r="E2943" i="7"/>
  <c r="D2872" i="7"/>
  <c r="E2756" i="7"/>
  <c r="C2709" i="7"/>
  <c r="E2671" i="7"/>
  <c r="D2640" i="7"/>
  <c r="C2594" i="7"/>
  <c r="E2568" i="7"/>
  <c r="C2556" i="7"/>
  <c r="D2543" i="7"/>
  <c r="E2533" i="7"/>
  <c r="E2525" i="7"/>
  <c r="C2521" i="7"/>
  <c r="D2518" i="7"/>
  <c r="E2513" i="7"/>
  <c r="C2508" i="7"/>
  <c r="D2503" i="7"/>
  <c r="E2498" i="7"/>
  <c r="C2496" i="7"/>
  <c r="D2491" i="7"/>
  <c r="E2486" i="7"/>
  <c r="C2484" i="7"/>
  <c r="D2478" i="7"/>
  <c r="E2473" i="7"/>
  <c r="C2471" i="7"/>
  <c r="D2466" i="7"/>
  <c r="E2461" i="7"/>
  <c r="C2459" i="7"/>
  <c r="D2454" i="7"/>
  <c r="E2451" i="7"/>
  <c r="D2448" i="7"/>
  <c r="C2447" i="7"/>
  <c r="E2443" i="7"/>
  <c r="D2442" i="7"/>
  <c r="C2441" i="7"/>
  <c r="E2437" i="7"/>
  <c r="D2436" i="7"/>
  <c r="C2435" i="7"/>
  <c r="E2431" i="7"/>
  <c r="D2430" i="7"/>
  <c r="C2429" i="7"/>
  <c r="E2425" i="7"/>
  <c r="D2424" i="7"/>
  <c r="C2421" i="7"/>
  <c r="E2419" i="7"/>
  <c r="D2415" i="7"/>
  <c r="C2414" i="7"/>
  <c r="E2412" i="7"/>
  <c r="D2411" i="7"/>
  <c r="C2410" i="7"/>
  <c r="E2406" i="7"/>
  <c r="D2405" i="7"/>
  <c r="C2404" i="7"/>
  <c r="E2402" i="7"/>
  <c r="D2399" i="7"/>
  <c r="C2398" i="7"/>
  <c r="E2396" i="7"/>
  <c r="D2395" i="7"/>
  <c r="C2394" i="7"/>
  <c r="E2390" i="7"/>
  <c r="D2389" i="7"/>
  <c r="C2388" i="7"/>
  <c r="E2384" i="7"/>
  <c r="D2383" i="7"/>
  <c r="C2382" i="7"/>
  <c r="E2380" i="7"/>
  <c r="D2377" i="7"/>
  <c r="C2376" i="7"/>
  <c r="E2374" i="7"/>
  <c r="D2373" i="7"/>
  <c r="C2372" i="7"/>
  <c r="E2368" i="7"/>
  <c r="D2367" i="7"/>
  <c r="C2366" i="7"/>
  <c r="E2362" i="7"/>
  <c r="D2361" i="7"/>
  <c r="C2360" i="7"/>
  <c r="E2358" i="7"/>
  <c r="D2357" i="7"/>
  <c r="E2351" i="7"/>
  <c r="D2350" i="7"/>
  <c r="C2347" i="7"/>
  <c r="E2345" i="7"/>
  <c r="D2342" i="7"/>
  <c r="C2341" i="7"/>
  <c r="C2838" i="7"/>
  <c r="C2744" i="7"/>
  <c r="E2701" i="7"/>
  <c r="D2664" i="7"/>
  <c r="C2633" i="7"/>
  <c r="C2620" i="7"/>
  <c r="E2586" i="7"/>
  <c r="D2567" i="7"/>
  <c r="E2554" i="7"/>
  <c r="C2542" i="7"/>
  <c r="D2533" i="7"/>
  <c r="E2524" i="7"/>
  <c r="C2520" i="7"/>
  <c r="D2515" i="7"/>
  <c r="E2512" i="7"/>
  <c r="C2507" i="7"/>
  <c r="D2502" i="7"/>
  <c r="E2497" i="7"/>
  <c r="C2495" i="7"/>
  <c r="D2490" i="7"/>
  <c r="E2485" i="7"/>
  <c r="C2483" i="7"/>
  <c r="D2477" i="7"/>
  <c r="E2472" i="7"/>
  <c r="C2470" i="7"/>
  <c r="D2465" i="7"/>
  <c r="E2460" i="7"/>
  <c r="C2456" i="7"/>
  <c r="D2453" i="7"/>
  <c r="D2451" i="7"/>
  <c r="C2448" i="7"/>
  <c r="E2446" i="7"/>
  <c r="D2443" i="7"/>
  <c r="C2442" i="7"/>
  <c r="E2438" i="7"/>
  <c r="D2437" i="7"/>
  <c r="C2436" i="7"/>
  <c r="E2434" i="7"/>
  <c r="D2431" i="7"/>
  <c r="C2430" i="7"/>
  <c r="E2426" i="7"/>
  <c r="D2425" i="7"/>
  <c r="C2424" i="7"/>
  <c r="E2420" i="7"/>
  <c r="D2419" i="7"/>
  <c r="C2415" i="7"/>
  <c r="E2413" i="7"/>
  <c r="D2412" i="7"/>
  <c r="C2411" i="7"/>
  <c r="E2407" i="7"/>
  <c r="D2406" i="7"/>
  <c r="C2405" i="7"/>
  <c r="E2403" i="7"/>
  <c r="D2402" i="7"/>
  <c r="C2399" i="7"/>
  <c r="E2397" i="7"/>
  <c r="D2396" i="7"/>
  <c r="C2395" i="7"/>
  <c r="E2391" i="7"/>
  <c r="D2390" i="7"/>
  <c r="C2389" i="7"/>
  <c r="E2387" i="7"/>
  <c r="D2384" i="7"/>
  <c r="C2383" i="7"/>
  <c r="E2381" i="7"/>
  <c r="D2380" i="7"/>
  <c r="C2377" i="7"/>
  <c r="E2375" i="7"/>
  <c r="D2374" i="7"/>
  <c r="C2373" i="7"/>
  <c r="E2369" i="7"/>
  <c r="D2368" i="7"/>
  <c r="C2367" i="7"/>
  <c r="E2365" i="7"/>
  <c r="D2362" i="7"/>
  <c r="C2361" i="7"/>
  <c r="E2359" i="7"/>
  <c r="D2358" i="7"/>
  <c r="C2357" i="7"/>
  <c r="E2352" i="7"/>
  <c r="D2351" i="7"/>
  <c r="C2350" i="7"/>
  <c r="E2346" i="7"/>
  <c r="D2345" i="7"/>
  <c r="C2342" i="7"/>
  <c r="E2799" i="7"/>
  <c r="D2729" i="7"/>
  <c r="D2686" i="7"/>
  <c r="C2657" i="7"/>
  <c r="E2608" i="7"/>
  <c r="D2581" i="7"/>
  <c r="D2563" i="7"/>
  <c r="E2550" i="7"/>
  <c r="D2539" i="7"/>
  <c r="D2530" i="7"/>
  <c r="D2524" i="7"/>
  <c r="E2519" i="7"/>
  <c r="C2515" i="7"/>
  <c r="D2512" i="7"/>
  <c r="E2506" i="7"/>
  <c r="C2502" i="7"/>
  <c r="D2497" i="7"/>
  <c r="E2492" i="7"/>
  <c r="C2490" i="7"/>
  <c r="D2485" i="7"/>
  <c r="E2482" i="7"/>
  <c r="C2477" i="7"/>
  <c r="D2472" i="7"/>
  <c r="E2469" i="7"/>
  <c r="C2465" i="7"/>
  <c r="D2460" i="7"/>
  <c r="E2455" i="7"/>
  <c r="C2453" i="7"/>
  <c r="C2451" i="7"/>
  <c r="E2447" i="7"/>
  <c r="D2446" i="7"/>
  <c r="C2443" i="7"/>
  <c r="E2441" i="7"/>
  <c r="D2438" i="7"/>
  <c r="C2437" i="7"/>
  <c r="E2435" i="7"/>
  <c r="D2434" i="7"/>
  <c r="C2431" i="7"/>
  <c r="E2429" i="7"/>
  <c r="D2426" i="7"/>
  <c r="C2425" i="7"/>
  <c r="E2421" i="7"/>
  <c r="D2420" i="7"/>
  <c r="C2419" i="7"/>
  <c r="E2414" i="7"/>
  <c r="D2413" i="7"/>
  <c r="C2412" i="7"/>
  <c r="E2410" i="7"/>
  <c r="D2407" i="7"/>
  <c r="C2406" i="7"/>
  <c r="E2404" i="7"/>
  <c r="D2403" i="7"/>
  <c r="C2402" i="7"/>
  <c r="E2398" i="7"/>
  <c r="D2397" i="7"/>
  <c r="C2396" i="7"/>
  <c r="E2394" i="7"/>
  <c r="D2391" i="7"/>
  <c r="C2390" i="7"/>
  <c r="E2388" i="7"/>
  <c r="D2387" i="7"/>
  <c r="C2384" i="7"/>
  <c r="E2382" i="7"/>
  <c r="D2381" i="7"/>
  <c r="C2380" i="7"/>
  <c r="E2376" i="7"/>
  <c r="D2375" i="7"/>
  <c r="C2374" i="7"/>
  <c r="E2372" i="7"/>
  <c r="D2369" i="7"/>
  <c r="C2368" i="7"/>
  <c r="E2366" i="7"/>
  <c r="D2365" i="7"/>
  <c r="C2362" i="7"/>
  <c r="D2716" i="7"/>
  <c r="C2562" i="7"/>
  <c r="D2521" i="7"/>
  <c r="E2503" i="7"/>
  <c r="C2489" i="7"/>
  <c r="D2471" i="7"/>
  <c r="E2454" i="7"/>
  <c r="C2446" i="7"/>
  <c r="E2436" i="7"/>
  <c r="D2429" i="7"/>
  <c r="C2420" i="7"/>
  <c r="E2411" i="7"/>
  <c r="D2404" i="7"/>
  <c r="C2397" i="7"/>
  <c r="E2389" i="7"/>
  <c r="D2382" i="7"/>
  <c r="C2375" i="7"/>
  <c r="E2367" i="7"/>
  <c r="E2360" i="7"/>
  <c r="C2358" i="7"/>
  <c r="E2350" i="7"/>
  <c r="C2346" i="7"/>
  <c r="D2341" i="7"/>
  <c r="E2339" i="7"/>
  <c r="D2338" i="7"/>
  <c r="C2335" i="7"/>
  <c r="E2333" i="7"/>
  <c r="D2330" i="7"/>
  <c r="C2329" i="7"/>
  <c r="E2327" i="7"/>
  <c r="D2324" i="7"/>
  <c r="C2323" i="7"/>
  <c r="E2321" i="7"/>
  <c r="D2318" i="7"/>
  <c r="C2317" i="7"/>
  <c r="E2315" i="7"/>
  <c r="D2314" i="7"/>
  <c r="C2313" i="7"/>
  <c r="E2311" i="7"/>
  <c r="D2308" i="7"/>
  <c r="C2307" i="7"/>
  <c r="E2305" i="7"/>
  <c r="D2304" i="7"/>
  <c r="C2301" i="7"/>
  <c r="E2299" i="7"/>
  <c r="D2298" i="7"/>
  <c r="C2297" i="7"/>
  <c r="E2295" i="7"/>
  <c r="D2294" i="7"/>
  <c r="C2291" i="7"/>
  <c r="E2289" i="7"/>
  <c r="D2288" i="7"/>
  <c r="C2287" i="7"/>
  <c r="E2283" i="7"/>
  <c r="D2282" i="7"/>
  <c r="C2278" i="7"/>
  <c r="E2276" i="7"/>
  <c r="D2273" i="7"/>
  <c r="C2272" i="7"/>
  <c r="E2270" i="7"/>
  <c r="D2269" i="7"/>
  <c r="C2266" i="7"/>
  <c r="E2264" i="7"/>
  <c r="D2263" i="7"/>
  <c r="C2262" i="7"/>
  <c r="E2258" i="7"/>
  <c r="D2257" i="7"/>
  <c r="C2256" i="7"/>
  <c r="E2252" i="7"/>
  <c r="D2251" i="7"/>
  <c r="C2250" i="7"/>
  <c r="E2246" i="7"/>
  <c r="D2245" i="7"/>
  <c r="C2242" i="7"/>
  <c r="E2240" i="7"/>
  <c r="D2239" i="7"/>
  <c r="C2236" i="7"/>
  <c r="E2234" i="7"/>
  <c r="D2231" i="7"/>
  <c r="C2230" i="7"/>
  <c r="E2226" i="7"/>
  <c r="D2225" i="7"/>
  <c r="C2224" i="7"/>
  <c r="E2220" i="7"/>
  <c r="D2219" i="7"/>
  <c r="C2679" i="7"/>
  <c r="D2549" i="7"/>
  <c r="E2518" i="7"/>
  <c r="C2501" i="7"/>
  <c r="D2484" i="7"/>
  <c r="E2466" i="7"/>
  <c r="C2452" i="7"/>
  <c r="E2442" i="7"/>
  <c r="D2435" i="7"/>
  <c r="C2426" i="7"/>
  <c r="E2415" i="7"/>
  <c r="D2410" i="7"/>
  <c r="C2403" i="7"/>
  <c r="E2395" i="7"/>
  <c r="D2388" i="7"/>
  <c r="C2381" i="7"/>
  <c r="E2373" i="7"/>
  <c r="D2366" i="7"/>
  <c r="D2360" i="7"/>
  <c r="E2357" i="7"/>
  <c r="D2352" i="7"/>
  <c r="E2347" i="7"/>
  <c r="C2345" i="7"/>
  <c r="E2340" i="7"/>
  <c r="D2339" i="7"/>
  <c r="C2338" i="7"/>
  <c r="E2334" i="7"/>
  <c r="D2333" i="7"/>
  <c r="C2330" i="7"/>
  <c r="E2328" i="7"/>
  <c r="D2327" i="7"/>
  <c r="C2324" i="7"/>
  <c r="E2322" i="7"/>
  <c r="D2321" i="7"/>
  <c r="C2318" i="7"/>
  <c r="E2316" i="7"/>
  <c r="D2315" i="7"/>
  <c r="C2314" i="7"/>
  <c r="E2312" i="7"/>
  <c r="D2311" i="7"/>
  <c r="C2308" i="7"/>
  <c r="E2306" i="7"/>
  <c r="D2305" i="7"/>
  <c r="C2304" i="7"/>
  <c r="E2300" i="7"/>
  <c r="D2299" i="7"/>
  <c r="C2298" i="7"/>
  <c r="E2296" i="7"/>
  <c r="D2295" i="7"/>
  <c r="C2294" i="7"/>
  <c r="E2290" i="7"/>
  <c r="D2289" i="7"/>
  <c r="C2288" i="7"/>
  <c r="E2284" i="7"/>
  <c r="D2283" i="7"/>
  <c r="C2282" i="7"/>
  <c r="E2277" i="7"/>
  <c r="D2276" i="7"/>
  <c r="C2273" i="7"/>
  <c r="E2271" i="7"/>
  <c r="D2270" i="7"/>
  <c r="C2269" i="7"/>
  <c r="E2265" i="7"/>
  <c r="D2264" i="7"/>
  <c r="C2263" i="7"/>
  <c r="E2259" i="7"/>
  <c r="D2258" i="7"/>
  <c r="C2257" i="7"/>
  <c r="E2255" i="7"/>
  <c r="D2252" i="7"/>
  <c r="C2251" i="7"/>
  <c r="E2247" i="7"/>
  <c r="D2246" i="7"/>
  <c r="C2245" i="7"/>
  <c r="E2241" i="7"/>
  <c r="D2240" i="7"/>
  <c r="C2239" i="7"/>
  <c r="E2235" i="7"/>
  <c r="D2234" i="7"/>
  <c r="C2231" i="7"/>
  <c r="E2227" i="7"/>
  <c r="D2226" i="7"/>
  <c r="C2225" i="7"/>
  <c r="E2221" i="7"/>
  <c r="D2220" i="7"/>
  <c r="C2219" i="7"/>
  <c r="E2647" i="7"/>
  <c r="D2601" i="7"/>
  <c r="C2539" i="7"/>
  <c r="C2514" i="7"/>
  <c r="D2496" i="7"/>
  <c r="E2478" i="7"/>
  <c r="C2464" i="7"/>
  <c r="E2448" i="7"/>
  <c r="D2441" i="7"/>
  <c r="C2434" i="7"/>
  <c r="E2424" i="7"/>
  <c r="D2414" i="7"/>
  <c r="C2407" i="7"/>
  <c r="E2399" i="7"/>
  <c r="D2394" i="7"/>
  <c r="C2387" i="7"/>
  <c r="E2377" i="7"/>
  <c r="D2372" i="7"/>
  <c r="C2365" i="7"/>
  <c r="D2359" i="7"/>
  <c r="C2352" i="7"/>
  <c r="D2347" i="7"/>
  <c r="E2342" i="7"/>
  <c r="D2340" i="7"/>
  <c r="C2339" i="7"/>
  <c r="E2335" i="7"/>
  <c r="D2334" i="7"/>
  <c r="C2333" i="7"/>
  <c r="E2329" i="7"/>
  <c r="D2328" i="7"/>
  <c r="C2327" i="7"/>
  <c r="E2323" i="7"/>
  <c r="D2322" i="7"/>
  <c r="C2321" i="7"/>
  <c r="E2317" i="7"/>
  <c r="D2316" i="7"/>
  <c r="C2315" i="7"/>
  <c r="E2313" i="7"/>
  <c r="D2312" i="7"/>
  <c r="C2311" i="7"/>
  <c r="E2307" i="7"/>
  <c r="D2306" i="7"/>
  <c r="C2305" i="7"/>
  <c r="E2301" i="7"/>
  <c r="D2300" i="7"/>
  <c r="C2299" i="7"/>
  <c r="E2297" i="7"/>
  <c r="D2296" i="7"/>
  <c r="C2295" i="7"/>
  <c r="E2291" i="7"/>
  <c r="D2290" i="7"/>
  <c r="C2289" i="7"/>
  <c r="E2287" i="7"/>
  <c r="D2284" i="7"/>
  <c r="C2283" i="7"/>
  <c r="E2278" i="7"/>
  <c r="D2277" i="7"/>
  <c r="C2276" i="7"/>
  <c r="E2272" i="7"/>
  <c r="D2271" i="7"/>
  <c r="C2270" i="7"/>
  <c r="E2266" i="7"/>
  <c r="D2265" i="7"/>
  <c r="C2264" i="7"/>
  <c r="E2262" i="7"/>
  <c r="D2259" i="7"/>
  <c r="C2258" i="7"/>
  <c r="E2256" i="7"/>
  <c r="D2255" i="7"/>
  <c r="C2252" i="7"/>
  <c r="E2250" i="7"/>
  <c r="C2526" i="7"/>
  <c r="D2459" i="7"/>
  <c r="D2421" i="7"/>
  <c r="C2391" i="7"/>
  <c r="E2361" i="7"/>
  <c r="C2340" i="7"/>
  <c r="E2330" i="7"/>
  <c r="D2323" i="7"/>
  <c r="C2316" i="7"/>
  <c r="E2308" i="7"/>
  <c r="D2301" i="7"/>
  <c r="C2296" i="7"/>
  <c r="E2288" i="7"/>
  <c r="D2278" i="7"/>
  <c r="C2271" i="7"/>
  <c r="E2263" i="7"/>
  <c r="D2256" i="7"/>
  <c r="D2247" i="7"/>
  <c r="E2242" i="7"/>
  <c r="C2240" i="7"/>
  <c r="D2235" i="7"/>
  <c r="E2230" i="7"/>
  <c r="C2226" i="7"/>
  <c r="D2221" i="7"/>
  <c r="E2218" i="7"/>
  <c r="D2215" i="7"/>
  <c r="C2214" i="7"/>
  <c r="E2212" i="7"/>
  <c r="D2209" i="7"/>
  <c r="C2208" i="7"/>
  <c r="E2206" i="7"/>
  <c r="D2203" i="7"/>
  <c r="C2202" i="7"/>
  <c r="E2200" i="7"/>
  <c r="D2197" i="7"/>
  <c r="C2196" i="7"/>
  <c r="E2194" i="7"/>
  <c r="D2193" i="7"/>
  <c r="C2189" i="7"/>
  <c r="E2187" i="7"/>
  <c r="D2186" i="7"/>
  <c r="C2183" i="7"/>
  <c r="E2181" i="7"/>
  <c r="D2180" i="7"/>
  <c r="C2179" i="7"/>
  <c r="E2174" i="7"/>
  <c r="D2171" i="7"/>
  <c r="C2170" i="7"/>
  <c r="E2166" i="7"/>
  <c r="D2165" i="7"/>
  <c r="C2164" i="7"/>
  <c r="E2162" i="7"/>
  <c r="D2159" i="7"/>
  <c r="C2158" i="7"/>
  <c r="E2154" i="7"/>
  <c r="D2153" i="7"/>
  <c r="C2152" i="7"/>
  <c r="E2150" i="7"/>
  <c r="D2147" i="7"/>
  <c r="C2146" i="7"/>
  <c r="E2144" i="7"/>
  <c r="D2141" i="7"/>
  <c r="C2140" i="7"/>
  <c r="E2136" i="7"/>
  <c r="D2135" i="7"/>
  <c r="C2132" i="7"/>
  <c r="E2128" i="7"/>
  <c r="D2127" i="7"/>
  <c r="C2126" i="7"/>
  <c r="E2121" i="7"/>
  <c r="D2120" i="7"/>
  <c r="C2117" i="7"/>
  <c r="E2115" i="7"/>
  <c r="D2114" i="7"/>
  <c r="C2113" i="7"/>
  <c r="E2111" i="7"/>
  <c r="D2110" i="7"/>
  <c r="C2109" i="7"/>
  <c r="E2107" i="7"/>
  <c r="D2106" i="7"/>
  <c r="C2103" i="7"/>
  <c r="E2101" i="7"/>
  <c r="D2100" i="7"/>
  <c r="C2099" i="7"/>
  <c r="E2097" i="7"/>
  <c r="D2096" i="7"/>
  <c r="C2095" i="7"/>
  <c r="E2093" i="7"/>
  <c r="D2092" i="7"/>
  <c r="C2091" i="7"/>
  <c r="E2087" i="7"/>
  <c r="D2086" i="7"/>
  <c r="C2085" i="7"/>
  <c r="E2081" i="7"/>
  <c r="D2080" i="7"/>
  <c r="C2079" i="7"/>
  <c r="E2075" i="7"/>
  <c r="D2074" i="7"/>
  <c r="C2073" i="7"/>
  <c r="E2069" i="7"/>
  <c r="D2068" i="7"/>
  <c r="C2067" i="7"/>
  <c r="E2063" i="7"/>
  <c r="D2062" i="7"/>
  <c r="C2061" i="7"/>
  <c r="E2059" i="7"/>
  <c r="D2056" i="7"/>
  <c r="C2055" i="7"/>
  <c r="E2051" i="7"/>
  <c r="D2048" i="7"/>
  <c r="C2047" i="7"/>
  <c r="E2043" i="7"/>
  <c r="D2040" i="7"/>
  <c r="C2039" i="7"/>
  <c r="E2035" i="7"/>
  <c r="D2032" i="7"/>
  <c r="C2031" i="7"/>
  <c r="E2029" i="7"/>
  <c r="D2028" i="7"/>
  <c r="C2027" i="7"/>
  <c r="E2023" i="7"/>
  <c r="D2022" i="7"/>
  <c r="C2019" i="7"/>
  <c r="E2017" i="7"/>
  <c r="D2016" i="7"/>
  <c r="C2015" i="7"/>
  <c r="E2013" i="7"/>
  <c r="D2010" i="7"/>
  <c r="C2009" i="7"/>
  <c r="E2007" i="7"/>
  <c r="D2006" i="7"/>
  <c r="C2005" i="7"/>
  <c r="E2003" i="7"/>
  <c r="D2002" i="7"/>
  <c r="C2001" i="7"/>
  <c r="E1997" i="7"/>
  <c r="D1996" i="7"/>
  <c r="C1993" i="7"/>
  <c r="E1991" i="7"/>
  <c r="D1990" i="7"/>
  <c r="C1989" i="7"/>
  <c r="E1985" i="7"/>
  <c r="D1984" i="7"/>
  <c r="C1983" i="7"/>
  <c r="E1979" i="7"/>
  <c r="D1978" i="7"/>
  <c r="C1977" i="7"/>
  <c r="E1973" i="7"/>
  <c r="D1972" i="7"/>
  <c r="C1971" i="7"/>
  <c r="E1967" i="7"/>
  <c r="D1966" i="7"/>
  <c r="C1965" i="7"/>
  <c r="E1961" i="7"/>
  <c r="D1960" i="7"/>
  <c r="C1957" i="7"/>
  <c r="E1953" i="7"/>
  <c r="D1952" i="7"/>
  <c r="C1949" i="7"/>
  <c r="E1945" i="7"/>
  <c r="D1944" i="7"/>
  <c r="C1941" i="7"/>
  <c r="E1939" i="7"/>
  <c r="D1938" i="7"/>
  <c r="C1937" i="7"/>
  <c r="E1935" i="7"/>
  <c r="D1934" i="7"/>
  <c r="D2508" i="7"/>
  <c r="D2447" i="7"/>
  <c r="C2413" i="7"/>
  <c r="E2383" i="7"/>
  <c r="C2359" i="7"/>
  <c r="C2351" i="7"/>
  <c r="E2338" i="7"/>
  <c r="D2329" i="7"/>
  <c r="C2322" i="7"/>
  <c r="E2314" i="7"/>
  <c r="D2307" i="7"/>
  <c r="C2300" i="7"/>
  <c r="E2294" i="7"/>
  <c r="D2287" i="7"/>
  <c r="C2277" i="7"/>
  <c r="E2269" i="7"/>
  <c r="D2262" i="7"/>
  <c r="C2255" i="7"/>
  <c r="C2247" i="7"/>
  <c r="D2242" i="7"/>
  <c r="E2239" i="7"/>
  <c r="C2235" i="7"/>
  <c r="D2230" i="7"/>
  <c r="E2225" i="7"/>
  <c r="C2221" i="7"/>
  <c r="D2218" i="7"/>
  <c r="C2215" i="7"/>
  <c r="E2213" i="7"/>
  <c r="D2212" i="7"/>
  <c r="C2209" i="7"/>
  <c r="E2207" i="7"/>
  <c r="D2206" i="7"/>
  <c r="C2203" i="7"/>
  <c r="E2201" i="7"/>
  <c r="D2200" i="7"/>
  <c r="C2197" i="7"/>
  <c r="E2195" i="7"/>
  <c r="D2194" i="7"/>
  <c r="C2193" i="7"/>
  <c r="E2188" i="7"/>
  <c r="D2187" i="7"/>
  <c r="C2186" i="7"/>
  <c r="E2182" i="7"/>
  <c r="D2181" i="7"/>
  <c r="C2180" i="7"/>
  <c r="E2175" i="7"/>
  <c r="D2174" i="7"/>
  <c r="C2171" i="7"/>
  <c r="E2169" i="7"/>
  <c r="D2166" i="7"/>
  <c r="C2165" i="7"/>
  <c r="E2163" i="7"/>
  <c r="D2162" i="7"/>
  <c r="C2159" i="7"/>
  <c r="E2157" i="7"/>
  <c r="D2154" i="7"/>
  <c r="C2153" i="7"/>
  <c r="E2151" i="7"/>
  <c r="D2150" i="7"/>
  <c r="C2147" i="7"/>
  <c r="E2145" i="7"/>
  <c r="D2144" i="7"/>
  <c r="C2141" i="7"/>
  <c r="E2139" i="7"/>
  <c r="D2136" i="7"/>
  <c r="C2135" i="7"/>
  <c r="E2131" i="7"/>
  <c r="D2128" i="7"/>
  <c r="C2127" i="7"/>
  <c r="E2122" i="7"/>
  <c r="D2121" i="7"/>
  <c r="C2120" i="7"/>
  <c r="E2116" i="7"/>
  <c r="D2115" i="7"/>
  <c r="C2114" i="7"/>
  <c r="E2112" i="7"/>
  <c r="D2111" i="7"/>
  <c r="C2110" i="7"/>
  <c r="E2108" i="7"/>
  <c r="D2107" i="7"/>
  <c r="C2106" i="7"/>
  <c r="E2102" i="7"/>
  <c r="D2101" i="7"/>
  <c r="C2100" i="7"/>
  <c r="E2098" i="7"/>
  <c r="D2097" i="7"/>
  <c r="C2096" i="7"/>
  <c r="E2094" i="7"/>
  <c r="D2093" i="7"/>
  <c r="C2092" i="7"/>
  <c r="E2088" i="7"/>
  <c r="D2087" i="7"/>
  <c r="C2086" i="7"/>
  <c r="E2082" i="7"/>
  <c r="D2081" i="7"/>
  <c r="C2080" i="7"/>
  <c r="E2076" i="7"/>
  <c r="D2075" i="7"/>
  <c r="C2074" i="7"/>
  <c r="E2070" i="7"/>
  <c r="D2069" i="7"/>
  <c r="C2068" i="7"/>
  <c r="E2066" i="7"/>
  <c r="D2063" i="7"/>
  <c r="C2062" i="7"/>
  <c r="E2060" i="7"/>
  <c r="D2059" i="7"/>
  <c r="C2056" i="7"/>
  <c r="E2052" i="7"/>
  <c r="D2051" i="7"/>
  <c r="C2048" i="7"/>
  <c r="E2044" i="7"/>
  <c r="D2043" i="7"/>
  <c r="C2040" i="7"/>
  <c r="E2036" i="7"/>
  <c r="D2035" i="7"/>
  <c r="C2032" i="7"/>
  <c r="E2030" i="7"/>
  <c r="D2029" i="7"/>
  <c r="C2028" i="7"/>
  <c r="E2026" i="7"/>
  <c r="D2023" i="7"/>
  <c r="C2022" i="7"/>
  <c r="E2018" i="7"/>
  <c r="D2017" i="7"/>
  <c r="C2016" i="7"/>
  <c r="E2014" i="7"/>
  <c r="D2013" i="7"/>
  <c r="C2010" i="7"/>
  <c r="E2008" i="7"/>
  <c r="D2007" i="7"/>
  <c r="C2006" i="7"/>
  <c r="E2004" i="7"/>
  <c r="D2003" i="7"/>
  <c r="C2002" i="7"/>
  <c r="E1998" i="7"/>
  <c r="D1997" i="7"/>
  <c r="C1996" i="7"/>
  <c r="E1992" i="7"/>
  <c r="D1991" i="7"/>
  <c r="C1990" i="7"/>
  <c r="E1986" i="7"/>
  <c r="D1985" i="7"/>
  <c r="C1984" i="7"/>
  <c r="E1982" i="7"/>
  <c r="D1979" i="7"/>
  <c r="C1978" i="7"/>
  <c r="E1976" i="7"/>
  <c r="D1973" i="7"/>
  <c r="C1972" i="7"/>
  <c r="E1970" i="7"/>
  <c r="D1967" i="7"/>
  <c r="C1966" i="7"/>
  <c r="E1964" i="7"/>
  <c r="D1961" i="7"/>
  <c r="C1960" i="7"/>
  <c r="E1956" i="7"/>
  <c r="D1953" i="7"/>
  <c r="C1952" i="7"/>
  <c r="E1948" i="7"/>
  <c r="D1945" i="7"/>
  <c r="C1944" i="7"/>
  <c r="E1940" i="7"/>
  <c r="D1939" i="7"/>
  <c r="C1938" i="7"/>
  <c r="E1936" i="7"/>
  <c r="D1935" i="7"/>
  <c r="C1934" i="7"/>
  <c r="E1930" i="7"/>
  <c r="D1929" i="7"/>
  <c r="E2491" i="7"/>
  <c r="E2405" i="7"/>
  <c r="E2341" i="7"/>
  <c r="E2324" i="7"/>
  <c r="C2312" i="7"/>
  <c r="D2297" i="7"/>
  <c r="E2282" i="7"/>
  <c r="C2265" i="7"/>
  <c r="D2250" i="7"/>
  <c r="C2241" i="7"/>
  <c r="E2231" i="7"/>
  <c r="D2224" i="7"/>
  <c r="E2215" i="7"/>
  <c r="C2213" i="7"/>
  <c r="D2208" i="7"/>
  <c r="E2203" i="7"/>
  <c r="C2201" i="7"/>
  <c r="D2196" i="7"/>
  <c r="E2193" i="7"/>
  <c r="C2188" i="7"/>
  <c r="D2183" i="7"/>
  <c r="E2180" i="7"/>
  <c r="C2175" i="7"/>
  <c r="D2170" i="7"/>
  <c r="E2165" i="7"/>
  <c r="C2163" i="7"/>
  <c r="D2158" i="7"/>
  <c r="E2153" i="7"/>
  <c r="C2151" i="7"/>
  <c r="D2146" i="7"/>
  <c r="E2141" i="7"/>
  <c r="C2139" i="7"/>
  <c r="D2132" i="7"/>
  <c r="E2127" i="7"/>
  <c r="C2122" i="7"/>
  <c r="D2117" i="7"/>
  <c r="E2114" i="7"/>
  <c r="C2112" i="7"/>
  <c r="D2109" i="7"/>
  <c r="E2106" i="7"/>
  <c r="C2102" i="7"/>
  <c r="D2099" i="7"/>
  <c r="E2096" i="7"/>
  <c r="C2094" i="7"/>
  <c r="D2091" i="7"/>
  <c r="E2086" i="7"/>
  <c r="C2082" i="7"/>
  <c r="D2079" i="7"/>
  <c r="E2074" i="7"/>
  <c r="C2070" i="7"/>
  <c r="D2067" i="7"/>
  <c r="E2062" i="7"/>
  <c r="C2060" i="7"/>
  <c r="D2055" i="7"/>
  <c r="E2048" i="7"/>
  <c r="C2044" i="7"/>
  <c r="D2039" i="7"/>
  <c r="E2032" i="7"/>
  <c r="C2030" i="7"/>
  <c r="D2027" i="7"/>
  <c r="E2022" i="7"/>
  <c r="C2018" i="7"/>
  <c r="D2015" i="7"/>
  <c r="E2010" i="7"/>
  <c r="C2008" i="7"/>
  <c r="D2005" i="7"/>
  <c r="E2002" i="7"/>
  <c r="C1998" i="7"/>
  <c r="D1993" i="7"/>
  <c r="E1990" i="7"/>
  <c r="C1986" i="7"/>
  <c r="D1983" i="7"/>
  <c r="E1978" i="7"/>
  <c r="C2476" i="7"/>
  <c r="D2398" i="7"/>
  <c r="D2335" i="7"/>
  <c r="E2318" i="7"/>
  <c r="C2306" i="7"/>
  <c r="D2291" i="7"/>
  <c r="E2273" i="7"/>
  <c r="C2259" i="7"/>
  <c r="C2246" i="7"/>
  <c r="E2236" i="7"/>
  <c r="D2227" i="7"/>
  <c r="C2220" i="7"/>
  <c r="E2214" i="7"/>
  <c r="C2212" i="7"/>
  <c r="D2207" i="7"/>
  <c r="E2202" i="7"/>
  <c r="C2200" i="7"/>
  <c r="D2195" i="7"/>
  <c r="E2189" i="7"/>
  <c r="C2187" i="7"/>
  <c r="D2182" i="7"/>
  <c r="E2179" i="7"/>
  <c r="C2174" i="7"/>
  <c r="D2169" i="7"/>
  <c r="E2164" i="7"/>
  <c r="C2162" i="7"/>
  <c r="D2157" i="7"/>
  <c r="E2152" i="7"/>
  <c r="C2150" i="7"/>
  <c r="D2145" i="7"/>
  <c r="E2140" i="7"/>
  <c r="C2136" i="7"/>
  <c r="D2131" i="7"/>
  <c r="E2126" i="7"/>
  <c r="C2121" i="7"/>
  <c r="D2116" i="7"/>
  <c r="E2113" i="7"/>
  <c r="C2111" i="7"/>
  <c r="D2108" i="7"/>
  <c r="E2103" i="7"/>
  <c r="C2101" i="7"/>
  <c r="D2098" i="7"/>
  <c r="E2095" i="7"/>
  <c r="C2093" i="7"/>
  <c r="D2088" i="7"/>
  <c r="E2085" i="7"/>
  <c r="C2081" i="7"/>
  <c r="D2076" i="7"/>
  <c r="E2073" i="7"/>
  <c r="C2069" i="7"/>
  <c r="D2066" i="7"/>
  <c r="E2061" i="7"/>
  <c r="C2059" i="7"/>
  <c r="D2052" i="7"/>
  <c r="E2047" i="7"/>
  <c r="C2043" i="7"/>
  <c r="D2036" i="7"/>
  <c r="E2031" i="7"/>
  <c r="C2029" i="7"/>
  <c r="D2026" i="7"/>
  <c r="E2019" i="7"/>
  <c r="C2017" i="7"/>
  <c r="D2014" i="7"/>
  <c r="E2009" i="7"/>
  <c r="C2007" i="7"/>
  <c r="D2004" i="7"/>
  <c r="E2001" i="7"/>
  <c r="C1997" i="7"/>
  <c r="D1992" i="7"/>
  <c r="E1989" i="7"/>
  <c r="C1985" i="7"/>
  <c r="D1982" i="7"/>
  <c r="E1977" i="7"/>
  <c r="C1973" i="7"/>
  <c r="D1970" i="7"/>
  <c r="E1965" i="7"/>
  <c r="C1961" i="7"/>
  <c r="D1956" i="7"/>
  <c r="E1949" i="7"/>
  <c r="C1945" i="7"/>
  <c r="D1940" i="7"/>
  <c r="E1937" i="7"/>
  <c r="C1935" i="7"/>
  <c r="C1931" i="7"/>
  <c r="C1929" i="7"/>
  <c r="E1925" i="7"/>
  <c r="D1924" i="7"/>
  <c r="C1923" i="7"/>
  <c r="E1919" i="7"/>
  <c r="D1918" i="7"/>
  <c r="C1917" i="7"/>
  <c r="E1913" i="7"/>
  <c r="D1912" i="7"/>
  <c r="C1909" i="7"/>
  <c r="E1907" i="7"/>
  <c r="D1906" i="7"/>
  <c r="C1905" i="7"/>
  <c r="E1901" i="7"/>
  <c r="D1900" i="7"/>
  <c r="C1899" i="7"/>
  <c r="E1897" i="7"/>
  <c r="D1896" i="7"/>
  <c r="C1895" i="7"/>
  <c r="E1891" i="7"/>
  <c r="D1890" i="7"/>
  <c r="C1889" i="7"/>
  <c r="E1887" i="7"/>
  <c r="D1886" i="7"/>
  <c r="C1883" i="7"/>
  <c r="E1881" i="7"/>
  <c r="D1880" i="7"/>
  <c r="C1879" i="7"/>
  <c r="E1877" i="7"/>
  <c r="D1874" i="7"/>
  <c r="C1873" i="7"/>
  <c r="E1871" i="7"/>
  <c r="D1870" i="7"/>
  <c r="C1869" i="7"/>
  <c r="E1865" i="7"/>
  <c r="D1864" i="7"/>
  <c r="C1863" i="7"/>
  <c r="E1861" i="7"/>
  <c r="D1860" i="7"/>
  <c r="C1859" i="7"/>
  <c r="E1855" i="7"/>
  <c r="D1854" i="7"/>
  <c r="C1853" i="7"/>
  <c r="E1851" i="7"/>
  <c r="D1850" i="7"/>
  <c r="C1849" i="7"/>
  <c r="E1845" i="7"/>
  <c r="D1844" i="7"/>
  <c r="C1843" i="7"/>
  <c r="E1841" i="7"/>
  <c r="D1840" i="7"/>
  <c r="C1839" i="7"/>
  <c r="E1834" i="7"/>
  <c r="D1833" i="7"/>
  <c r="C1832" i="7"/>
  <c r="E1828" i="7"/>
  <c r="D1827" i="7"/>
  <c r="C1826" i="7"/>
  <c r="E1822" i="7"/>
  <c r="D1821" i="7"/>
  <c r="C1820" i="7"/>
  <c r="E1816" i="7"/>
  <c r="D1815" i="7"/>
  <c r="C1814" i="7"/>
  <c r="E1810" i="7"/>
  <c r="D1809" i="7"/>
  <c r="C1808" i="7"/>
  <c r="E1804" i="7"/>
  <c r="D1803" i="7"/>
  <c r="C1802" i="7"/>
  <c r="E1798" i="7"/>
  <c r="D1794" i="7"/>
  <c r="C1793" i="7"/>
  <c r="E1789" i="7"/>
  <c r="D1788" i="7"/>
  <c r="C1787" i="7"/>
  <c r="E1785" i="7"/>
  <c r="D1784" i="7"/>
  <c r="C1783" i="7"/>
  <c r="E1781" i="7"/>
  <c r="D1780" i="7"/>
  <c r="C1779" i="7"/>
  <c r="E1777" i="7"/>
  <c r="D1776" i="7"/>
  <c r="C1775" i="7"/>
  <c r="E1771" i="7"/>
  <c r="D1770" i="7"/>
  <c r="C1767" i="7"/>
  <c r="E1763" i="7"/>
  <c r="D1762" i="7"/>
  <c r="C1759" i="7"/>
  <c r="E1757" i="7"/>
  <c r="D1754" i="7"/>
  <c r="C2438" i="7"/>
  <c r="D2376" i="7"/>
  <c r="C2334" i="7"/>
  <c r="D2317" i="7"/>
  <c r="E2304" i="7"/>
  <c r="C2290" i="7"/>
  <c r="D2272" i="7"/>
  <c r="E2257" i="7"/>
  <c r="E2245" i="7"/>
  <c r="D2236" i="7"/>
  <c r="C2227" i="7"/>
  <c r="E2219" i="7"/>
  <c r="D2214" i="7"/>
  <c r="E2209" i="7"/>
  <c r="C2207" i="7"/>
  <c r="D2202" i="7"/>
  <c r="E2197" i="7"/>
  <c r="C2195" i="7"/>
  <c r="D2189" i="7"/>
  <c r="E2186" i="7"/>
  <c r="C2182" i="7"/>
  <c r="D2179" i="7"/>
  <c r="E2171" i="7"/>
  <c r="C2169" i="7"/>
  <c r="D2164" i="7"/>
  <c r="E2159" i="7"/>
  <c r="C2157" i="7"/>
  <c r="D2152" i="7"/>
  <c r="E2147" i="7"/>
  <c r="C2145" i="7"/>
  <c r="D2140" i="7"/>
  <c r="E2135" i="7"/>
  <c r="C2131" i="7"/>
  <c r="D2126" i="7"/>
  <c r="E2120" i="7"/>
  <c r="C2116" i="7"/>
  <c r="D2113" i="7"/>
  <c r="E2110" i="7"/>
  <c r="C2108" i="7"/>
  <c r="D2103" i="7"/>
  <c r="E2100" i="7"/>
  <c r="C2098" i="7"/>
  <c r="D2095" i="7"/>
  <c r="E2092" i="7"/>
  <c r="C2088" i="7"/>
  <c r="D2085" i="7"/>
  <c r="E2080" i="7"/>
  <c r="C2076" i="7"/>
  <c r="D2073" i="7"/>
  <c r="E2068" i="7"/>
  <c r="C2066" i="7"/>
  <c r="D2061" i="7"/>
  <c r="E2056" i="7"/>
  <c r="C2052" i="7"/>
  <c r="D2047" i="7"/>
  <c r="E2040" i="7"/>
  <c r="C2036" i="7"/>
  <c r="D2031" i="7"/>
  <c r="E2028" i="7"/>
  <c r="C2026" i="7"/>
  <c r="D2019" i="7"/>
  <c r="E2016" i="7"/>
  <c r="C2014" i="7"/>
  <c r="D2009" i="7"/>
  <c r="E2006" i="7"/>
  <c r="C2004" i="7"/>
  <c r="D2001" i="7"/>
  <c r="E1996" i="7"/>
  <c r="C1992" i="7"/>
  <c r="D1989" i="7"/>
  <c r="E1984" i="7"/>
  <c r="C1982" i="7"/>
  <c r="D1977" i="7"/>
  <c r="E1972" i="7"/>
  <c r="C1970" i="7"/>
  <c r="D1965" i="7"/>
  <c r="E1960" i="7"/>
  <c r="C1956" i="7"/>
  <c r="D1949" i="7"/>
  <c r="E1944" i="7"/>
  <c r="C1940" i="7"/>
  <c r="D1937" i="7"/>
  <c r="E1934" i="7"/>
  <c r="D1930" i="7"/>
  <c r="E1926" i="7"/>
  <c r="E2430" i="7"/>
  <c r="E2298" i="7"/>
  <c r="D2241" i="7"/>
  <c r="D2213" i="7"/>
  <c r="E2196" i="7"/>
  <c r="C2181" i="7"/>
  <c r="D2163" i="7"/>
  <c r="E2146" i="7"/>
  <c r="C2128" i="7"/>
  <c r="D2112" i="7"/>
  <c r="E2099" i="7"/>
  <c r="C2087" i="7"/>
  <c r="D2070" i="7"/>
  <c r="E2055" i="7"/>
  <c r="C2035" i="7"/>
  <c r="D2018" i="7"/>
  <c r="E2005" i="7"/>
  <c r="C1991" i="7"/>
  <c r="D1976" i="7"/>
  <c r="C1967" i="7"/>
  <c r="E1957" i="7"/>
  <c r="D1948" i="7"/>
  <c r="C1939" i="7"/>
  <c r="E1931" i="7"/>
  <c r="D1926" i="7"/>
  <c r="E1924" i="7"/>
  <c r="E1920" i="7"/>
  <c r="C1919" i="7"/>
  <c r="D1917" i="7"/>
  <c r="D1913" i="7"/>
  <c r="E1909" i="7"/>
  <c r="C1908" i="7"/>
  <c r="C1906" i="7"/>
  <c r="D1902" i="7"/>
  <c r="E1900" i="7"/>
  <c r="E1898" i="7"/>
  <c r="C1897" i="7"/>
  <c r="D1895" i="7"/>
  <c r="D1891" i="7"/>
  <c r="E1889" i="7"/>
  <c r="C1888" i="7"/>
  <c r="C1886" i="7"/>
  <c r="D1882" i="7"/>
  <c r="E1880" i="7"/>
  <c r="E1878" i="7"/>
  <c r="C1877" i="7"/>
  <c r="D1873" i="7"/>
  <c r="D1871" i="7"/>
  <c r="E1869" i="7"/>
  <c r="C1868" i="7"/>
  <c r="C1864" i="7"/>
  <c r="D1862" i="7"/>
  <c r="E1860" i="7"/>
  <c r="E1858" i="7"/>
  <c r="C1855" i="7"/>
  <c r="D1853" i="7"/>
  <c r="D1851" i="7"/>
  <c r="E1849" i="7"/>
  <c r="C1848" i="7"/>
  <c r="C1844" i="7"/>
  <c r="D1842" i="7"/>
  <c r="E1840" i="7"/>
  <c r="E1838" i="7"/>
  <c r="C1834" i="7"/>
  <c r="D1832" i="7"/>
  <c r="D1828" i="7"/>
  <c r="E1826" i="7"/>
  <c r="C1823" i="7"/>
  <c r="C1821" i="7"/>
  <c r="D1817" i="7"/>
  <c r="E1815" i="7"/>
  <c r="E1811" i="7"/>
  <c r="C1810" i="7"/>
  <c r="D1808" i="7"/>
  <c r="D1804" i="7"/>
  <c r="E1802" i="7"/>
  <c r="C1799" i="7"/>
  <c r="C1794" i="7"/>
  <c r="D1792" i="7"/>
  <c r="E1788" i="7"/>
  <c r="E1786" i="7"/>
  <c r="C1785" i="7"/>
  <c r="D1783" i="7"/>
  <c r="D1781" i="7"/>
  <c r="E1779" i="7"/>
  <c r="C1778" i="7"/>
  <c r="C1776" i="7"/>
  <c r="D1774" i="7"/>
  <c r="E1770" i="7"/>
  <c r="E1766" i="7"/>
  <c r="C1763" i="7"/>
  <c r="D1759" i="7"/>
  <c r="D1757" i="7"/>
  <c r="E1753" i="7"/>
  <c r="D1752" i="7"/>
  <c r="C1749" i="7"/>
  <c r="D1745" i="7"/>
  <c r="C1744" i="7"/>
  <c r="E1742" i="7"/>
  <c r="D1741" i="7"/>
  <c r="C1738" i="7"/>
  <c r="E1736" i="7"/>
  <c r="D1733" i="7"/>
  <c r="C1732" i="7"/>
  <c r="E1728" i="7"/>
  <c r="D1727" i="7"/>
  <c r="C1726" i="7"/>
  <c r="E1722" i="7"/>
  <c r="D1721" i="7"/>
  <c r="C1720" i="7"/>
  <c r="E1716" i="7"/>
  <c r="D1715" i="7"/>
  <c r="C1712" i="7"/>
  <c r="E1710" i="7"/>
  <c r="D1707" i="7"/>
  <c r="C1706" i="7"/>
  <c r="E1702" i="7"/>
  <c r="D1701" i="7"/>
  <c r="C1700" i="7"/>
  <c r="E1696" i="7"/>
  <c r="D1695" i="7"/>
  <c r="C1692" i="7"/>
  <c r="E1690" i="7"/>
  <c r="D1687" i="7"/>
  <c r="C1686" i="7"/>
  <c r="E1682" i="7"/>
  <c r="D1681" i="7"/>
  <c r="C1680" i="7"/>
  <c r="E1676" i="7"/>
  <c r="D1675" i="7"/>
  <c r="C1672" i="7"/>
  <c r="E1670" i="7"/>
  <c r="D1667" i="7"/>
  <c r="C1666" i="7"/>
  <c r="E1664" i="7"/>
  <c r="D1663" i="7"/>
  <c r="C1662" i="7"/>
  <c r="E1658" i="7"/>
  <c r="D1657" i="7"/>
  <c r="C1656" i="7"/>
  <c r="E1652" i="7"/>
  <c r="D1651" i="7"/>
  <c r="C2369" i="7"/>
  <c r="D2346" i="7"/>
  <c r="C2284" i="7"/>
  <c r="C2234" i="7"/>
  <c r="E2208" i="7"/>
  <c r="C2194" i="7"/>
  <c r="D2175" i="7"/>
  <c r="E2158" i="7"/>
  <c r="C2144" i="7"/>
  <c r="D2122" i="7"/>
  <c r="E2109" i="7"/>
  <c r="C2097" i="7"/>
  <c r="D2082" i="7"/>
  <c r="E2067" i="7"/>
  <c r="C2051" i="7"/>
  <c r="D2030" i="7"/>
  <c r="E2015" i="7"/>
  <c r="C2003" i="7"/>
  <c r="D1986" i="7"/>
  <c r="C1976" i="7"/>
  <c r="E1966" i="7"/>
  <c r="D1957" i="7"/>
  <c r="C1948" i="7"/>
  <c r="E1938" i="7"/>
  <c r="D1931" i="7"/>
  <c r="C1926" i="7"/>
  <c r="C1924" i="7"/>
  <c r="D1920" i="7"/>
  <c r="E1918" i="7"/>
  <c r="E1914" i="7"/>
  <c r="C1913" i="7"/>
  <c r="D1909" i="7"/>
  <c r="D1907" i="7"/>
  <c r="E1905" i="7"/>
  <c r="C1902" i="7"/>
  <c r="C1900" i="7"/>
  <c r="D1898" i="7"/>
  <c r="E1896" i="7"/>
  <c r="E1892" i="7"/>
  <c r="C1891" i="7"/>
  <c r="D1889" i="7"/>
  <c r="D1887" i="7"/>
  <c r="E1883" i="7"/>
  <c r="C1882" i="7"/>
  <c r="C1880" i="7"/>
  <c r="D1878" i="7"/>
  <c r="E1874" i="7"/>
  <c r="E1872" i="7"/>
  <c r="C1871" i="7"/>
  <c r="D1869" i="7"/>
  <c r="D1865" i="7"/>
  <c r="E1863" i="7"/>
  <c r="C1862" i="7"/>
  <c r="C1860" i="7"/>
  <c r="D1858" i="7"/>
  <c r="E1854" i="7"/>
  <c r="E1852" i="7"/>
  <c r="C1851" i="7"/>
  <c r="D1849" i="7"/>
  <c r="D1845" i="7"/>
  <c r="E1843" i="7"/>
  <c r="C1842" i="7"/>
  <c r="C1840" i="7"/>
  <c r="D1838" i="7"/>
  <c r="E1833" i="7"/>
  <c r="E1829" i="7"/>
  <c r="C1828" i="7"/>
  <c r="D1826" i="7"/>
  <c r="D1822" i="7"/>
  <c r="E1820" i="7"/>
  <c r="C1817" i="7"/>
  <c r="C1815" i="7"/>
  <c r="D1811" i="7"/>
  <c r="E1809" i="7"/>
  <c r="E1805" i="7"/>
  <c r="C1804" i="7"/>
  <c r="D1802" i="7"/>
  <c r="D1798" i="7"/>
  <c r="E1793" i="7"/>
  <c r="C1792" i="7"/>
  <c r="C1788" i="7"/>
  <c r="D1786" i="7"/>
  <c r="E1784" i="7"/>
  <c r="E1782" i="7"/>
  <c r="C1781" i="7"/>
  <c r="D1779" i="7"/>
  <c r="D1777" i="7"/>
  <c r="E1775" i="7"/>
  <c r="C1774" i="7"/>
  <c r="C1770" i="7"/>
  <c r="D1766" i="7"/>
  <c r="E1762" i="7"/>
  <c r="E1758" i="7"/>
  <c r="C1757" i="7"/>
  <c r="D1753" i="7"/>
  <c r="C1752" i="7"/>
  <c r="E1748" i="7"/>
  <c r="C1745" i="7"/>
  <c r="E1743" i="7"/>
  <c r="D1742" i="7"/>
  <c r="C1741" i="7"/>
  <c r="E1737" i="7"/>
  <c r="D1736" i="7"/>
  <c r="C1733" i="7"/>
  <c r="E1731" i="7"/>
  <c r="D1728" i="7"/>
  <c r="C1727" i="7"/>
  <c r="E1723" i="7"/>
  <c r="D1722" i="7"/>
  <c r="C1721" i="7"/>
  <c r="E1717" i="7"/>
  <c r="D1716" i="7"/>
  <c r="C1715" i="7"/>
  <c r="E1711" i="7"/>
  <c r="D1710" i="7"/>
  <c r="C1707" i="7"/>
  <c r="E1705" i="7"/>
  <c r="D1702" i="7"/>
  <c r="C1701" i="7"/>
  <c r="E1697" i="7"/>
  <c r="D1696" i="7"/>
  <c r="C1695" i="7"/>
  <c r="E1691" i="7"/>
  <c r="D1690" i="7"/>
  <c r="C1687" i="7"/>
  <c r="E1685" i="7"/>
  <c r="D1682" i="7"/>
  <c r="C1681" i="7"/>
  <c r="E1677" i="7"/>
  <c r="D1676" i="7"/>
  <c r="C1675" i="7"/>
  <c r="E1671" i="7"/>
  <c r="D1670" i="7"/>
  <c r="C1667" i="7"/>
  <c r="E1665" i="7"/>
  <c r="D1664" i="7"/>
  <c r="C1663" i="7"/>
  <c r="E1661" i="7"/>
  <c r="D1658" i="7"/>
  <c r="C1657" i="7"/>
  <c r="E1655" i="7"/>
  <c r="D1652" i="7"/>
  <c r="C1651" i="7"/>
  <c r="E1649" i="7"/>
  <c r="D1648" i="7"/>
  <c r="C1647" i="7"/>
  <c r="E1645" i="7"/>
  <c r="D1644" i="7"/>
  <c r="C1643" i="7"/>
  <c r="E1641" i="7"/>
  <c r="D1640" i="7"/>
  <c r="C1639" i="7"/>
  <c r="E1635" i="7"/>
  <c r="D1634" i="7"/>
  <c r="C1631" i="7"/>
  <c r="E1629" i="7"/>
  <c r="D1628" i="7"/>
  <c r="C1624" i="7"/>
  <c r="E1622" i="7"/>
  <c r="D1619" i="7"/>
  <c r="C1618" i="7"/>
  <c r="E1614" i="7"/>
  <c r="D1613" i="7"/>
  <c r="C1612" i="7"/>
  <c r="E1608" i="7"/>
  <c r="D1607" i="7"/>
  <c r="C1606" i="7"/>
  <c r="E1602" i="7"/>
  <c r="D1601" i="7"/>
  <c r="C1598" i="7"/>
  <c r="E1596" i="7"/>
  <c r="D1593" i="7"/>
  <c r="C2328" i="7"/>
  <c r="D2266" i="7"/>
  <c r="E2224" i="7"/>
  <c r="C2206" i="7"/>
  <c r="D2188" i="7"/>
  <c r="E2170" i="7"/>
  <c r="C2154" i="7"/>
  <c r="D2139" i="7"/>
  <c r="E2117" i="7"/>
  <c r="C2107" i="7"/>
  <c r="D2094" i="7"/>
  <c r="E2079" i="7"/>
  <c r="C2063" i="7"/>
  <c r="D2044" i="7"/>
  <c r="E2027" i="7"/>
  <c r="C2013" i="7"/>
  <c r="D1998" i="7"/>
  <c r="E1983" i="7"/>
  <c r="E1971" i="7"/>
  <c r="D1964" i="7"/>
  <c r="C1953" i="7"/>
  <c r="E1941" i="7"/>
  <c r="D1936" i="7"/>
  <c r="C1930" i="7"/>
  <c r="D1925" i="7"/>
  <c r="E1923" i="7"/>
  <c r="C1920" i="7"/>
  <c r="C1918" i="7"/>
  <c r="D1914" i="7"/>
  <c r="E1912" i="7"/>
  <c r="E1908" i="7"/>
  <c r="C1907" i="7"/>
  <c r="D1905" i="7"/>
  <c r="D1901" i="7"/>
  <c r="E1899" i="7"/>
  <c r="C1898" i="7"/>
  <c r="C1896" i="7"/>
  <c r="D1892" i="7"/>
  <c r="E1890" i="7"/>
  <c r="E1888" i="7"/>
  <c r="C1887" i="7"/>
  <c r="D1883" i="7"/>
  <c r="D1881" i="7"/>
  <c r="E1879" i="7"/>
  <c r="C1878" i="7"/>
  <c r="C1874" i="7"/>
  <c r="D1872" i="7"/>
  <c r="E1870" i="7"/>
  <c r="E1868" i="7"/>
  <c r="C1865" i="7"/>
  <c r="D1863" i="7"/>
  <c r="D1861" i="7"/>
  <c r="E1859" i="7"/>
  <c r="C1858" i="7"/>
  <c r="C1854" i="7"/>
  <c r="D1852" i="7"/>
  <c r="E1850" i="7"/>
  <c r="E1848" i="7"/>
  <c r="C1845" i="7"/>
  <c r="D1843" i="7"/>
  <c r="D1841" i="7"/>
  <c r="E1839" i="7"/>
  <c r="C1838" i="7"/>
  <c r="C1833" i="7"/>
  <c r="D1829" i="7"/>
  <c r="E1827" i="7"/>
  <c r="E1823" i="7"/>
  <c r="C1822" i="7"/>
  <c r="D1820" i="7"/>
  <c r="D1816" i="7"/>
  <c r="E1814" i="7"/>
  <c r="C1811" i="7"/>
  <c r="C1809" i="7"/>
  <c r="D1805" i="7"/>
  <c r="E1803" i="7"/>
  <c r="E1799" i="7"/>
  <c r="C1798" i="7"/>
  <c r="D1793" i="7"/>
  <c r="D1789" i="7"/>
  <c r="E1787" i="7"/>
  <c r="C1786" i="7"/>
  <c r="C1784" i="7"/>
  <c r="D1782" i="7"/>
  <c r="E1780" i="7"/>
  <c r="E1778" i="7"/>
  <c r="C1777" i="7"/>
  <c r="D1775" i="7"/>
  <c r="D1771" i="7"/>
  <c r="E1767" i="7"/>
  <c r="C1766" i="7"/>
  <c r="C1762" i="7"/>
  <c r="D1758" i="7"/>
  <c r="E1754" i="7"/>
  <c r="C1753" i="7"/>
  <c r="E1749" i="7"/>
  <c r="D1748" i="7"/>
  <c r="E1744" i="7"/>
  <c r="D1743" i="7"/>
  <c r="C1742" i="7"/>
  <c r="E1738" i="7"/>
  <c r="D1737" i="7"/>
  <c r="C1736" i="7"/>
  <c r="E1732" i="7"/>
  <c r="D1731" i="7"/>
  <c r="C1728" i="7"/>
  <c r="E1726" i="7"/>
  <c r="D1723" i="7"/>
  <c r="C1722" i="7"/>
  <c r="E1720" i="7"/>
  <c r="D1717" i="7"/>
  <c r="C1716" i="7"/>
  <c r="E1712" i="7"/>
  <c r="D1711" i="7"/>
  <c r="C1710" i="7"/>
  <c r="E1706" i="7"/>
  <c r="D1705" i="7"/>
  <c r="C1702" i="7"/>
  <c r="E1700" i="7"/>
  <c r="D1697" i="7"/>
  <c r="C1696" i="7"/>
  <c r="E1692" i="7"/>
  <c r="D1691" i="7"/>
  <c r="C1690" i="7"/>
  <c r="E1686" i="7"/>
  <c r="D1685" i="7"/>
  <c r="C1682" i="7"/>
  <c r="E1680" i="7"/>
  <c r="D1677" i="7"/>
  <c r="C1676" i="7"/>
  <c r="E1672" i="7"/>
  <c r="D1671" i="7"/>
  <c r="C1670" i="7"/>
  <c r="E1666" i="7"/>
  <c r="D1665" i="7"/>
  <c r="C1664" i="7"/>
  <c r="E1662" i="7"/>
  <c r="D1661" i="7"/>
  <c r="C1658" i="7"/>
  <c r="E1656" i="7"/>
  <c r="D1655" i="7"/>
  <c r="C1652" i="7"/>
  <c r="E1650" i="7"/>
  <c r="D1649" i="7"/>
  <c r="C1648" i="7"/>
  <c r="E1646" i="7"/>
  <c r="D1645" i="7"/>
  <c r="C1644" i="7"/>
  <c r="E1642" i="7"/>
  <c r="D1641" i="7"/>
  <c r="C1640" i="7"/>
  <c r="E1636" i="7"/>
  <c r="D1635" i="7"/>
  <c r="C1634" i="7"/>
  <c r="E1630" i="7"/>
  <c r="D1629" i="7"/>
  <c r="C1628" i="7"/>
  <c r="E1623" i="7"/>
  <c r="D1622" i="7"/>
  <c r="C1619" i="7"/>
  <c r="E1617" i="7"/>
  <c r="D1614" i="7"/>
  <c r="C1613" i="7"/>
  <c r="E1609" i="7"/>
  <c r="D1608" i="7"/>
  <c r="C1607" i="7"/>
  <c r="E1603" i="7"/>
  <c r="D1602" i="7"/>
  <c r="C1601" i="7"/>
  <c r="E1597" i="7"/>
  <c r="D1596" i="7"/>
  <c r="C1379" i="7"/>
  <c r="D1380" i="7"/>
  <c r="E1381" i="7"/>
  <c r="C1385" i="7"/>
  <c r="D1386" i="7"/>
  <c r="E1387" i="7"/>
  <c r="C1391" i="7"/>
  <c r="D1392" i="7"/>
  <c r="E1395" i="7"/>
  <c r="C1400" i="7"/>
  <c r="D1401" i="7"/>
  <c r="E1402" i="7"/>
  <c r="C1404" i="7"/>
  <c r="D1405" i="7"/>
  <c r="E1406" i="7"/>
  <c r="C1408" i="7"/>
  <c r="D1409" i="7"/>
  <c r="E1412" i="7"/>
  <c r="C1414" i="7"/>
  <c r="D1415" i="7"/>
  <c r="E1416" i="7"/>
  <c r="C1418" i="7"/>
  <c r="D1419" i="7"/>
  <c r="E1420" i="7"/>
  <c r="C1424" i="7"/>
  <c r="D1425" i="7"/>
  <c r="E1426" i="7"/>
  <c r="C1428" i="7"/>
  <c r="D1429" i="7"/>
  <c r="E1430" i="7"/>
  <c r="C1434" i="7"/>
  <c r="D1435" i="7"/>
  <c r="E1436" i="7"/>
  <c r="C1438" i="7"/>
  <c r="D1439" i="7"/>
  <c r="E1440" i="7"/>
  <c r="C1442" i="7"/>
  <c r="D1443" i="7"/>
  <c r="E1446" i="7"/>
  <c r="C1448" i="7"/>
  <c r="D1449" i="7"/>
  <c r="E1450" i="7"/>
  <c r="C1452" i="7"/>
  <c r="D1453" i="7"/>
  <c r="E1454" i="7"/>
  <c r="C1458" i="7"/>
  <c r="D1459" i="7"/>
  <c r="E1460" i="7"/>
  <c r="C1462" i="7"/>
  <c r="D1463" i="7"/>
  <c r="E1464" i="7"/>
  <c r="C1466" i="7"/>
  <c r="D1467" i="7"/>
  <c r="E1471" i="7"/>
  <c r="C1473" i="7"/>
  <c r="D1474" i="7"/>
  <c r="E1475" i="7"/>
  <c r="C1477" i="7"/>
  <c r="D1478" i="7"/>
  <c r="E1479" i="7"/>
  <c r="C1484" i="7"/>
  <c r="D1485" i="7"/>
  <c r="E1486" i="7"/>
  <c r="C1488" i="7"/>
  <c r="D1489" i="7"/>
  <c r="E1490" i="7"/>
  <c r="C1492" i="7"/>
  <c r="D1493" i="7"/>
  <c r="E1494" i="7"/>
  <c r="C1496" i="7"/>
  <c r="D1497" i="7"/>
  <c r="E1498" i="7"/>
  <c r="C1500" i="7"/>
  <c r="D1501" i="7"/>
  <c r="E1502" i="7"/>
  <c r="C1504" i="7"/>
  <c r="D1505" i="7"/>
  <c r="E1506" i="7"/>
  <c r="C1508" i="7"/>
  <c r="D1509" i="7"/>
  <c r="E1512" i="7"/>
  <c r="C1514" i="7"/>
  <c r="D1515" i="7"/>
  <c r="E1516" i="7"/>
  <c r="C1518" i="7"/>
  <c r="D1519" i="7"/>
  <c r="E1520" i="7"/>
  <c r="C1522" i="7"/>
  <c r="D1523" i="7"/>
  <c r="E1524" i="7"/>
  <c r="C1526" i="7"/>
  <c r="D1527" i="7"/>
  <c r="E1533" i="7"/>
  <c r="C1535" i="7"/>
  <c r="D1536" i="7"/>
  <c r="E1539" i="7"/>
  <c r="C1541" i="7"/>
  <c r="D1542" i="7"/>
  <c r="E1545" i="7"/>
  <c r="C1547" i="7"/>
  <c r="D1548" i="7"/>
  <c r="E1551" i="7"/>
  <c r="C1553" i="7"/>
  <c r="D1556" i="7"/>
  <c r="E1557" i="7"/>
  <c r="C1561" i="7"/>
  <c r="D1562" i="7"/>
  <c r="E1563" i="7"/>
  <c r="C1567" i="7"/>
  <c r="D1568" i="7"/>
  <c r="E1571" i="7"/>
  <c r="C1573" i="7"/>
  <c r="D1576" i="7"/>
  <c r="E1577" i="7"/>
  <c r="C1581" i="7"/>
  <c r="D1582" i="7"/>
  <c r="E1583" i="7"/>
  <c r="C1587" i="7"/>
  <c r="D1588" i="7"/>
  <c r="E1591" i="7"/>
  <c r="C1593" i="7"/>
  <c r="D1597" i="7"/>
  <c r="C1602" i="7"/>
  <c r="E1606" i="7"/>
  <c r="D1609" i="7"/>
  <c r="C1614" i="7"/>
  <c r="E1618" i="7"/>
  <c r="D1623" i="7"/>
  <c r="C1629" i="7"/>
  <c r="E1631" i="7"/>
  <c r="D1636" i="7"/>
  <c r="C1641" i="7"/>
  <c r="E1643" i="7"/>
  <c r="D1646" i="7"/>
  <c r="C1649" i="7"/>
  <c r="C1655" i="7"/>
  <c r="D1662" i="7"/>
  <c r="E1667" i="7"/>
  <c r="C1677" i="7"/>
  <c r="D1686" i="7"/>
  <c r="E1695" i="7"/>
  <c r="C1705" i="7"/>
  <c r="D1712" i="7"/>
  <c r="E1721" i="7"/>
  <c r="C1731" i="7"/>
  <c r="D1738" i="7"/>
  <c r="E1745" i="7"/>
  <c r="C1748" i="7"/>
  <c r="C1758" i="7"/>
  <c r="C1771" i="7"/>
  <c r="C1780" i="7"/>
  <c r="D1787" i="7"/>
  <c r="D1799" i="7"/>
  <c r="D1810" i="7"/>
  <c r="E1821" i="7"/>
  <c r="E1832" i="7"/>
  <c r="E1842" i="7"/>
  <c r="C1852" i="7"/>
  <c r="C1861" i="7"/>
  <c r="C1870" i="7"/>
  <c r="D1879" i="7"/>
  <c r="D1888" i="7"/>
  <c r="D1897" i="7"/>
  <c r="E1906" i="7"/>
  <c r="E1917" i="7"/>
  <c r="E1929" i="7"/>
  <c r="C1964" i="7"/>
  <c r="D2008" i="7"/>
  <c r="C2075" i="7"/>
  <c r="E2132" i="7"/>
  <c r="D2201" i="7"/>
  <c r="C1378" i="7"/>
  <c r="D1379" i="7"/>
  <c r="E1380" i="7"/>
  <c r="C1382" i="7"/>
  <c r="D1385" i="7"/>
  <c r="E1386" i="7"/>
  <c r="C1390" i="7"/>
  <c r="D1391" i="7"/>
  <c r="E1392" i="7"/>
  <c r="C1396" i="7"/>
  <c r="D1400" i="7"/>
  <c r="E1401" i="7"/>
  <c r="C1403" i="7"/>
  <c r="D1404" i="7"/>
  <c r="E1405" i="7"/>
  <c r="C1407" i="7"/>
  <c r="D1408" i="7"/>
  <c r="E1409" i="7"/>
  <c r="C1413" i="7"/>
  <c r="D1414" i="7"/>
  <c r="E1415" i="7"/>
  <c r="C1417" i="7"/>
  <c r="D1418" i="7"/>
  <c r="E1419" i="7"/>
  <c r="C1421" i="7"/>
  <c r="D1424" i="7"/>
  <c r="E1425" i="7"/>
  <c r="C1427" i="7"/>
  <c r="D1428" i="7"/>
  <c r="E1429" i="7"/>
  <c r="C1431" i="7"/>
  <c r="D1434" i="7"/>
  <c r="E1435" i="7"/>
  <c r="C1437" i="7"/>
  <c r="D1438" i="7"/>
  <c r="E1439" i="7"/>
  <c r="C1441" i="7"/>
  <c r="D1442" i="7"/>
  <c r="E1443" i="7"/>
  <c r="C1447" i="7"/>
  <c r="D1448" i="7"/>
  <c r="E1449" i="7"/>
  <c r="C1451" i="7"/>
  <c r="D1452" i="7"/>
  <c r="E1453" i="7"/>
  <c r="C1455" i="7"/>
  <c r="D1458" i="7"/>
  <c r="E1459" i="7"/>
  <c r="C1461" i="7"/>
  <c r="D1462" i="7"/>
  <c r="E1463" i="7"/>
  <c r="C1465" i="7"/>
  <c r="D1466" i="7"/>
  <c r="E1467" i="7"/>
  <c r="C1472" i="7"/>
  <c r="D1473" i="7"/>
  <c r="E1474" i="7"/>
  <c r="C1476" i="7"/>
  <c r="D1477" i="7"/>
  <c r="E1478" i="7"/>
  <c r="C1480" i="7"/>
  <c r="D1484" i="7"/>
  <c r="E1485" i="7"/>
  <c r="C1487" i="7"/>
  <c r="D1488" i="7"/>
  <c r="E1489" i="7"/>
  <c r="C1491" i="7"/>
  <c r="D1492" i="7"/>
  <c r="E1493" i="7"/>
  <c r="C1495" i="7"/>
  <c r="D1496" i="7"/>
  <c r="E1497" i="7"/>
  <c r="C1499" i="7"/>
  <c r="D1500" i="7"/>
  <c r="E1501" i="7"/>
  <c r="C1503" i="7"/>
  <c r="D1504" i="7"/>
  <c r="E1505" i="7"/>
  <c r="C1507" i="7"/>
  <c r="D1508" i="7"/>
  <c r="E1509" i="7"/>
  <c r="C1513" i="7"/>
  <c r="D1514" i="7"/>
  <c r="E1515" i="7"/>
  <c r="C1517" i="7"/>
  <c r="D1518" i="7"/>
  <c r="E1519" i="7"/>
  <c r="C1521" i="7"/>
  <c r="D1522" i="7"/>
  <c r="E1523" i="7"/>
  <c r="C1525" i="7"/>
  <c r="D1526" i="7"/>
  <c r="E1527" i="7"/>
  <c r="C1534" i="7"/>
  <c r="D1535" i="7"/>
  <c r="E1536" i="7"/>
  <c r="C1540" i="7"/>
  <c r="D1541" i="7"/>
  <c r="E1542" i="7"/>
  <c r="C1546" i="7"/>
  <c r="D1547" i="7"/>
  <c r="E1548" i="7"/>
  <c r="C1552" i="7"/>
  <c r="D1553" i="7"/>
  <c r="E1556" i="7"/>
  <c r="C1558" i="7"/>
  <c r="D1561" i="7"/>
  <c r="E1562" i="7"/>
  <c r="C1566" i="7"/>
  <c r="D1567" i="7"/>
  <c r="E1568" i="7"/>
  <c r="C1572" i="7"/>
  <c r="D1573" i="7"/>
  <c r="E1576" i="7"/>
  <c r="C1578" i="7"/>
  <c r="D1581" i="7"/>
  <c r="E1582" i="7"/>
  <c r="C1586" i="7"/>
  <c r="D1587" i="7"/>
  <c r="E1588" i="7"/>
  <c r="C1592" i="7"/>
  <c r="E1593" i="7"/>
  <c r="D1598" i="7"/>
  <c r="C1603" i="7"/>
  <c r="E1607" i="7"/>
  <c r="D1612" i="7"/>
  <c r="C1617" i="7"/>
  <c r="E1619" i="7"/>
  <c r="D1624" i="7"/>
  <c r="C1630" i="7"/>
  <c r="E1634" i="7"/>
  <c r="D1639" i="7"/>
  <c r="C1642" i="7"/>
  <c r="E1644" i="7"/>
  <c r="D1647" i="7"/>
  <c r="C1650" i="7"/>
  <c r="D1656" i="7"/>
  <c r="E1663" i="7"/>
  <c r="C1671" i="7"/>
  <c r="D1680" i="7"/>
  <c r="E1687" i="7"/>
  <c r="C1697" i="7"/>
  <c r="D1706" i="7"/>
  <c r="E1715" i="7"/>
  <c r="C1723" i="7"/>
  <c r="D1732" i="7"/>
  <c r="E1741" i="7"/>
  <c r="D1749" i="7"/>
  <c r="E1759" i="7"/>
  <c r="E1774" i="7"/>
  <c r="C1782" i="7"/>
  <c r="C1789" i="7"/>
  <c r="C1803" i="7"/>
  <c r="D1814" i="7"/>
  <c r="D1823" i="7"/>
  <c r="D1834" i="7"/>
  <c r="E1844" i="7"/>
  <c r="E1853" i="7"/>
  <c r="E1862" i="7"/>
  <c r="C1872" i="7"/>
  <c r="C1881" i="7"/>
  <c r="C1890" i="7"/>
  <c r="D1899" i="7"/>
  <c r="D1908" i="7"/>
  <c r="D1919" i="7"/>
  <c r="C1936" i="7"/>
  <c r="D1971" i="7"/>
  <c r="C2023" i="7"/>
  <c r="E2091" i="7"/>
  <c r="D2151" i="7"/>
  <c r="C2218" i="7"/>
  <c r="D1480" i="7"/>
  <c r="E1484" i="7"/>
  <c r="C1486" i="7"/>
  <c r="D1487" i="7"/>
  <c r="E1488" i="7"/>
  <c r="C1490" i="7"/>
  <c r="D1491" i="7"/>
  <c r="E1492" i="7"/>
  <c r="C1494" i="7"/>
  <c r="D1495" i="7"/>
  <c r="E1496" i="7"/>
  <c r="C1498" i="7"/>
  <c r="D1499" i="7"/>
  <c r="E1500" i="7"/>
  <c r="C1502" i="7"/>
  <c r="D1503" i="7"/>
  <c r="E1504" i="7"/>
  <c r="C1506" i="7"/>
  <c r="D1507" i="7"/>
  <c r="E1508" i="7"/>
  <c r="C1512" i="7"/>
  <c r="D1513" i="7"/>
  <c r="E1514" i="7"/>
  <c r="C1516" i="7"/>
  <c r="D1517" i="7"/>
  <c r="E1518" i="7"/>
  <c r="C1520" i="7"/>
  <c r="D1521" i="7"/>
  <c r="E1522" i="7"/>
  <c r="C1524" i="7"/>
  <c r="D1525" i="7"/>
  <c r="E1526" i="7"/>
  <c r="C1533" i="7"/>
  <c r="D1534" i="7"/>
  <c r="E1535" i="7"/>
  <c r="C1539" i="7"/>
  <c r="D1540" i="7"/>
  <c r="E1541" i="7"/>
  <c r="C1545" i="7"/>
  <c r="D1546" i="7"/>
  <c r="E1547" i="7"/>
  <c r="C1551" i="7"/>
  <c r="D1552" i="7"/>
  <c r="E1553" i="7"/>
  <c r="C1557" i="7"/>
  <c r="D1558" i="7"/>
  <c r="E1561" i="7"/>
  <c r="C1563" i="7"/>
  <c r="D1566" i="7"/>
  <c r="E1567" i="7"/>
  <c r="C1571" i="7"/>
  <c r="D1572" i="7"/>
  <c r="E1573" i="7"/>
  <c r="C1577" i="7"/>
  <c r="D1578" i="7"/>
  <c r="E1581" i="7"/>
  <c r="C1583" i="7"/>
  <c r="D1586" i="7"/>
  <c r="E1587" i="7"/>
  <c r="C1591" i="7"/>
  <c r="D1592" i="7"/>
  <c r="C1596" i="7"/>
  <c r="E1598" i="7"/>
  <c r="D1603" i="7"/>
  <c r="C1608" i="7"/>
  <c r="E1612" i="7"/>
  <c r="D1617" i="7"/>
  <c r="C1622" i="7"/>
  <c r="E1624" i="7"/>
  <c r="D1630" i="7"/>
  <c r="C1635" i="7"/>
  <c r="E1639" i="7"/>
  <c r="D1642" i="7"/>
  <c r="C1645" i="7"/>
  <c r="E1647" i="7"/>
  <c r="D1650" i="7"/>
  <c r="E1657" i="7"/>
  <c r="C1665" i="7"/>
  <c r="D1672" i="7"/>
  <c r="E1681" i="7"/>
  <c r="C1691" i="7"/>
  <c r="D1700" i="7"/>
  <c r="E1707" i="7"/>
  <c r="C1717" i="7"/>
  <c r="D1726" i="7"/>
  <c r="E1733" i="7"/>
  <c r="C1743" i="7"/>
  <c r="E1752" i="7"/>
  <c r="D1763" i="7"/>
  <c r="E1776" i="7"/>
  <c r="E1783" i="7"/>
  <c r="E1792" i="7"/>
  <c r="C1805" i="7"/>
  <c r="C1816" i="7"/>
  <c r="C1827" i="7"/>
  <c r="D1839" i="7"/>
  <c r="D1848" i="7"/>
  <c r="D1855" i="7"/>
  <c r="E1864" i="7"/>
  <c r="E1873" i="7"/>
  <c r="E1882" i="7"/>
  <c r="C1892" i="7"/>
  <c r="C1901" i="7"/>
  <c r="C1912" i="7"/>
  <c r="D1923" i="7"/>
  <c r="D1941" i="7"/>
  <c r="C1979" i="7"/>
  <c r="E2039" i="7"/>
  <c r="D2102" i="7"/>
  <c r="C2166" i="7"/>
  <c r="E2251" i="7"/>
  <c r="E3200" i="7"/>
  <c r="D3199" i="7"/>
  <c r="C3198" i="7"/>
  <c r="E3196" i="7"/>
  <c r="D3192" i="7"/>
  <c r="C3191" i="7"/>
  <c r="E3189" i="7"/>
  <c r="D3188" i="7"/>
  <c r="C3187" i="7"/>
  <c r="E3185" i="7"/>
  <c r="D3180" i="7"/>
  <c r="C3179" i="7"/>
  <c r="E3174" i="7"/>
  <c r="D3171" i="7"/>
  <c r="C3170" i="7"/>
  <c r="E3168" i="7"/>
  <c r="D3167" i="7"/>
  <c r="C3166" i="7"/>
  <c r="E3164" i="7"/>
  <c r="D3163" i="7"/>
  <c r="C3162" i="7"/>
  <c r="E3156" i="7"/>
  <c r="D3155" i="7"/>
  <c r="C3152" i="7"/>
  <c r="E3150" i="7"/>
  <c r="D3149" i="7"/>
  <c r="C3145" i="7"/>
  <c r="E3143" i="7"/>
  <c r="D3140" i="7"/>
  <c r="C3139" i="7"/>
  <c r="E3135" i="7"/>
  <c r="D3134" i="7"/>
  <c r="C3133" i="7"/>
  <c r="E3129" i="7"/>
  <c r="D3128" i="7"/>
  <c r="C3125" i="7"/>
  <c r="E3123" i="7"/>
  <c r="D3120" i="7"/>
  <c r="C3119" i="7"/>
  <c r="E3115" i="7"/>
  <c r="D3114" i="7"/>
  <c r="C3113" i="7"/>
  <c r="E3109" i="7"/>
  <c r="D3108" i="7"/>
  <c r="C3105" i="7"/>
  <c r="E3103" i="7"/>
  <c r="D3100" i="7"/>
  <c r="C3099" i="7"/>
  <c r="E3095" i="7"/>
  <c r="D3094" i="7"/>
  <c r="C3093" i="7"/>
  <c r="E3089" i="7"/>
  <c r="D3088" i="7"/>
  <c r="C3085" i="7"/>
  <c r="E3083" i="7"/>
  <c r="D3080" i="7"/>
  <c r="C3079" i="7"/>
  <c r="E3075" i="7"/>
  <c r="D3074" i="7"/>
  <c r="C3073" i="7"/>
  <c r="E3069" i="7"/>
  <c r="D3068" i="7"/>
  <c r="C3065" i="7"/>
  <c r="E3063" i="7"/>
  <c r="D3060" i="7"/>
  <c r="C3059" i="7"/>
  <c r="E3055" i="7"/>
  <c r="D3054" i="7"/>
  <c r="C3053" i="7"/>
  <c r="E3048" i="7"/>
  <c r="D3047" i="7"/>
  <c r="C3046" i="7"/>
  <c r="E3042" i="7"/>
  <c r="D3041" i="7"/>
  <c r="C3040" i="7"/>
  <c r="E3036" i="7"/>
  <c r="D3035" i="7"/>
  <c r="C3034" i="7"/>
  <c r="E3030" i="7"/>
  <c r="D3029" i="7"/>
  <c r="C3028" i="7"/>
  <c r="E3024" i="7"/>
  <c r="D3023" i="7"/>
  <c r="C3022" i="7"/>
  <c r="E3020" i="7"/>
  <c r="D3200" i="7"/>
  <c r="C3199" i="7"/>
  <c r="E3197" i="7"/>
  <c r="D3196" i="7"/>
  <c r="C3192" i="7"/>
  <c r="E3190" i="7"/>
  <c r="D3189" i="7"/>
  <c r="C3188" i="7"/>
  <c r="E3186" i="7"/>
  <c r="D3185" i="7"/>
  <c r="C3180" i="7"/>
  <c r="E3175" i="7"/>
  <c r="D3174" i="7"/>
  <c r="C3171" i="7"/>
  <c r="E3169" i="7"/>
  <c r="D3168" i="7"/>
  <c r="C3167" i="7"/>
  <c r="E3165" i="7"/>
  <c r="D3164" i="7"/>
  <c r="C3163" i="7"/>
  <c r="E3157" i="7"/>
  <c r="D3156" i="7"/>
  <c r="C3155" i="7"/>
  <c r="E3151" i="7"/>
  <c r="D3150" i="7"/>
  <c r="C3149" i="7"/>
  <c r="E3144" i="7"/>
  <c r="D3143" i="7"/>
  <c r="C3140" i="7"/>
  <c r="E3138" i="7"/>
  <c r="D3135" i="7"/>
  <c r="C3134" i="7"/>
  <c r="E3130" i="7"/>
  <c r="D3129" i="7"/>
  <c r="C3128" i="7"/>
  <c r="E3124" i="7"/>
  <c r="D3123" i="7"/>
  <c r="C3120" i="7"/>
  <c r="E3118" i="7"/>
  <c r="D3115" i="7"/>
  <c r="C3114" i="7"/>
  <c r="E3110" i="7"/>
  <c r="D3109" i="7"/>
  <c r="C3108" i="7"/>
  <c r="E3104" i="7"/>
  <c r="D3103" i="7"/>
  <c r="C3100" i="7"/>
  <c r="E3098" i="7"/>
  <c r="D3095" i="7"/>
  <c r="C3094" i="7"/>
  <c r="E3090" i="7"/>
  <c r="D3089" i="7"/>
  <c r="C3088" i="7"/>
  <c r="E3084" i="7"/>
  <c r="D3083" i="7"/>
  <c r="C3080" i="7"/>
  <c r="E3078" i="7"/>
  <c r="D3075" i="7"/>
  <c r="C3074" i="7"/>
  <c r="E3070" i="7"/>
  <c r="D3069" i="7"/>
  <c r="C3068" i="7"/>
  <c r="E3064" i="7"/>
  <c r="D3063" i="7"/>
  <c r="C3060" i="7"/>
  <c r="E3058" i="7"/>
  <c r="D3055" i="7"/>
  <c r="C3054" i="7"/>
  <c r="E3049" i="7"/>
  <c r="D3048" i="7"/>
  <c r="C3047" i="7"/>
  <c r="E3043" i="7"/>
  <c r="D3042" i="7"/>
  <c r="C3041" i="7"/>
  <c r="C3200" i="7"/>
  <c r="E3198" i="7"/>
  <c r="D3197" i="7"/>
  <c r="C3196" i="7"/>
  <c r="E3191" i="7"/>
  <c r="D3190" i="7"/>
  <c r="C3189" i="7"/>
  <c r="E3187" i="7"/>
  <c r="D3186" i="7"/>
  <c r="C3185" i="7"/>
  <c r="E3179" i="7"/>
  <c r="D3175" i="7"/>
  <c r="C3174" i="7"/>
  <c r="E3170" i="7"/>
  <c r="D3169" i="7"/>
  <c r="C3168" i="7"/>
  <c r="E3166" i="7"/>
  <c r="D3165" i="7"/>
  <c r="C3164" i="7"/>
  <c r="E3162" i="7"/>
  <c r="D3157" i="7"/>
  <c r="C3156" i="7"/>
  <c r="E3152" i="7"/>
  <c r="D3151" i="7"/>
  <c r="C3150" i="7"/>
  <c r="E3145" i="7"/>
  <c r="D3144" i="7"/>
  <c r="C3143" i="7"/>
  <c r="E3139" i="7"/>
  <c r="D3138" i="7"/>
  <c r="C3135" i="7"/>
  <c r="E3133" i="7"/>
  <c r="D3130" i="7"/>
  <c r="C3129" i="7"/>
  <c r="E3125" i="7"/>
  <c r="D3124" i="7"/>
  <c r="C3123" i="7"/>
  <c r="E3119" i="7"/>
  <c r="D3118" i="7"/>
  <c r="C3115" i="7"/>
  <c r="E3113" i="7"/>
  <c r="D3110" i="7"/>
  <c r="C3109" i="7"/>
  <c r="E3105" i="7"/>
  <c r="D3104" i="7"/>
  <c r="C3103" i="7"/>
  <c r="E3099" i="7"/>
  <c r="D3098" i="7"/>
  <c r="C3095" i="7"/>
  <c r="E3093" i="7"/>
  <c r="D3090" i="7"/>
  <c r="C3089" i="7"/>
  <c r="E3085" i="7"/>
  <c r="D3084" i="7"/>
  <c r="C3083" i="7"/>
  <c r="E3079" i="7"/>
  <c r="D3078" i="7"/>
  <c r="C3075" i="7"/>
  <c r="E3073" i="7"/>
  <c r="D3070" i="7"/>
  <c r="C3069" i="7"/>
  <c r="E3065" i="7"/>
  <c r="D3064" i="7"/>
  <c r="C3063" i="7"/>
  <c r="E3059" i="7"/>
  <c r="D3058" i="7"/>
  <c r="C3055" i="7"/>
  <c r="E3053" i="7"/>
  <c r="D3049" i="7"/>
  <c r="C3048" i="7"/>
  <c r="E3046" i="7"/>
  <c r="D3043" i="7"/>
  <c r="C3042" i="7"/>
  <c r="E3040" i="7"/>
  <c r="D3037" i="7"/>
  <c r="C3036" i="7"/>
  <c r="E3034" i="7"/>
  <c r="D3031" i="7"/>
  <c r="C3030" i="7"/>
  <c r="E3028" i="7"/>
  <c r="D3025" i="7"/>
  <c r="C3024" i="7"/>
  <c r="E3022" i="7"/>
  <c r="D3021" i="7"/>
  <c r="C3020" i="7"/>
  <c r="E3199" i="7"/>
  <c r="D3191" i="7"/>
  <c r="C3186" i="7"/>
  <c r="E3171" i="7"/>
  <c r="D3166" i="7"/>
  <c r="C3157" i="7"/>
  <c r="E3149" i="7"/>
  <c r="D3139" i="7"/>
  <c r="C3130" i="7"/>
  <c r="E3120" i="7"/>
  <c r="D3113" i="7"/>
  <c r="C3104" i="7"/>
  <c r="E3094" i="7"/>
  <c r="D3085" i="7"/>
  <c r="C3078" i="7"/>
  <c r="E3068" i="7"/>
  <c r="D3059" i="7"/>
  <c r="C3049" i="7"/>
  <c r="E3041" i="7"/>
  <c r="D3036" i="7"/>
  <c r="E3031" i="7"/>
  <c r="C3029" i="7"/>
  <c r="D3024" i="7"/>
  <c r="E3021" i="7"/>
  <c r="D3019" i="7"/>
  <c r="C3018" i="7"/>
  <c r="E3016" i="7"/>
  <c r="D3013" i="7"/>
  <c r="C3012" i="7"/>
  <c r="E3010" i="7"/>
  <c r="D3009" i="7"/>
  <c r="C3008" i="7"/>
  <c r="E3006" i="7"/>
  <c r="D3005" i="7"/>
  <c r="C3004" i="7"/>
  <c r="E3002" i="7"/>
  <c r="D2999" i="7"/>
  <c r="C2998" i="7"/>
  <c r="E2996" i="7"/>
  <c r="D2995" i="7"/>
  <c r="C2994" i="7"/>
  <c r="E2992" i="7"/>
  <c r="D2991" i="7"/>
  <c r="C2990" i="7"/>
  <c r="E2988" i="7"/>
  <c r="D2987" i="7"/>
  <c r="C2983" i="7"/>
  <c r="E2981" i="7"/>
  <c r="D2980" i="7"/>
  <c r="C2977" i="7"/>
  <c r="E2975" i="7"/>
  <c r="D2974" i="7"/>
  <c r="C2971" i="7"/>
  <c r="E2964" i="7"/>
  <c r="D2963" i="7"/>
  <c r="C2962" i="7"/>
  <c r="E2957" i="7"/>
  <c r="D2956" i="7"/>
  <c r="C2955" i="7"/>
  <c r="E2950" i="7"/>
  <c r="D2949" i="7"/>
  <c r="C2948" i="7"/>
  <c r="D3198" i="7"/>
  <c r="C3190" i="7"/>
  <c r="E3180" i="7"/>
  <c r="D3170" i="7"/>
  <c r="C3165" i="7"/>
  <c r="E3155" i="7"/>
  <c r="D3145" i="7"/>
  <c r="C3138" i="7"/>
  <c r="E3128" i="7"/>
  <c r="D3119" i="7"/>
  <c r="C3110" i="7"/>
  <c r="E3100" i="7"/>
  <c r="D3093" i="7"/>
  <c r="C3084" i="7"/>
  <c r="E3074" i="7"/>
  <c r="D3065" i="7"/>
  <c r="C3058" i="7"/>
  <c r="E3047" i="7"/>
  <c r="D3040" i="7"/>
  <c r="E3035" i="7"/>
  <c r="C3031" i="7"/>
  <c r="D3028" i="7"/>
  <c r="E3023" i="7"/>
  <c r="C3021" i="7"/>
  <c r="C3019" i="7"/>
  <c r="E3017" i="7"/>
  <c r="D3016" i="7"/>
  <c r="C3013" i="7"/>
  <c r="E3011" i="7"/>
  <c r="D3010" i="7"/>
  <c r="C3009" i="7"/>
  <c r="E3007" i="7"/>
  <c r="D3006" i="7"/>
  <c r="C3005" i="7"/>
  <c r="E3003" i="7"/>
  <c r="D3002" i="7"/>
  <c r="C2999" i="7"/>
  <c r="E2997" i="7"/>
  <c r="D2996" i="7"/>
  <c r="C2995" i="7"/>
  <c r="E2993" i="7"/>
  <c r="D2992" i="7"/>
  <c r="C2991" i="7"/>
  <c r="E2989" i="7"/>
  <c r="D2988" i="7"/>
  <c r="C2987" i="7"/>
  <c r="E2982" i="7"/>
  <c r="D2981" i="7"/>
  <c r="C2980" i="7"/>
  <c r="E2976" i="7"/>
  <c r="D2975" i="7"/>
  <c r="C2974" i="7"/>
  <c r="E2970" i="7"/>
  <c r="D2964" i="7"/>
  <c r="C2963" i="7"/>
  <c r="E2961" i="7"/>
  <c r="D2957" i="7"/>
  <c r="C2956" i="7"/>
  <c r="E2954" i="7"/>
  <c r="D2950" i="7"/>
  <c r="C2949" i="7"/>
  <c r="E2945" i="7"/>
  <c r="D2944" i="7"/>
  <c r="C2943" i="7"/>
  <c r="E2939" i="7"/>
  <c r="D2938" i="7"/>
  <c r="C2935" i="7"/>
  <c r="E2933" i="7"/>
  <c r="D2930" i="7"/>
  <c r="C2929" i="7"/>
  <c r="E2925" i="7"/>
  <c r="D2924" i="7"/>
  <c r="C2921" i="7"/>
  <c r="D2917" i="7"/>
  <c r="C2916" i="7"/>
  <c r="E2912" i="7"/>
  <c r="D2909" i="7"/>
  <c r="C2908" i="7"/>
  <c r="E2906" i="7"/>
  <c r="D2903" i="7"/>
  <c r="C2902" i="7"/>
  <c r="E2900" i="7"/>
  <c r="D2897" i="7"/>
  <c r="C2896" i="7"/>
  <c r="E2894" i="7"/>
  <c r="C3197" i="7"/>
  <c r="E3188" i="7"/>
  <c r="D3179" i="7"/>
  <c r="C3169" i="7"/>
  <c r="E3163" i="7"/>
  <c r="D3152" i="7"/>
  <c r="C3144" i="7"/>
  <c r="E3134" i="7"/>
  <c r="D3125" i="7"/>
  <c r="C3118" i="7"/>
  <c r="E3108" i="7"/>
  <c r="D3099" i="7"/>
  <c r="C3090" i="7"/>
  <c r="E3080" i="7"/>
  <c r="D3073" i="7"/>
  <c r="C3064" i="7"/>
  <c r="E3054" i="7"/>
  <c r="D3046" i="7"/>
  <c r="E3037" i="7"/>
  <c r="C3035" i="7"/>
  <c r="D3030" i="7"/>
  <c r="E3025" i="7"/>
  <c r="C3023" i="7"/>
  <c r="D3020" i="7"/>
  <c r="E3018" i="7"/>
  <c r="D3017" i="7"/>
  <c r="C3016" i="7"/>
  <c r="E3012" i="7"/>
  <c r="D3011" i="7"/>
  <c r="C3010" i="7"/>
  <c r="E3008" i="7"/>
  <c r="D3007" i="7"/>
  <c r="C3006" i="7"/>
  <c r="E3004" i="7"/>
  <c r="D3003" i="7"/>
  <c r="C3002" i="7"/>
  <c r="E2998" i="7"/>
  <c r="D2997" i="7"/>
  <c r="C2996" i="7"/>
  <c r="E2994" i="7"/>
  <c r="D2993" i="7"/>
  <c r="C2992" i="7"/>
  <c r="E2990" i="7"/>
  <c r="D2989" i="7"/>
  <c r="C2988" i="7"/>
  <c r="E2983" i="7"/>
  <c r="D2982" i="7"/>
  <c r="C2981" i="7"/>
  <c r="E2977" i="7"/>
  <c r="D2976" i="7"/>
  <c r="C2975" i="7"/>
  <c r="E2971" i="7"/>
  <c r="D2970" i="7"/>
  <c r="C2964" i="7"/>
  <c r="E2962" i="7"/>
  <c r="D2961" i="7"/>
  <c r="C2957" i="7"/>
  <c r="E2955" i="7"/>
  <c r="D2954" i="7"/>
  <c r="C2950" i="7"/>
  <c r="E2948" i="7"/>
  <c r="D2945" i="7"/>
  <c r="C2944" i="7"/>
  <c r="E2940" i="7"/>
  <c r="D2939" i="7"/>
  <c r="C2938" i="7"/>
  <c r="E2934" i="7"/>
  <c r="D2933" i="7"/>
  <c r="C2930" i="7"/>
  <c r="E2928" i="7"/>
  <c r="D2925" i="7"/>
  <c r="C2924" i="7"/>
  <c r="E2920" i="7"/>
  <c r="C2917" i="7"/>
  <c r="E2913" i="7"/>
  <c r="D2912" i="7"/>
  <c r="C2909" i="7"/>
  <c r="E2907" i="7"/>
  <c r="D2906" i="7"/>
  <c r="C2903" i="7"/>
  <c r="E2901" i="7"/>
  <c r="D2900" i="7"/>
  <c r="C2897" i="7"/>
  <c r="E2895" i="7"/>
  <c r="D2894" i="7"/>
  <c r="C2891" i="7"/>
  <c r="E3192" i="7"/>
  <c r="D3162" i="7"/>
  <c r="C3124" i="7"/>
  <c r="E3088" i="7"/>
  <c r="D3053" i="7"/>
  <c r="E3029" i="7"/>
  <c r="D3018" i="7"/>
  <c r="C3011" i="7"/>
  <c r="E3005" i="7"/>
  <c r="D2998" i="7"/>
  <c r="C2993" i="7"/>
  <c r="E2987" i="7"/>
  <c r="D2977" i="7"/>
  <c r="C2970" i="7"/>
  <c r="E2956" i="7"/>
  <c r="D2948" i="7"/>
  <c r="D2943" i="7"/>
  <c r="E2938" i="7"/>
  <c r="C2934" i="7"/>
  <c r="D2929" i="7"/>
  <c r="E2924" i="7"/>
  <c r="C2920" i="7"/>
  <c r="E2917" i="7"/>
  <c r="C2913" i="7"/>
  <c r="D2908" i="7"/>
  <c r="E2903" i="7"/>
  <c r="C2901" i="7"/>
  <c r="D2896" i="7"/>
  <c r="E2891" i="7"/>
  <c r="C2890" i="7"/>
  <c r="E2888" i="7"/>
  <c r="D2885" i="7"/>
  <c r="C2884" i="7"/>
  <c r="E2882" i="7"/>
  <c r="D2879" i="7"/>
  <c r="C2878" i="7"/>
  <c r="E2876" i="7"/>
  <c r="D2873" i="7"/>
  <c r="C2872" i="7"/>
  <c r="E2870" i="7"/>
  <c r="D2867" i="7"/>
  <c r="C2866" i="7"/>
  <c r="E2864" i="7"/>
  <c r="D2860" i="7"/>
  <c r="C2859" i="7"/>
  <c r="E2855" i="7"/>
  <c r="D2854" i="7"/>
  <c r="C2853" i="7"/>
  <c r="E2849" i="7"/>
  <c r="D2848" i="7"/>
  <c r="C2845" i="7"/>
  <c r="E2843" i="7"/>
  <c r="D2840" i="7"/>
  <c r="C2839" i="7"/>
  <c r="E2835" i="7"/>
  <c r="D2834" i="7"/>
  <c r="C2833" i="7"/>
  <c r="E2829" i="7"/>
  <c r="D2826" i="7"/>
  <c r="C2825" i="7"/>
  <c r="E2821" i="7"/>
  <c r="D2820" i="7"/>
  <c r="C2819" i="7"/>
  <c r="E2815" i="7"/>
  <c r="D2814" i="7"/>
  <c r="C2810" i="7"/>
  <c r="E2808" i="7"/>
  <c r="D2805" i="7"/>
  <c r="C2804" i="7"/>
  <c r="E2800" i="7"/>
  <c r="D2799" i="7"/>
  <c r="C2798" i="7"/>
  <c r="E2796" i="7"/>
  <c r="D2793" i="7"/>
  <c r="C2792" i="7"/>
  <c r="E2790" i="7"/>
  <c r="D2789" i="7"/>
  <c r="C2786" i="7"/>
  <c r="E2784" i="7"/>
  <c r="D2783" i="7"/>
  <c r="C2782" i="7"/>
  <c r="E2776" i="7"/>
  <c r="D2775" i="7"/>
  <c r="C2774" i="7"/>
  <c r="E2772" i="7"/>
  <c r="D3187" i="7"/>
  <c r="C3151" i="7"/>
  <c r="E3114" i="7"/>
  <c r="D3079" i="7"/>
  <c r="C3043" i="7"/>
  <c r="C3025" i="7"/>
  <c r="C3017" i="7"/>
  <c r="E3009" i="7"/>
  <c r="D3004" i="7"/>
  <c r="C2997" i="7"/>
  <c r="E2991" i="7"/>
  <c r="D2983" i="7"/>
  <c r="C2976" i="7"/>
  <c r="E2963" i="7"/>
  <c r="D2955" i="7"/>
  <c r="C2945" i="7"/>
  <c r="D2940" i="7"/>
  <c r="E2935" i="7"/>
  <c r="C2933" i="7"/>
  <c r="D2928" i="7"/>
  <c r="E2921" i="7"/>
  <c r="E2916" i="7"/>
  <c r="C2912" i="7"/>
  <c r="D2907" i="7"/>
  <c r="E2902" i="7"/>
  <c r="C2900" i="7"/>
  <c r="D2895" i="7"/>
  <c r="D2891" i="7"/>
  <c r="E2889" i="7"/>
  <c r="D2888" i="7"/>
  <c r="C2885" i="7"/>
  <c r="E2883" i="7"/>
  <c r="D2882" i="7"/>
  <c r="C2879" i="7"/>
  <c r="E2877" i="7"/>
  <c r="D2876" i="7"/>
  <c r="C2873" i="7"/>
  <c r="E2871" i="7"/>
  <c r="D2870" i="7"/>
  <c r="C2867" i="7"/>
  <c r="E2865" i="7"/>
  <c r="D2864" i="7"/>
  <c r="C2860" i="7"/>
  <c r="E2858" i="7"/>
  <c r="D2855" i="7"/>
  <c r="C2854" i="7"/>
  <c r="E2850" i="7"/>
  <c r="D2849" i="7"/>
  <c r="C2848" i="7"/>
  <c r="E2844" i="7"/>
  <c r="D2843" i="7"/>
  <c r="C2840" i="7"/>
  <c r="E2838" i="7"/>
  <c r="D2835" i="7"/>
  <c r="C2834" i="7"/>
  <c r="E2830" i="7"/>
  <c r="D2829" i="7"/>
  <c r="C2826" i="7"/>
  <c r="E2824" i="7"/>
  <c r="D2821" i="7"/>
  <c r="C2820" i="7"/>
  <c r="E2816" i="7"/>
  <c r="D2815" i="7"/>
  <c r="C2814" i="7"/>
  <c r="E2809" i="7"/>
  <c r="D2808" i="7"/>
  <c r="C2805" i="7"/>
  <c r="E2803" i="7"/>
  <c r="D2800" i="7"/>
  <c r="C2799" i="7"/>
  <c r="E2797" i="7"/>
  <c r="D2796" i="7"/>
  <c r="C2793" i="7"/>
  <c r="E2791" i="7"/>
  <c r="D2790" i="7"/>
  <c r="C2789" i="7"/>
  <c r="E2785" i="7"/>
  <c r="D2784" i="7"/>
  <c r="C2783" i="7"/>
  <c r="E2779" i="7"/>
  <c r="D2776" i="7"/>
  <c r="C2775" i="7"/>
  <c r="E2773" i="7"/>
  <c r="D2772" i="7"/>
  <c r="C2771" i="7"/>
  <c r="E2767" i="7"/>
  <c r="D2766" i="7"/>
  <c r="C2765" i="7"/>
  <c r="E2763" i="7"/>
  <c r="D2762" i="7"/>
  <c r="C2761" i="7"/>
  <c r="E2757" i="7"/>
  <c r="D2756" i="7"/>
  <c r="C2755" i="7"/>
  <c r="E2753" i="7"/>
  <c r="D2752" i="7"/>
  <c r="C2749" i="7"/>
  <c r="E2747" i="7"/>
  <c r="D2746" i="7"/>
  <c r="C2745" i="7"/>
  <c r="E2743" i="7"/>
  <c r="D2740" i="7"/>
  <c r="C2739" i="7"/>
  <c r="E2737" i="7"/>
  <c r="D2736" i="7"/>
  <c r="C2735" i="7"/>
  <c r="E2731" i="7"/>
  <c r="D2730" i="7"/>
  <c r="C2729" i="7"/>
  <c r="E2725" i="7"/>
  <c r="D2724" i="7"/>
  <c r="C3175" i="7"/>
  <c r="E3140" i="7"/>
  <c r="D3105" i="7"/>
  <c r="C3070" i="7"/>
  <c r="C3037" i="7"/>
  <c r="D3022" i="7"/>
  <c r="E3013" i="7"/>
  <c r="D3008" i="7"/>
  <c r="C3003" i="7"/>
  <c r="E2995" i="7"/>
  <c r="D2990" i="7"/>
  <c r="C2982" i="7"/>
  <c r="E2974" i="7"/>
  <c r="D2962" i="7"/>
  <c r="C2954" i="7"/>
  <c r="E2944" i="7"/>
  <c r="C2940" i="7"/>
  <c r="D2935" i="7"/>
  <c r="E2930" i="7"/>
  <c r="C2928" i="7"/>
  <c r="D2921" i="7"/>
  <c r="D2916" i="7"/>
  <c r="E2909" i="7"/>
  <c r="C2907" i="7"/>
  <c r="D2902" i="7"/>
  <c r="E2897" i="7"/>
  <c r="C2895" i="7"/>
  <c r="E2890" i="7"/>
  <c r="D2889" i="7"/>
  <c r="C2888" i="7"/>
  <c r="E2884" i="7"/>
  <c r="D2883" i="7"/>
  <c r="C2882" i="7"/>
  <c r="E2878" i="7"/>
  <c r="D2877" i="7"/>
  <c r="C2876" i="7"/>
  <c r="E2872" i="7"/>
  <c r="D2871" i="7"/>
  <c r="C2870" i="7"/>
  <c r="E2866" i="7"/>
  <c r="D2865" i="7"/>
  <c r="C2864" i="7"/>
  <c r="E2859" i="7"/>
  <c r="D2858" i="7"/>
  <c r="C2855" i="7"/>
  <c r="E2853" i="7"/>
  <c r="D2850" i="7"/>
  <c r="C2849" i="7"/>
  <c r="E2845" i="7"/>
  <c r="D2844" i="7"/>
  <c r="C2843" i="7"/>
  <c r="E2839" i="7"/>
  <c r="D2838" i="7"/>
  <c r="C2835" i="7"/>
  <c r="E2833" i="7"/>
  <c r="D2830" i="7"/>
  <c r="C2829" i="7"/>
  <c r="E2825" i="7"/>
  <c r="D2824" i="7"/>
  <c r="C2821" i="7"/>
  <c r="E2819" i="7"/>
  <c r="D2816" i="7"/>
  <c r="C2815" i="7"/>
  <c r="E2810" i="7"/>
  <c r="D2809" i="7"/>
  <c r="C2808" i="7"/>
  <c r="E2804" i="7"/>
  <c r="D2803" i="7"/>
  <c r="C2800" i="7"/>
  <c r="E2798" i="7"/>
  <c r="D2797" i="7"/>
  <c r="C2796" i="7"/>
  <c r="E2792" i="7"/>
  <c r="D2791" i="7"/>
  <c r="C2790" i="7"/>
  <c r="E2786" i="7"/>
  <c r="D2785" i="7"/>
  <c r="C2784" i="7"/>
  <c r="E2782" i="7"/>
  <c r="D2779" i="7"/>
  <c r="C2776" i="7"/>
  <c r="E2774" i="7"/>
  <c r="D2773" i="7"/>
  <c r="C2772" i="7"/>
  <c r="E2770" i="7"/>
  <c r="D2767" i="7"/>
  <c r="C2766" i="7"/>
  <c r="E2764" i="7"/>
  <c r="D2763" i="7"/>
  <c r="C2762" i="7"/>
  <c r="E2758" i="7"/>
  <c r="D2757" i="7"/>
  <c r="C2756" i="7"/>
  <c r="E2754" i="7"/>
  <c r="D2753" i="7"/>
  <c r="C2752" i="7"/>
  <c r="E2748" i="7"/>
  <c r="D2747" i="7"/>
  <c r="C2746" i="7"/>
  <c r="E2744" i="7"/>
  <c r="D2743" i="7"/>
  <c r="C2740" i="7"/>
  <c r="E2738" i="7"/>
  <c r="D2737" i="7"/>
  <c r="C2736" i="7"/>
  <c r="E2734" i="7"/>
  <c r="D2731" i="7"/>
  <c r="C2730" i="7"/>
  <c r="E2726" i="7"/>
  <c r="D2725" i="7"/>
  <c r="E3167" i="7"/>
  <c r="D3034" i="7"/>
  <c r="E2999" i="7"/>
  <c r="D2971" i="7"/>
  <c r="C2939" i="7"/>
  <c r="D2920" i="7"/>
  <c r="D2913" i="7"/>
  <c r="E2896" i="7"/>
  <c r="E2885" i="7"/>
  <c r="D2878" i="7"/>
  <c r="C2871" i="7"/>
  <c r="E2860" i="7"/>
  <c r="D2853" i="7"/>
  <c r="C2844" i="7"/>
  <c r="E2834" i="7"/>
  <c r="D2825" i="7"/>
  <c r="C2816" i="7"/>
  <c r="E2805" i="7"/>
  <c r="D2798" i="7"/>
  <c r="C2791" i="7"/>
  <c r="E2783" i="7"/>
  <c r="D2774" i="7"/>
  <c r="D2770" i="7"/>
  <c r="E2765" i="7"/>
  <c r="C2763" i="7"/>
  <c r="D2758" i="7"/>
  <c r="E2755" i="7"/>
  <c r="C2753" i="7"/>
  <c r="D2748" i="7"/>
  <c r="E2745" i="7"/>
  <c r="C2743" i="7"/>
  <c r="D2738" i="7"/>
  <c r="E2735" i="7"/>
  <c r="C2731" i="7"/>
  <c r="D2726" i="7"/>
  <c r="C2724" i="7"/>
  <c r="E2720" i="7"/>
  <c r="D2719" i="7"/>
  <c r="C2716" i="7"/>
  <c r="E2714" i="7"/>
  <c r="D2711" i="7"/>
  <c r="C2710" i="7"/>
  <c r="E2708" i="7"/>
  <c r="D2707" i="7"/>
  <c r="C2704" i="7"/>
  <c r="E2702" i="7"/>
  <c r="D2701" i="7"/>
  <c r="C2700" i="7"/>
  <c r="E2690" i="7"/>
  <c r="D2689" i="7"/>
  <c r="C2686" i="7"/>
  <c r="E2684" i="7"/>
  <c r="D2683" i="7"/>
  <c r="C2682" i="7"/>
  <c r="E2678" i="7"/>
  <c r="D2677" i="7"/>
  <c r="C2676" i="7"/>
  <c r="E2672" i="7"/>
  <c r="D2671" i="7"/>
  <c r="C2670" i="7"/>
  <c r="E2666" i="7"/>
  <c r="D2665" i="7"/>
  <c r="C2664" i="7"/>
  <c r="E2660" i="7"/>
  <c r="D2659" i="7"/>
  <c r="C2658" i="7"/>
  <c r="E2654" i="7"/>
  <c r="D2653" i="7"/>
  <c r="C2652" i="7"/>
  <c r="E2648" i="7"/>
  <c r="D2647" i="7"/>
  <c r="C2646" i="7"/>
  <c r="E2642" i="7"/>
  <c r="D2641" i="7"/>
  <c r="C2640" i="7"/>
  <c r="E2636" i="7"/>
  <c r="D2635" i="7"/>
  <c r="C2634" i="7"/>
  <c r="E2630" i="7"/>
  <c r="D2629" i="7"/>
  <c r="C2628" i="7"/>
  <c r="E2624" i="7"/>
  <c r="C2621" i="7"/>
  <c r="E2617" i="7"/>
  <c r="D2616" i="7"/>
  <c r="C2613" i="7"/>
  <c r="E2609" i="7"/>
  <c r="D2608" i="7"/>
  <c r="C2607" i="7"/>
  <c r="E2603" i="7"/>
  <c r="D2602" i="7"/>
  <c r="C2601" i="7"/>
  <c r="E2597" i="7"/>
  <c r="D2596" i="7"/>
  <c r="C2595" i="7"/>
  <c r="E2593" i="7"/>
  <c r="D2592" i="7"/>
  <c r="C2591" i="7"/>
  <c r="E2587" i="7"/>
  <c r="D2586" i="7"/>
  <c r="C2585" i="7"/>
  <c r="E2583" i="7"/>
  <c r="D2582" i="7"/>
  <c r="C2581" i="7"/>
  <c r="E2579" i="7"/>
  <c r="D2578" i="7"/>
  <c r="C2577" i="7"/>
  <c r="E2573" i="7"/>
  <c r="D2572" i="7"/>
  <c r="C2571" i="7"/>
  <c r="E2569" i="7"/>
  <c r="D2568" i="7"/>
  <c r="C2567" i="7"/>
  <c r="E2565" i="7"/>
  <c r="D2564" i="7"/>
  <c r="C2563" i="7"/>
  <c r="E2559" i="7"/>
  <c r="D2558" i="7"/>
  <c r="C2557" i="7"/>
  <c r="E2555" i="7"/>
  <c r="D2554" i="7"/>
  <c r="C2553" i="7"/>
  <c r="E2551" i="7"/>
  <c r="D2550" i="7"/>
  <c r="C2549" i="7"/>
  <c r="E2545" i="7"/>
  <c r="D2544" i="7"/>
  <c r="C2543" i="7"/>
  <c r="E2541" i="7"/>
  <c r="D3133" i="7"/>
  <c r="E3019" i="7"/>
  <c r="D2994" i="7"/>
  <c r="C2961" i="7"/>
  <c r="D2934" i="7"/>
  <c r="E2908" i="7"/>
  <c r="C2894" i="7"/>
  <c r="D2884" i="7"/>
  <c r="C2877" i="7"/>
  <c r="E2867" i="7"/>
  <c r="D2859" i="7"/>
  <c r="C2850" i="7"/>
  <c r="E2840" i="7"/>
  <c r="D2833" i="7"/>
  <c r="C2824" i="7"/>
  <c r="E2814" i="7"/>
  <c r="D2804" i="7"/>
  <c r="C2797" i="7"/>
  <c r="E2789" i="7"/>
  <c r="D2782" i="7"/>
  <c r="C2773" i="7"/>
  <c r="C2770" i="7"/>
  <c r="D2765" i="7"/>
  <c r="E2762" i="7"/>
  <c r="C2758" i="7"/>
  <c r="D2755" i="7"/>
  <c r="E2752" i="7"/>
  <c r="C2748" i="7"/>
  <c r="D2745" i="7"/>
  <c r="E2740" i="7"/>
  <c r="C2738" i="7"/>
  <c r="D2735" i="7"/>
  <c r="E2730" i="7"/>
  <c r="C2726" i="7"/>
  <c r="E2721" i="7"/>
  <c r="D2720" i="7"/>
  <c r="C2719" i="7"/>
  <c r="E2715" i="7"/>
  <c r="D2714" i="7"/>
  <c r="C2711" i="7"/>
  <c r="E2709" i="7"/>
  <c r="D2708" i="7"/>
  <c r="C2707" i="7"/>
  <c r="E2703" i="7"/>
  <c r="D2702" i="7"/>
  <c r="C2701" i="7"/>
  <c r="E2695" i="7"/>
  <c r="D2690" i="7"/>
  <c r="C2689" i="7"/>
  <c r="E2685" i="7"/>
  <c r="D2684" i="7"/>
  <c r="C2683" i="7"/>
  <c r="E2679" i="7"/>
  <c r="D2678" i="7"/>
  <c r="C2677" i="7"/>
  <c r="E2675" i="7"/>
  <c r="D2672" i="7"/>
  <c r="C2671" i="7"/>
  <c r="E2669" i="7"/>
  <c r="D2666" i="7"/>
  <c r="C2665" i="7"/>
  <c r="E2663" i="7"/>
  <c r="D2660" i="7"/>
  <c r="C2659" i="7"/>
  <c r="E2657" i="7"/>
  <c r="D2654" i="7"/>
  <c r="C2653" i="7"/>
  <c r="E2651" i="7"/>
  <c r="D2648" i="7"/>
  <c r="C2647" i="7"/>
  <c r="E2645" i="7"/>
  <c r="D2642" i="7"/>
  <c r="C2641" i="7"/>
  <c r="E2639" i="7"/>
  <c r="D2636" i="7"/>
  <c r="C2635" i="7"/>
  <c r="E2633" i="7"/>
  <c r="D2630" i="7"/>
  <c r="C2629" i="7"/>
  <c r="E2627" i="7"/>
  <c r="D2624" i="7"/>
  <c r="E2620" i="7"/>
  <c r="D2617" i="7"/>
  <c r="C2616" i="7"/>
  <c r="E2612" i="7"/>
  <c r="D2609" i="7"/>
  <c r="C2608" i="7"/>
  <c r="E2604" i="7"/>
  <c r="D2603" i="7"/>
  <c r="C2602" i="7"/>
  <c r="E2598" i="7"/>
  <c r="D2597" i="7"/>
  <c r="C2596" i="7"/>
  <c r="E2594" i="7"/>
  <c r="D2593" i="7"/>
  <c r="C2592" i="7"/>
  <c r="E2590" i="7"/>
  <c r="D2587" i="7"/>
  <c r="C2586" i="7"/>
  <c r="E2584" i="7"/>
  <c r="D2583" i="7"/>
  <c r="C2582" i="7"/>
  <c r="E2580" i="7"/>
  <c r="D2579" i="7"/>
  <c r="C2578" i="7"/>
  <c r="E2576" i="7"/>
  <c r="D2573" i="7"/>
  <c r="C2572" i="7"/>
  <c r="E2570" i="7"/>
  <c r="D2569" i="7"/>
  <c r="C2568" i="7"/>
  <c r="E2566" i="7"/>
  <c r="D2565" i="7"/>
  <c r="C2564" i="7"/>
  <c r="E2562" i="7"/>
  <c r="D2559" i="7"/>
  <c r="C2558" i="7"/>
  <c r="E2556" i="7"/>
  <c r="D2555" i="7"/>
  <c r="C2554" i="7"/>
  <c r="E2552" i="7"/>
  <c r="D2551" i="7"/>
  <c r="C2550" i="7"/>
  <c r="E2548" i="7"/>
  <c r="D2545" i="7"/>
  <c r="C2544" i="7"/>
  <c r="E2542" i="7"/>
  <c r="D2541" i="7"/>
  <c r="C2540" i="7"/>
  <c r="E2538" i="7"/>
  <c r="D2537" i="7"/>
  <c r="C2533" i="7"/>
  <c r="E2526" i="7"/>
  <c r="D2525" i="7"/>
  <c r="C2524" i="7"/>
  <c r="E2520" i="7"/>
  <c r="D2519" i="7"/>
  <c r="C2518" i="7"/>
  <c r="E2514" i="7"/>
  <c r="D2513" i="7"/>
  <c r="C2512" i="7"/>
  <c r="E2507" i="7"/>
  <c r="D2506" i="7"/>
  <c r="C2503" i="7"/>
  <c r="E2501" i="7"/>
  <c r="D2498" i="7"/>
  <c r="C2497" i="7"/>
  <c r="E2495" i="7"/>
  <c r="D2492" i="7"/>
  <c r="C2491" i="7"/>
  <c r="E2489" i="7"/>
  <c r="D2486" i="7"/>
  <c r="C2485" i="7"/>
  <c r="E2483" i="7"/>
  <c r="D2482" i="7"/>
  <c r="C2478" i="7"/>
  <c r="E2476" i="7"/>
  <c r="D2473" i="7"/>
  <c r="C2472" i="7"/>
  <c r="E2470" i="7"/>
  <c r="D2469" i="7"/>
  <c r="C2466" i="7"/>
  <c r="E2464" i="7"/>
  <c r="D2461" i="7"/>
  <c r="C2460" i="7"/>
  <c r="E2456" i="7"/>
  <c r="D2455" i="7"/>
  <c r="C2454" i="7"/>
  <c r="E2452" i="7"/>
  <c r="C3098" i="7"/>
  <c r="D3012" i="7"/>
  <c r="C2989" i="7"/>
  <c r="E2949" i="7"/>
  <c r="E2929" i="7"/>
  <c r="C2906" i="7"/>
  <c r="D2890" i="7"/>
  <c r="C2883" i="7"/>
  <c r="E2873" i="7"/>
  <c r="D2866" i="7"/>
  <c r="C2858" i="7"/>
  <c r="E2848" i="7"/>
  <c r="D2839" i="7"/>
  <c r="C2830" i="7"/>
  <c r="E2820" i="7"/>
  <c r="D2810" i="7"/>
  <c r="C2803" i="7"/>
  <c r="E2793" i="7"/>
  <c r="D2786" i="7"/>
  <c r="C2779" i="7"/>
  <c r="E2771" i="7"/>
  <c r="C2767" i="7"/>
  <c r="D2764" i="7"/>
  <c r="E2761" i="7"/>
  <c r="C2757" i="7"/>
  <c r="D2754" i="7"/>
  <c r="E2749" i="7"/>
  <c r="C2747" i="7"/>
  <c r="D2744" i="7"/>
  <c r="E2739" i="7"/>
  <c r="C2737" i="7"/>
  <c r="D2734" i="7"/>
  <c r="E2729" i="7"/>
  <c r="C2725" i="7"/>
  <c r="D2721" i="7"/>
  <c r="C2720" i="7"/>
  <c r="E2716" i="7"/>
  <c r="D2715" i="7"/>
  <c r="C2714" i="7"/>
  <c r="E2710" i="7"/>
  <c r="D2709" i="7"/>
  <c r="C2708" i="7"/>
  <c r="E2704" i="7"/>
  <c r="D2703" i="7"/>
  <c r="C2702" i="7"/>
  <c r="E2700" i="7"/>
  <c r="D2695" i="7"/>
  <c r="C2690" i="7"/>
  <c r="E2686" i="7"/>
  <c r="D2685" i="7"/>
  <c r="C2684" i="7"/>
  <c r="E2682" i="7"/>
  <c r="D2679" i="7"/>
  <c r="C2678" i="7"/>
  <c r="E2676" i="7"/>
  <c r="D2675" i="7"/>
  <c r="C2672" i="7"/>
  <c r="E2670" i="7"/>
  <c r="D2669" i="7"/>
  <c r="C2666" i="7"/>
  <c r="E2664" i="7"/>
  <c r="D2663" i="7"/>
  <c r="C2660" i="7"/>
  <c r="E2658" i="7"/>
  <c r="D2657" i="7"/>
  <c r="C2654" i="7"/>
  <c r="E2652" i="7"/>
  <c r="D2651" i="7"/>
  <c r="C2648" i="7"/>
  <c r="E2646" i="7"/>
  <c r="D2645" i="7"/>
  <c r="C2642" i="7"/>
  <c r="E2640" i="7"/>
  <c r="D2639" i="7"/>
  <c r="C2636" i="7"/>
  <c r="E2634" i="7"/>
  <c r="D2633" i="7"/>
  <c r="C2630" i="7"/>
  <c r="E2628" i="7"/>
  <c r="D2627" i="7"/>
  <c r="C2624" i="7"/>
  <c r="E2621" i="7"/>
  <c r="D2620" i="7"/>
  <c r="C2617" i="7"/>
  <c r="E2613" i="7"/>
  <c r="D2612" i="7"/>
  <c r="C2609" i="7"/>
  <c r="E2607" i="7"/>
  <c r="D2604" i="7"/>
  <c r="C2603" i="7"/>
  <c r="E2601" i="7"/>
  <c r="D2598" i="7"/>
  <c r="C2597" i="7"/>
  <c r="E2595" i="7"/>
  <c r="D2594" i="7"/>
  <c r="C2593" i="7"/>
  <c r="E2591" i="7"/>
  <c r="D2590" i="7"/>
  <c r="C2587" i="7"/>
  <c r="E2585" i="7"/>
  <c r="D2584" i="7"/>
  <c r="C2583" i="7"/>
  <c r="E2581" i="7"/>
  <c r="D2580" i="7"/>
  <c r="C2579" i="7"/>
  <c r="E2577" i="7"/>
  <c r="D2576" i="7"/>
  <c r="C2573" i="7"/>
  <c r="E2571" i="7"/>
  <c r="D2570" i="7"/>
  <c r="C2569" i="7"/>
  <c r="E2567" i="7"/>
  <c r="D2566" i="7"/>
  <c r="C2565" i="7"/>
  <c r="E2563" i="7"/>
  <c r="D2562" i="7"/>
  <c r="C2559" i="7"/>
  <c r="E2557" i="7"/>
  <c r="D2556" i="7"/>
  <c r="C2555" i="7"/>
  <c r="E2553" i="7"/>
  <c r="D2552" i="7"/>
  <c r="C2551" i="7"/>
  <c r="E2549" i="7"/>
  <c r="D2548" i="7"/>
  <c r="C2545" i="7"/>
  <c r="E2543" i="7"/>
  <c r="D2542" i="7"/>
  <c r="C2541" i="7"/>
  <c r="E2539" i="7"/>
  <c r="D2538" i="7"/>
  <c r="C2537" i="7"/>
  <c r="E2530" i="7"/>
  <c r="D2526" i="7"/>
  <c r="C2525" i="7"/>
  <c r="E2521" i="7"/>
  <c r="D2520" i="7"/>
  <c r="C2519" i="7"/>
  <c r="E2515" i="7"/>
  <c r="D2514" i="7"/>
  <c r="C2513" i="7"/>
  <c r="E2508" i="7"/>
  <c r="D2507" i="7"/>
  <c r="C2506" i="7"/>
  <c r="E2502" i="7"/>
  <c r="D2501" i="7"/>
  <c r="C2498" i="7"/>
  <c r="E2496" i="7"/>
  <c r="D2495" i="7"/>
  <c r="C2492" i="7"/>
  <c r="E2490" i="7"/>
  <c r="D2489" i="7"/>
  <c r="C2486" i="7"/>
  <c r="E2484" i="7"/>
  <c r="D2483" i="7"/>
  <c r="C2482" i="7"/>
  <c r="E2477" i="7"/>
  <c r="D2476" i="7"/>
  <c r="C2473" i="7"/>
  <c r="E2471" i="7"/>
  <c r="D2470" i="7"/>
  <c r="C2469" i="7"/>
  <c r="E2465" i="7"/>
  <c r="D2464" i="7"/>
  <c r="C2461" i="7"/>
  <c r="E2459" i="7"/>
  <c r="D2456" i="7"/>
  <c r="C2455" i="7"/>
  <c r="E2453" i="7"/>
  <c r="D2452" i="7"/>
  <c r="C2530" i="7"/>
  <c r="E2537" i="7"/>
  <c r="D2540" i="7"/>
  <c r="E2544" i="7"/>
  <c r="C2552" i="7"/>
  <c r="D2557" i="7"/>
  <c r="E2564" i="7"/>
  <c r="C2570" i="7"/>
  <c r="D2577" i="7"/>
  <c r="E2582" i="7"/>
  <c r="C2590" i="7"/>
  <c r="D2595" i="7"/>
  <c r="E2602" i="7"/>
  <c r="C2612" i="7"/>
  <c r="D2621" i="7"/>
  <c r="C2627" i="7"/>
  <c r="D2634" i="7"/>
  <c r="E2641" i="7"/>
  <c r="C2651" i="7"/>
  <c r="D2658" i="7"/>
  <c r="E2665" i="7"/>
  <c r="C2675" i="7"/>
  <c r="D2682" i="7"/>
  <c r="E2689" i="7"/>
  <c r="C2703" i="7"/>
  <c r="D2710" i="7"/>
  <c r="E2719" i="7"/>
  <c r="C2734" i="7"/>
  <c r="E2746" i="7"/>
  <c r="D2761" i="7"/>
  <c r="E2775" i="7"/>
  <c r="C2809" i="7"/>
  <c r="D2845" i="7"/>
  <c r="E2879" i="7"/>
  <c r="E2980" i="7"/>
  <c r="C2538" i="7"/>
  <c r="E2540" i="7"/>
  <c r="C2548" i="7"/>
  <c r="D2553" i="7"/>
  <c r="E2558" i="7"/>
  <c r="C2566" i="7"/>
  <c r="D2571" i="7"/>
  <c r="E2578" i="7"/>
  <c r="C2584" i="7"/>
  <c r="D2591" i="7"/>
  <c r="E2596" i="7"/>
  <c r="C2604" i="7"/>
  <c r="D2613" i="7"/>
  <c r="D2628" i="7"/>
  <c r="E2635" i="7"/>
  <c r="C2645" i="7"/>
  <c r="D2652" i="7"/>
  <c r="E2659" i="7"/>
  <c r="C2669" i="7"/>
  <c r="D2676" i="7"/>
  <c r="E2683" i="7"/>
  <c r="C2695" i="7"/>
  <c r="D2704" i="7"/>
  <c r="E2711" i="7"/>
  <c r="C2721" i="7"/>
  <c r="E2736" i="7"/>
  <c r="D2749" i="7"/>
  <c r="C2764" i="7"/>
  <c r="C2785" i="7"/>
  <c r="D2819" i="7"/>
  <c r="E2854" i="7"/>
  <c r="C2889" i="7"/>
  <c r="C3007" i="7"/>
  <c r="E2572" i="7"/>
  <c r="C2580" i="7"/>
  <c r="D2585" i="7"/>
  <c r="E2592" i="7"/>
  <c r="C2598" i="7"/>
  <c r="D2607" i="7"/>
  <c r="E2616" i="7"/>
  <c r="E2629" i="7"/>
  <c r="C2639" i="7"/>
  <c r="D2646" i="7"/>
  <c r="E2653" i="7"/>
  <c r="C2663" i="7"/>
  <c r="D2670" i="7"/>
  <c r="E2677" i="7"/>
  <c r="C2685" i="7"/>
  <c r="D2700" i="7"/>
  <c r="E2707" i="7"/>
  <c r="C2715" i="7"/>
  <c r="E2724" i="7"/>
  <c r="D2739" i="7"/>
  <c r="C2754" i="7"/>
  <c r="E2766" i="7"/>
  <c r="D2792" i="7"/>
  <c r="E2826" i="7"/>
  <c r="C2865" i="7"/>
  <c r="D2901" i="7"/>
  <c r="C2925" i="7"/>
  <c r="E3060" i="7"/>
  <c r="H62" i="7"/>
  <c r="G29" i="1" s="1"/>
  <c r="H29" i="1" s="1"/>
  <c r="C50" i="8" s="1"/>
  <c r="H171" i="7"/>
  <c r="G87" i="1" s="1"/>
  <c r="H87" i="1" s="1"/>
  <c r="C166" i="8" s="1"/>
  <c r="H393" i="7"/>
  <c r="G142" i="1" s="1"/>
  <c r="H142" i="1" s="1"/>
  <c r="C276" i="8" s="1"/>
  <c r="H2233" i="7"/>
  <c r="G558" i="1" s="1"/>
  <c r="H558" i="1" s="1"/>
  <c r="C1108" i="8" s="1"/>
  <c r="H2275" i="7"/>
  <c r="G566" i="1" s="1"/>
  <c r="H566" i="1" s="1"/>
  <c r="C1124" i="8" s="1"/>
  <c r="H2332" i="7"/>
  <c r="G576" i="1" s="1"/>
  <c r="H576" i="1" s="1"/>
  <c r="C1144" i="8" s="1"/>
  <c r="H2344" i="7"/>
  <c r="G578" i="1" s="1"/>
  <c r="H578" i="1" s="1"/>
  <c r="C1148" i="8" s="1"/>
  <c r="H2440" i="7"/>
  <c r="G595" i="1" s="1"/>
  <c r="H595" i="1" s="1"/>
  <c r="C1182" i="8" s="1"/>
  <c r="H2463" i="7"/>
  <c r="G599" i="1" s="1"/>
  <c r="H599" i="1" s="1"/>
  <c r="C1190" i="8" s="1"/>
  <c r="H2606" i="7"/>
  <c r="G626" i="1" s="1"/>
  <c r="H626" i="1" s="1"/>
  <c r="C1244" i="8" s="1"/>
  <c r="H2688" i="7"/>
  <c r="G645" i="1" s="1"/>
  <c r="H645" i="1" s="1"/>
  <c r="C1282" i="8" s="1"/>
  <c r="H2802" i="7"/>
  <c r="G668" i="1" s="1"/>
  <c r="H668" i="1" s="1"/>
  <c r="C1328" i="8" s="1"/>
  <c r="H2823" i="7"/>
  <c r="G673" i="1" s="1"/>
  <c r="H673" i="1" s="1"/>
  <c r="C1338" i="8" s="1"/>
  <c r="H2837" i="7"/>
  <c r="G676" i="1" s="1"/>
  <c r="H676" i="1" s="1"/>
  <c r="C1344" i="8" s="1"/>
  <c r="H2942" i="7"/>
  <c r="G699" i="1" s="1"/>
  <c r="H699" i="1" s="1"/>
  <c r="C1390" i="8" s="1"/>
  <c r="H3067" i="7"/>
  <c r="G753" i="1" s="1"/>
  <c r="H753" i="1" s="1"/>
  <c r="C1498" i="8" s="1"/>
  <c r="H3087" i="7"/>
  <c r="G757" i="1" s="1"/>
  <c r="H757" i="1" s="1"/>
  <c r="C1506" i="8" s="1"/>
  <c r="H3107" i="7"/>
  <c r="G761" i="1" s="1"/>
  <c r="H761" i="1" s="1"/>
  <c r="C1514" i="8" s="1"/>
  <c r="H3127" i="7"/>
  <c r="G765" i="1" s="1"/>
  <c r="H765" i="1" s="1"/>
  <c r="C1522" i="8" s="1"/>
  <c r="H3154" i="7"/>
  <c r="G771" i="1" s="1"/>
  <c r="H771" i="1" s="1"/>
  <c r="C1534" i="8" s="1"/>
  <c r="H1483" i="7"/>
  <c r="G411" i="1" s="1"/>
  <c r="H411" i="1" s="1"/>
  <c r="H1580" i="7"/>
  <c r="G425" i="1" s="1"/>
  <c r="H425" i="1" s="1"/>
  <c r="C842" i="8" s="1"/>
  <c r="H1627" i="7"/>
  <c r="G436" i="1" s="1"/>
  <c r="H436" i="1" s="1"/>
  <c r="H1633" i="7"/>
  <c r="G438" i="1" s="1"/>
  <c r="H438" i="1" s="1"/>
  <c r="C868" i="8" s="1"/>
  <c r="H1669" i="7"/>
  <c r="G442" i="1" s="1"/>
  <c r="H442" i="1" s="1"/>
  <c r="C876" i="8" s="1"/>
  <c r="H1689" i="7"/>
  <c r="G446" i="1" s="1"/>
  <c r="H446" i="1" s="1"/>
  <c r="C884" i="8" s="1"/>
  <c r="H1709" i="7"/>
  <c r="G450" i="1" s="1"/>
  <c r="H450" i="1" s="1"/>
  <c r="C892" i="8" s="1"/>
  <c r="H1735" i="7"/>
  <c r="G455" i="1" s="1"/>
  <c r="H455" i="1" s="1"/>
  <c r="C902" i="8" s="1"/>
  <c r="H1747" i="7"/>
  <c r="G457" i="1" s="1"/>
  <c r="H457" i="1" s="1"/>
  <c r="C906" i="8" s="1"/>
  <c r="H1761" i="7"/>
  <c r="G461" i="1" s="1"/>
  <c r="H461" i="1" s="1"/>
  <c r="C914" i="8" s="1"/>
  <c r="H1769" i="7"/>
  <c r="G463" i="1" s="1"/>
  <c r="H463" i="1" s="1"/>
  <c r="C918" i="8" s="1"/>
  <c r="H1885" i="7"/>
  <c r="G488" i="1" s="1"/>
  <c r="H488" i="1" s="1"/>
  <c r="C968" i="8" s="1"/>
  <c r="H1911" i="7"/>
  <c r="G491" i="1" s="1"/>
  <c r="H491" i="1" s="1"/>
  <c r="C974" i="8" s="1"/>
  <c r="H1947" i="7"/>
  <c r="G497" i="1" s="1"/>
  <c r="H497" i="1" s="1"/>
  <c r="C986" i="8" s="1"/>
  <c r="H1955" i="7"/>
  <c r="G499" i="1" s="1"/>
  <c r="H499" i="1" s="1"/>
  <c r="C990" i="8" s="1"/>
  <c r="H1963" i="7"/>
  <c r="G505" i="1" s="1"/>
  <c r="H505" i="1" s="1"/>
  <c r="C1002" i="8" s="1"/>
  <c r="H1969" i="7"/>
  <c r="G506" i="1" s="1"/>
  <c r="H506" i="1" s="1"/>
  <c r="C1004" i="8" s="1"/>
  <c r="H1975" i="7"/>
  <c r="G507" i="1" s="1"/>
  <c r="H507" i="1" s="1"/>
  <c r="C1006" i="8" s="1"/>
  <c r="H2130" i="7"/>
  <c r="G537" i="1" s="1"/>
  <c r="H537" i="1" s="1"/>
  <c r="C1066" i="8" s="1"/>
  <c r="H2156" i="7"/>
  <c r="G543" i="1" s="1"/>
  <c r="H543" i="1" s="1"/>
  <c r="C1078" i="8" s="1"/>
  <c r="H2168" i="7"/>
  <c r="G545" i="1" s="1"/>
  <c r="H545" i="1" s="1"/>
  <c r="C1082" i="8" s="1"/>
  <c r="H2238" i="7"/>
  <c r="G559" i="1" s="1"/>
  <c r="H559" i="1" s="1"/>
  <c r="C1110" i="8" s="1"/>
  <c r="H2244" i="7"/>
  <c r="G560" i="1" s="1"/>
  <c r="H560" i="1" s="1"/>
  <c r="C1112" i="8" s="1"/>
  <c r="H2293" i="7"/>
  <c r="G570" i="1" s="1"/>
  <c r="H570" i="1" s="1"/>
  <c r="C1132" i="8" s="1"/>
  <c r="H2337" i="7"/>
  <c r="G577" i="1" s="1"/>
  <c r="H577" i="1" s="1"/>
  <c r="C1146" i="8" s="1"/>
  <c r="H2418" i="7"/>
  <c r="G591" i="1" s="1"/>
  <c r="H591" i="1" s="1"/>
  <c r="H2475" i="7"/>
  <c r="G601" i="1" s="1"/>
  <c r="H601" i="1" s="1"/>
  <c r="C1194" i="8" s="1"/>
  <c r="H2488" i="7"/>
  <c r="G604" i="1" s="1"/>
  <c r="H604" i="1" s="1"/>
  <c r="C1200" i="8" s="1"/>
  <c r="H2494" i="7"/>
  <c r="G605" i="1" s="1"/>
  <c r="H605" i="1" s="1"/>
  <c r="C1202" i="8" s="1"/>
  <c r="H2500" i="7"/>
  <c r="G606" i="1" s="1"/>
  <c r="H606" i="1" s="1"/>
  <c r="C1204" i="8" s="1"/>
  <c r="H2547" i="7"/>
  <c r="G620" i="1" s="1"/>
  <c r="H620" i="1" s="1"/>
  <c r="C1232" i="8" s="1"/>
  <c r="H2561" i="7"/>
  <c r="G621" i="1" s="1"/>
  <c r="H621" i="1" s="1"/>
  <c r="C1234" i="8" s="1"/>
  <c r="H2575" i="7"/>
  <c r="G622" i="1" s="1"/>
  <c r="H622" i="1" s="1"/>
  <c r="C1236" i="8" s="1"/>
  <c r="H2589" i="7"/>
  <c r="G623" i="1" s="1"/>
  <c r="H623" i="1" s="1"/>
  <c r="C1238" i="8" s="1"/>
  <c r="H2611" i="7"/>
  <c r="G627" i="1" s="1"/>
  <c r="H627" i="1" s="1"/>
  <c r="C1246" i="8" s="1"/>
  <c r="H2619" i="7"/>
  <c r="G629" i="1" s="1"/>
  <c r="H629" i="1" s="1"/>
  <c r="C1250" i="8" s="1"/>
  <c r="H2807" i="7"/>
  <c r="G669" i="1" s="1"/>
  <c r="H669" i="1" s="1"/>
  <c r="C1330" i="8" s="1"/>
  <c r="H2828" i="7"/>
  <c r="G674" i="1" s="1"/>
  <c r="H674" i="1" s="1"/>
  <c r="C1340" i="8" s="1"/>
  <c r="H2863" i="7"/>
  <c r="G682" i="1" s="1"/>
  <c r="H682" i="1" s="1"/>
  <c r="H2869" i="7"/>
  <c r="G685" i="1" s="1"/>
  <c r="H685" i="1" s="1"/>
  <c r="C1362" i="8" s="1"/>
  <c r="H2875" i="7"/>
  <c r="G686" i="1" s="1"/>
  <c r="H686" i="1" s="1"/>
  <c r="C1364" i="8" s="1"/>
  <c r="H2881" i="7"/>
  <c r="G687" i="1" s="1"/>
  <c r="H687" i="1" s="1"/>
  <c r="C1366" i="8" s="1"/>
  <c r="H2887" i="7"/>
  <c r="G688" i="1" s="1"/>
  <c r="H688" i="1" s="1"/>
  <c r="C1368" i="8" s="1"/>
  <c r="H2893" i="7"/>
  <c r="G689" i="1" s="1"/>
  <c r="H689" i="1" s="1"/>
  <c r="C1370" i="8" s="1"/>
  <c r="H2899" i="7"/>
  <c r="G690" i="1" s="1"/>
  <c r="H690" i="1" s="1"/>
  <c r="C1372" i="8" s="1"/>
  <c r="H2905" i="7"/>
  <c r="G691" i="1" s="1"/>
  <c r="H691" i="1" s="1"/>
  <c r="C1374" i="8" s="1"/>
  <c r="H2911" i="7"/>
  <c r="G692" i="1" s="1"/>
  <c r="H692" i="1" s="1"/>
  <c r="C1376" i="8" s="1"/>
  <c r="H2919" i="7"/>
  <c r="G694" i="1" s="1"/>
  <c r="H694" i="1" s="1"/>
  <c r="C1380" i="8" s="1"/>
  <c r="H3033" i="7"/>
  <c r="G745" i="1" s="1"/>
  <c r="H745" i="1" s="1"/>
  <c r="C1482" i="8" s="1"/>
  <c r="H3039" i="7"/>
  <c r="G746" i="1" s="1"/>
  <c r="H746" i="1" s="1"/>
  <c r="C1484" i="8" s="1"/>
  <c r="H3045" i="7"/>
  <c r="G748" i="1" s="1"/>
  <c r="H748" i="1" s="1"/>
  <c r="C1488" i="8" s="1"/>
  <c r="H3092" i="7"/>
  <c r="G758" i="1" s="1"/>
  <c r="H758" i="1" s="1"/>
  <c r="C1508" i="8" s="1"/>
  <c r="H3132" i="7"/>
  <c r="G766" i="1" s="1"/>
  <c r="H766" i="1" s="1"/>
  <c r="C1524" i="8" s="1"/>
  <c r="H3178" i="7"/>
  <c r="G782" i="1" s="1"/>
  <c r="H782" i="1" s="1"/>
  <c r="H2134" i="7"/>
  <c r="G538" i="1" s="1"/>
  <c r="H538" i="1" s="1"/>
  <c r="C1068" i="8" s="1"/>
  <c r="H2915" i="7"/>
  <c r="G693" i="1" s="1"/>
  <c r="H693" i="1" s="1"/>
  <c r="C1378" i="8" s="1"/>
  <c r="H3173" i="7"/>
  <c r="G780" i="1" s="1"/>
  <c r="H780" i="1" s="1"/>
  <c r="C1552" i="8" s="1"/>
  <c r="H248" i="7"/>
  <c r="G109" i="1" s="1"/>
  <c r="H109" i="1" s="1"/>
  <c r="C210" i="8" s="1"/>
  <c r="H323" i="7"/>
  <c r="G127" i="1" s="1"/>
  <c r="H127" i="1" s="1"/>
  <c r="C246" i="8" s="1"/>
  <c r="H336" i="7"/>
  <c r="G131" i="1" s="1"/>
  <c r="H131" i="1" s="1"/>
  <c r="C254" i="8" s="1"/>
  <c r="H397" i="7"/>
  <c r="G143" i="1" s="1"/>
  <c r="H143" i="1" s="1"/>
  <c r="C278" i="8" s="1"/>
  <c r="H501" i="7"/>
  <c r="G168" i="1" s="1"/>
  <c r="H168" i="1" s="1"/>
  <c r="H646" i="7"/>
  <c r="G199" i="1" s="1"/>
  <c r="H199" i="1" s="1"/>
  <c r="C390" i="8" s="1"/>
  <c r="H652" i="7"/>
  <c r="G200" i="1" s="1"/>
  <c r="H200" i="1" s="1"/>
  <c r="C392" i="8" s="1"/>
  <c r="H993" i="7"/>
  <c r="G313" i="1" s="1"/>
  <c r="H313" i="1" s="1"/>
  <c r="C618" i="8" s="1"/>
  <c r="H1016" i="7"/>
  <c r="G329" i="1" s="1"/>
  <c r="H329" i="1" s="1"/>
  <c r="H1022" i="7"/>
  <c r="G330" i="1" s="1"/>
  <c r="H330" i="1" s="1"/>
  <c r="C652" i="8" s="1"/>
  <c r="H1114" i="7"/>
  <c r="G342" i="1" s="1"/>
  <c r="H342" i="1" s="1"/>
  <c r="C676" i="8" s="1"/>
  <c r="H1120" i="7"/>
  <c r="G343" i="1" s="1"/>
  <c r="H343" i="1" s="1"/>
  <c r="C678" i="8" s="1"/>
  <c r="H1293" i="7"/>
  <c r="G384" i="1" s="1"/>
  <c r="H384" i="1" s="1"/>
  <c r="H1394" i="7"/>
  <c r="G398" i="1" s="1"/>
  <c r="H398" i="1" s="1"/>
  <c r="C788" i="8" s="1"/>
  <c r="H1765" i="7"/>
  <c r="G462" i="1" s="1"/>
  <c r="H462" i="1" s="1"/>
  <c r="C916" i="8" s="1"/>
  <c r="H1943" i="7"/>
  <c r="G496" i="1" s="1"/>
  <c r="H496" i="1" s="1"/>
  <c r="C984" i="8" s="1"/>
  <c r="H1951" i="7"/>
  <c r="G498" i="1" s="1"/>
  <c r="H498" i="1" s="1"/>
  <c r="C988" i="8" s="1"/>
  <c r="H1959" i="7"/>
  <c r="G504" i="1" s="1"/>
  <c r="H504" i="1" s="1"/>
  <c r="C1000" i="8" s="1"/>
  <c r="H2021" i="7"/>
  <c r="G516" i="1" s="1"/>
  <c r="H516" i="1" s="1"/>
  <c r="C1024" i="8" s="1"/>
  <c r="H2615" i="7"/>
  <c r="G628" i="1" s="1"/>
  <c r="H628" i="1" s="1"/>
  <c r="C1248" i="8" s="1"/>
  <c r="H2923" i="7"/>
  <c r="G695" i="1" s="1"/>
  <c r="H695" i="1" s="1"/>
  <c r="C1382" i="8" s="1"/>
  <c r="H208" i="7"/>
  <c r="G102" i="1" s="1"/>
  <c r="H102" i="1" s="1"/>
  <c r="C196" i="8" s="1"/>
  <c r="H1445" i="7"/>
  <c r="G406" i="1" s="1"/>
  <c r="H406" i="1" s="1"/>
  <c r="C804" i="8" s="1"/>
  <c r="H12" i="7"/>
  <c r="G12" i="1" s="1"/>
  <c r="H12" i="1" s="1"/>
  <c r="H838" i="7"/>
  <c r="G289" i="1" s="1"/>
  <c r="H289" i="1" s="1"/>
  <c r="C570" i="8" s="1"/>
  <c r="H45" i="7"/>
  <c r="G26" i="1" s="1"/>
  <c r="H26" i="1" s="1"/>
  <c r="C44" i="8" s="1"/>
  <c r="H120" i="7"/>
  <c r="G55" i="1" s="1"/>
  <c r="H55" i="1" s="1"/>
  <c r="H152" i="7"/>
  <c r="G84" i="1" s="1"/>
  <c r="H84" i="1" s="1"/>
  <c r="C160" i="8" s="1"/>
  <c r="H346" i="7"/>
  <c r="G134" i="1" s="1"/>
  <c r="H134" i="1" s="1"/>
  <c r="H511" i="7"/>
  <c r="G176" i="1" s="1"/>
  <c r="H176" i="1" s="1"/>
  <c r="H524" i="7"/>
  <c r="G181" i="1" s="1"/>
  <c r="H181" i="1" s="1"/>
  <c r="C354" i="8" s="1"/>
  <c r="H540" i="7"/>
  <c r="G183" i="1" s="1"/>
  <c r="H183" i="1" s="1"/>
  <c r="C358" i="8" s="1"/>
  <c r="H546" i="7"/>
  <c r="G184" i="1" s="1"/>
  <c r="H184" i="1" s="1"/>
  <c r="C360" i="8" s="1"/>
  <c r="H552" i="7"/>
  <c r="G185" i="1" s="1"/>
  <c r="H185" i="1" s="1"/>
  <c r="C362" i="8" s="1"/>
  <c r="H595" i="7"/>
  <c r="G193" i="1" s="1"/>
  <c r="H193" i="1" s="1"/>
  <c r="C378" i="8" s="1"/>
  <c r="H605" i="7"/>
  <c r="G194" i="1" s="1"/>
  <c r="H194" i="1" s="1"/>
  <c r="C380" i="8" s="1"/>
  <c r="H615" i="7"/>
  <c r="G195" i="1" s="1"/>
  <c r="H195" i="1" s="1"/>
  <c r="C382" i="8" s="1"/>
  <c r="H661" i="7"/>
  <c r="G202" i="1" s="1"/>
  <c r="H202" i="1" s="1"/>
  <c r="C396" i="8" s="1"/>
  <c r="H667" i="7"/>
  <c r="G203" i="1" s="1"/>
  <c r="H203" i="1" s="1"/>
  <c r="C398" i="8" s="1"/>
  <c r="H745" i="7"/>
  <c r="G223" i="1" s="1"/>
  <c r="H223" i="1" s="1"/>
  <c r="C438" i="8" s="1"/>
  <c r="H938" i="7"/>
  <c r="G307" i="1" s="1"/>
  <c r="H307" i="1" s="1"/>
  <c r="C606" i="8" s="1"/>
  <c r="H944" i="7"/>
  <c r="G308" i="1" s="1"/>
  <c r="H308" i="1" s="1"/>
  <c r="C608" i="8" s="1"/>
  <c r="H1010" i="7"/>
  <c r="G317" i="1" s="1"/>
  <c r="H317" i="1" s="1"/>
  <c r="C626" i="8" s="1"/>
  <c r="H1103" i="7"/>
  <c r="G340" i="1" s="1"/>
  <c r="H340" i="1" s="1"/>
  <c r="C672" i="8" s="1"/>
  <c r="H1109" i="7"/>
  <c r="G341" i="1" s="1"/>
  <c r="H341" i="1" s="1"/>
  <c r="C674" i="8" s="1"/>
  <c r="H1180" i="7"/>
  <c r="G362" i="1" s="1"/>
  <c r="H362" i="1" s="1"/>
  <c r="C716" i="8" s="1"/>
  <c r="H1251" i="7"/>
  <c r="G368" i="1" s="1"/>
  <c r="H368" i="1" s="1"/>
  <c r="H1327" i="7"/>
  <c r="G387" i="1" s="1"/>
  <c r="H387" i="1" s="1"/>
  <c r="H1555" i="7"/>
  <c r="G420" i="1" s="1"/>
  <c r="H420" i="1" s="1"/>
  <c r="C832" i="8" s="1"/>
  <c r="H1575" i="7"/>
  <c r="G424" i="1" s="1"/>
  <c r="H424" i="1" s="1"/>
  <c r="C840" i="8" s="1"/>
  <c r="H1595" i="7"/>
  <c r="G428" i="1" s="1"/>
  <c r="H428" i="1" s="1"/>
  <c r="C848" i="8" s="1"/>
  <c r="H1621" i="7"/>
  <c r="G433" i="1" s="1"/>
  <c r="H433" i="1" s="1"/>
  <c r="C858" i="8" s="1"/>
  <c r="H1654" i="7"/>
  <c r="G440" i="1" s="1"/>
  <c r="H440" i="1" s="1"/>
  <c r="C872" i="8" s="1"/>
  <c r="H1704" i="7"/>
  <c r="G449" i="1" s="1"/>
  <c r="H449" i="1" s="1"/>
  <c r="C890" i="8" s="1"/>
  <c r="H1730" i="7"/>
  <c r="G454" i="1" s="1"/>
  <c r="H454" i="1" s="1"/>
  <c r="C900" i="8" s="1"/>
  <c r="H1756" i="7"/>
  <c r="G459" i="1" s="1"/>
  <c r="H459" i="1" s="1"/>
  <c r="C910" i="8" s="1"/>
  <c r="H1797" i="7"/>
  <c r="G474" i="1" s="1"/>
  <c r="H474" i="1" s="1"/>
  <c r="H2038" i="7"/>
  <c r="G519" i="1" s="1"/>
  <c r="H519" i="1" s="1"/>
  <c r="C1030" i="8" s="1"/>
  <c r="H2046" i="7"/>
  <c r="G521" i="1" s="1"/>
  <c r="H521" i="1" s="1"/>
  <c r="C1034" i="8" s="1"/>
  <c r="H2054" i="7"/>
  <c r="G523" i="1" s="1"/>
  <c r="H523" i="1" s="1"/>
  <c r="C1038" i="8" s="1"/>
  <c r="H2072" i="7"/>
  <c r="G526" i="1" s="1"/>
  <c r="H526" i="1" s="1"/>
  <c r="C1044" i="8" s="1"/>
  <c r="H2084" i="7"/>
  <c r="G531" i="1" s="1"/>
  <c r="H531" i="1" s="1"/>
  <c r="C1054" i="8" s="1"/>
  <c r="H2125" i="7"/>
  <c r="G536" i="1" s="1"/>
  <c r="H536" i="1" s="1"/>
  <c r="H2310" i="7"/>
  <c r="G572" i="1" s="1"/>
  <c r="H572" i="1" s="1"/>
  <c r="C1136" i="8" s="1"/>
  <c r="H2320" i="7"/>
  <c r="G573" i="1" s="1"/>
  <c r="H573" i="1" s="1"/>
  <c r="C1138" i="8" s="1"/>
  <c r="H2326" i="7"/>
  <c r="G574" i="1" s="1"/>
  <c r="H574" i="1" s="1"/>
  <c r="C1140" i="8" s="1"/>
  <c r="H2600" i="7"/>
  <c r="G624" i="1" s="1"/>
  <c r="H624" i="1" s="1"/>
  <c r="C1240" i="8" s="1"/>
  <c r="H2973" i="7"/>
  <c r="G734" i="1" s="1"/>
  <c r="H734" i="1" s="1"/>
  <c r="C1460" i="8" s="1"/>
  <c r="H2979" i="7"/>
  <c r="G735" i="1" s="1"/>
  <c r="H735" i="1" s="1"/>
  <c r="C1462" i="8" s="1"/>
  <c r="H3148" i="7"/>
  <c r="G770" i="1" s="1"/>
  <c r="H770" i="1" s="1"/>
  <c r="H584" i="7"/>
  <c r="G191" i="1" s="1"/>
  <c r="H191" i="1" s="1"/>
  <c r="C374" i="8" s="1"/>
  <c r="H590" i="7"/>
  <c r="G192" i="1" s="1"/>
  <c r="H192" i="1" s="1"/>
  <c r="C376" i="8" s="1"/>
  <c r="H681" i="7"/>
  <c r="G206" i="1" s="1"/>
  <c r="H206" i="1" s="1"/>
  <c r="C404" i="8" s="1"/>
  <c r="H772" i="7"/>
  <c r="G265" i="1" s="1"/>
  <c r="H265" i="1" s="1"/>
  <c r="C522" i="8" s="1"/>
  <c r="H857" i="7"/>
  <c r="G298" i="1" s="1"/>
  <c r="H298" i="1" s="1"/>
  <c r="H867" i="7"/>
  <c r="G299" i="1" s="1"/>
  <c r="H299" i="1" s="1"/>
  <c r="C590" i="8" s="1"/>
  <c r="H1064" i="7"/>
  <c r="G334" i="1" s="1"/>
  <c r="H334" i="1" s="1"/>
  <c r="C660" i="8" s="1"/>
  <c r="H1078" i="7"/>
  <c r="G335" i="1" s="1"/>
  <c r="H335" i="1" s="1"/>
  <c r="C662" i="8" s="1"/>
  <c r="H1098" i="7"/>
  <c r="G337" i="1" s="1"/>
  <c r="H337" i="1" s="1"/>
  <c r="C666" i="8" s="1"/>
  <c r="H1130" i="7"/>
  <c r="G345" i="1" s="1"/>
  <c r="H345" i="1" s="1"/>
  <c r="C682" i="8" s="1"/>
  <c r="H1144" i="7"/>
  <c r="G353" i="1" s="1"/>
  <c r="H353" i="1" s="1"/>
  <c r="H1150" i="7"/>
  <c r="G354" i="1" s="1"/>
  <c r="H354" i="1" s="1"/>
  <c r="C700" i="8" s="1"/>
  <c r="H1156" i="7"/>
  <c r="G355" i="1" s="1"/>
  <c r="H355" i="1" s="1"/>
  <c r="C702" i="8" s="1"/>
  <c r="H1163" i="7"/>
  <c r="G359" i="1" s="1"/>
  <c r="H359" i="1" s="1"/>
  <c r="H1169" i="7"/>
  <c r="G360" i="1" s="1"/>
  <c r="H360" i="1" s="1"/>
  <c r="C712" i="8" s="1"/>
  <c r="H1175" i="7"/>
  <c r="G361" i="1" s="1"/>
  <c r="H361" i="1" s="1"/>
  <c r="C714" i="8" s="1"/>
  <c r="H1384" i="7"/>
  <c r="G396" i="1" s="1"/>
  <c r="H396" i="1" s="1"/>
  <c r="C784" i="8" s="1"/>
  <c r="H1399" i="7"/>
  <c r="G402" i="1" s="1"/>
  <c r="H402" i="1" s="1"/>
  <c r="H1423" i="7"/>
  <c r="G404" i="1" s="1"/>
  <c r="H404" i="1" s="1"/>
  <c r="C800" i="8" s="1"/>
  <c r="H1433" i="7"/>
  <c r="G405" i="1" s="1"/>
  <c r="H405" i="1" s="1"/>
  <c r="C802" i="8" s="1"/>
  <c r="H1470" i="7"/>
  <c r="G409" i="1" s="1"/>
  <c r="H409" i="1" s="1"/>
  <c r="H1538" i="7"/>
  <c r="G417" i="1" s="1"/>
  <c r="H417" i="1" s="1"/>
  <c r="C826" i="8" s="1"/>
  <c r="H1544" i="7"/>
  <c r="G418" i="1" s="1"/>
  <c r="H418" i="1" s="1"/>
  <c r="C828" i="8" s="1"/>
  <c r="H1550" i="7"/>
  <c r="G419" i="1" s="1"/>
  <c r="H419" i="1" s="1"/>
  <c r="C830" i="8" s="1"/>
  <c r="H1570" i="7"/>
  <c r="G423" i="1" s="1"/>
  <c r="H423" i="1" s="1"/>
  <c r="C838" i="8" s="1"/>
  <c r="H1590" i="7"/>
  <c r="G427" i="1" s="1"/>
  <c r="H427" i="1" s="1"/>
  <c r="C846" i="8" s="1"/>
  <c r="H1616" i="7"/>
  <c r="G432" i="1" s="1"/>
  <c r="H432" i="1" s="1"/>
  <c r="C856" i="8" s="1"/>
  <c r="H1679" i="7"/>
  <c r="G444" i="1" s="1"/>
  <c r="H444" i="1" s="1"/>
  <c r="C880" i="8" s="1"/>
  <c r="H1719" i="7"/>
  <c r="G452" i="1" s="1"/>
  <c r="H452" i="1" s="1"/>
  <c r="C896" i="8" s="1"/>
  <c r="H1725" i="7"/>
  <c r="G453" i="1" s="1"/>
  <c r="H453" i="1" s="1"/>
  <c r="C898" i="8" s="1"/>
  <c r="H1791" i="7"/>
  <c r="G465" i="1" s="1"/>
  <c r="H465" i="1" s="1"/>
  <c r="C922" i="8" s="1"/>
  <c r="H1837" i="7"/>
  <c r="G483" i="1" s="1"/>
  <c r="H483" i="1" s="1"/>
  <c r="H1847" i="7"/>
  <c r="G484" i="1" s="1"/>
  <c r="H484" i="1" s="1"/>
  <c r="C960" i="8" s="1"/>
  <c r="H1995" i="7"/>
  <c r="G510" i="1" s="1"/>
  <c r="H510" i="1" s="1"/>
  <c r="C1012" i="8" s="1"/>
  <c r="H2105" i="7"/>
  <c r="G533" i="1" s="1"/>
  <c r="H533" i="1" s="1"/>
  <c r="C1058" i="8" s="1"/>
  <c r="H2185" i="7"/>
  <c r="G549" i="1" s="1"/>
  <c r="H549" i="1" s="1"/>
  <c r="C1090" i="8" s="1"/>
  <c r="H2428" i="7"/>
  <c r="G593" i="1" s="1"/>
  <c r="H593" i="1" s="1"/>
  <c r="C1178" i="8" s="1"/>
  <c r="H2511" i="7"/>
  <c r="G610" i="1" s="1"/>
  <c r="H610" i="1" s="1"/>
  <c r="H2517" i="7"/>
  <c r="G611" i="1" s="1"/>
  <c r="H611" i="1" s="1"/>
  <c r="C1214" i="8" s="1"/>
  <c r="H2523" i="7"/>
  <c r="G613" i="1" s="1"/>
  <c r="H613" i="1" s="1"/>
  <c r="C1218" i="8" s="1"/>
  <c r="H2818" i="7"/>
  <c r="G672" i="1" s="1"/>
  <c r="H672" i="1" s="1"/>
  <c r="C1336" i="8" s="1"/>
  <c r="H2832" i="7"/>
  <c r="G675" i="1" s="1"/>
  <c r="H675" i="1" s="1"/>
  <c r="C1342" i="8" s="1"/>
  <c r="H2852" i="7"/>
  <c r="G679" i="1" s="1"/>
  <c r="H679" i="1" s="1"/>
  <c r="C1350" i="8" s="1"/>
  <c r="H2937" i="7"/>
  <c r="G698" i="1" s="1"/>
  <c r="H698" i="1" s="1"/>
  <c r="C1388" i="8" s="1"/>
  <c r="H3001" i="7"/>
  <c r="G739" i="1" s="1"/>
  <c r="H739" i="1" s="1"/>
  <c r="C1470" i="8" s="1"/>
  <c r="H3015" i="7"/>
  <c r="G740" i="1" s="1"/>
  <c r="H740" i="1" s="1"/>
  <c r="C1472" i="8" s="1"/>
  <c r="H3062" i="7"/>
  <c r="G752" i="1" s="1"/>
  <c r="H752" i="1" s="1"/>
  <c r="C1496" i="8" s="1"/>
  <c r="H3082" i="7"/>
  <c r="G756" i="1" s="1"/>
  <c r="H756" i="1" s="1"/>
  <c r="C1504" i="8" s="1"/>
  <c r="H3102" i="7"/>
  <c r="G760" i="1" s="1"/>
  <c r="H760" i="1" s="1"/>
  <c r="C1512" i="8" s="1"/>
  <c r="H3122" i="7"/>
  <c r="G764" i="1" s="1"/>
  <c r="H764" i="1" s="1"/>
  <c r="C1520" i="8" s="1"/>
  <c r="H3142" i="7"/>
  <c r="G768" i="1" s="1"/>
  <c r="H768" i="1" s="1"/>
  <c r="C1528" i="8" s="1"/>
  <c r="H3184" i="7"/>
  <c r="G785" i="1" s="1"/>
  <c r="H785" i="1" s="1"/>
  <c r="H188" i="7"/>
  <c r="G97" i="1" s="1"/>
  <c r="H97" i="1" s="1"/>
  <c r="H217" i="7"/>
  <c r="G104" i="1" s="1"/>
  <c r="H104" i="1" s="1"/>
  <c r="C200" i="8" s="1"/>
  <c r="H223" i="7"/>
  <c r="G105" i="1" s="1"/>
  <c r="H105" i="1" s="1"/>
  <c r="C202" i="8" s="1"/>
  <c r="H229" i="7"/>
  <c r="G106" i="1" s="1"/>
  <c r="H106" i="1" s="1"/>
  <c r="C204" i="8" s="1"/>
  <c r="H401" i="7"/>
  <c r="G144" i="1" s="1"/>
  <c r="H144" i="1" s="1"/>
  <c r="C280" i="8" s="1"/>
  <c r="H407" i="7"/>
  <c r="G145" i="1" s="1"/>
  <c r="H145" i="1" s="1"/>
  <c r="C282" i="8" s="1"/>
  <c r="H413" i="7"/>
  <c r="G147" i="1" s="1"/>
  <c r="H147" i="1" s="1"/>
  <c r="C286" i="8" s="1"/>
  <c r="H425" i="7"/>
  <c r="G149" i="1" s="1"/>
  <c r="H149" i="1" s="1"/>
  <c r="C290" i="8" s="1"/>
  <c r="H453" i="7"/>
  <c r="G153" i="1" s="1"/>
  <c r="H153" i="1" s="1"/>
  <c r="C298" i="8" s="1"/>
  <c r="H41" i="7"/>
  <c r="G25" i="1" s="1"/>
  <c r="H25" i="1" s="1"/>
  <c r="C42" i="8" s="1"/>
  <c r="H138" i="7"/>
  <c r="G80" i="1" s="1"/>
  <c r="H80" i="1" s="1"/>
  <c r="H166" i="7"/>
  <c r="G86" i="1" s="1"/>
  <c r="H86" i="1" s="1"/>
  <c r="C164" i="8" s="1"/>
  <c r="H197" i="7"/>
  <c r="G99" i="1" s="1"/>
  <c r="H99" i="1" s="1"/>
  <c r="C190" i="8" s="1"/>
  <c r="H204" i="7"/>
  <c r="G101" i="1" s="1"/>
  <c r="H101" i="1" s="1"/>
  <c r="H368" i="7"/>
  <c r="G139" i="1" s="1"/>
  <c r="H139" i="1" s="1"/>
  <c r="C270" i="8" s="1"/>
  <c r="H463" i="7"/>
  <c r="G160" i="1" s="1"/>
  <c r="H160" i="1" s="1"/>
  <c r="H469" i="7"/>
  <c r="G161" i="1" s="1"/>
  <c r="H161" i="1" s="1"/>
  <c r="C314" i="8" s="1"/>
  <c r="H475" i="7"/>
  <c r="G162" i="1" s="1"/>
  <c r="H162" i="1" s="1"/>
  <c r="C316" i="8" s="1"/>
  <c r="H481" i="7"/>
  <c r="G163" i="1" s="1"/>
  <c r="H163" i="1" s="1"/>
  <c r="C318" i="8" s="1"/>
  <c r="H487" i="7"/>
  <c r="G164" i="1" s="1"/>
  <c r="H164" i="1" s="1"/>
  <c r="C320" i="8" s="1"/>
  <c r="H566" i="7"/>
  <c r="G187" i="1" s="1"/>
  <c r="H187" i="1" s="1"/>
  <c r="C366" i="8" s="1"/>
  <c r="H573" i="7"/>
  <c r="G189" i="1" s="1"/>
  <c r="H189" i="1" s="1"/>
  <c r="H657" i="7"/>
  <c r="G201" i="1" s="1"/>
  <c r="H201" i="1" s="1"/>
  <c r="C394" i="8" s="1"/>
  <c r="H811" i="7"/>
  <c r="G286" i="1" s="1"/>
  <c r="H286" i="1" s="1"/>
  <c r="C564" i="8" s="1"/>
  <c r="H884" i="7"/>
  <c r="G301" i="1" s="1"/>
  <c r="H301" i="1" s="1"/>
  <c r="C594" i="8" s="1"/>
  <c r="H1125" i="7"/>
  <c r="G344" i="1" s="1"/>
  <c r="H344" i="1" s="1"/>
  <c r="C680" i="8" s="1"/>
  <c r="H1246" i="7"/>
  <c r="G366" i="1" s="1"/>
  <c r="H366" i="1" s="1"/>
  <c r="C724" i="8" s="1"/>
  <c r="H1263" i="7"/>
  <c r="G377" i="1" s="1"/>
  <c r="H377" i="1" s="1"/>
  <c r="H1565" i="7"/>
  <c r="G422" i="1" s="1"/>
  <c r="H422" i="1" s="1"/>
  <c r="C836" i="8" s="1"/>
  <c r="H1585" i="7"/>
  <c r="G426" i="1" s="1"/>
  <c r="H426" i="1" s="1"/>
  <c r="C844" i="8" s="1"/>
  <c r="H1605" i="7"/>
  <c r="G430" i="1" s="1"/>
  <c r="H430" i="1" s="1"/>
  <c r="C852" i="8" s="1"/>
  <c r="H1611" i="7"/>
  <c r="G431" i="1" s="1"/>
  <c r="H431" i="1" s="1"/>
  <c r="C854" i="8" s="1"/>
  <c r="H1674" i="7"/>
  <c r="G443" i="1" s="1"/>
  <c r="H443" i="1" s="1"/>
  <c r="C878" i="8" s="1"/>
  <c r="H1694" i="7"/>
  <c r="G447" i="1" s="1"/>
  <c r="H447" i="1" s="1"/>
  <c r="C886" i="8" s="1"/>
  <c r="H1801" i="7"/>
  <c r="G475" i="1" s="1"/>
  <c r="H475" i="1" s="1"/>
  <c r="C942" i="8" s="1"/>
  <c r="H1807" i="7"/>
  <c r="G476" i="1" s="1"/>
  <c r="H476" i="1" s="1"/>
  <c r="C944" i="8" s="1"/>
  <c r="H1813" i="7"/>
  <c r="G477" i="1" s="1"/>
  <c r="H477" i="1" s="1"/>
  <c r="C946" i="8" s="1"/>
  <c r="H1819" i="7"/>
  <c r="G478" i="1" s="1"/>
  <c r="H478" i="1" s="1"/>
  <c r="C948" i="8" s="1"/>
  <c r="H1825" i="7"/>
  <c r="G479" i="1" s="1"/>
  <c r="H479" i="1" s="1"/>
  <c r="C950" i="8" s="1"/>
  <c r="H1916" i="7"/>
  <c r="G492" i="1" s="1"/>
  <c r="H492" i="1" s="1"/>
  <c r="C976" i="8" s="1"/>
  <c r="H1922" i="7"/>
  <c r="G493" i="1" s="1"/>
  <c r="H493" i="1" s="1"/>
  <c r="C978" i="8" s="1"/>
  <c r="H1928" i="7"/>
  <c r="G494" i="1" s="1"/>
  <c r="H494" i="1" s="1"/>
  <c r="C980" i="8" s="1"/>
  <c r="H2034" i="7"/>
  <c r="G518" i="1" s="1"/>
  <c r="H518" i="1" s="1"/>
  <c r="C1028" i="8" s="1"/>
  <c r="H2042" i="7"/>
  <c r="G520" i="1" s="1"/>
  <c r="H520" i="1" s="1"/>
  <c r="C1032" i="8" s="1"/>
  <c r="H2050" i="7"/>
  <c r="G522" i="1" s="1"/>
  <c r="H522" i="1" s="1"/>
  <c r="C1036" i="8" s="1"/>
  <c r="H2058" i="7"/>
  <c r="G524" i="1" s="1"/>
  <c r="H524" i="1" s="1"/>
  <c r="C1040" i="8" s="1"/>
  <c r="H2173" i="7"/>
  <c r="G546" i="1" s="1"/>
  <c r="H546" i="1" s="1"/>
  <c r="C1084" i="8" s="1"/>
  <c r="H2199" i="7"/>
  <c r="G552" i="1" s="1"/>
  <c r="H552" i="1" s="1"/>
  <c r="C1096" i="8" s="1"/>
  <c r="H2205" i="7"/>
  <c r="G553" i="1" s="1"/>
  <c r="H553" i="1" s="1"/>
  <c r="C1098" i="8" s="1"/>
  <c r="H2211" i="7"/>
  <c r="G554" i="1" s="1"/>
  <c r="H554" i="1" s="1"/>
  <c r="C1100" i="8" s="1"/>
  <c r="H2217" i="7"/>
  <c r="G555" i="1" s="1"/>
  <c r="H555" i="1" s="1"/>
  <c r="C1102" i="8" s="1"/>
  <c r="H2223" i="7"/>
  <c r="G556" i="1" s="1"/>
  <c r="H556" i="1" s="1"/>
  <c r="C1104" i="8" s="1"/>
  <c r="H2229" i="7"/>
  <c r="G557" i="1" s="1"/>
  <c r="H557" i="1" s="1"/>
  <c r="C1106" i="8" s="1"/>
  <c r="H2249" i="7"/>
  <c r="G561" i="1" s="1"/>
  <c r="H561" i="1" s="1"/>
  <c r="C1114" i="8" s="1"/>
  <c r="H2423" i="7"/>
  <c r="G592" i="1" s="1"/>
  <c r="H592" i="1" s="1"/>
  <c r="C1176" i="8" s="1"/>
  <c r="H2626" i="7"/>
  <c r="G631" i="1" s="1"/>
  <c r="H631" i="1" s="1"/>
  <c r="C1254" i="8" s="1"/>
  <c r="H2632" i="7"/>
  <c r="G632" i="1" s="1"/>
  <c r="H632" i="1" s="1"/>
  <c r="C1256" i="8" s="1"/>
  <c r="H2638" i="7"/>
  <c r="G633" i="1" s="1"/>
  <c r="H633" i="1" s="1"/>
  <c r="C1258" i="8" s="1"/>
  <c r="H2644" i="7"/>
  <c r="G634" i="1" s="1"/>
  <c r="H634" i="1" s="1"/>
  <c r="C1260" i="8" s="1"/>
  <c r="H2650" i="7"/>
  <c r="G635" i="1" s="1"/>
  <c r="H635" i="1" s="1"/>
  <c r="C1262" i="8" s="1"/>
  <c r="H2656" i="7"/>
  <c r="G636" i="1" s="1"/>
  <c r="H636" i="1" s="1"/>
  <c r="C1264" i="8" s="1"/>
  <c r="H2662" i="7"/>
  <c r="G638" i="1" s="1"/>
  <c r="H638" i="1" s="1"/>
  <c r="C1268" i="8" s="1"/>
  <c r="H2668" i="7"/>
  <c r="G639" i="1" s="1"/>
  <c r="H639" i="1" s="1"/>
  <c r="C1270" i="8" s="1"/>
  <c r="H2674" i="7"/>
  <c r="G640" i="1" s="1"/>
  <c r="H640" i="1" s="1"/>
  <c r="C1272" i="8" s="1"/>
  <c r="H2813" i="7"/>
  <c r="G671" i="1" s="1"/>
  <c r="H671" i="1" s="1"/>
  <c r="H2847" i="7"/>
  <c r="G678" i="1" s="1"/>
  <c r="H678" i="1" s="1"/>
  <c r="C1348" i="8" s="1"/>
  <c r="H2932" i="7"/>
  <c r="G697" i="1" s="1"/>
  <c r="H697" i="1" s="1"/>
  <c r="C1386" i="8" s="1"/>
  <c r="H2953" i="7"/>
  <c r="G702" i="1" s="1"/>
  <c r="H702" i="1" s="1"/>
  <c r="H2960" i="7"/>
  <c r="G707" i="1" s="1"/>
  <c r="H707" i="1" s="1"/>
  <c r="H2969" i="7"/>
  <c r="G733" i="1" s="1"/>
  <c r="H733" i="1" s="1"/>
  <c r="H3057" i="7"/>
  <c r="G751" i="1" s="1"/>
  <c r="H751" i="1" s="1"/>
  <c r="C1494" i="8" s="1"/>
  <c r="H3077" i="7"/>
  <c r="G755" i="1" s="1"/>
  <c r="H755" i="1" s="1"/>
  <c r="C1502" i="8" s="1"/>
  <c r="H3097" i="7"/>
  <c r="G759" i="1" s="1"/>
  <c r="H759" i="1" s="1"/>
  <c r="C1510" i="8" s="1"/>
  <c r="H3117" i="7"/>
  <c r="G763" i="1" s="1"/>
  <c r="H763" i="1" s="1"/>
  <c r="C1518" i="8" s="1"/>
  <c r="H3195" i="7"/>
  <c r="G787" i="1" s="1"/>
  <c r="H787" i="1" s="1"/>
  <c r="H3161" i="7"/>
  <c r="G779" i="1" s="1"/>
  <c r="H779" i="1" s="1"/>
  <c r="H3137" i="7"/>
  <c r="G767" i="1" s="1"/>
  <c r="H767" i="1" s="1"/>
  <c r="C1526" i="8" s="1"/>
  <c r="H3112" i="7"/>
  <c r="G762" i="1" s="1"/>
  <c r="H762" i="1" s="1"/>
  <c r="C1516" i="8" s="1"/>
  <c r="H3072" i="7"/>
  <c r="G754" i="1" s="1"/>
  <c r="H754" i="1" s="1"/>
  <c r="C1500" i="8" s="1"/>
  <c r="H3052" i="7"/>
  <c r="G750" i="1" s="1"/>
  <c r="H750" i="1" s="1"/>
  <c r="H2986" i="7"/>
  <c r="G738" i="1" s="1"/>
  <c r="H738" i="1" s="1"/>
  <c r="C1468" i="8" s="1"/>
  <c r="H2947" i="7"/>
  <c r="G700" i="1" s="1"/>
  <c r="H700" i="1" s="1"/>
  <c r="C1392" i="8" s="1"/>
  <c r="H2927" i="7"/>
  <c r="G696" i="1" s="1"/>
  <c r="H696" i="1" s="1"/>
  <c r="C1384" i="8" s="1"/>
  <c r="H2857" i="7"/>
  <c r="G680" i="1" s="1"/>
  <c r="H680" i="1" s="1"/>
  <c r="C1352" i="8" s="1"/>
  <c r="H2842" i="7"/>
  <c r="G677" i="1" s="1"/>
  <c r="H677" i="1" s="1"/>
  <c r="C1346" i="8" s="1"/>
  <c r="H2795" i="7"/>
  <c r="G667" i="1" s="1"/>
  <c r="H667" i="1" s="1"/>
  <c r="C1326" i="8" s="1"/>
  <c r="H2788" i="7"/>
  <c r="G666" i="1" s="1"/>
  <c r="H666" i="1" s="1"/>
  <c r="C1324" i="8" s="1"/>
  <c r="H2781" i="7"/>
  <c r="G665" i="1" s="1"/>
  <c r="H665" i="1" s="1"/>
  <c r="C1322" i="8" s="1"/>
  <c r="H2769" i="7"/>
  <c r="G663" i="1" s="1"/>
  <c r="H663" i="1" s="1"/>
  <c r="C1318" i="8" s="1"/>
  <c r="H2760" i="7"/>
  <c r="G662" i="1" s="1"/>
  <c r="H662" i="1" s="1"/>
  <c r="C1316" i="8" s="1"/>
  <c r="H2751" i="7"/>
  <c r="G661" i="1" s="1"/>
  <c r="H661" i="1" s="1"/>
  <c r="C1314" i="8" s="1"/>
  <c r="H2742" i="7"/>
  <c r="G660" i="1" s="1"/>
  <c r="H660" i="1" s="1"/>
  <c r="C1312" i="8" s="1"/>
  <c r="H2733" i="7"/>
  <c r="G659" i="1" s="1"/>
  <c r="H659" i="1" s="1"/>
  <c r="C1310" i="8" s="1"/>
  <c r="H2728" i="7"/>
  <c r="G658" i="1" s="1"/>
  <c r="H658" i="1" s="1"/>
  <c r="C1308" i="8" s="1"/>
  <c r="H2723" i="7"/>
  <c r="G657" i="1" s="1"/>
  <c r="H657" i="1" s="1"/>
  <c r="C1306" i="8" s="1"/>
  <c r="H2718" i="7"/>
  <c r="G656" i="1" s="1"/>
  <c r="H656" i="1" s="1"/>
  <c r="C1304" i="8" s="1"/>
  <c r="H2713" i="7"/>
  <c r="G655" i="1" s="1"/>
  <c r="H655" i="1" s="1"/>
  <c r="C1302" i="8" s="1"/>
  <c r="H2706" i="7"/>
  <c r="G654" i="1" s="1"/>
  <c r="H654" i="1" s="1"/>
  <c r="C1300" i="8" s="1"/>
  <c r="H2699" i="7"/>
  <c r="G653" i="1" s="1"/>
  <c r="H653" i="1" s="1"/>
  <c r="H2681" i="7"/>
  <c r="G641" i="1" s="1"/>
  <c r="H641" i="1" s="1"/>
  <c r="C1274" i="8" s="1"/>
  <c r="H2536" i="7"/>
  <c r="G619" i="1" s="1"/>
  <c r="H619" i="1" s="1"/>
  <c r="H2505" i="7"/>
  <c r="G608" i="1" s="1"/>
  <c r="H608" i="1" s="1"/>
  <c r="C1208" i="8" s="1"/>
  <c r="H2481" i="7"/>
  <c r="G603" i="1" s="1"/>
  <c r="H603" i="1" s="1"/>
  <c r="H2468" i="7"/>
  <c r="G600" i="1" s="1"/>
  <c r="H600" i="1" s="1"/>
  <c r="C1192" i="8" s="1"/>
  <c r="H2458" i="7"/>
  <c r="G598" i="1" s="1"/>
  <c r="H598" i="1" s="1"/>
  <c r="C1188" i="8" s="1"/>
  <c r="H2450" i="7"/>
  <c r="G597" i="1" s="1"/>
  <c r="H597" i="1" s="1"/>
  <c r="C1186" i="8" s="1"/>
  <c r="H2445" i="7"/>
  <c r="G596" i="1" s="1"/>
  <c r="H596" i="1" s="1"/>
  <c r="C1184" i="8" s="1"/>
  <c r="H2409" i="7"/>
  <c r="G589" i="1" s="1"/>
  <c r="H589" i="1" s="1"/>
  <c r="C1170" i="8" s="1"/>
  <c r="H2401" i="7"/>
  <c r="G588" i="1" s="1"/>
  <c r="H588" i="1" s="1"/>
  <c r="C1168" i="8" s="1"/>
  <c r="H2393" i="7"/>
  <c r="G587" i="1" s="1"/>
  <c r="H587" i="1" s="1"/>
  <c r="C1166" i="8" s="1"/>
  <c r="H2386" i="7"/>
  <c r="G586" i="1" s="1"/>
  <c r="H586" i="1" s="1"/>
  <c r="C1164" i="8" s="1"/>
  <c r="H2379" i="7"/>
  <c r="G585" i="1" s="1"/>
  <c r="H585" i="1" s="1"/>
  <c r="C1162" i="8" s="1"/>
  <c r="H2371" i="7"/>
  <c r="G584" i="1" s="1"/>
  <c r="H584" i="1" s="1"/>
  <c r="C1160" i="8" s="1"/>
  <c r="H2364" i="7"/>
  <c r="G583" i="1" s="1"/>
  <c r="H583" i="1" s="1"/>
  <c r="C1158" i="8" s="1"/>
  <c r="H2356" i="7"/>
  <c r="G582" i="1" s="1"/>
  <c r="H582" i="1" s="1"/>
  <c r="H2349" i="7"/>
  <c r="G579" i="1" s="1"/>
  <c r="H579" i="1" s="1"/>
  <c r="C1150" i="8" s="1"/>
  <c r="H2303" i="7"/>
  <c r="G571" i="1" s="1"/>
  <c r="H571" i="1" s="1"/>
  <c r="C1134" i="8" s="1"/>
  <c r="H2286" i="7"/>
  <c r="G569" i="1" s="1"/>
  <c r="H569" i="1" s="1"/>
  <c r="C1130" i="8" s="1"/>
  <c r="H2281" i="7"/>
  <c r="G568" i="1" s="1"/>
  <c r="H568" i="1" s="1"/>
  <c r="H2268" i="7"/>
  <c r="G564" i="1" s="1"/>
  <c r="H564" i="1" s="1"/>
  <c r="C1120" i="8" s="1"/>
  <c r="H2261" i="7"/>
  <c r="G563" i="1" s="1"/>
  <c r="H563" i="1" s="1"/>
  <c r="C1118" i="8" s="1"/>
  <c r="H2254" i="7"/>
  <c r="G562" i="1" s="1"/>
  <c r="H562" i="1" s="1"/>
  <c r="C1116" i="8" s="1"/>
  <c r="H2192" i="7"/>
  <c r="G551" i="1" s="1"/>
  <c r="H551" i="1" s="1"/>
  <c r="H2178" i="7"/>
  <c r="G548" i="1" s="1"/>
  <c r="H548" i="1" s="1"/>
  <c r="H2161" i="7"/>
  <c r="G544" i="1" s="1"/>
  <c r="H544" i="1" s="1"/>
  <c r="C1080" i="8" s="1"/>
  <c r="H2149" i="7"/>
  <c r="G542" i="1" s="1"/>
  <c r="H542" i="1" s="1"/>
  <c r="C1076" i="8" s="1"/>
  <c r="H2143" i="7"/>
  <c r="G540" i="1" s="1"/>
  <c r="H540" i="1" s="1"/>
  <c r="C1072" i="8" s="1"/>
  <c r="H2138" i="7"/>
  <c r="G539" i="1" s="1"/>
  <c r="H539" i="1" s="1"/>
  <c r="C1070" i="8" s="1"/>
  <c r="H2119" i="7"/>
  <c r="G534" i="1" s="1"/>
  <c r="H534" i="1" s="1"/>
  <c r="C1060" i="8" s="1"/>
  <c r="H2090" i="7"/>
  <c r="G532" i="1" s="1"/>
  <c r="H532" i="1" s="1"/>
  <c r="C1056" i="8" s="1"/>
  <c r="H2078" i="7"/>
  <c r="G527" i="1" s="1"/>
  <c r="H527" i="1" s="1"/>
  <c r="C1046" i="8" s="1"/>
  <c r="H2065" i="7"/>
  <c r="G525" i="1" s="1"/>
  <c r="H525" i="1" s="1"/>
  <c r="C1042" i="8" s="1"/>
  <c r="H2025" i="7"/>
  <c r="G517" i="1" s="1"/>
  <c r="H517" i="1" s="1"/>
  <c r="C1026" i="8" s="1"/>
  <c r="H2012" i="7"/>
  <c r="G515" i="1" s="1"/>
  <c r="H515" i="1" s="1"/>
  <c r="C1022" i="8" s="1"/>
  <c r="H2000" i="7"/>
  <c r="G514" i="1" s="1"/>
  <c r="H514" i="1" s="1"/>
  <c r="C1020" i="8" s="1"/>
  <c r="H1988" i="7"/>
  <c r="G509" i="1" s="1"/>
  <c r="H509" i="1" s="1"/>
  <c r="C1010" i="8" s="1"/>
  <c r="H1981" i="7"/>
  <c r="G508" i="1" s="1"/>
  <c r="H508" i="1" s="1"/>
  <c r="C1008" i="8" s="1"/>
  <c r="H1933" i="7"/>
  <c r="G495" i="1" s="1"/>
  <c r="H495" i="1" s="1"/>
  <c r="C982" i="8" s="1"/>
  <c r="H1904" i="7"/>
  <c r="G490" i="1" s="1"/>
  <c r="H490" i="1" s="1"/>
  <c r="C972" i="8" s="1"/>
  <c r="H1894" i="7"/>
  <c r="G489" i="1" s="1"/>
  <c r="H489" i="1" s="1"/>
  <c r="C970" i="8" s="1"/>
  <c r="H1876" i="7"/>
  <c r="G487" i="1" s="1"/>
  <c r="H487" i="1" s="1"/>
  <c r="C966" i="8" s="1"/>
  <c r="H1867" i="7"/>
  <c r="G486" i="1" s="1"/>
  <c r="H486" i="1" s="1"/>
  <c r="C964" i="8" s="1"/>
  <c r="H1857" i="7"/>
  <c r="G485" i="1" s="1"/>
  <c r="H485" i="1" s="1"/>
  <c r="C962" i="8" s="1"/>
  <c r="H1831" i="7"/>
  <c r="G481" i="1" s="1"/>
  <c r="H481" i="1" s="1"/>
  <c r="C954" i="8" s="1"/>
  <c r="H1773" i="7"/>
  <c r="G464" i="1" s="1"/>
  <c r="H464" i="1" s="1"/>
  <c r="C920" i="8" s="1"/>
  <c r="H1751" i="7"/>
  <c r="G458" i="1" s="1"/>
  <c r="H458" i="1" s="1"/>
  <c r="C908" i="8" s="1"/>
  <c r="H1740" i="7"/>
  <c r="G456" i="1" s="1"/>
  <c r="H456" i="1" s="1"/>
  <c r="C904" i="8" s="1"/>
  <c r="H1714" i="7"/>
  <c r="G451" i="1" s="1"/>
  <c r="H451" i="1" s="1"/>
  <c r="C894" i="8" s="1"/>
  <c r="H1699" i="7"/>
  <c r="G448" i="1" s="1"/>
  <c r="H448" i="1" s="1"/>
  <c r="C888" i="8" s="1"/>
  <c r="H1684" i="7"/>
  <c r="G445" i="1" s="1"/>
  <c r="H445" i="1" s="1"/>
  <c r="C882" i="8" s="1"/>
  <c r="H1660" i="7"/>
  <c r="G441" i="1" s="1"/>
  <c r="H441" i="1" s="1"/>
  <c r="C874" i="8" s="1"/>
  <c r="H1638" i="7"/>
  <c r="G439" i="1" s="1"/>
  <c r="H439" i="1" s="1"/>
  <c r="C870" i="8" s="1"/>
  <c r="H1600" i="7"/>
  <c r="G429" i="1" s="1"/>
  <c r="H429" i="1" s="1"/>
  <c r="C850" i="8" s="1"/>
  <c r="H1560" i="7"/>
  <c r="G421" i="1" s="1"/>
  <c r="H421" i="1" s="1"/>
  <c r="C834" i="8" s="1"/>
  <c r="H1532" i="7"/>
  <c r="G416" i="1" s="1"/>
  <c r="H416" i="1" s="1"/>
  <c r="H1511" i="7"/>
  <c r="G412" i="1" s="1"/>
  <c r="H412" i="1" s="1"/>
  <c r="C816" i="8" s="1"/>
  <c r="H1457" i="7"/>
  <c r="G407" i="1" s="1"/>
  <c r="H407" i="1" s="1"/>
  <c r="C806" i="8" s="1"/>
  <c r="H1411" i="7"/>
  <c r="G403" i="1" s="1"/>
  <c r="H403" i="1" s="1"/>
  <c r="C798" i="8" s="1"/>
  <c r="H1389" i="7"/>
  <c r="G397" i="1" s="1"/>
  <c r="H397" i="1" s="1"/>
  <c r="C786" i="8" s="1"/>
  <c r="H1376" i="7"/>
  <c r="G395" i="1" s="1"/>
  <c r="H395" i="1" s="1"/>
  <c r="H1359" i="7"/>
  <c r="G390" i="1" s="1"/>
  <c r="H390" i="1" s="1"/>
  <c r="C772" i="8" s="1"/>
  <c r="H1331" i="7"/>
  <c r="G388" i="1" s="1"/>
  <c r="H388" i="1" s="1"/>
  <c r="C768" i="8" s="1"/>
  <c r="H1342" i="7"/>
  <c r="G389" i="1" s="1"/>
  <c r="H389" i="1" s="1"/>
  <c r="C770" i="8" s="1"/>
  <c r="H1303" i="7"/>
  <c r="G385" i="1" s="1"/>
  <c r="H385" i="1" s="1"/>
  <c r="C762" i="8" s="1"/>
  <c r="H1284" i="7"/>
  <c r="G382" i="1" s="1"/>
  <c r="H382" i="1" s="1"/>
  <c r="C756" i="8" s="1"/>
  <c r="H1276" i="7"/>
  <c r="G381" i="1" s="1"/>
  <c r="H381" i="1" s="1"/>
  <c r="C754" i="8" s="1"/>
  <c r="H1269" i="7"/>
  <c r="G380" i="1" s="1"/>
  <c r="H380" i="1" s="1"/>
  <c r="C752" i="8" s="1"/>
  <c r="H1256" i="7"/>
  <c r="G369" i="1" s="1"/>
  <c r="H369" i="1" s="1"/>
  <c r="C730" i="8" s="1"/>
  <c r="H1223" i="7"/>
  <c r="G365" i="1" s="1"/>
  <c r="H365" i="1" s="1"/>
  <c r="C722" i="8" s="1"/>
  <c r="H1200" i="7"/>
  <c r="G364" i="1" s="1"/>
  <c r="H364" i="1" s="1"/>
  <c r="C720" i="8" s="1"/>
  <c r="H1190" i="7"/>
  <c r="G363" i="1" s="1"/>
  <c r="H363" i="1" s="1"/>
  <c r="C718" i="8" s="1"/>
  <c r="H1135" i="7"/>
  <c r="G346" i="1" s="1"/>
  <c r="H346" i="1" s="1"/>
  <c r="C684" i="8" s="1"/>
  <c r="H1093" i="7"/>
  <c r="G336" i="1" s="1"/>
  <c r="H336" i="1" s="1"/>
  <c r="C664" i="8" s="1"/>
  <c r="H1051" i="7"/>
  <c r="G333" i="1" s="1"/>
  <c r="H333" i="1" s="1"/>
  <c r="C658" i="8" s="1"/>
  <c r="H1043" i="7"/>
  <c r="G332" i="1" s="1"/>
  <c r="H332" i="1" s="1"/>
  <c r="C656" i="8" s="1"/>
  <c r="H1032" i="7"/>
  <c r="G331" i="1" s="1"/>
  <c r="H331" i="1" s="1"/>
  <c r="C654" i="8" s="1"/>
  <c r="H1005" i="7"/>
  <c r="G316" i="1" s="1"/>
  <c r="H316" i="1" s="1"/>
  <c r="C624" i="8" s="1"/>
  <c r="H983" i="7"/>
  <c r="G312" i="1" s="1"/>
  <c r="H312" i="1" s="1"/>
  <c r="C616" i="8" s="1"/>
  <c r="H976" i="7"/>
  <c r="G311" i="1" s="1"/>
  <c r="H311" i="1" s="1"/>
  <c r="C614" i="8" s="1"/>
  <c r="H963" i="7"/>
  <c r="G310" i="1" s="1"/>
  <c r="H310" i="1" s="1"/>
  <c r="C612" i="8" s="1"/>
  <c r="H950" i="7"/>
  <c r="G309" i="1" s="1"/>
  <c r="H309" i="1" s="1"/>
  <c r="C610" i="8" s="1"/>
  <c r="H926" i="7"/>
  <c r="G306" i="1" s="1"/>
  <c r="H306" i="1" s="1"/>
  <c r="C604" i="8" s="1"/>
  <c r="H916" i="7"/>
  <c r="G305" i="1" s="1"/>
  <c r="H305" i="1" s="1"/>
  <c r="C602" i="8" s="1"/>
  <c r="H908" i="7"/>
  <c r="G304" i="1" s="1"/>
  <c r="H304" i="1" s="1"/>
  <c r="C600" i="8" s="1"/>
  <c r="H899" i="7"/>
  <c r="G303" i="1" s="1"/>
  <c r="H303" i="1" s="1"/>
  <c r="C598" i="8" s="1"/>
  <c r="H892" i="7"/>
  <c r="G302" i="1" s="1"/>
  <c r="H302" i="1" s="1"/>
  <c r="C596" i="8" s="1"/>
  <c r="H877" i="7"/>
  <c r="G300" i="1" s="1"/>
  <c r="H300" i="1" s="1"/>
  <c r="C592" i="8" s="1"/>
  <c r="H848" i="7"/>
  <c r="G290" i="1" s="1"/>
  <c r="H290" i="1" s="1"/>
  <c r="C572" i="8" s="1"/>
  <c r="H830" i="7"/>
  <c r="G288" i="1" s="1"/>
  <c r="H288" i="1" s="1"/>
  <c r="C568" i="8" s="1"/>
  <c r="H821" i="7"/>
  <c r="G287" i="1" s="1"/>
  <c r="H287" i="1" s="1"/>
  <c r="C566" i="8" s="1"/>
  <c r="H803" i="7"/>
  <c r="G271" i="1" s="1"/>
  <c r="H271" i="1" s="1"/>
  <c r="C534" i="8" s="1"/>
  <c r="H796" i="7"/>
  <c r="G269" i="1" s="1"/>
  <c r="H269" i="1" s="1"/>
  <c r="C530" i="8" s="1"/>
  <c r="H788" i="7"/>
  <c r="G268" i="1" s="1"/>
  <c r="H268" i="1" s="1"/>
  <c r="C528" i="8" s="1"/>
  <c r="H780" i="7"/>
  <c r="G267" i="1" s="1"/>
  <c r="H267" i="1" s="1"/>
  <c r="C526" i="8" s="1"/>
  <c r="H763" i="7"/>
  <c r="G259" i="1" s="1"/>
  <c r="H259" i="1" s="1"/>
  <c r="H750" i="7"/>
  <c r="G227" i="1" s="1"/>
  <c r="H227" i="1" s="1"/>
  <c r="H734" i="7"/>
  <c r="G222" i="1" s="1"/>
  <c r="H222" i="1" s="1"/>
  <c r="C436" i="8" s="1"/>
  <c r="H729" i="7"/>
  <c r="G221" i="1" s="1"/>
  <c r="H221" i="1" s="1"/>
  <c r="C434" i="8" s="1"/>
  <c r="H724" i="7"/>
  <c r="G220" i="1" s="1"/>
  <c r="H220" i="1" s="1"/>
  <c r="H701" i="7"/>
  <c r="G211" i="1" s="1"/>
  <c r="H211" i="1" s="1"/>
  <c r="C414" i="8" s="1"/>
  <c r="H696" i="7"/>
  <c r="G210" i="1" s="1"/>
  <c r="H210" i="1" s="1"/>
  <c r="C412" i="8" s="1"/>
  <c r="H673" i="7"/>
  <c r="G205" i="1" s="1"/>
  <c r="H205" i="1" s="1"/>
  <c r="H639" i="7"/>
  <c r="G198" i="1" s="1"/>
  <c r="H198" i="1" s="1"/>
  <c r="C388" i="8" s="1"/>
  <c r="H632" i="7"/>
  <c r="G197" i="1" s="1"/>
  <c r="H197" i="1" s="1"/>
  <c r="C386" i="8" s="1"/>
  <c r="H625" i="7"/>
  <c r="G196" i="1" s="1"/>
  <c r="H196" i="1" s="1"/>
  <c r="C384" i="8" s="1"/>
  <c r="H578" i="7"/>
  <c r="G190" i="1" s="1"/>
  <c r="H190" i="1" s="1"/>
  <c r="C372" i="8" s="1"/>
  <c r="H559" i="7"/>
  <c r="G186" i="1" s="1"/>
  <c r="H186" i="1" s="1"/>
  <c r="C364" i="8" s="1"/>
  <c r="H532" i="7"/>
  <c r="G182" i="1" s="1"/>
  <c r="H182" i="1" s="1"/>
  <c r="C356" i="8" s="1"/>
  <c r="H517" i="7"/>
  <c r="G180" i="1" s="1"/>
  <c r="H180" i="1" s="1"/>
  <c r="H493" i="7"/>
  <c r="G165" i="1" s="1"/>
  <c r="H165" i="1" s="1"/>
  <c r="C322" i="8" s="1"/>
  <c r="H446" i="7"/>
  <c r="G152" i="1" s="1"/>
  <c r="H152" i="1" s="1"/>
  <c r="C296" i="8" s="1"/>
  <c r="H439" i="7"/>
  <c r="G151" i="1" s="1"/>
  <c r="H151" i="1" s="1"/>
  <c r="C294" i="8" s="1"/>
  <c r="H432" i="7"/>
  <c r="G150" i="1" s="1"/>
  <c r="H150" i="1" s="1"/>
  <c r="C292" i="8" s="1"/>
  <c r="H418" i="7"/>
  <c r="G148" i="1" s="1"/>
  <c r="H148" i="1" s="1"/>
  <c r="C288" i="8" s="1"/>
  <c r="H382" i="7"/>
  <c r="G140" i="1" s="1"/>
  <c r="H140" i="1" s="1"/>
  <c r="C272" i="8" s="1"/>
  <c r="H358" i="7"/>
  <c r="G136" i="1" s="1"/>
  <c r="H136" i="1" s="1"/>
  <c r="C264" i="8" s="1"/>
  <c r="H350" i="7"/>
  <c r="G135" i="1" s="1"/>
  <c r="H135" i="1" s="1"/>
  <c r="C262" i="8" s="1"/>
  <c r="H341" i="7"/>
  <c r="G132" i="1" s="1"/>
  <c r="H132" i="1" s="1"/>
  <c r="C256" i="8" s="1"/>
  <c r="H329" i="7"/>
  <c r="G129" i="1" s="1"/>
  <c r="H129" i="1" s="1"/>
  <c r="H318" i="7"/>
  <c r="G126" i="1" s="1"/>
  <c r="H126" i="1" s="1"/>
  <c r="C244" i="8" s="1"/>
  <c r="H313" i="7"/>
  <c r="G125" i="1" s="1"/>
  <c r="H125" i="1" s="1"/>
  <c r="H298" i="7"/>
  <c r="G119" i="1" s="1"/>
  <c r="H119" i="1" s="1"/>
  <c r="C230" i="8" s="1"/>
  <c r="H262" i="7"/>
  <c r="G110" i="1" s="1"/>
  <c r="H110" i="1" s="1"/>
  <c r="C212" i="8" s="1"/>
  <c r="H236" i="7"/>
  <c r="G108" i="1" s="1"/>
  <c r="H108" i="1" s="1"/>
  <c r="H175" i="7"/>
  <c r="G88" i="1" s="1"/>
  <c r="H88" i="1" s="1"/>
  <c r="C168" i="8" s="1"/>
  <c r="H158" i="7"/>
  <c r="G85" i="1" s="1"/>
  <c r="H85" i="1" s="1"/>
  <c r="C162" i="8" s="1"/>
  <c r="H129" i="7"/>
  <c r="G65" i="1" s="1"/>
  <c r="H65" i="1" s="1"/>
  <c r="H105" i="7"/>
  <c r="G38" i="1" s="1"/>
  <c r="H38" i="1" s="1"/>
  <c r="C68" i="8" s="1"/>
  <c r="H100" i="7"/>
  <c r="G37" i="1" s="1"/>
  <c r="H37" i="1" s="1"/>
  <c r="H82" i="7"/>
  <c r="G33" i="1" s="1"/>
  <c r="H33" i="1" s="1"/>
  <c r="C58" i="8" s="1"/>
  <c r="H75" i="7"/>
  <c r="G31" i="1" s="1"/>
  <c r="H31" i="1" s="1"/>
  <c r="C54" i="8" s="1"/>
  <c r="H68" i="7"/>
  <c r="G30" i="1" s="1"/>
  <c r="H30" i="1" s="1"/>
  <c r="C52" i="8" s="1"/>
  <c r="H55" i="7"/>
  <c r="G27" i="1" s="1"/>
  <c r="H27" i="1" s="1"/>
  <c r="C46" i="8" s="1"/>
  <c r="H33" i="7"/>
  <c r="G22" i="1" s="1"/>
  <c r="H22" i="1" s="1"/>
  <c r="C6" i="8"/>
  <c r="C5" i="8"/>
  <c r="C4" i="8"/>
  <c r="C3" i="8"/>
  <c r="C6" i="2"/>
  <c r="B6" i="2"/>
  <c r="C5" i="2"/>
  <c r="C4" i="2"/>
  <c r="B4" i="2"/>
  <c r="C3" i="2"/>
  <c r="B3" i="2"/>
  <c r="B2" i="2"/>
  <c r="B1" i="2"/>
  <c r="J28" i="8" l="1"/>
  <c r="G26" i="8"/>
  <c r="P26" i="8"/>
  <c r="Q28" i="8"/>
  <c r="K26" i="8"/>
  <c r="L26" i="8"/>
  <c r="S26" i="8"/>
  <c r="I26" i="8"/>
  <c r="M26" i="8"/>
  <c r="O26" i="8"/>
  <c r="H26" i="8"/>
  <c r="N26" i="8"/>
  <c r="F26" i="8"/>
  <c r="D26" i="8"/>
  <c r="E26" i="8"/>
  <c r="R26" i="8"/>
  <c r="J26" i="8"/>
  <c r="Q26" i="8"/>
  <c r="F71" i="8"/>
  <c r="I71" i="8"/>
  <c r="J71" i="8"/>
  <c r="O71" i="8"/>
  <c r="M71" i="8"/>
  <c r="H71" i="8"/>
  <c r="T71" i="8"/>
  <c r="K71" i="8"/>
  <c r="P71" i="8"/>
  <c r="R450" i="8"/>
  <c r="R449" i="8" s="1"/>
  <c r="D71" i="8"/>
  <c r="E71" i="8"/>
  <c r="L71" i="8"/>
  <c r="N71" i="8"/>
  <c r="U634" i="8"/>
  <c r="U633" i="8" s="1"/>
  <c r="U118" i="8"/>
  <c r="U117" i="8" s="1"/>
  <c r="U468" i="8"/>
  <c r="U516" i="8"/>
  <c r="U515" i="8" s="1"/>
  <c r="U926" i="8"/>
  <c r="U925" i="8" s="1"/>
  <c r="U182" i="8"/>
  <c r="U181" i="8" s="1"/>
  <c r="U306" i="8"/>
  <c r="U305" i="8" s="1"/>
  <c r="U146" i="8"/>
  <c r="U145" i="8" s="1"/>
  <c r="U1456" i="8"/>
  <c r="U1455" i="8" s="1"/>
  <c r="U546" i="8"/>
  <c r="U545" i="8" s="1"/>
  <c r="U520" i="8"/>
  <c r="U519" i="8" s="1"/>
  <c r="U1280" i="8"/>
  <c r="U1279" i="8" s="1"/>
  <c r="U130" i="8"/>
  <c r="U129" i="8" s="1"/>
  <c r="H42" i="1"/>
  <c r="U1052" i="8"/>
  <c r="U1051" i="8" s="1"/>
  <c r="U628" i="8"/>
  <c r="U627" i="8" s="1"/>
  <c r="U124" i="8"/>
  <c r="U123" i="8" s="1"/>
  <c r="U562" i="8"/>
  <c r="U561" i="8" s="1"/>
  <c r="U502" i="8"/>
  <c r="U501" i="8" s="1"/>
  <c r="U342" i="8"/>
  <c r="U341" i="8" s="1"/>
  <c r="U60" i="8"/>
  <c r="U59" i="8" s="1"/>
  <c r="G28" i="8"/>
  <c r="U1548" i="8"/>
  <c r="U1547" i="8" s="1"/>
  <c r="U632" i="8"/>
  <c r="U631" i="8" s="1"/>
  <c r="U1402" i="8"/>
  <c r="U1401" i="8" s="1"/>
  <c r="U310" i="8"/>
  <c r="U309" i="8" s="1"/>
  <c r="U470" i="8"/>
  <c r="U469" i="8" s="1"/>
  <c r="U138" i="8"/>
  <c r="U137" i="8" s="1"/>
  <c r="U112" i="8"/>
  <c r="U111" i="8" s="1"/>
  <c r="U1452" i="8"/>
  <c r="U1451" i="8" s="1"/>
  <c r="U744" i="8"/>
  <c r="U743" i="8" s="1"/>
  <c r="U460" i="8"/>
  <c r="U459" i="8" s="1"/>
  <c r="U1426" i="8"/>
  <c r="U1425" i="8" s="1"/>
  <c r="U1276" i="8"/>
  <c r="U1275" i="8" s="1"/>
  <c r="U498" i="8"/>
  <c r="U497" i="8" s="1"/>
  <c r="U92" i="8"/>
  <c r="U90" i="8" s="1"/>
  <c r="U89" i="8" s="1"/>
  <c r="U1454" i="8"/>
  <c r="U1453" i="8" s="1"/>
  <c r="U136" i="8"/>
  <c r="U135" i="8" s="1"/>
  <c r="U584" i="8"/>
  <c r="U583" i="8" s="1"/>
  <c r="U644" i="8"/>
  <c r="U643" i="8" s="1"/>
  <c r="U140" i="8"/>
  <c r="U139" i="8" s="1"/>
  <c r="U486" i="8"/>
  <c r="U485" i="8" s="1"/>
  <c r="U1278" i="8"/>
  <c r="U1277" i="8" s="1"/>
  <c r="U998" i="8"/>
  <c r="U997" i="8" s="1"/>
  <c r="U780" i="8"/>
  <c r="U779" i="8" s="1"/>
  <c r="U518" i="8"/>
  <c r="U517" i="8" s="1"/>
  <c r="U484" i="8"/>
  <c r="U483" i="8" s="1"/>
  <c r="U104" i="8"/>
  <c r="U103" i="8" s="1"/>
  <c r="U1546" i="8"/>
  <c r="U1545" i="8" s="1"/>
  <c r="U1442" i="8"/>
  <c r="U1441" i="8" s="1"/>
  <c r="U930" i="8"/>
  <c r="U929" i="8" s="1"/>
  <c r="U706" i="8"/>
  <c r="U705" i="8" s="1"/>
  <c r="U646" i="8"/>
  <c r="U645" i="8" s="1"/>
  <c r="U558" i="8"/>
  <c r="U557" i="8" s="1"/>
  <c r="U506" i="8"/>
  <c r="U505" i="8" s="1"/>
  <c r="U472" i="8"/>
  <c r="U471" i="8" s="1"/>
  <c r="U142" i="8"/>
  <c r="U141" i="8" s="1"/>
  <c r="U1424" i="8"/>
  <c r="U1423" i="8" s="1"/>
  <c r="U1398" i="8"/>
  <c r="U1397" i="8" s="1"/>
  <c r="U928" i="8"/>
  <c r="U927" i="8" s="1"/>
  <c r="U556" i="8"/>
  <c r="U555" i="8" s="1"/>
  <c r="U496" i="8"/>
  <c r="U495" i="8" s="1"/>
  <c r="U336" i="8"/>
  <c r="U335" i="8" s="1"/>
  <c r="U64" i="8"/>
  <c r="U63" i="8" s="1"/>
  <c r="U580" i="8"/>
  <c r="U579" i="8" s="1"/>
  <c r="U494" i="8"/>
  <c r="U493" i="8" s="1"/>
  <c r="U180" i="8"/>
  <c r="U179" i="8" s="1"/>
  <c r="U80" i="8"/>
  <c r="U79" i="8" s="1"/>
  <c r="U1428" i="8"/>
  <c r="U1427" i="8" s="1"/>
  <c r="U544" i="8"/>
  <c r="U543" i="8" s="1"/>
  <c r="U508" i="8"/>
  <c r="U507" i="8" s="1"/>
  <c r="U340" i="8"/>
  <c r="U339" i="8" s="1"/>
  <c r="U128" i="8"/>
  <c r="U127" i="8" s="1"/>
  <c r="U78" i="8"/>
  <c r="U77" i="8" s="1"/>
  <c r="U1450" i="8"/>
  <c r="U1449" i="8" s="1"/>
  <c r="U996" i="8"/>
  <c r="U995" i="8" s="1"/>
  <c r="U742" i="8"/>
  <c r="U741" i="8" s="1"/>
  <c r="U692" i="8"/>
  <c r="U691" i="8" s="1"/>
  <c r="U542" i="8"/>
  <c r="U541" i="8" s="1"/>
  <c r="U178" i="8"/>
  <c r="U177" i="8" s="1"/>
  <c r="U134" i="8"/>
  <c r="U133" i="8" s="1"/>
  <c r="U82" i="8"/>
  <c r="U81" i="8" s="1"/>
  <c r="U1416" i="8"/>
  <c r="U1415" i="8" s="1"/>
  <c r="U704" i="8"/>
  <c r="U703" i="8" s="1"/>
  <c r="U548" i="8"/>
  <c r="U547" i="8" s="1"/>
  <c r="U454" i="8"/>
  <c r="U453" i="8" s="1"/>
  <c r="U114" i="8"/>
  <c r="U113" i="8" s="1"/>
  <c r="M89" i="8"/>
  <c r="L89" i="8"/>
  <c r="G89" i="8"/>
  <c r="N89" i="8"/>
  <c r="U1050" i="8"/>
  <c r="U1049" i="8" s="1"/>
  <c r="U696" i="8"/>
  <c r="U695" i="8" s="1"/>
  <c r="U512" i="8"/>
  <c r="U511" i="8" s="1"/>
  <c r="U334" i="8"/>
  <c r="U333" i="8" s="1"/>
  <c r="U88" i="8"/>
  <c r="U87" i="8" s="1"/>
  <c r="U1444" i="8"/>
  <c r="U1443" i="8" s="1"/>
  <c r="U1420" i="8"/>
  <c r="U1419" i="8" s="1"/>
  <c r="U736" i="8"/>
  <c r="U735" i="8" s="1"/>
  <c r="U560" i="8"/>
  <c r="U559" i="8" s="1"/>
  <c r="U500" i="8"/>
  <c r="U499" i="8" s="1"/>
  <c r="U144" i="8"/>
  <c r="U143" i="8" s="1"/>
  <c r="U1286" i="8"/>
  <c r="U1285" i="8" s="1"/>
  <c r="U350" i="8"/>
  <c r="U349" i="8" s="1"/>
  <c r="U126" i="8"/>
  <c r="U125" i="8" s="1"/>
  <c r="U1440" i="8"/>
  <c r="U1439" i="8" s="1"/>
  <c r="U1016" i="8"/>
  <c r="U1015" i="8" s="1"/>
  <c r="U636" i="8"/>
  <c r="U635" i="8" s="1"/>
  <c r="U540" i="8"/>
  <c r="U539" i="8" s="1"/>
  <c r="U514" i="8"/>
  <c r="U513" i="8" s="1"/>
  <c r="U504" i="8"/>
  <c r="U503" i="8" s="1"/>
  <c r="U480" i="8"/>
  <c r="U479" i="8" s="1"/>
  <c r="U132" i="8"/>
  <c r="U131" i="8" s="1"/>
  <c r="U1438" i="8"/>
  <c r="U1437" i="8" s="1"/>
  <c r="U1014" i="8"/>
  <c r="U1013" i="8" s="1"/>
  <c r="U538" i="8"/>
  <c r="U537" i="8" s="1"/>
  <c r="P450" i="8"/>
  <c r="P449" i="8" s="1"/>
  <c r="O450" i="8"/>
  <c r="O449" i="8" s="1"/>
  <c r="Q450" i="8"/>
  <c r="Q449" i="8" s="1"/>
  <c r="J450" i="8"/>
  <c r="J449" i="8" s="1"/>
  <c r="U120" i="8"/>
  <c r="U119" i="8" s="1"/>
  <c r="U1540" i="8"/>
  <c r="U1539" i="8" s="1"/>
  <c r="U1404" i="8"/>
  <c r="U1403" i="8" s="1"/>
  <c r="U1048" i="8"/>
  <c r="U1047" i="8" s="1"/>
  <c r="U932" i="8"/>
  <c r="U931" i="8" s="1"/>
  <c r="U694" i="8"/>
  <c r="U693" i="8" s="1"/>
  <c r="U492" i="8"/>
  <c r="U491" i="8" s="1"/>
  <c r="U1418" i="8"/>
  <c r="U1417" i="8" s="1"/>
  <c r="U638" i="8"/>
  <c r="U637" i="8" s="1"/>
  <c r="U576" i="8"/>
  <c r="U575" i="8" s="1"/>
  <c r="U490" i="8"/>
  <c r="U489" i="8" s="1"/>
  <c r="U458" i="8"/>
  <c r="U457" i="8" s="1"/>
  <c r="U116" i="8"/>
  <c r="U115" i="8" s="1"/>
  <c r="U1448" i="8"/>
  <c r="U1447" i="8" s="1"/>
  <c r="U1432" i="8"/>
  <c r="U1431" i="8" s="1"/>
  <c r="U994" i="8"/>
  <c r="U993" i="8" s="1"/>
  <c r="U574" i="8"/>
  <c r="U573" i="8" s="1"/>
  <c r="U150" i="8"/>
  <c r="U149" i="8" s="1"/>
  <c r="U1422" i="8"/>
  <c r="U1421" i="8" s="1"/>
  <c r="U934" i="8"/>
  <c r="U933" i="8" s="1"/>
  <c r="U554" i="8"/>
  <c r="U553" i="8" s="1"/>
  <c r="U478" i="8"/>
  <c r="U477" i="8" s="1"/>
  <c r="E466" i="8"/>
  <c r="E465" i="8" s="1"/>
  <c r="U640" i="8"/>
  <c r="U639" i="8" s="1"/>
  <c r="U474" i="8"/>
  <c r="U473" i="8" s="1"/>
  <c r="U1018" i="8"/>
  <c r="U1017" i="8" s="1"/>
  <c r="U338" i="8"/>
  <c r="U337" i="8" s="1"/>
  <c r="U1284" i="8"/>
  <c r="U1283" i="8" s="1"/>
  <c r="U308" i="8"/>
  <c r="U307" i="8" s="1"/>
  <c r="U642" i="8"/>
  <c r="U641" i="8" s="1"/>
  <c r="T466" i="8"/>
  <c r="T465" i="8" s="1"/>
  <c r="P28" i="8"/>
  <c r="P22" i="8" s="1"/>
  <c r="O28" i="8"/>
  <c r="U1436" i="8"/>
  <c r="U1435" i="8" s="1"/>
  <c r="U536" i="8"/>
  <c r="U535" i="8" s="1"/>
  <c r="U86" i="8"/>
  <c r="U85" i="8" s="1"/>
  <c r="U1434" i="8"/>
  <c r="U1433" i="8" s="1"/>
  <c r="U630" i="8"/>
  <c r="U629" i="8" s="1"/>
  <c r="P456" i="8"/>
  <c r="P455" i="8" s="1"/>
  <c r="O456" i="8"/>
  <c r="O455" i="8" s="1"/>
  <c r="Q456" i="8"/>
  <c r="Q455" i="8" s="1"/>
  <c r="R456" i="8"/>
  <c r="R455" i="8" s="1"/>
  <c r="U98" i="8"/>
  <c r="U97" i="8" s="1"/>
  <c r="U740" i="8"/>
  <c r="U739" i="8" s="1"/>
  <c r="U690" i="8"/>
  <c r="U689" i="8" s="1"/>
  <c r="U1414" i="8"/>
  <c r="U1413" i="8" s="1"/>
  <c r="U738" i="8"/>
  <c r="U737" i="8" s="1"/>
  <c r="H228" i="1"/>
  <c r="C448" i="8" s="1"/>
  <c r="N28" i="8"/>
  <c r="E28" i="8"/>
  <c r="E22" i="8" s="1"/>
  <c r="U552" i="8"/>
  <c r="U551" i="8" s="1"/>
  <c r="N456" i="8"/>
  <c r="N455" i="8" s="1"/>
  <c r="U938" i="8"/>
  <c r="U937" i="8" s="1"/>
  <c r="U778" i="8"/>
  <c r="U777" i="8" s="1"/>
  <c r="U482" i="8"/>
  <c r="U481" i="8" s="1"/>
  <c r="U1544" i="8"/>
  <c r="U1543" i="8" s="1"/>
  <c r="U488" i="8"/>
  <c r="U487" i="8" s="1"/>
  <c r="U346" i="8"/>
  <c r="U345" i="8" s="1"/>
  <c r="U1430" i="8"/>
  <c r="U1429" i="8" s="1"/>
  <c r="U992" i="8"/>
  <c r="U991" i="8" s="1"/>
  <c r="U792" i="8"/>
  <c r="U790" i="8" s="1"/>
  <c r="U789" i="8" s="1"/>
  <c r="U452" i="8"/>
  <c r="U450" i="8" s="1"/>
  <c r="D28" i="8"/>
  <c r="D22" i="8" s="1"/>
  <c r="L28" i="8"/>
  <c r="L22" i="8" s="1"/>
  <c r="U252" i="8"/>
  <c r="U251" i="8" s="1"/>
  <c r="U578" i="8"/>
  <c r="U577" i="8" s="1"/>
  <c r="T439" i="8"/>
  <c r="P439" i="8"/>
  <c r="O439" i="8"/>
  <c r="M439" i="8"/>
  <c r="U302" i="8"/>
  <c r="U301" i="8" s="1"/>
  <c r="U550" i="8"/>
  <c r="U549" i="8" s="1"/>
  <c r="U184" i="8"/>
  <c r="U183" i="8" s="1"/>
  <c r="Q95" i="8"/>
  <c r="F95" i="8"/>
  <c r="P95" i="8"/>
  <c r="H95" i="8"/>
  <c r="U936" i="8"/>
  <c r="U935" i="8" s="1"/>
  <c r="U582" i="8"/>
  <c r="U581" i="8" s="1"/>
  <c r="U1542" i="8"/>
  <c r="U1541" i="8" s="1"/>
  <c r="U1446" i="8"/>
  <c r="U1445" i="8" s="1"/>
  <c r="J789" i="8"/>
  <c r="Q789" i="8"/>
  <c r="M789" i="8"/>
  <c r="F789" i="8"/>
  <c r="U467" i="8"/>
  <c r="P466" i="8"/>
  <c r="P465" i="8" s="1"/>
  <c r="J466" i="8"/>
  <c r="J465" i="8" s="1"/>
  <c r="D439" i="8"/>
  <c r="S439" i="8"/>
  <c r="L439" i="8"/>
  <c r="G439" i="8"/>
  <c r="S456" i="8"/>
  <c r="S455" i="8" s="1"/>
  <c r="E456" i="8"/>
  <c r="E455" i="8" s="1"/>
  <c r="T456" i="8"/>
  <c r="T455" i="8" s="1"/>
  <c r="F456" i="8"/>
  <c r="F455" i="8" s="1"/>
  <c r="T95" i="8"/>
  <c r="J95" i="8"/>
  <c r="S95" i="8"/>
  <c r="I95" i="8"/>
  <c r="J89" i="8"/>
  <c r="Q89" i="8"/>
  <c r="O89" i="8"/>
  <c r="H89" i="8"/>
  <c r="T89" i="8"/>
  <c r="I789" i="8"/>
  <c r="E789" i="8"/>
  <c r="T789" i="8"/>
  <c r="P789" i="8"/>
  <c r="R789" i="8"/>
  <c r="I466" i="8"/>
  <c r="I465" i="8" s="1"/>
  <c r="H466" i="8"/>
  <c r="H465" i="8" s="1"/>
  <c r="D466" i="8"/>
  <c r="D465" i="8" s="1"/>
  <c r="S466" i="8"/>
  <c r="S465" i="8" s="1"/>
  <c r="R466" i="8"/>
  <c r="R465" i="8" s="1"/>
  <c r="S450" i="8"/>
  <c r="E450" i="8"/>
  <c r="T450" i="8"/>
  <c r="N450" i="8"/>
  <c r="U442" i="8"/>
  <c r="N439" i="8"/>
  <c r="J439" i="8"/>
  <c r="K439" i="8"/>
  <c r="H439" i="8"/>
  <c r="I456" i="8"/>
  <c r="I455" i="8" s="1"/>
  <c r="H456" i="8"/>
  <c r="H455" i="8" s="1"/>
  <c r="D456" i="8"/>
  <c r="D455" i="8" s="1"/>
  <c r="J456" i="8"/>
  <c r="J455" i="8" s="1"/>
  <c r="D95" i="8"/>
  <c r="K95" i="8"/>
  <c r="N95" i="8"/>
  <c r="L95" i="8"/>
  <c r="U74" i="8"/>
  <c r="P89" i="8"/>
  <c r="D89" i="8"/>
  <c r="E89" i="8"/>
  <c r="K89" i="8"/>
  <c r="L789" i="8"/>
  <c r="H789" i="8"/>
  <c r="D789" i="8"/>
  <c r="S789" i="8"/>
  <c r="L466" i="8"/>
  <c r="L465" i="8" s="1"/>
  <c r="K466" i="8"/>
  <c r="K465" i="8" s="1"/>
  <c r="G466" i="8"/>
  <c r="G465" i="8" s="1"/>
  <c r="N466" i="8"/>
  <c r="N465" i="8" s="1"/>
  <c r="I450" i="8"/>
  <c r="H450" i="8"/>
  <c r="D450" i="8"/>
  <c r="F450" i="8"/>
  <c r="I24" i="8"/>
  <c r="F24" i="8"/>
  <c r="M24" i="8"/>
  <c r="I439" i="8"/>
  <c r="E439" i="8"/>
  <c r="Q439" i="8"/>
  <c r="F439" i="8"/>
  <c r="R439" i="8"/>
  <c r="M456" i="8"/>
  <c r="M455" i="8" s="1"/>
  <c r="L456" i="8"/>
  <c r="L455" i="8" s="1"/>
  <c r="K456" i="8"/>
  <c r="K455" i="8" s="1"/>
  <c r="G456" i="8"/>
  <c r="G455" i="8" s="1"/>
  <c r="E95" i="8"/>
  <c r="G95" i="8"/>
  <c r="M95" i="8"/>
  <c r="R95" i="8"/>
  <c r="O95" i="8"/>
  <c r="S89" i="8"/>
  <c r="F89" i="8"/>
  <c r="I89" i="8"/>
  <c r="R89" i="8"/>
  <c r="O789" i="8"/>
  <c r="K789" i="8"/>
  <c r="G789" i="8"/>
  <c r="N789" i="8"/>
  <c r="O466" i="8"/>
  <c r="O465" i="8" s="1"/>
  <c r="Q466" i="8"/>
  <c r="Q465" i="8" s="1"/>
  <c r="M466" i="8"/>
  <c r="M465" i="8" s="1"/>
  <c r="F466" i="8"/>
  <c r="F465" i="8" s="1"/>
  <c r="M450" i="8"/>
  <c r="L450" i="8"/>
  <c r="K450" i="8"/>
  <c r="G450" i="8"/>
  <c r="U1476" i="8"/>
  <c r="U1475" i="8" s="1"/>
  <c r="U1266" i="8"/>
  <c r="U1265" i="8" s="1"/>
  <c r="U40" i="8"/>
  <c r="U39" i="8" s="1"/>
  <c r="U622" i="8"/>
  <c r="U621" i="8" s="1"/>
  <c r="U524" i="8"/>
  <c r="U523" i="8" s="1"/>
  <c r="U748" i="8"/>
  <c r="U747" i="8" s="1"/>
  <c r="U952" i="8"/>
  <c r="U951" i="8" s="1"/>
  <c r="U862" i="8"/>
  <c r="U861" i="8" s="1"/>
  <c r="U1242" i="8"/>
  <c r="U1241" i="8" s="1"/>
  <c r="U1474" i="8"/>
  <c r="U1473" i="8" s="1"/>
  <c r="U1358" i="8"/>
  <c r="U1357" i="8" s="1"/>
  <c r="U912" i="8"/>
  <c r="U911" i="8" s="1"/>
  <c r="U1486" i="8"/>
  <c r="U1485" i="8" s="1"/>
  <c r="U866" i="8"/>
  <c r="U865" i="8" s="1"/>
  <c r="U284" i="8"/>
  <c r="U283" i="8" s="1"/>
  <c r="U1206" i="8"/>
  <c r="U1205" i="8" s="1"/>
  <c r="U1360" i="8"/>
  <c r="U1359" i="8" s="1"/>
  <c r="U1464" i="8"/>
  <c r="U1463" i="8" s="1"/>
  <c r="U1074" i="8"/>
  <c r="U1073" i="8" s="1"/>
  <c r="U532" i="8"/>
  <c r="U531" i="8" s="1"/>
  <c r="U48" i="8"/>
  <c r="U47" i="8" s="1"/>
  <c r="U1480" i="8"/>
  <c r="U1479" i="8" s="1"/>
  <c r="U38" i="8"/>
  <c r="U37" i="8" s="1"/>
  <c r="U1122" i="8"/>
  <c r="U1121" i="8" s="1"/>
  <c r="U668" i="8"/>
  <c r="U667" i="8" s="1"/>
  <c r="U620" i="8"/>
  <c r="U619" i="8" s="1"/>
  <c r="U240" i="8"/>
  <c r="U239" i="8" s="1"/>
  <c r="U268" i="8"/>
  <c r="U267" i="8" s="1"/>
  <c r="U670" i="8"/>
  <c r="U669" i="8" s="1"/>
  <c r="U1226" i="8"/>
  <c r="U1225" i="8" s="1"/>
  <c r="U56" i="8"/>
  <c r="U55" i="8" s="1"/>
  <c r="U1216" i="8"/>
  <c r="U1215" i="8" s="1"/>
  <c r="U750" i="8"/>
  <c r="U749" i="8" s="1"/>
  <c r="U1142" i="8"/>
  <c r="U1141" i="8" s="1"/>
  <c r="K58" i="8"/>
  <c r="L58" i="8"/>
  <c r="J58" i="8"/>
  <c r="D58" i="8"/>
  <c r="G58" i="8"/>
  <c r="H58" i="8"/>
  <c r="E58" i="8"/>
  <c r="S58" i="8"/>
  <c r="R58" i="8"/>
  <c r="F58" i="8"/>
  <c r="N58" i="8"/>
  <c r="P58" i="8"/>
  <c r="M58" i="8"/>
  <c r="Q58" i="8"/>
  <c r="O58" i="8"/>
  <c r="I58" i="8"/>
  <c r="T58" i="8"/>
  <c r="R288" i="8"/>
  <c r="F288" i="8"/>
  <c r="K288" i="8"/>
  <c r="H288" i="8"/>
  <c r="E288" i="8"/>
  <c r="J288" i="8"/>
  <c r="O288" i="8"/>
  <c r="L288" i="8"/>
  <c r="I288" i="8"/>
  <c r="P288" i="8"/>
  <c r="N288" i="8"/>
  <c r="G288" i="8"/>
  <c r="T288" i="8"/>
  <c r="S288" i="8"/>
  <c r="M288" i="8"/>
  <c r="D288" i="8"/>
  <c r="Q288" i="8"/>
  <c r="R434" i="8"/>
  <c r="J434" i="8"/>
  <c r="F434" i="8"/>
  <c r="L434" i="8"/>
  <c r="K434" i="8"/>
  <c r="I434" i="8"/>
  <c r="P434" i="8"/>
  <c r="O434" i="8"/>
  <c r="M434" i="8"/>
  <c r="D434" i="8"/>
  <c r="T434" i="8"/>
  <c r="S434" i="8"/>
  <c r="Q434" i="8"/>
  <c r="H434" i="8"/>
  <c r="N434" i="8"/>
  <c r="G434" i="8"/>
  <c r="E434" i="8"/>
  <c r="N596" i="8"/>
  <c r="R596" i="8"/>
  <c r="J596" i="8"/>
  <c r="K596" i="8"/>
  <c r="H596" i="8"/>
  <c r="E596" i="8"/>
  <c r="O596" i="8"/>
  <c r="L596" i="8"/>
  <c r="I596" i="8"/>
  <c r="S596" i="8"/>
  <c r="P596" i="8"/>
  <c r="M596" i="8"/>
  <c r="F596" i="8"/>
  <c r="G596" i="8"/>
  <c r="D596" i="8"/>
  <c r="T596" i="8"/>
  <c r="Q596" i="8"/>
  <c r="R658" i="8"/>
  <c r="F658" i="8"/>
  <c r="N658" i="8"/>
  <c r="S658" i="8"/>
  <c r="P658" i="8"/>
  <c r="M658" i="8"/>
  <c r="G658" i="8"/>
  <c r="D658" i="8"/>
  <c r="T658" i="8"/>
  <c r="Q658" i="8"/>
  <c r="K658" i="8"/>
  <c r="E658" i="8"/>
  <c r="J658" i="8"/>
  <c r="O658" i="8"/>
  <c r="I658" i="8"/>
  <c r="H658" i="8"/>
  <c r="L658" i="8"/>
  <c r="I768" i="8"/>
  <c r="E768" i="8"/>
  <c r="T768" i="8"/>
  <c r="M768" i="8"/>
  <c r="Q768" i="8"/>
  <c r="R768" i="8"/>
  <c r="S768" i="8"/>
  <c r="P768" i="8"/>
  <c r="F768" i="8"/>
  <c r="G768" i="8"/>
  <c r="D768" i="8"/>
  <c r="J768" i="8"/>
  <c r="K768" i="8"/>
  <c r="H768" i="8"/>
  <c r="N768" i="8"/>
  <c r="O768" i="8"/>
  <c r="L768" i="8"/>
  <c r="R964" i="8"/>
  <c r="F964" i="8"/>
  <c r="J964" i="8"/>
  <c r="N964" i="8"/>
  <c r="S964" i="8"/>
  <c r="G964" i="8"/>
  <c r="D964" i="8"/>
  <c r="T964" i="8"/>
  <c r="Q964" i="8"/>
  <c r="O964" i="8"/>
  <c r="L964" i="8"/>
  <c r="I964" i="8"/>
  <c r="E964" i="8"/>
  <c r="K964" i="8"/>
  <c r="M964" i="8"/>
  <c r="H964" i="8"/>
  <c r="P964" i="8"/>
  <c r="J1056" i="8"/>
  <c r="N1056" i="8"/>
  <c r="S1056" i="8"/>
  <c r="P1056" i="8"/>
  <c r="M1056" i="8"/>
  <c r="F1056" i="8"/>
  <c r="K1056" i="8"/>
  <c r="H1056" i="8"/>
  <c r="E1056" i="8"/>
  <c r="D1056" i="8"/>
  <c r="Q1056" i="8"/>
  <c r="L1056" i="8"/>
  <c r="O1056" i="8"/>
  <c r="I1056" i="8"/>
  <c r="R1056" i="8"/>
  <c r="G1056" i="8"/>
  <c r="T1056" i="8"/>
  <c r="R1130" i="8"/>
  <c r="F1130" i="8"/>
  <c r="J1130" i="8"/>
  <c r="N1130" i="8"/>
  <c r="S1130" i="8"/>
  <c r="P1130" i="8"/>
  <c r="M1130" i="8"/>
  <c r="K1130" i="8"/>
  <c r="H1130" i="8"/>
  <c r="E1130" i="8"/>
  <c r="D1130" i="8"/>
  <c r="Q1130" i="8"/>
  <c r="L1130" i="8"/>
  <c r="O1130" i="8"/>
  <c r="I1130" i="8"/>
  <c r="T1130" i="8"/>
  <c r="G1130" i="8"/>
  <c r="R1186" i="8"/>
  <c r="S1186" i="8"/>
  <c r="P1186" i="8"/>
  <c r="M1186" i="8"/>
  <c r="J1186" i="8"/>
  <c r="K1186" i="8"/>
  <c r="H1186" i="8"/>
  <c r="E1186" i="8"/>
  <c r="N1186" i="8"/>
  <c r="L1186" i="8"/>
  <c r="G1186" i="8"/>
  <c r="T1186" i="8"/>
  <c r="O1186" i="8"/>
  <c r="I1186" i="8"/>
  <c r="F1186" i="8"/>
  <c r="D1186" i="8"/>
  <c r="Q1186" i="8"/>
  <c r="N1308" i="8"/>
  <c r="O1308" i="8"/>
  <c r="L1308" i="8"/>
  <c r="I1308" i="8"/>
  <c r="F1308" i="8"/>
  <c r="G1308" i="8"/>
  <c r="D1308" i="8"/>
  <c r="T1308" i="8"/>
  <c r="Q1308" i="8"/>
  <c r="S1308" i="8"/>
  <c r="M1308" i="8"/>
  <c r="J1308" i="8"/>
  <c r="H1308" i="8"/>
  <c r="R1308" i="8"/>
  <c r="P1308" i="8"/>
  <c r="K1308" i="8"/>
  <c r="E1308" i="8"/>
  <c r="T1392" i="8"/>
  <c r="I1392" i="8"/>
  <c r="Q1392" i="8"/>
  <c r="E1392" i="8"/>
  <c r="M1392" i="8"/>
  <c r="J1392" i="8"/>
  <c r="K1392" i="8"/>
  <c r="H1392" i="8"/>
  <c r="R1392" i="8"/>
  <c r="D1392" i="8"/>
  <c r="G1392" i="8"/>
  <c r="L1392" i="8"/>
  <c r="F1392" i="8"/>
  <c r="O1392" i="8"/>
  <c r="P1392" i="8"/>
  <c r="N1392" i="8"/>
  <c r="S1392" i="8"/>
  <c r="R1348" i="8"/>
  <c r="F1348" i="8"/>
  <c r="J1348" i="8"/>
  <c r="G1348" i="8"/>
  <c r="D1348" i="8"/>
  <c r="T1348" i="8"/>
  <c r="Q1348" i="8"/>
  <c r="N1348" i="8"/>
  <c r="H1348" i="8"/>
  <c r="I1348" i="8"/>
  <c r="K1348" i="8"/>
  <c r="L1348" i="8"/>
  <c r="M1348" i="8"/>
  <c r="S1348" i="8"/>
  <c r="E1348" i="8"/>
  <c r="P1348" i="8"/>
  <c r="O1348" i="8"/>
  <c r="N1114" i="8"/>
  <c r="O1114" i="8"/>
  <c r="L1114" i="8"/>
  <c r="I1114" i="8"/>
  <c r="F1114" i="8"/>
  <c r="G1114" i="8"/>
  <c r="D1114" i="8"/>
  <c r="T1114" i="8"/>
  <c r="Q1114" i="8"/>
  <c r="S1114" i="8"/>
  <c r="M1114" i="8"/>
  <c r="J1114" i="8"/>
  <c r="H1114" i="8"/>
  <c r="K1114" i="8"/>
  <c r="E1114" i="8"/>
  <c r="P1114" i="8"/>
  <c r="R1114" i="8"/>
  <c r="N1040" i="8"/>
  <c r="R1040" i="8"/>
  <c r="G1040" i="8"/>
  <c r="D1040" i="8"/>
  <c r="T1040" i="8"/>
  <c r="Q1040" i="8"/>
  <c r="J1040" i="8"/>
  <c r="O1040" i="8"/>
  <c r="L1040" i="8"/>
  <c r="I1040" i="8"/>
  <c r="P1040" i="8"/>
  <c r="K1040" i="8"/>
  <c r="E1040" i="8"/>
  <c r="H1040" i="8"/>
  <c r="F1040" i="8"/>
  <c r="S1040" i="8"/>
  <c r="M1040" i="8"/>
  <c r="S948" i="8"/>
  <c r="E948" i="8"/>
  <c r="D948" i="8"/>
  <c r="T948" i="8"/>
  <c r="L948" i="8"/>
  <c r="M948" i="8"/>
  <c r="H948" i="8"/>
  <c r="I948" i="8"/>
  <c r="R948" i="8"/>
  <c r="F948" i="8"/>
  <c r="K948" i="8"/>
  <c r="P948" i="8"/>
  <c r="J948" i="8"/>
  <c r="Q948" i="8"/>
  <c r="N948" i="8"/>
  <c r="G948" i="8"/>
  <c r="O948" i="8"/>
  <c r="F886" i="8"/>
  <c r="J886" i="8"/>
  <c r="N886" i="8"/>
  <c r="K886" i="8"/>
  <c r="H886" i="8"/>
  <c r="E886" i="8"/>
  <c r="R886" i="8"/>
  <c r="O886" i="8"/>
  <c r="L886" i="8"/>
  <c r="I886" i="8"/>
  <c r="G886" i="8"/>
  <c r="P886" i="8"/>
  <c r="T886" i="8"/>
  <c r="S886" i="8"/>
  <c r="M886" i="8"/>
  <c r="D886" i="8"/>
  <c r="Q886" i="8"/>
  <c r="F844" i="8"/>
  <c r="G844" i="8"/>
  <c r="D844" i="8"/>
  <c r="T844" i="8"/>
  <c r="Q844" i="8"/>
  <c r="J844" i="8"/>
  <c r="K844" i="8"/>
  <c r="H844" i="8"/>
  <c r="E844" i="8"/>
  <c r="N844" i="8"/>
  <c r="O844" i="8"/>
  <c r="L844" i="8"/>
  <c r="I844" i="8"/>
  <c r="R844" i="8"/>
  <c r="S844" i="8"/>
  <c r="P844" i="8"/>
  <c r="M844" i="8"/>
  <c r="R680" i="8"/>
  <c r="J680" i="8"/>
  <c r="G680" i="8"/>
  <c r="D680" i="8"/>
  <c r="T680" i="8"/>
  <c r="Q680" i="8"/>
  <c r="N680" i="8"/>
  <c r="K680" i="8"/>
  <c r="H680" i="8"/>
  <c r="E680" i="8"/>
  <c r="L680" i="8"/>
  <c r="P680" i="8"/>
  <c r="O680" i="8"/>
  <c r="I680" i="8"/>
  <c r="F680" i="8"/>
  <c r="S680" i="8"/>
  <c r="M680" i="8"/>
  <c r="C370" i="8"/>
  <c r="H188" i="1"/>
  <c r="C368" i="8" s="1"/>
  <c r="G316" i="8"/>
  <c r="K316" i="8"/>
  <c r="P316" i="8"/>
  <c r="S316" i="8"/>
  <c r="Q316" i="8"/>
  <c r="O316" i="8"/>
  <c r="D316" i="8"/>
  <c r="T316" i="8"/>
  <c r="E316" i="8"/>
  <c r="F316" i="8"/>
  <c r="J316" i="8"/>
  <c r="N316" i="8"/>
  <c r="R316" i="8"/>
  <c r="H316" i="8"/>
  <c r="I316" i="8"/>
  <c r="L316" i="8"/>
  <c r="M316" i="8"/>
  <c r="C194" i="8"/>
  <c r="H100" i="1"/>
  <c r="C192" i="8" s="1"/>
  <c r="N42" i="8"/>
  <c r="Q42" i="8"/>
  <c r="E42" i="8"/>
  <c r="D42" i="8"/>
  <c r="R42" i="8"/>
  <c r="F42" i="8"/>
  <c r="P42" i="8"/>
  <c r="T42" i="8"/>
  <c r="H42" i="8"/>
  <c r="L42" i="8"/>
  <c r="O42" i="8"/>
  <c r="S42" i="8"/>
  <c r="J42" i="8"/>
  <c r="G42" i="8"/>
  <c r="K42" i="8"/>
  <c r="I42" i="8"/>
  <c r="M42" i="8"/>
  <c r="N282" i="8"/>
  <c r="J282" i="8"/>
  <c r="F282" i="8"/>
  <c r="G282" i="8"/>
  <c r="D282" i="8"/>
  <c r="T282" i="8"/>
  <c r="Q282" i="8"/>
  <c r="K282" i="8"/>
  <c r="H282" i="8"/>
  <c r="E282" i="8"/>
  <c r="O282" i="8"/>
  <c r="L282" i="8"/>
  <c r="I282" i="8"/>
  <c r="R282" i="8"/>
  <c r="S282" i="8"/>
  <c r="P282" i="8"/>
  <c r="M282" i="8"/>
  <c r="J200" i="8"/>
  <c r="K200" i="8"/>
  <c r="H200" i="8"/>
  <c r="E200" i="8"/>
  <c r="N200" i="8"/>
  <c r="O200" i="8"/>
  <c r="L200" i="8"/>
  <c r="I200" i="8"/>
  <c r="R200" i="8"/>
  <c r="S200" i="8"/>
  <c r="M200" i="8"/>
  <c r="P200" i="8"/>
  <c r="F200" i="8"/>
  <c r="G200" i="8"/>
  <c r="D200" i="8"/>
  <c r="T200" i="8"/>
  <c r="Q200" i="8"/>
  <c r="F1520" i="8"/>
  <c r="N1520" i="8"/>
  <c r="S1520" i="8"/>
  <c r="P1520" i="8"/>
  <c r="M1520" i="8"/>
  <c r="R1520" i="8"/>
  <c r="K1520" i="8"/>
  <c r="H1520" i="8"/>
  <c r="E1520" i="8"/>
  <c r="J1520" i="8"/>
  <c r="L1520" i="8"/>
  <c r="G1520" i="8"/>
  <c r="T1520" i="8"/>
  <c r="D1520" i="8"/>
  <c r="Q1520" i="8"/>
  <c r="O1520" i="8"/>
  <c r="I1520" i="8"/>
  <c r="F1472" i="8"/>
  <c r="N1472" i="8"/>
  <c r="S1472" i="8"/>
  <c r="P1472" i="8"/>
  <c r="I1472" i="8"/>
  <c r="G1472" i="8"/>
  <c r="H1472" i="8"/>
  <c r="O1472" i="8"/>
  <c r="Q1472" i="8"/>
  <c r="D1472" i="8"/>
  <c r="M1472" i="8"/>
  <c r="J1472" i="8"/>
  <c r="L1472" i="8"/>
  <c r="R1472" i="8"/>
  <c r="T1472" i="8"/>
  <c r="K1472" i="8"/>
  <c r="E1472" i="8"/>
  <c r="J1342" i="8"/>
  <c r="R1342" i="8"/>
  <c r="K1342" i="8"/>
  <c r="H1342" i="8"/>
  <c r="E1342" i="8"/>
  <c r="S1342" i="8"/>
  <c r="T1342" i="8"/>
  <c r="N1342" i="8"/>
  <c r="D1342" i="8"/>
  <c r="I1342" i="8"/>
  <c r="O1342" i="8"/>
  <c r="P1342" i="8"/>
  <c r="Q1342" i="8"/>
  <c r="F1342" i="8"/>
  <c r="M1342" i="8"/>
  <c r="G1342" i="8"/>
  <c r="L1342" i="8"/>
  <c r="C1212" i="8"/>
  <c r="H609" i="1"/>
  <c r="C1210" i="8" s="1"/>
  <c r="J1012" i="8"/>
  <c r="R1012" i="8"/>
  <c r="S1012" i="8"/>
  <c r="P1012" i="8"/>
  <c r="M1012" i="8"/>
  <c r="G1012" i="8"/>
  <c r="D1012" i="8"/>
  <c r="T1012" i="8"/>
  <c r="Q1012" i="8"/>
  <c r="F1012" i="8"/>
  <c r="O1012" i="8"/>
  <c r="L1012" i="8"/>
  <c r="I1012" i="8"/>
  <c r="K1012" i="8"/>
  <c r="N1012" i="8"/>
  <c r="H1012" i="8"/>
  <c r="E1012" i="8"/>
  <c r="R898" i="8"/>
  <c r="F898" i="8"/>
  <c r="N898" i="8"/>
  <c r="J898" i="8"/>
  <c r="O898" i="8"/>
  <c r="L898" i="8"/>
  <c r="I898" i="8"/>
  <c r="S898" i="8"/>
  <c r="P898" i="8"/>
  <c r="M898" i="8"/>
  <c r="G898" i="8"/>
  <c r="D898" i="8"/>
  <c r="T898" i="8"/>
  <c r="Q898" i="8"/>
  <c r="K898" i="8"/>
  <c r="H898" i="8"/>
  <c r="E898" i="8"/>
  <c r="R846" i="8"/>
  <c r="F846" i="8"/>
  <c r="K846" i="8"/>
  <c r="H846" i="8"/>
  <c r="E846" i="8"/>
  <c r="J846" i="8"/>
  <c r="O846" i="8"/>
  <c r="L846" i="8"/>
  <c r="I846" i="8"/>
  <c r="N846" i="8"/>
  <c r="S846" i="8"/>
  <c r="P846" i="8"/>
  <c r="M846" i="8"/>
  <c r="G846" i="8"/>
  <c r="D846" i="8"/>
  <c r="T846" i="8"/>
  <c r="Q846" i="8"/>
  <c r="F826" i="8"/>
  <c r="J826" i="8"/>
  <c r="R826" i="8"/>
  <c r="G826" i="8"/>
  <c r="D826" i="8"/>
  <c r="T826" i="8"/>
  <c r="Q826" i="8"/>
  <c r="K826" i="8"/>
  <c r="H826" i="8"/>
  <c r="E826" i="8"/>
  <c r="O826" i="8"/>
  <c r="L826" i="8"/>
  <c r="I826" i="8"/>
  <c r="N826" i="8"/>
  <c r="S826" i="8"/>
  <c r="P826" i="8"/>
  <c r="M826" i="8"/>
  <c r="C796" i="8"/>
  <c r="H401" i="1"/>
  <c r="C794" i="8" s="1"/>
  <c r="C710" i="8"/>
  <c r="H358" i="1"/>
  <c r="C708" i="8" s="1"/>
  <c r="J682" i="8"/>
  <c r="N682" i="8"/>
  <c r="K682" i="8"/>
  <c r="H682" i="8"/>
  <c r="E682" i="8"/>
  <c r="R682" i="8"/>
  <c r="O682" i="8"/>
  <c r="L682" i="8"/>
  <c r="I682" i="8"/>
  <c r="S682" i="8"/>
  <c r="M682" i="8"/>
  <c r="D682" i="8"/>
  <c r="Q682" i="8"/>
  <c r="F682" i="8"/>
  <c r="P682" i="8"/>
  <c r="G682" i="8"/>
  <c r="T682" i="8"/>
  <c r="S590" i="8"/>
  <c r="H590" i="8"/>
  <c r="F590" i="8"/>
  <c r="M590" i="8"/>
  <c r="G590" i="8"/>
  <c r="J590" i="8"/>
  <c r="L590" i="8"/>
  <c r="N590" i="8"/>
  <c r="Q590" i="8"/>
  <c r="K590" i="8"/>
  <c r="R590" i="8"/>
  <c r="P590" i="8"/>
  <c r="E590" i="8"/>
  <c r="O590" i="8"/>
  <c r="D590" i="8"/>
  <c r="T590" i="8"/>
  <c r="I590" i="8"/>
  <c r="F376" i="8"/>
  <c r="G376" i="8"/>
  <c r="D376" i="8"/>
  <c r="T376" i="8"/>
  <c r="Q376" i="8"/>
  <c r="J376" i="8"/>
  <c r="K376" i="8"/>
  <c r="H376" i="8"/>
  <c r="E376" i="8"/>
  <c r="N376" i="8"/>
  <c r="O376" i="8"/>
  <c r="L376" i="8"/>
  <c r="I376" i="8"/>
  <c r="S376" i="8"/>
  <c r="P376" i="8"/>
  <c r="M376" i="8"/>
  <c r="R376" i="8"/>
  <c r="R1460" i="8"/>
  <c r="J1460" i="8"/>
  <c r="K1460" i="8"/>
  <c r="H1460" i="8"/>
  <c r="E1460" i="8"/>
  <c r="S1460" i="8"/>
  <c r="P1460" i="8"/>
  <c r="M1460" i="8"/>
  <c r="D1460" i="8"/>
  <c r="Q1460" i="8"/>
  <c r="F1460" i="8"/>
  <c r="L1460" i="8"/>
  <c r="N1460" i="8"/>
  <c r="I1460" i="8"/>
  <c r="G1460" i="8"/>
  <c r="O1460" i="8"/>
  <c r="T1460" i="8"/>
  <c r="R1136" i="8"/>
  <c r="N1136" i="8"/>
  <c r="J1136" i="8"/>
  <c r="F1136" i="8"/>
  <c r="K1136" i="8"/>
  <c r="H1136" i="8"/>
  <c r="E1136" i="8"/>
  <c r="O1136" i="8"/>
  <c r="L1136" i="8"/>
  <c r="I1136" i="8"/>
  <c r="S1136" i="8"/>
  <c r="P1136" i="8"/>
  <c r="M1136" i="8"/>
  <c r="G1136" i="8"/>
  <c r="D1136" i="8"/>
  <c r="T1136" i="8"/>
  <c r="Q1136" i="8"/>
  <c r="F1038" i="8"/>
  <c r="N1038" i="8"/>
  <c r="S1038" i="8"/>
  <c r="P1038" i="8"/>
  <c r="M1038" i="8"/>
  <c r="K1038" i="8"/>
  <c r="H1038" i="8"/>
  <c r="E1038" i="8"/>
  <c r="R1038" i="8"/>
  <c r="O1038" i="8"/>
  <c r="I1038" i="8"/>
  <c r="D1038" i="8"/>
  <c r="Q1038" i="8"/>
  <c r="J1038" i="8"/>
  <c r="G1038" i="8"/>
  <c r="T1038" i="8"/>
  <c r="L1038" i="8"/>
  <c r="R910" i="8"/>
  <c r="F910" i="8"/>
  <c r="J910" i="8"/>
  <c r="N910" i="8"/>
  <c r="G910" i="8"/>
  <c r="D910" i="8"/>
  <c r="T910" i="8"/>
  <c r="Q910" i="8"/>
  <c r="K910" i="8"/>
  <c r="H910" i="8"/>
  <c r="E910" i="8"/>
  <c r="O910" i="8"/>
  <c r="L910" i="8"/>
  <c r="I910" i="8"/>
  <c r="S910" i="8"/>
  <c r="P910" i="8"/>
  <c r="M910" i="8"/>
  <c r="R858" i="8"/>
  <c r="F858" i="8"/>
  <c r="S858" i="8"/>
  <c r="P858" i="8"/>
  <c r="M858" i="8"/>
  <c r="J858" i="8"/>
  <c r="G858" i="8"/>
  <c r="D858" i="8"/>
  <c r="T858" i="8"/>
  <c r="Q858" i="8"/>
  <c r="N858" i="8"/>
  <c r="K858" i="8"/>
  <c r="H858" i="8"/>
  <c r="E858" i="8"/>
  <c r="O858" i="8"/>
  <c r="L858" i="8"/>
  <c r="I858" i="8"/>
  <c r="C766" i="8"/>
  <c r="H386" i="1"/>
  <c r="C764" i="8" s="1"/>
  <c r="R672" i="8"/>
  <c r="F672" i="8"/>
  <c r="G672" i="8"/>
  <c r="D672" i="8"/>
  <c r="T672" i="8"/>
  <c r="Q672" i="8"/>
  <c r="J672" i="8"/>
  <c r="K672" i="8"/>
  <c r="H672" i="8"/>
  <c r="E672" i="8"/>
  <c r="N672" i="8"/>
  <c r="L672" i="8"/>
  <c r="P672" i="8"/>
  <c r="O672" i="8"/>
  <c r="I672" i="8"/>
  <c r="S672" i="8"/>
  <c r="M672" i="8"/>
  <c r="R438" i="8"/>
  <c r="F438" i="8"/>
  <c r="N438" i="8"/>
  <c r="G438" i="8"/>
  <c r="D438" i="8"/>
  <c r="T438" i="8"/>
  <c r="Q438" i="8"/>
  <c r="K438" i="8"/>
  <c r="H438" i="8"/>
  <c r="E438" i="8"/>
  <c r="O438" i="8"/>
  <c r="L438" i="8"/>
  <c r="I438" i="8"/>
  <c r="P438" i="8"/>
  <c r="J438" i="8"/>
  <c r="M438" i="8"/>
  <c r="S438" i="8"/>
  <c r="R380" i="8"/>
  <c r="F380" i="8"/>
  <c r="N380" i="8"/>
  <c r="J380" i="8"/>
  <c r="O380" i="8"/>
  <c r="L380" i="8"/>
  <c r="I380" i="8"/>
  <c r="S380" i="8"/>
  <c r="P380" i="8"/>
  <c r="M380" i="8"/>
  <c r="G380" i="8"/>
  <c r="D380" i="8"/>
  <c r="T380" i="8"/>
  <c r="Q380" i="8"/>
  <c r="K380" i="8"/>
  <c r="H380" i="8"/>
  <c r="E380" i="8"/>
  <c r="F358" i="8"/>
  <c r="O358" i="8"/>
  <c r="P358" i="8"/>
  <c r="S358" i="8"/>
  <c r="Q358" i="8"/>
  <c r="J358" i="8"/>
  <c r="D358" i="8"/>
  <c r="T358" i="8"/>
  <c r="E358" i="8"/>
  <c r="N358" i="8"/>
  <c r="H358" i="8"/>
  <c r="G358" i="8"/>
  <c r="I358" i="8"/>
  <c r="R358" i="8"/>
  <c r="L358" i="8"/>
  <c r="K358" i="8"/>
  <c r="M358" i="8"/>
  <c r="E160" i="8"/>
  <c r="N160" i="8"/>
  <c r="O160" i="8"/>
  <c r="L160" i="8"/>
  <c r="I160" i="8"/>
  <c r="S160" i="8"/>
  <c r="M160" i="8"/>
  <c r="R160" i="8"/>
  <c r="P160" i="8"/>
  <c r="F160" i="8"/>
  <c r="G160" i="8"/>
  <c r="D160" i="8"/>
  <c r="T160" i="8"/>
  <c r="Q160" i="8"/>
  <c r="J160" i="8"/>
  <c r="K160" i="8"/>
  <c r="H160" i="8"/>
  <c r="H11" i="1"/>
  <c r="H10" i="1" s="1"/>
  <c r="C12" i="8" s="1"/>
  <c r="C16" i="8"/>
  <c r="T16" i="8" s="1"/>
  <c r="T14" i="8" s="1"/>
  <c r="J1248" i="8"/>
  <c r="F1248" i="8"/>
  <c r="R1248" i="8"/>
  <c r="N1248" i="8"/>
  <c r="K1248" i="8"/>
  <c r="H1248" i="8"/>
  <c r="E1248" i="8"/>
  <c r="S1248" i="8"/>
  <c r="P1248" i="8"/>
  <c r="M1248" i="8"/>
  <c r="D1248" i="8"/>
  <c r="Q1248" i="8"/>
  <c r="L1248" i="8"/>
  <c r="G1248" i="8"/>
  <c r="T1248" i="8"/>
  <c r="O1248" i="8"/>
  <c r="I1248" i="8"/>
  <c r="S984" i="8"/>
  <c r="D984" i="8"/>
  <c r="E984" i="8"/>
  <c r="L984" i="8"/>
  <c r="M984" i="8"/>
  <c r="N984" i="8"/>
  <c r="P984" i="8"/>
  <c r="I984" i="8"/>
  <c r="Q984" i="8"/>
  <c r="K984" i="8"/>
  <c r="T984" i="8"/>
  <c r="O984" i="8"/>
  <c r="R984" i="8"/>
  <c r="F984" i="8"/>
  <c r="G984" i="8"/>
  <c r="J984" i="8"/>
  <c r="H984" i="8"/>
  <c r="L678" i="8"/>
  <c r="J678" i="8"/>
  <c r="K678" i="8"/>
  <c r="M678" i="8"/>
  <c r="S678" i="8"/>
  <c r="P678" i="8"/>
  <c r="N678" i="8"/>
  <c r="O678" i="8"/>
  <c r="Q678" i="8"/>
  <c r="D678" i="8"/>
  <c r="R678" i="8"/>
  <c r="H678" i="8"/>
  <c r="G678" i="8"/>
  <c r="T678" i="8"/>
  <c r="E678" i="8"/>
  <c r="F678" i="8"/>
  <c r="I678" i="8"/>
  <c r="F618" i="8"/>
  <c r="G618" i="8"/>
  <c r="D618" i="8"/>
  <c r="T618" i="8"/>
  <c r="Q618" i="8"/>
  <c r="J618" i="8"/>
  <c r="K618" i="8"/>
  <c r="H618" i="8"/>
  <c r="E618" i="8"/>
  <c r="S618" i="8"/>
  <c r="M618" i="8"/>
  <c r="N618" i="8"/>
  <c r="L618" i="8"/>
  <c r="R618" i="8"/>
  <c r="P618" i="8"/>
  <c r="O618" i="8"/>
  <c r="I618" i="8"/>
  <c r="N278" i="8"/>
  <c r="R278" i="8"/>
  <c r="F278" i="8"/>
  <c r="O278" i="8"/>
  <c r="L278" i="8"/>
  <c r="I278" i="8"/>
  <c r="S278" i="8"/>
  <c r="P278" i="8"/>
  <c r="M278" i="8"/>
  <c r="T278" i="8"/>
  <c r="G278" i="8"/>
  <c r="D278" i="8"/>
  <c r="Q278" i="8"/>
  <c r="J278" i="8"/>
  <c r="K278" i="8"/>
  <c r="H278" i="8"/>
  <c r="E278" i="8"/>
  <c r="R1552" i="8"/>
  <c r="J1552" i="8"/>
  <c r="K1552" i="8"/>
  <c r="H1552" i="8"/>
  <c r="E1552" i="8"/>
  <c r="S1552" i="8"/>
  <c r="P1552" i="8"/>
  <c r="M1552" i="8"/>
  <c r="D1552" i="8"/>
  <c r="Q1552" i="8"/>
  <c r="L1552" i="8"/>
  <c r="N1552" i="8"/>
  <c r="O1552" i="8"/>
  <c r="I1552" i="8"/>
  <c r="F1552" i="8"/>
  <c r="G1552" i="8"/>
  <c r="T1552" i="8"/>
  <c r="J1524" i="8"/>
  <c r="K1524" i="8"/>
  <c r="H1524" i="8"/>
  <c r="E1524" i="8"/>
  <c r="R1524" i="8"/>
  <c r="S1524" i="8"/>
  <c r="P1524" i="8"/>
  <c r="M1524" i="8"/>
  <c r="F1524" i="8"/>
  <c r="G1524" i="8"/>
  <c r="T1524" i="8"/>
  <c r="O1524" i="8"/>
  <c r="I1524" i="8"/>
  <c r="N1524" i="8"/>
  <c r="L1524" i="8"/>
  <c r="D1524" i="8"/>
  <c r="Q1524" i="8"/>
  <c r="S1482" i="8"/>
  <c r="J1482" i="8"/>
  <c r="D1482" i="8"/>
  <c r="T1482" i="8"/>
  <c r="Q1482" i="8"/>
  <c r="K1482" i="8"/>
  <c r="R1482" i="8"/>
  <c r="L1482" i="8"/>
  <c r="I1482" i="8"/>
  <c r="G1482" i="8"/>
  <c r="H1482" i="8"/>
  <c r="F1482" i="8"/>
  <c r="P1482" i="8"/>
  <c r="N1482" i="8"/>
  <c r="E1482" i="8"/>
  <c r="O1482" i="8"/>
  <c r="M1482" i="8"/>
  <c r="J1372" i="8"/>
  <c r="R1372" i="8"/>
  <c r="O1372" i="8"/>
  <c r="L1372" i="8"/>
  <c r="I1372" i="8"/>
  <c r="F1372" i="8"/>
  <c r="D1372" i="8"/>
  <c r="E1372" i="8"/>
  <c r="G1372" i="8"/>
  <c r="H1372" i="8"/>
  <c r="M1372" i="8"/>
  <c r="K1372" i="8"/>
  <c r="P1372" i="8"/>
  <c r="Q1372" i="8"/>
  <c r="N1372" i="8"/>
  <c r="S1372" i="8"/>
  <c r="T1372" i="8"/>
  <c r="R1364" i="8"/>
  <c r="S1364" i="8"/>
  <c r="P1364" i="8"/>
  <c r="M1364" i="8"/>
  <c r="J1364" i="8"/>
  <c r="O1364" i="8"/>
  <c r="T1364" i="8"/>
  <c r="N1364" i="8"/>
  <c r="D1364" i="8"/>
  <c r="E1364" i="8"/>
  <c r="G1364" i="8"/>
  <c r="H1364" i="8"/>
  <c r="I1364" i="8"/>
  <c r="F1364" i="8"/>
  <c r="K1364" i="8"/>
  <c r="L1364" i="8"/>
  <c r="Q1364" i="8"/>
  <c r="R1330" i="8"/>
  <c r="F1330" i="8"/>
  <c r="N1330" i="8"/>
  <c r="S1330" i="8"/>
  <c r="P1330" i="8"/>
  <c r="M1330" i="8"/>
  <c r="G1330" i="8"/>
  <c r="D1330" i="8"/>
  <c r="T1330" i="8"/>
  <c r="Q1330" i="8"/>
  <c r="J1330" i="8"/>
  <c r="O1330" i="8"/>
  <c r="L1330" i="8"/>
  <c r="I1330" i="8"/>
  <c r="E1330" i="8"/>
  <c r="K1330" i="8"/>
  <c r="H1330" i="8"/>
  <c r="S1236" i="8"/>
  <c r="R1236" i="8"/>
  <c r="P1236" i="8"/>
  <c r="M1236" i="8"/>
  <c r="K1236" i="8"/>
  <c r="J1236" i="8"/>
  <c r="H1236" i="8"/>
  <c r="E1236" i="8"/>
  <c r="O1236" i="8"/>
  <c r="L1236" i="8"/>
  <c r="F1236" i="8"/>
  <c r="T1236" i="8"/>
  <c r="N1236" i="8"/>
  <c r="I1236" i="8"/>
  <c r="G1236" i="8"/>
  <c r="D1236" i="8"/>
  <c r="Q1236" i="8"/>
  <c r="R1202" i="8"/>
  <c r="J1202" i="8"/>
  <c r="N1202" i="8"/>
  <c r="F1202" i="8"/>
  <c r="G1202" i="8"/>
  <c r="D1202" i="8"/>
  <c r="T1202" i="8"/>
  <c r="Q1202" i="8"/>
  <c r="O1202" i="8"/>
  <c r="L1202" i="8"/>
  <c r="I1202" i="8"/>
  <c r="S1202" i="8"/>
  <c r="M1202" i="8"/>
  <c r="H1202" i="8"/>
  <c r="P1202" i="8"/>
  <c r="K1202" i="8"/>
  <c r="E1202" i="8"/>
  <c r="J1146" i="8"/>
  <c r="R1146" i="8"/>
  <c r="F1146" i="8"/>
  <c r="N1146" i="8"/>
  <c r="O1146" i="8"/>
  <c r="L1146" i="8"/>
  <c r="I1146" i="8"/>
  <c r="S1146" i="8"/>
  <c r="P1146" i="8"/>
  <c r="M1146" i="8"/>
  <c r="G1146" i="8"/>
  <c r="D1146" i="8"/>
  <c r="T1146" i="8"/>
  <c r="Q1146" i="8"/>
  <c r="K1146" i="8"/>
  <c r="H1146" i="8"/>
  <c r="E1146" i="8"/>
  <c r="J1082" i="8"/>
  <c r="R1082" i="8"/>
  <c r="K1082" i="8"/>
  <c r="H1082" i="8"/>
  <c r="E1082" i="8"/>
  <c r="S1082" i="8"/>
  <c r="P1082" i="8"/>
  <c r="M1082" i="8"/>
  <c r="L1082" i="8"/>
  <c r="N1082" i="8"/>
  <c r="G1082" i="8"/>
  <c r="T1082" i="8"/>
  <c r="D1082" i="8"/>
  <c r="Q1082" i="8"/>
  <c r="O1082" i="8"/>
  <c r="I1082" i="8"/>
  <c r="F1082" i="8"/>
  <c r="J1004" i="8"/>
  <c r="F1004" i="8"/>
  <c r="N1004" i="8"/>
  <c r="R1004" i="8"/>
  <c r="S1004" i="8"/>
  <c r="P1004" i="8"/>
  <c r="M1004" i="8"/>
  <c r="G1004" i="8"/>
  <c r="D1004" i="8"/>
  <c r="T1004" i="8"/>
  <c r="Q1004" i="8"/>
  <c r="O1004" i="8"/>
  <c r="L1004" i="8"/>
  <c r="I1004" i="8"/>
  <c r="K1004" i="8"/>
  <c r="H1004" i="8"/>
  <c r="E1004" i="8"/>
  <c r="F974" i="8"/>
  <c r="N974" i="8"/>
  <c r="R974" i="8"/>
  <c r="J974" i="8"/>
  <c r="G974" i="8"/>
  <c r="D974" i="8"/>
  <c r="T974" i="8"/>
  <c r="Q974" i="8"/>
  <c r="K974" i="8"/>
  <c r="H974" i="8"/>
  <c r="E974" i="8"/>
  <c r="S974" i="8"/>
  <c r="P974" i="8"/>
  <c r="M974" i="8"/>
  <c r="O974" i="8"/>
  <c r="L974" i="8"/>
  <c r="I974" i="8"/>
  <c r="O906" i="8"/>
  <c r="N906" i="8"/>
  <c r="P906" i="8"/>
  <c r="I906" i="8"/>
  <c r="S906" i="8"/>
  <c r="D906" i="8"/>
  <c r="T906" i="8"/>
  <c r="M906" i="8"/>
  <c r="G906" i="8"/>
  <c r="F906" i="8"/>
  <c r="H906" i="8"/>
  <c r="R906" i="8"/>
  <c r="Q906" i="8"/>
  <c r="K906" i="8"/>
  <c r="J906" i="8"/>
  <c r="L906" i="8"/>
  <c r="E906" i="8"/>
  <c r="R876" i="8"/>
  <c r="F876" i="8"/>
  <c r="N876" i="8"/>
  <c r="J876" i="8"/>
  <c r="K876" i="8"/>
  <c r="H876" i="8"/>
  <c r="E876" i="8"/>
  <c r="O876" i="8"/>
  <c r="L876" i="8"/>
  <c r="I876" i="8"/>
  <c r="P876" i="8"/>
  <c r="G876" i="8"/>
  <c r="T876" i="8"/>
  <c r="S876" i="8"/>
  <c r="M876" i="8"/>
  <c r="D876" i="8"/>
  <c r="Q876" i="8"/>
  <c r="C814" i="8"/>
  <c r="H410" i="1"/>
  <c r="C812" i="8" s="1"/>
  <c r="R1506" i="8"/>
  <c r="F1506" i="8"/>
  <c r="G1506" i="8"/>
  <c r="D1506" i="8"/>
  <c r="T1506" i="8"/>
  <c r="Q1506" i="8"/>
  <c r="N1506" i="8"/>
  <c r="O1506" i="8"/>
  <c r="L1506" i="8"/>
  <c r="I1506" i="8"/>
  <c r="P1506" i="8"/>
  <c r="K1506" i="8"/>
  <c r="E1506" i="8"/>
  <c r="J1506" i="8"/>
  <c r="H1506" i="8"/>
  <c r="S1506" i="8"/>
  <c r="M1506" i="8"/>
  <c r="J1338" i="8"/>
  <c r="N1338" i="8"/>
  <c r="R1338" i="8"/>
  <c r="S1338" i="8"/>
  <c r="P1338" i="8"/>
  <c r="M1338" i="8"/>
  <c r="D1338" i="8"/>
  <c r="E1338" i="8"/>
  <c r="F1338" i="8"/>
  <c r="G1338" i="8"/>
  <c r="H1338" i="8"/>
  <c r="I1338" i="8"/>
  <c r="O1338" i="8"/>
  <c r="T1338" i="8"/>
  <c r="L1338" i="8"/>
  <c r="Q1338" i="8"/>
  <c r="K1338" i="8"/>
  <c r="T1190" i="8"/>
  <c r="N1190" i="8"/>
  <c r="R1190" i="8"/>
  <c r="J1190" i="8"/>
  <c r="F1190" i="8"/>
  <c r="D1190" i="8"/>
  <c r="M1190" i="8"/>
  <c r="E1190" i="8"/>
  <c r="H1190" i="8"/>
  <c r="Q1190" i="8"/>
  <c r="P1190" i="8"/>
  <c r="I1190" i="8"/>
  <c r="G1190" i="8"/>
  <c r="S1190" i="8"/>
  <c r="L1190" i="8"/>
  <c r="O1190" i="8"/>
  <c r="K1190" i="8"/>
  <c r="F1124" i="8"/>
  <c r="J1124" i="8"/>
  <c r="R1124" i="8"/>
  <c r="N1124" i="8"/>
  <c r="S1124" i="8"/>
  <c r="P1124" i="8"/>
  <c r="M1124" i="8"/>
  <c r="K1124" i="8"/>
  <c r="H1124" i="8"/>
  <c r="E1124" i="8"/>
  <c r="G1124" i="8"/>
  <c r="T1124" i="8"/>
  <c r="O1124" i="8"/>
  <c r="I1124" i="8"/>
  <c r="L1124" i="8"/>
  <c r="Q1124" i="8"/>
  <c r="D1124" i="8"/>
  <c r="R50" i="8"/>
  <c r="F50" i="8"/>
  <c r="J50" i="8"/>
  <c r="N50" i="8"/>
  <c r="G50" i="8"/>
  <c r="M50" i="8"/>
  <c r="Q50" i="8"/>
  <c r="E50" i="8"/>
  <c r="I50" i="8"/>
  <c r="D50" i="8"/>
  <c r="K50" i="8"/>
  <c r="O50" i="8"/>
  <c r="S50" i="8"/>
  <c r="T50" i="8"/>
  <c r="H50" i="8"/>
  <c r="L50" i="8"/>
  <c r="P50" i="8"/>
  <c r="O230" i="8"/>
  <c r="P230" i="8"/>
  <c r="N230" i="8"/>
  <c r="E230" i="8"/>
  <c r="D230" i="8"/>
  <c r="T230" i="8"/>
  <c r="R230" i="8"/>
  <c r="I230" i="8"/>
  <c r="F230" i="8"/>
  <c r="G230" i="8"/>
  <c r="H230" i="8"/>
  <c r="M230" i="8"/>
  <c r="K230" i="8"/>
  <c r="L230" i="8"/>
  <c r="J230" i="8"/>
  <c r="S230" i="8"/>
  <c r="Q230" i="8"/>
  <c r="R322" i="8"/>
  <c r="S322" i="8"/>
  <c r="P322" i="8"/>
  <c r="M322" i="8"/>
  <c r="F322" i="8"/>
  <c r="G322" i="8"/>
  <c r="D322" i="8"/>
  <c r="T322" i="8"/>
  <c r="Q322" i="8"/>
  <c r="N322" i="8"/>
  <c r="H322" i="8"/>
  <c r="L322" i="8"/>
  <c r="K322" i="8"/>
  <c r="E322" i="8"/>
  <c r="J322" i="8"/>
  <c r="O322" i="8"/>
  <c r="I322" i="8"/>
  <c r="C402" i="8"/>
  <c r="H204" i="1"/>
  <c r="C400" i="8" s="1"/>
  <c r="N566" i="8"/>
  <c r="J566" i="8"/>
  <c r="F566" i="8"/>
  <c r="R566" i="8"/>
  <c r="G566" i="8"/>
  <c r="D566" i="8"/>
  <c r="T566" i="8"/>
  <c r="Q566" i="8"/>
  <c r="K566" i="8"/>
  <c r="H566" i="8"/>
  <c r="E566" i="8"/>
  <c r="O566" i="8"/>
  <c r="L566" i="8"/>
  <c r="I566" i="8"/>
  <c r="S566" i="8"/>
  <c r="P566" i="8"/>
  <c r="M566" i="8"/>
  <c r="J616" i="8"/>
  <c r="F616" i="8"/>
  <c r="S616" i="8"/>
  <c r="P616" i="8"/>
  <c r="M616" i="8"/>
  <c r="N616" i="8"/>
  <c r="G616" i="8"/>
  <c r="D616" i="8"/>
  <c r="T616" i="8"/>
  <c r="Q616" i="8"/>
  <c r="L616" i="8"/>
  <c r="R616" i="8"/>
  <c r="K616" i="8"/>
  <c r="E616" i="8"/>
  <c r="O616" i="8"/>
  <c r="I616" i="8"/>
  <c r="H616" i="8"/>
  <c r="R720" i="8"/>
  <c r="F720" i="8"/>
  <c r="J720" i="8"/>
  <c r="S720" i="8"/>
  <c r="P720" i="8"/>
  <c r="M720" i="8"/>
  <c r="N720" i="8"/>
  <c r="G720" i="8"/>
  <c r="D720" i="8"/>
  <c r="T720" i="8"/>
  <c r="Q720" i="8"/>
  <c r="K720" i="8"/>
  <c r="H720" i="8"/>
  <c r="E720" i="8"/>
  <c r="O720" i="8"/>
  <c r="L720" i="8"/>
  <c r="I720" i="8"/>
  <c r="R798" i="8"/>
  <c r="F798" i="8"/>
  <c r="K798" i="8"/>
  <c r="H798" i="8"/>
  <c r="E798" i="8"/>
  <c r="J798" i="8"/>
  <c r="O798" i="8"/>
  <c r="L798" i="8"/>
  <c r="I798" i="8"/>
  <c r="N798" i="8"/>
  <c r="S798" i="8"/>
  <c r="P798" i="8"/>
  <c r="M798" i="8"/>
  <c r="G798" i="8"/>
  <c r="D798" i="8"/>
  <c r="T798" i="8"/>
  <c r="Q798" i="8"/>
  <c r="J908" i="8"/>
  <c r="N908" i="8"/>
  <c r="R908" i="8"/>
  <c r="F908" i="8"/>
  <c r="S908" i="8"/>
  <c r="P908" i="8"/>
  <c r="M908" i="8"/>
  <c r="G908" i="8"/>
  <c r="D908" i="8"/>
  <c r="T908" i="8"/>
  <c r="Q908" i="8"/>
  <c r="K908" i="8"/>
  <c r="H908" i="8"/>
  <c r="E908" i="8"/>
  <c r="O908" i="8"/>
  <c r="L908" i="8"/>
  <c r="I908" i="8"/>
  <c r="F1022" i="8"/>
  <c r="K1022" i="8"/>
  <c r="H1022" i="8"/>
  <c r="O1022" i="8"/>
  <c r="Q1022" i="8"/>
  <c r="J1022" i="8"/>
  <c r="G1022" i="8"/>
  <c r="L1022" i="8"/>
  <c r="E1022" i="8"/>
  <c r="R1022" i="8"/>
  <c r="D1022" i="8"/>
  <c r="T1022" i="8"/>
  <c r="M1022" i="8"/>
  <c r="P1022" i="8"/>
  <c r="I1022" i="8"/>
  <c r="N1022" i="8"/>
  <c r="S1022" i="8"/>
  <c r="R1076" i="8"/>
  <c r="F1076" i="8"/>
  <c r="N1076" i="8"/>
  <c r="O1076" i="8"/>
  <c r="L1076" i="8"/>
  <c r="I1076" i="8"/>
  <c r="G1076" i="8"/>
  <c r="D1076" i="8"/>
  <c r="T1076" i="8"/>
  <c r="Q1076" i="8"/>
  <c r="S1076" i="8"/>
  <c r="M1076" i="8"/>
  <c r="H1076" i="8"/>
  <c r="J1076" i="8"/>
  <c r="K1076" i="8"/>
  <c r="E1076" i="8"/>
  <c r="P1076" i="8"/>
  <c r="F1158" i="8"/>
  <c r="O1158" i="8"/>
  <c r="P1158" i="8"/>
  <c r="S1158" i="8"/>
  <c r="N1158" i="8"/>
  <c r="H1158" i="8"/>
  <c r="G1158" i="8"/>
  <c r="L1158" i="8"/>
  <c r="I1158" i="8"/>
  <c r="J1158" i="8"/>
  <c r="T1158" i="8"/>
  <c r="M1158" i="8"/>
  <c r="R1158" i="8"/>
  <c r="K1158" i="8"/>
  <c r="Q1158" i="8"/>
  <c r="D1158" i="8"/>
  <c r="E1158" i="8"/>
  <c r="N1300" i="8"/>
  <c r="F1300" i="8"/>
  <c r="O1300" i="8"/>
  <c r="L1300" i="8"/>
  <c r="I1300" i="8"/>
  <c r="J1300" i="8"/>
  <c r="G1300" i="8"/>
  <c r="D1300" i="8"/>
  <c r="T1300" i="8"/>
  <c r="Q1300" i="8"/>
  <c r="P1300" i="8"/>
  <c r="R1300" i="8"/>
  <c r="K1300" i="8"/>
  <c r="E1300" i="8"/>
  <c r="S1300" i="8"/>
  <c r="M1300" i="8"/>
  <c r="H1300" i="8"/>
  <c r="R1326" i="8"/>
  <c r="N1326" i="8"/>
  <c r="J1326" i="8"/>
  <c r="O1326" i="8"/>
  <c r="P1326" i="8"/>
  <c r="E1326" i="8"/>
  <c r="D1326" i="8"/>
  <c r="T1326" i="8"/>
  <c r="I1326" i="8"/>
  <c r="F1326" i="8"/>
  <c r="G1326" i="8"/>
  <c r="L1326" i="8"/>
  <c r="S1326" i="8"/>
  <c r="Q1326" i="8"/>
  <c r="H1326" i="8"/>
  <c r="K1326" i="8"/>
  <c r="M1326" i="8"/>
  <c r="J1516" i="8"/>
  <c r="K1516" i="8"/>
  <c r="H1516" i="8"/>
  <c r="E1516" i="8"/>
  <c r="F1516" i="8"/>
  <c r="S1516" i="8"/>
  <c r="P1516" i="8"/>
  <c r="M1516" i="8"/>
  <c r="D1516" i="8"/>
  <c r="Q1516" i="8"/>
  <c r="L1516" i="8"/>
  <c r="N1516" i="8"/>
  <c r="R1516" i="8"/>
  <c r="O1516" i="8"/>
  <c r="I1516" i="8"/>
  <c r="G1516" i="8"/>
  <c r="T1516" i="8"/>
  <c r="C1458" i="8"/>
  <c r="H710" i="1"/>
  <c r="C1412" i="8" s="1"/>
  <c r="J1258" i="8"/>
  <c r="F1258" i="8"/>
  <c r="R1258" i="8"/>
  <c r="N1258" i="8"/>
  <c r="K1258" i="8"/>
  <c r="H1258" i="8"/>
  <c r="E1258" i="8"/>
  <c r="S1258" i="8"/>
  <c r="P1258" i="8"/>
  <c r="M1258" i="8"/>
  <c r="G1258" i="8"/>
  <c r="T1258" i="8"/>
  <c r="O1258" i="8"/>
  <c r="I1258" i="8"/>
  <c r="D1258" i="8"/>
  <c r="Q1258" i="8"/>
  <c r="L1258" i="8"/>
  <c r="S980" i="8"/>
  <c r="F980" i="8"/>
  <c r="M980" i="8"/>
  <c r="N980" i="8"/>
  <c r="J980" i="8"/>
  <c r="Q980" i="8"/>
  <c r="D980" i="8"/>
  <c r="L980" i="8"/>
  <c r="T980" i="8"/>
  <c r="K980" i="8"/>
  <c r="H980" i="8"/>
  <c r="O980" i="8"/>
  <c r="P980" i="8"/>
  <c r="I980" i="8"/>
  <c r="G980" i="8"/>
  <c r="E980" i="8"/>
  <c r="R980" i="8"/>
  <c r="R46" i="8"/>
  <c r="F46" i="8"/>
  <c r="J46" i="8"/>
  <c r="N46" i="8"/>
  <c r="G46" i="8"/>
  <c r="M46" i="8"/>
  <c r="Q46" i="8"/>
  <c r="E46" i="8"/>
  <c r="I46" i="8"/>
  <c r="D46" i="8"/>
  <c r="K46" i="8"/>
  <c r="O46" i="8"/>
  <c r="S46" i="8"/>
  <c r="T46" i="8"/>
  <c r="H46" i="8"/>
  <c r="L46" i="8"/>
  <c r="P46" i="8"/>
  <c r="C66" i="8"/>
  <c r="H35" i="1"/>
  <c r="C62" i="8" s="1"/>
  <c r="K168" i="8"/>
  <c r="H168" i="8"/>
  <c r="E168" i="8"/>
  <c r="O168" i="8"/>
  <c r="L168" i="8"/>
  <c r="J168" i="8"/>
  <c r="I168" i="8"/>
  <c r="P168" i="8"/>
  <c r="M168" i="8"/>
  <c r="S168" i="8"/>
  <c r="N168" i="8"/>
  <c r="G168" i="8"/>
  <c r="D168" i="8"/>
  <c r="T168" i="8"/>
  <c r="R168" i="8"/>
  <c r="Q168" i="8"/>
  <c r="F168" i="8"/>
  <c r="C242" i="8"/>
  <c r="H123" i="1"/>
  <c r="C238" i="8" s="1"/>
  <c r="J262" i="8"/>
  <c r="S262" i="8"/>
  <c r="P262" i="8"/>
  <c r="M262" i="8"/>
  <c r="N262" i="8"/>
  <c r="G262" i="8"/>
  <c r="D262" i="8"/>
  <c r="T262" i="8"/>
  <c r="Q262" i="8"/>
  <c r="R262" i="8"/>
  <c r="K262" i="8"/>
  <c r="H262" i="8"/>
  <c r="E262" i="8"/>
  <c r="F262" i="8"/>
  <c r="O262" i="8"/>
  <c r="L262" i="8"/>
  <c r="I262" i="8"/>
  <c r="Q292" i="8"/>
  <c r="M292" i="8"/>
  <c r="N292" i="8"/>
  <c r="F292" i="8"/>
  <c r="S292" i="8"/>
  <c r="R292" i="8"/>
  <c r="E292" i="8"/>
  <c r="L292" i="8"/>
  <c r="G292" i="8"/>
  <c r="T292" i="8"/>
  <c r="I292" i="8"/>
  <c r="K292" i="8"/>
  <c r="J292" i="8"/>
  <c r="O292" i="8"/>
  <c r="H292" i="8"/>
  <c r="P292" i="8"/>
  <c r="D292" i="8"/>
  <c r="C352" i="8"/>
  <c r="H178" i="1"/>
  <c r="C348" i="8" s="1"/>
  <c r="R384" i="8"/>
  <c r="N384" i="8"/>
  <c r="F384" i="8"/>
  <c r="J384" i="8"/>
  <c r="G384" i="8"/>
  <c r="D384" i="8"/>
  <c r="T384" i="8"/>
  <c r="Q384" i="8"/>
  <c r="K384" i="8"/>
  <c r="H384" i="8"/>
  <c r="E384" i="8"/>
  <c r="O384" i="8"/>
  <c r="L384" i="8"/>
  <c r="I384" i="8"/>
  <c r="S384" i="8"/>
  <c r="P384" i="8"/>
  <c r="M384" i="8"/>
  <c r="N412" i="8"/>
  <c r="J412" i="8"/>
  <c r="R412" i="8"/>
  <c r="F412" i="8"/>
  <c r="K412" i="8"/>
  <c r="H412" i="8"/>
  <c r="E412" i="8"/>
  <c r="O412" i="8"/>
  <c r="L412" i="8"/>
  <c r="I412" i="8"/>
  <c r="S412" i="8"/>
  <c r="P412" i="8"/>
  <c r="M412" i="8"/>
  <c r="G412" i="8"/>
  <c r="D412" i="8"/>
  <c r="T412" i="8"/>
  <c r="Q412" i="8"/>
  <c r="J436" i="8"/>
  <c r="N436" i="8"/>
  <c r="S436" i="8"/>
  <c r="P436" i="8"/>
  <c r="M436" i="8"/>
  <c r="R436" i="8"/>
  <c r="G436" i="8"/>
  <c r="D436" i="8"/>
  <c r="T436" i="8"/>
  <c r="Q436" i="8"/>
  <c r="F436" i="8"/>
  <c r="K436" i="8"/>
  <c r="H436" i="8"/>
  <c r="E436" i="8"/>
  <c r="I436" i="8"/>
  <c r="O436" i="8"/>
  <c r="L436" i="8"/>
  <c r="N528" i="8"/>
  <c r="F528" i="8"/>
  <c r="R528" i="8"/>
  <c r="J528" i="8"/>
  <c r="K528" i="8"/>
  <c r="H528" i="8"/>
  <c r="E528" i="8"/>
  <c r="O528" i="8"/>
  <c r="L528" i="8"/>
  <c r="I528" i="8"/>
  <c r="S528" i="8"/>
  <c r="P528" i="8"/>
  <c r="M528" i="8"/>
  <c r="G528" i="8"/>
  <c r="D528" i="8"/>
  <c r="T528" i="8"/>
  <c r="Q528" i="8"/>
  <c r="R568" i="8"/>
  <c r="N568" i="8"/>
  <c r="J568" i="8"/>
  <c r="F568" i="8"/>
  <c r="K568" i="8"/>
  <c r="H568" i="8"/>
  <c r="E568" i="8"/>
  <c r="O568" i="8"/>
  <c r="L568" i="8"/>
  <c r="I568" i="8"/>
  <c r="S568" i="8"/>
  <c r="P568" i="8"/>
  <c r="M568" i="8"/>
  <c r="G568" i="8"/>
  <c r="D568" i="8"/>
  <c r="T568" i="8"/>
  <c r="Q568" i="8"/>
  <c r="F598" i="8"/>
  <c r="N598" i="8"/>
  <c r="J598" i="8"/>
  <c r="R598" i="8"/>
  <c r="L598" i="8"/>
  <c r="K598" i="8"/>
  <c r="I598" i="8"/>
  <c r="P598" i="8"/>
  <c r="O598" i="8"/>
  <c r="M598" i="8"/>
  <c r="D598" i="8"/>
  <c r="T598" i="8"/>
  <c r="S598" i="8"/>
  <c r="Q598" i="8"/>
  <c r="H598" i="8"/>
  <c r="G598" i="8"/>
  <c r="E598" i="8"/>
  <c r="J610" i="8"/>
  <c r="N610" i="8"/>
  <c r="G610" i="8"/>
  <c r="K610" i="8"/>
  <c r="F610" i="8"/>
  <c r="S610" i="8"/>
  <c r="P610" i="8"/>
  <c r="M610" i="8"/>
  <c r="D610" i="8"/>
  <c r="T610" i="8"/>
  <c r="Q610" i="8"/>
  <c r="H610" i="8"/>
  <c r="E610" i="8"/>
  <c r="R610" i="8"/>
  <c r="O610" i="8"/>
  <c r="L610" i="8"/>
  <c r="I610" i="8"/>
  <c r="J624" i="8"/>
  <c r="N624" i="8"/>
  <c r="S624" i="8"/>
  <c r="P624" i="8"/>
  <c r="M624" i="8"/>
  <c r="R624" i="8"/>
  <c r="G624" i="8"/>
  <c r="D624" i="8"/>
  <c r="T624" i="8"/>
  <c r="Q624" i="8"/>
  <c r="L624" i="8"/>
  <c r="F624" i="8"/>
  <c r="K624" i="8"/>
  <c r="E624" i="8"/>
  <c r="O624" i="8"/>
  <c r="I624" i="8"/>
  <c r="H624" i="8"/>
  <c r="J664" i="8"/>
  <c r="N664" i="8"/>
  <c r="O664" i="8"/>
  <c r="L664" i="8"/>
  <c r="I664" i="8"/>
  <c r="S664" i="8"/>
  <c r="P664" i="8"/>
  <c r="M664" i="8"/>
  <c r="D664" i="8"/>
  <c r="Q664" i="8"/>
  <c r="H664" i="8"/>
  <c r="R664" i="8"/>
  <c r="G664" i="8"/>
  <c r="T664" i="8"/>
  <c r="F664" i="8"/>
  <c r="K664" i="8"/>
  <c r="E664" i="8"/>
  <c r="J722" i="8"/>
  <c r="N722" i="8"/>
  <c r="G722" i="8"/>
  <c r="D722" i="8"/>
  <c r="T722" i="8"/>
  <c r="Q722" i="8"/>
  <c r="K722" i="8"/>
  <c r="H722" i="8"/>
  <c r="E722" i="8"/>
  <c r="R722" i="8"/>
  <c r="O722" i="8"/>
  <c r="L722" i="8"/>
  <c r="I722" i="8"/>
  <c r="F722" i="8"/>
  <c r="S722" i="8"/>
  <c r="P722" i="8"/>
  <c r="M722" i="8"/>
  <c r="J756" i="8"/>
  <c r="N756" i="8"/>
  <c r="R756" i="8"/>
  <c r="F756" i="8"/>
  <c r="O756" i="8"/>
  <c r="L756" i="8"/>
  <c r="I756" i="8"/>
  <c r="S756" i="8"/>
  <c r="P756" i="8"/>
  <c r="M756" i="8"/>
  <c r="G756" i="8"/>
  <c r="D756" i="8"/>
  <c r="T756" i="8"/>
  <c r="Q756" i="8"/>
  <c r="K756" i="8"/>
  <c r="H756" i="8"/>
  <c r="E756" i="8"/>
  <c r="R772" i="8"/>
  <c r="F772" i="8"/>
  <c r="L772" i="8"/>
  <c r="K772" i="8"/>
  <c r="M772" i="8"/>
  <c r="J772" i="8"/>
  <c r="S772" i="8"/>
  <c r="P772" i="8"/>
  <c r="O772" i="8"/>
  <c r="Q772" i="8"/>
  <c r="N772" i="8"/>
  <c r="D772" i="8"/>
  <c r="T772" i="8"/>
  <c r="E772" i="8"/>
  <c r="H772" i="8"/>
  <c r="G772" i="8"/>
  <c r="I772" i="8"/>
  <c r="R806" i="8"/>
  <c r="J806" i="8"/>
  <c r="F806" i="8"/>
  <c r="K806" i="8"/>
  <c r="H806" i="8"/>
  <c r="E806" i="8"/>
  <c r="N806" i="8"/>
  <c r="O806" i="8"/>
  <c r="L806" i="8"/>
  <c r="I806" i="8"/>
  <c r="S806" i="8"/>
  <c r="P806" i="8"/>
  <c r="M806" i="8"/>
  <c r="G806" i="8"/>
  <c r="D806" i="8"/>
  <c r="T806" i="8"/>
  <c r="Q806" i="8"/>
  <c r="R850" i="8"/>
  <c r="F850" i="8"/>
  <c r="N850" i="8"/>
  <c r="S850" i="8"/>
  <c r="P850" i="8"/>
  <c r="M850" i="8"/>
  <c r="G850" i="8"/>
  <c r="D850" i="8"/>
  <c r="T850" i="8"/>
  <c r="Q850" i="8"/>
  <c r="K850" i="8"/>
  <c r="H850" i="8"/>
  <c r="E850" i="8"/>
  <c r="J850" i="8"/>
  <c r="O850" i="8"/>
  <c r="L850" i="8"/>
  <c r="I850" i="8"/>
  <c r="R888" i="8"/>
  <c r="O888" i="8"/>
  <c r="L888" i="8"/>
  <c r="I888" i="8"/>
  <c r="N888" i="8"/>
  <c r="S888" i="8"/>
  <c r="P888" i="8"/>
  <c r="M888" i="8"/>
  <c r="J888" i="8"/>
  <c r="G888" i="8"/>
  <c r="D888" i="8"/>
  <c r="T888" i="8"/>
  <c r="F888" i="8"/>
  <c r="K888" i="8"/>
  <c r="H888" i="8"/>
  <c r="E888" i="8"/>
  <c r="Q888" i="8"/>
  <c r="I920" i="8"/>
  <c r="E920" i="8"/>
  <c r="T920" i="8"/>
  <c r="F920" i="8"/>
  <c r="Q920" i="8"/>
  <c r="N920" i="8"/>
  <c r="J920" i="8"/>
  <c r="R920" i="8"/>
  <c r="M920" i="8"/>
  <c r="K920" i="8"/>
  <c r="D920" i="8"/>
  <c r="O920" i="8"/>
  <c r="H920" i="8"/>
  <c r="S920" i="8"/>
  <c r="L920" i="8"/>
  <c r="G920" i="8"/>
  <c r="P920" i="8"/>
  <c r="F966" i="8"/>
  <c r="O966" i="8"/>
  <c r="D966" i="8"/>
  <c r="T966" i="8"/>
  <c r="Q966" i="8"/>
  <c r="J966" i="8"/>
  <c r="G966" i="8"/>
  <c r="H966" i="8"/>
  <c r="E966" i="8"/>
  <c r="R966" i="8"/>
  <c r="S966" i="8"/>
  <c r="P966" i="8"/>
  <c r="M966" i="8"/>
  <c r="I966" i="8"/>
  <c r="N966" i="8"/>
  <c r="K966" i="8"/>
  <c r="L966" i="8"/>
  <c r="J1008" i="8"/>
  <c r="N1008" i="8"/>
  <c r="F1008" i="8"/>
  <c r="K1008" i="8"/>
  <c r="H1008" i="8"/>
  <c r="E1008" i="8"/>
  <c r="R1008" i="8"/>
  <c r="O1008" i="8"/>
  <c r="L1008" i="8"/>
  <c r="I1008" i="8"/>
  <c r="G1008" i="8"/>
  <c r="D1008" i="8"/>
  <c r="T1008" i="8"/>
  <c r="Q1008" i="8"/>
  <c r="P1008" i="8"/>
  <c r="M1008" i="8"/>
  <c r="S1008" i="8"/>
  <c r="J1026" i="8"/>
  <c r="N1026" i="8"/>
  <c r="F1026" i="8"/>
  <c r="R1026" i="8"/>
  <c r="K1026" i="8"/>
  <c r="H1026" i="8"/>
  <c r="E1026" i="8"/>
  <c r="O1026" i="8"/>
  <c r="L1026" i="8"/>
  <c r="I1026" i="8"/>
  <c r="G1026" i="8"/>
  <c r="D1026" i="8"/>
  <c r="T1026" i="8"/>
  <c r="Q1026" i="8"/>
  <c r="P1026" i="8"/>
  <c r="M1026" i="8"/>
  <c r="S1026" i="8"/>
  <c r="R1060" i="8"/>
  <c r="S1060" i="8"/>
  <c r="D1060" i="8"/>
  <c r="T1060" i="8"/>
  <c r="Q1060" i="8"/>
  <c r="K1060" i="8"/>
  <c r="J1060" i="8"/>
  <c r="L1060" i="8"/>
  <c r="I1060" i="8"/>
  <c r="F1060" i="8"/>
  <c r="E1060" i="8"/>
  <c r="N1060" i="8"/>
  <c r="M1060" i="8"/>
  <c r="O1060" i="8"/>
  <c r="P1060" i="8"/>
  <c r="G1060" i="8"/>
  <c r="H1060" i="8"/>
  <c r="F1080" i="8"/>
  <c r="G1080" i="8"/>
  <c r="D1080" i="8"/>
  <c r="T1080" i="8"/>
  <c r="Q1080" i="8"/>
  <c r="N1080" i="8"/>
  <c r="O1080" i="8"/>
  <c r="L1080" i="8"/>
  <c r="I1080" i="8"/>
  <c r="J1080" i="8"/>
  <c r="H1080" i="8"/>
  <c r="R1080" i="8"/>
  <c r="P1080" i="8"/>
  <c r="S1080" i="8"/>
  <c r="M1080" i="8"/>
  <c r="K1080" i="8"/>
  <c r="E1080" i="8"/>
  <c r="R1118" i="8"/>
  <c r="F1118" i="8"/>
  <c r="J1118" i="8"/>
  <c r="N1118" i="8"/>
  <c r="O1118" i="8"/>
  <c r="D1118" i="8"/>
  <c r="T1118" i="8"/>
  <c r="Q1118" i="8"/>
  <c r="K1118" i="8"/>
  <c r="L1118" i="8"/>
  <c r="I1118" i="8"/>
  <c r="G1118" i="8"/>
  <c r="E1118" i="8"/>
  <c r="S1118" i="8"/>
  <c r="M1118" i="8"/>
  <c r="P1118" i="8"/>
  <c r="H1118" i="8"/>
  <c r="R1134" i="8"/>
  <c r="J1134" i="8"/>
  <c r="F1134" i="8"/>
  <c r="N1134" i="8"/>
  <c r="G1134" i="8"/>
  <c r="D1134" i="8"/>
  <c r="T1134" i="8"/>
  <c r="Q1134" i="8"/>
  <c r="O1134" i="8"/>
  <c r="L1134" i="8"/>
  <c r="I1134" i="8"/>
  <c r="K1134" i="8"/>
  <c r="E1134" i="8"/>
  <c r="S1134" i="8"/>
  <c r="M1134" i="8"/>
  <c r="P1134" i="8"/>
  <c r="H1134" i="8"/>
  <c r="F1160" i="8"/>
  <c r="R1160" i="8"/>
  <c r="J1160" i="8"/>
  <c r="N1160" i="8"/>
  <c r="K1160" i="8"/>
  <c r="H1160" i="8"/>
  <c r="E1160" i="8"/>
  <c r="S1160" i="8"/>
  <c r="P1160" i="8"/>
  <c r="M1160" i="8"/>
  <c r="D1160" i="8"/>
  <c r="Q1160" i="8"/>
  <c r="L1160" i="8"/>
  <c r="G1160" i="8"/>
  <c r="T1160" i="8"/>
  <c r="O1160" i="8"/>
  <c r="I1160" i="8"/>
  <c r="J1168" i="8"/>
  <c r="N1168" i="8"/>
  <c r="K1168" i="8"/>
  <c r="H1168" i="8"/>
  <c r="E1168" i="8"/>
  <c r="F1168" i="8"/>
  <c r="S1168" i="8"/>
  <c r="P1168" i="8"/>
  <c r="M1168" i="8"/>
  <c r="G1168" i="8"/>
  <c r="T1168" i="8"/>
  <c r="O1168" i="8"/>
  <c r="I1168" i="8"/>
  <c r="D1168" i="8"/>
  <c r="Q1168" i="8"/>
  <c r="R1168" i="8"/>
  <c r="L1168" i="8"/>
  <c r="J1188" i="8"/>
  <c r="F1188" i="8"/>
  <c r="N1188" i="8"/>
  <c r="Q1188" i="8"/>
  <c r="R1188" i="8"/>
  <c r="I1188" i="8"/>
  <c r="M1188" i="8"/>
  <c r="T1188" i="8"/>
  <c r="E1188" i="8"/>
  <c r="K1188" i="8"/>
  <c r="D1188" i="8"/>
  <c r="S1188" i="8"/>
  <c r="L1188" i="8"/>
  <c r="G1188" i="8"/>
  <c r="O1188" i="8"/>
  <c r="P1188" i="8"/>
  <c r="H1188" i="8"/>
  <c r="C1230" i="8"/>
  <c r="H618" i="1"/>
  <c r="C1228" i="8" s="1"/>
  <c r="J1302" i="8"/>
  <c r="N1302" i="8"/>
  <c r="F1302" i="8"/>
  <c r="R1302" i="8"/>
  <c r="S1302" i="8"/>
  <c r="P1302" i="8"/>
  <c r="M1302" i="8"/>
  <c r="K1302" i="8"/>
  <c r="H1302" i="8"/>
  <c r="E1302" i="8"/>
  <c r="D1302" i="8"/>
  <c r="Q1302" i="8"/>
  <c r="L1302" i="8"/>
  <c r="G1302" i="8"/>
  <c r="T1302" i="8"/>
  <c r="O1302" i="8"/>
  <c r="I1302" i="8"/>
  <c r="T1310" i="8"/>
  <c r="E1310" i="8"/>
  <c r="M1310" i="8"/>
  <c r="F1310" i="8"/>
  <c r="J1310" i="8"/>
  <c r="R1310" i="8"/>
  <c r="N1310" i="8"/>
  <c r="O1310" i="8"/>
  <c r="L1310" i="8"/>
  <c r="Q1310" i="8"/>
  <c r="G1310" i="8"/>
  <c r="D1310" i="8"/>
  <c r="P1310" i="8"/>
  <c r="K1310" i="8"/>
  <c r="S1310" i="8"/>
  <c r="I1310" i="8"/>
  <c r="H1310" i="8"/>
  <c r="R1318" i="8"/>
  <c r="J1318" i="8"/>
  <c r="K1318" i="8"/>
  <c r="H1318" i="8"/>
  <c r="E1318" i="8"/>
  <c r="N1318" i="8"/>
  <c r="O1318" i="8"/>
  <c r="L1318" i="8"/>
  <c r="I1318" i="8"/>
  <c r="F1318" i="8"/>
  <c r="G1318" i="8"/>
  <c r="D1318" i="8"/>
  <c r="T1318" i="8"/>
  <c r="Q1318" i="8"/>
  <c r="M1318" i="8"/>
  <c r="S1318" i="8"/>
  <c r="P1318" i="8"/>
  <c r="J1346" i="8"/>
  <c r="F1346" i="8"/>
  <c r="S1346" i="8"/>
  <c r="P1346" i="8"/>
  <c r="M1346" i="8"/>
  <c r="O1346" i="8"/>
  <c r="T1346" i="8"/>
  <c r="N1346" i="8"/>
  <c r="D1346" i="8"/>
  <c r="E1346" i="8"/>
  <c r="K1346" i="8"/>
  <c r="L1346" i="8"/>
  <c r="Q1346" i="8"/>
  <c r="G1346" i="8"/>
  <c r="H1346" i="8"/>
  <c r="R1346" i="8"/>
  <c r="I1346" i="8"/>
  <c r="J1468" i="8"/>
  <c r="N1468" i="8"/>
  <c r="F1468" i="8"/>
  <c r="G1468" i="8"/>
  <c r="D1468" i="8"/>
  <c r="T1468" i="8"/>
  <c r="Q1468" i="8"/>
  <c r="R1468" i="8"/>
  <c r="O1468" i="8"/>
  <c r="L1468" i="8"/>
  <c r="I1468" i="8"/>
  <c r="K1468" i="8"/>
  <c r="E1468" i="8"/>
  <c r="S1468" i="8"/>
  <c r="M1468" i="8"/>
  <c r="H1468" i="8"/>
  <c r="P1468" i="8"/>
  <c r="R1526" i="8"/>
  <c r="N1526" i="8"/>
  <c r="O1526" i="8"/>
  <c r="P1526" i="8"/>
  <c r="I1526" i="8"/>
  <c r="F1526" i="8"/>
  <c r="G1526" i="8"/>
  <c r="H1526" i="8"/>
  <c r="S1526" i="8"/>
  <c r="Q1526" i="8"/>
  <c r="L1526" i="8"/>
  <c r="T1526" i="8"/>
  <c r="D1526" i="8"/>
  <c r="M1526" i="8"/>
  <c r="J1526" i="8"/>
  <c r="K1526" i="8"/>
  <c r="E1526" i="8"/>
  <c r="R1510" i="8"/>
  <c r="O1510" i="8"/>
  <c r="L1510" i="8"/>
  <c r="I1510" i="8"/>
  <c r="F1510" i="8"/>
  <c r="N1510" i="8"/>
  <c r="G1510" i="8"/>
  <c r="D1510" i="8"/>
  <c r="T1510" i="8"/>
  <c r="Q1510" i="8"/>
  <c r="K1510" i="8"/>
  <c r="E1510" i="8"/>
  <c r="J1510" i="8"/>
  <c r="S1510" i="8"/>
  <c r="M1510" i="8"/>
  <c r="P1510" i="8"/>
  <c r="H1510" i="8"/>
  <c r="H704" i="1"/>
  <c r="C1400" i="8" s="1"/>
  <c r="C1406" i="8"/>
  <c r="C1334" i="8"/>
  <c r="H670" i="1"/>
  <c r="C1332" i="8" s="1"/>
  <c r="N1264" i="8"/>
  <c r="J1264" i="8"/>
  <c r="R1264" i="8"/>
  <c r="F1264" i="8"/>
  <c r="S1264" i="8"/>
  <c r="P1264" i="8"/>
  <c r="M1264" i="8"/>
  <c r="K1264" i="8"/>
  <c r="H1264" i="8"/>
  <c r="E1264" i="8"/>
  <c r="D1264" i="8"/>
  <c r="Q1264" i="8"/>
  <c r="L1264" i="8"/>
  <c r="G1264" i="8"/>
  <c r="T1264" i="8"/>
  <c r="O1264" i="8"/>
  <c r="I1264" i="8"/>
  <c r="R1256" i="8"/>
  <c r="F1256" i="8"/>
  <c r="N1256" i="8"/>
  <c r="J1256" i="8"/>
  <c r="G1256" i="8"/>
  <c r="D1256" i="8"/>
  <c r="T1256" i="8"/>
  <c r="Q1256" i="8"/>
  <c r="O1256" i="8"/>
  <c r="L1256" i="8"/>
  <c r="I1256" i="8"/>
  <c r="S1256" i="8"/>
  <c r="M1256" i="8"/>
  <c r="H1256" i="8"/>
  <c r="P1256" i="8"/>
  <c r="K1256" i="8"/>
  <c r="E1256" i="8"/>
  <c r="O1106" i="8"/>
  <c r="R1106" i="8"/>
  <c r="Q1106" i="8"/>
  <c r="T1106" i="8"/>
  <c r="D1106" i="8"/>
  <c r="K1106" i="8"/>
  <c r="N1106" i="8"/>
  <c r="M1106" i="8"/>
  <c r="P1106" i="8"/>
  <c r="S1106" i="8"/>
  <c r="J1106" i="8"/>
  <c r="I1106" i="8"/>
  <c r="L1106" i="8"/>
  <c r="F1106" i="8"/>
  <c r="E1106" i="8"/>
  <c r="H1106" i="8"/>
  <c r="G1106" i="8"/>
  <c r="R1098" i="8"/>
  <c r="F1098" i="8"/>
  <c r="J1098" i="8"/>
  <c r="N1098" i="8"/>
  <c r="G1098" i="8"/>
  <c r="D1098" i="8"/>
  <c r="T1098" i="8"/>
  <c r="Q1098" i="8"/>
  <c r="O1098" i="8"/>
  <c r="L1098" i="8"/>
  <c r="I1098" i="8"/>
  <c r="H1098" i="8"/>
  <c r="P1098" i="8"/>
  <c r="S1098" i="8"/>
  <c r="M1098" i="8"/>
  <c r="K1098" i="8"/>
  <c r="E1098" i="8"/>
  <c r="O1036" i="8"/>
  <c r="N1036" i="8"/>
  <c r="L1036" i="8"/>
  <c r="I1036" i="8"/>
  <c r="G1036" i="8"/>
  <c r="F1036" i="8"/>
  <c r="D1036" i="8"/>
  <c r="T1036" i="8"/>
  <c r="Q1036" i="8"/>
  <c r="J1036" i="8"/>
  <c r="E1036" i="8"/>
  <c r="R1036" i="8"/>
  <c r="M1036" i="8"/>
  <c r="S1036" i="8"/>
  <c r="P1036" i="8"/>
  <c r="K1036" i="8"/>
  <c r="H1036" i="8"/>
  <c r="R978" i="8"/>
  <c r="N978" i="8"/>
  <c r="F978" i="8"/>
  <c r="O978" i="8"/>
  <c r="L978" i="8"/>
  <c r="I978" i="8"/>
  <c r="J978" i="8"/>
  <c r="S978" i="8"/>
  <c r="P978" i="8"/>
  <c r="M978" i="8"/>
  <c r="K978" i="8"/>
  <c r="H978" i="8"/>
  <c r="E978" i="8"/>
  <c r="Q978" i="8"/>
  <c r="G978" i="8"/>
  <c r="D978" i="8"/>
  <c r="T978" i="8"/>
  <c r="R946" i="8"/>
  <c r="J946" i="8"/>
  <c r="F946" i="8"/>
  <c r="N946" i="8"/>
  <c r="O946" i="8"/>
  <c r="L946" i="8"/>
  <c r="I946" i="8"/>
  <c r="G946" i="8"/>
  <c r="D946" i="8"/>
  <c r="T946" i="8"/>
  <c r="Q946" i="8"/>
  <c r="S946" i="8"/>
  <c r="M946" i="8"/>
  <c r="H946" i="8"/>
  <c r="P946" i="8"/>
  <c r="K946" i="8"/>
  <c r="E946" i="8"/>
  <c r="N878" i="8"/>
  <c r="O878" i="8"/>
  <c r="L878" i="8"/>
  <c r="I878" i="8"/>
  <c r="R878" i="8"/>
  <c r="S878" i="8"/>
  <c r="P878" i="8"/>
  <c r="M878" i="8"/>
  <c r="F878" i="8"/>
  <c r="D878" i="8"/>
  <c r="Q878" i="8"/>
  <c r="J878" i="8"/>
  <c r="H878" i="8"/>
  <c r="G878" i="8"/>
  <c r="T878" i="8"/>
  <c r="K878" i="8"/>
  <c r="E878" i="8"/>
  <c r="T836" i="8"/>
  <c r="Q836" i="8"/>
  <c r="M836" i="8"/>
  <c r="G836" i="8"/>
  <c r="D836" i="8"/>
  <c r="J836" i="8"/>
  <c r="F836" i="8"/>
  <c r="K836" i="8"/>
  <c r="H836" i="8"/>
  <c r="R836" i="8"/>
  <c r="N836" i="8"/>
  <c r="O836" i="8"/>
  <c r="L836" i="8"/>
  <c r="I836" i="8"/>
  <c r="E836" i="8"/>
  <c r="S836" i="8"/>
  <c r="P836" i="8"/>
  <c r="T594" i="8"/>
  <c r="F594" i="8"/>
  <c r="J594" i="8"/>
  <c r="N594" i="8"/>
  <c r="R594" i="8"/>
  <c r="M594" i="8"/>
  <c r="G594" i="8"/>
  <c r="D594" i="8"/>
  <c r="I594" i="8"/>
  <c r="K594" i="8"/>
  <c r="H594" i="8"/>
  <c r="Q594" i="8"/>
  <c r="O594" i="8"/>
  <c r="L594" i="8"/>
  <c r="E594" i="8"/>
  <c r="S594" i="8"/>
  <c r="P594" i="8"/>
  <c r="R366" i="8"/>
  <c r="F366" i="8"/>
  <c r="J366" i="8"/>
  <c r="G366" i="8"/>
  <c r="D366" i="8"/>
  <c r="T366" i="8"/>
  <c r="Q366" i="8"/>
  <c r="K366" i="8"/>
  <c r="H366" i="8"/>
  <c r="E366" i="8"/>
  <c r="O366" i="8"/>
  <c r="L366" i="8"/>
  <c r="I366" i="8"/>
  <c r="M366" i="8"/>
  <c r="S366" i="8"/>
  <c r="N366" i="8"/>
  <c r="P366" i="8"/>
  <c r="R314" i="8"/>
  <c r="F314" i="8"/>
  <c r="S314" i="8"/>
  <c r="P314" i="8"/>
  <c r="M314" i="8"/>
  <c r="G314" i="8"/>
  <c r="D314" i="8"/>
  <c r="T314" i="8"/>
  <c r="Q314" i="8"/>
  <c r="K314" i="8"/>
  <c r="E314" i="8"/>
  <c r="J314" i="8"/>
  <c r="O314" i="8"/>
  <c r="I314" i="8"/>
  <c r="N314" i="8"/>
  <c r="H314" i="8"/>
  <c r="L314" i="8"/>
  <c r="R190" i="8"/>
  <c r="F190" i="8"/>
  <c r="N190" i="8"/>
  <c r="J190" i="8"/>
  <c r="G190" i="8"/>
  <c r="D190" i="8"/>
  <c r="T190" i="8"/>
  <c r="Q190" i="8"/>
  <c r="K190" i="8"/>
  <c r="H190" i="8"/>
  <c r="E190" i="8"/>
  <c r="L190" i="8"/>
  <c r="O190" i="8"/>
  <c r="I190" i="8"/>
  <c r="S190" i="8"/>
  <c r="P190" i="8"/>
  <c r="M190" i="8"/>
  <c r="F298" i="8"/>
  <c r="D298" i="8"/>
  <c r="T298" i="8"/>
  <c r="I298" i="8"/>
  <c r="J298" i="8"/>
  <c r="H298" i="8"/>
  <c r="G298" i="8"/>
  <c r="M298" i="8"/>
  <c r="R298" i="8"/>
  <c r="L298" i="8"/>
  <c r="Q298" i="8"/>
  <c r="P298" i="8"/>
  <c r="K298" i="8"/>
  <c r="S298" i="8"/>
  <c r="N298" i="8"/>
  <c r="O298" i="8"/>
  <c r="E298" i="8"/>
  <c r="F280" i="8"/>
  <c r="J280" i="8"/>
  <c r="S280" i="8"/>
  <c r="P280" i="8"/>
  <c r="M280" i="8"/>
  <c r="N280" i="8"/>
  <c r="G280" i="8"/>
  <c r="D280" i="8"/>
  <c r="T280" i="8"/>
  <c r="Q280" i="8"/>
  <c r="R280" i="8"/>
  <c r="K280" i="8"/>
  <c r="H280" i="8"/>
  <c r="E280" i="8"/>
  <c r="O280" i="8"/>
  <c r="L280" i="8"/>
  <c r="I280" i="8"/>
  <c r="H92" i="1"/>
  <c r="C176" i="8" s="1"/>
  <c r="C186" i="8"/>
  <c r="S1512" i="8"/>
  <c r="H1512" i="8"/>
  <c r="F1512" i="8"/>
  <c r="M1512" i="8"/>
  <c r="K1512" i="8"/>
  <c r="N1512" i="8"/>
  <c r="P1512" i="8"/>
  <c r="E1512" i="8"/>
  <c r="O1512" i="8"/>
  <c r="T1512" i="8"/>
  <c r="J1512" i="8"/>
  <c r="R1512" i="8"/>
  <c r="G1512" i="8"/>
  <c r="L1512" i="8"/>
  <c r="Q1512" i="8"/>
  <c r="D1512" i="8"/>
  <c r="I1512" i="8"/>
  <c r="R1470" i="8"/>
  <c r="J1470" i="8"/>
  <c r="K1470" i="8"/>
  <c r="H1470" i="8"/>
  <c r="E1470" i="8"/>
  <c r="S1470" i="8"/>
  <c r="P1470" i="8"/>
  <c r="M1470" i="8"/>
  <c r="L1470" i="8"/>
  <c r="F1470" i="8"/>
  <c r="G1470" i="8"/>
  <c r="T1470" i="8"/>
  <c r="O1470" i="8"/>
  <c r="I1470" i="8"/>
  <c r="D1470" i="8"/>
  <c r="Q1470" i="8"/>
  <c r="N1470" i="8"/>
  <c r="R1336" i="8"/>
  <c r="F1336" i="8"/>
  <c r="O1336" i="8"/>
  <c r="L1336" i="8"/>
  <c r="I1336" i="8"/>
  <c r="K1336" i="8"/>
  <c r="P1336" i="8"/>
  <c r="Q1336" i="8"/>
  <c r="S1336" i="8"/>
  <c r="T1336" i="8"/>
  <c r="N1336" i="8"/>
  <c r="G1336" i="8"/>
  <c r="H1336" i="8"/>
  <c r="M1336" i="8"/>
  <c r="J1336" i="8"/>
  <c r="D1336" i="8"/>
  <c r="E1336" i="8"/>
  <c r="N1178" i="8"/>
  <c r="J1178" i="8"/>
  <c r="F1178" i="8"/>
  <c r="R1178" i="8"/>
  <c r="O1178" i="8"/>
  <c r="L1178" i="8"/>
  <c r="I1178" i="8"/>
  <c r="G1178" i="8"/>
  <c r="D1178" i="8"/>
  <c r="T1178" i="8"/>
  <c r="Q1178" i="8"/>
  <c r="H1178" i="8"/>
  <c r="P1178" i="8"/>
  <c r="K1178" i="8"/>
  <c r="E1178" i="8"/>
  <c r="S1178" i="8"/>
  <c r="M1178" i="8"/>
  <c r="H960" i="8"/>
  <c r="F960" i="8"/>
  <c r="G960" i="8"/>
  <c r="M960" i="8"/>
  <c r="O960" i="8"/>
  <c r="P960" i="8"/>
  <c r="N960" i="8"/>
  <c r="E960" i="8"/>
  <c r="L960" i="8"/>
  <c r="S960" i="8"/>
  <c r="T960" i="8"/>
  <c r="I960" i="8"/>
  <c r="K960" i="8"/>
  <c r="J960" i="8"/>
  <c r="Q960" i="8"/>
  <c r="D960" i="8"/>
  <c r="R960" i="8"/>
  <c r="J896" i="8"/>
  <c r="N896" i="8"/>
  <c r="S896" i="8"/>
  <c r="P896" i="8"/>
  <c r="E896" i="8"/>
  <c r="R896" i="8"/>
  <c r="F896" i="8"/>
  <c r="D896" i="8"/>
  <c r="T896" i="8"/>
  <c r="I896" i="8"/>
  <c r="H896" i="8"/>
  <c r="G896" i="8"/>
  <c r="M896" i="8"/>
  <c r="K896" i="8"/>
  <c r="L896" i="8"/>
  <c r="O896" i="8"/>
  <c r="Q896" i="8"/>
  <c r="R838" i="8"/>
  <c r="F838" i="8"/>
  <c r="K838" i="8"/>
  <c r="H838" i="8"/>
  <c r="E838" i="8"/>
  <c r="J838" i="8"/>
  <c r="O838" i="8"/>
  <c r="L838" i="8"/>
  <c r="I838" i="8"/>
  <c r="N838" i="8"/>
  <c r="S838" i="8"/>
  <c r="P838" i="8"/>
  <c r="M838" i="8"/>
  <c r="G838" i="8"/>
  <c r="D838" i="8"/>
  <c r="T838" i="8"/>
  <c r="Q838" i="8"/>
  <c r="H408" i="1"/>
  <c r="C808" i="8" s="1"/>
  <c r="C810" i="8"/>
  <c r="D784" i="8"/>
  <c r="J784" i="8"/>
  <c r="N784" i="8"/>
  <c r="F784" i="8"/>
  <c r="O784" i="8"/>
  <c r="P784" i="8"/>
  <c r="M784" i="8"/>
  <c r="S784" i="8"/>
  <c r="T784" i="8"/>
  <c r="Q784" i="8"/>
  <c r="R784" i="8"/>
  <c r="G784" i="8"/>
  <c r="H784" i="8"/>
  <c r="E784" i="8"/>
  <c r="K784" i="8"/>
  <c r="L784" i="8"/>
  <c r="I784" i="8"/>
  <c r="N702" i="8"/>
  <c r="R702" i="8"/>
  <c r="F702" i="8"/>
  <c r="J702" i="8"/>
  <c r="S702" i="8"/>
  <c r="D702" i="8"/>
  <c r="T702" i="8"/>
  <c r="Q702" i="8"/>
  <c r="G702" i="8"/>
  <c r="H702" i="8"/>
  <c r="E702" i="8"/>
  <c r="K702" i="8"/>
  <c r="L702" i="8"/>
  <c r="I702" i="8"/>
  <c r="O702" i="8"/>
  <c r="P702" i="8"/>
  <c r="M702" i="8"/>
  <c r="F666" i="8"/>
  <c r="O666" i="8"/>
  <c r="P666" i="8"/>
  <c r="R666" i="8"/>
  <c r="M666" i="8"/>
  <c r="D666" i="8"/>
  <c r="T666" i="8"/>
  <c r="S666" i="8"/>
  <c r="Q666" i="8"/>
  <c r="H666" i="8"/>
  <c r="E666" i="8"/>
  <c r="L666" i="8"/>
  <c r="I666" i="8"/>
  <c r="G666" i="8"/>
  <c r="J666" i="8"/>
  <c r="K666" i="8"/>
  <c r="N666" i="8"/>
  <c r="C588" i="8"/>
  <c r="H297" i="1"/>
  <c r="C586" i="8" s="1"/>
  <c r="D374" i="8"/>
  <c r="T374" i="8"/>
  <c r="R374" i="8"/>
  <c r="M374" i="8"/>
  <c r="G374" i="8"/>
  <c r="H374" i="8"/>
  <c r="F374" i="8"/>
  <c r="O374" i="8"/>
  <c r="Q374" i="8"/>
  <c r="K374" i="8"/>
  <c r="L374" i="8"/>
  <c r="J374" i="8"/>
  <c r="E374" i="8"/>
  <c r="P374" i="8"/>
  <c r="N374" i="8"/>
  <c r="I374" i="8"/>
  <c r="S374" i="8"/>
  <c r="R1240" i="8"/>
  <c r="F1240" i="8"/>
  <c r="J1240" i="8"/>
  <c r="N1240" i="8"/>
  <c r="K1240" i="8"/>
  <c r="H1240" i="8"/>
  <c r="E1240" i="8"/>
  <c r="S1240" i="8"/>
  <c r="P1240" i="8"/>
  <c r="M1240" i="8"/>
  <c r="D1240" i="8"/>
  <c r="Q1240" i="8"/>
  <c r="L1240" i="8"/>
  <c r="G1240" i="8"/>
  <c r="T1240" i="8"/>
  <c r="O1240" i="8"/>
  <c r="I1240" i="8"/>
  <c r="C1064" i="8"/>
  <c r="H535" i="1"/>
  <c r="C1062" i="8" s="1"/>
  <c r="F1034" i="8"/>
  <c r="R1034" i="8"/>
  <c r="K1034" i="8"/>
  <c r="H1034" i="8"/>
  <c r="E1034" i="8"/>
  <c r="J1034" i="8"/>
  <c r="S1034" i="8"/>
  <c r="P1034" i="8"/>
  <c r="M1034" i="8"/>
  <c r="D1034" i="8"/>
  <c r="Q1034" i="8"/>
  <c r="N1034" i="8"/>
  <c r="L1034" i="8"/>
  <c r="O1034" i="8"/>
  <c r="I1034" i="8"/>
  <c r="G1034" i="8"/>
  <c r="T1034" i="8"/>
  <c r="J900" i="8"/>
  <c r="N900" i="8"/>
  <c r="S900" i="8"/>
  <c r="P900" i="8"/>
  <c r="M900" i="8"/>
  <c r="G900" i="8"/>
  <c r="D900" i="8"/>
  <c r="T900" i="8"/>
  <c r="Q900" i="8"/>
  <c r="R900" i="8"/>
  <c r="F900" i="8"/>
  <c r="K900" i="8"/>
  <c r="H900" i="8"/>
  <c r="E900" i="8"/>
  <c r="O900" i="8"/>
  <c r="L900" i="8"/>
  <c r="I900" i="8"/>
  <c r="J848" i="8"/>
  <c r="O848" i="8"/>
  <c r="L848" i="8"/>
  <c r="I848" i="8"/>
  <c r="N848" i="8"/>
  <c r="S848" i="8"/>
  <c r="P848" i="8"/>
  <c r="M848" i="8"/>
  <c r="R848" i="8"/>
  <c r="G848" i="8"/>
  <c r="D848" i="8"/>
  <c r="T848" i="8"/>
  <c r="Q848" i="8"/>
  <c r="F848" i="8"/>
  <c r="K848" i="8"/>
  <c r="H848" i="8"/>
  <c r="E848" i="8"/>
  <c r="C728" i="8"/>
  <c r="H367" i="1"/>
  <c r="C726" i="8" s="1"/>
  <c r="R626" i="8"/>
  <c r="G626" i="8"/>
  <c r="D626" i="8"/>
  <c r="T626" i="8"/>
  <c r="Q626" i="8"/>
  <c r="F626" i="8"/>
  <c r="K626" i="8"/>
  <c r="H626" i="8"/>
  <c r="E626" i="8"/>
  <c r="N626" i="8"/>
  <c r="S626" i="8"/>
  <c r="M626" i="8"/>
  <c r="L626" i="8"/>
  <c r="P626" i="8"/>
  <c r="J626" i="8"/>
  <c r="O626" i="8"/>
  <c r="I626" i="8"/>
  <c r="R398" i="8"/>
  <c r="F398" i="8"/>
  <c r="N398" i="8"/>
  <c r="J398" i="8"/>
  <c r="S398" i="8"/>
  <c r="P398" i="8"/>
  <c r="M398" i="8"/>
  <c r="G398" i="8"/>
  <c r="D398" i="8"/>
  <c r="T398" i="8"/>
  <c r="Q398" i="8"/>
  <c r="K398" i="8"/>
  <c r="H398" i="8"/>
  <c r="E398" i="8"/>
  <c r="O398" i="8"/>
  <c r="L398" i="8"/>
  <c r="I398" i="8"/>
  <c r="R378" i="8"/>
  <c r="F378" i="8"/>
  <c r="N378" i="8"/>
  <c r="J378" i="8"/>
  <c r="K378" i="8"/>
  <c r="H378" i="8"/>
  <c r="E378" i="8"/>
  <c r="O378" i="8"/>
  <c r="L378" i="8"/>
  <c r="I378" i="8"/>
  <c r="S378" i="8"/>
  <c r="P378" i="8"/>
  <c r="M378" i="8"/>
  <c r="D378" i="8"/>
  <c r="T378" i="8"/>
  <c r="Q378" i="8"/>
  <c r="G378" i="8"/>
  <c r="R354" i="8"/>
  <c r="F354" i="8"/>
  <c r="N354" i="8"/>
  <c r="J354" i="8"/>
  <c r="O354" i="8"/>
  <c r="L354" i="8"/>
  <c r="I354" i="8"/>
  <c r="S354" i="8"/>
  <c r="P354" i="8"/>
  <c r="M354" i="8"/>
  <c r="G354" i="8"/>
  <c r="D354" i="8"/>
  <c r="T354" i="8"/>
  <c r="Q354" i="8"/>
  <c r="H354" i="8"/>
  <c r="E354" i="8"/>
  <c r="K354" i="8"/>
  <c r="C102" i="8"/>
  <c r="T102" i="8" s="1"/>
  <c r="T100" i="8" s="1"/>
  <c r="H54" i="1"/>
  <c r="H51" i="1" s="1"/>
  <c r="C94" i="8" s="1"/>
  <c r="J804" i="8"/>
  <c r="N804" i="8"/>
  <c r="G804" i="8"/>
  <c r="D804" i="8"/>
  <c r="T804" i="8"/>
  <c r="Q804" i="8"/>
  <c r="K804" i="8"/>
  <c r="H804" i="8"/>
  <c r="E804" i="8"/>
  <c r="R804" i="8"/>
  <c r="O804" i="8"/>
  <c r="L804" i="8"/>
  <c r="I804" i="8"/>
  <c r="F804" i="8"/>
  <c r="S804" i="8"/>
  <c r="P804" i="8"/>
  <c r="M804" i="8"/>
  <c r="N1024" i="8"/>
  <c r="F1024" i="8"/>
  <c r="G1024" i="8"/>
  <c r="D1024" i="8"/>
  <c r="T1024" i="8"/>
  <c r="Q1024" i="8"/>
  <c r="O1024" i="8"/>
  <c r="L1024" i="8"/>
  <c r="I1024" i="8"/>
  <c r="P1024" i="8"/>
  <c r="R1024" i="8"/>
  <c r="K1024" i="8"/>
  <c r="E1024" i="8"/>
  <c r="H1024" i="8"/>
  <c r="S1024" i="8"/>
  <c r="M1024" i="8"/>
  <c r="J1024" i="8"/>
  <c r="J916" i="8"/>
  <c r="N916" i="8"/>
  <c r="S916" i="8"/>
  <c r="P916" i="8"/>
  <c r="M916" i="8"/>
  <c r="R916" i="8"/>
  <c r="F916" i="8"/>
  <c r="G916" i="8"/>
  <c r="D916" i="8"/>
  <c r="T916" i="8"/>
  <c r="Q916" i="8"/>
  <c r="K916" i="8"/>
  <c r="H916" i="8"/>
  <c r="E916" i="8"/>
  <c r="O916" i="8"/>
  <c r="L916" i="8"/>
  <c r="I916" i="8"/>
  <c r="R676" i="8"/>
  <c r="N676" i="8"/>
  <c r="O676" i="8"/>
  <c r="L676" i="8"/>
  <c r="I676" i="8"/>
  <c r="S676" i="8"/>
  <c r="P676" i="8"/>
  <c r="M676" i="8"/>
  <c r="F676" i="8"/>
  <c r="G676" i="8"/>
  <c r="T676" i="8"/>
  <c r="J676" i="8"/>
  <c r="K676" i="8"/>
  <c r="E676" i="8"/>
  <c r="D676" i="8"/>
  <c r="Q676" i="8"/>
  <c r="H676" i="8"/>
  <c r="R392" i="8"/>
  <c r="F392" i="8"/>
  <c r="J392" i="8"/>
  <c r="N392" i="8"/>
  <c r="G392" i="8"/>
  <c r="D392" i="8"/>
  <c r="T392" i="8"/>
  <c r="Q392" i="8"/>
  <c r="K392" i="8"/>
  <c r="H392" i="8"/>
  <c r="E392" i="8"/>
  <c r="O392" i="8"/>
  <c r="L392" i="8"/>
  <c r="I392" i="8"/>
  <c r="P392" i="8"/>
  <c r="M392" i="8"/>
  <c r="S392" i="8"/>
  <c r="N254" i="8"/>
  <c r="F254" i="8"/>
  <c r="G254" i="8"/>
  <c r="D254" i="8"/>
  <c r="T254" i="8"/>
  <c r="Q254" i="8"/>
  <c r="J254" i="8"/>
  <c r="K254" i="8"/>
  <c r="H254" i="8"/>
  <c r="E254" i="8"/>
  <c r="O254" i="8"/>
  <c r="L254" i="8"/>
  <c r="I254" i="8"/>
  <c r="R254" i="8"/>
  <c r="S254" i="8"/>
  <c r="P254" i="8"/>
  <c r="M254" i="8"/>
  <c r="R1378" i="8"/>
  <c r="N1378" i="8"/>
  <c r="F1378" i="8"/>
  <c r="J1378" i="8"/>
  <c r="K1378" i="8"/>
  <c r="H1378" i="8"/>
  <c r="E1378" i="8"/>
  <c r="G1378" i="8"/>
  <c r="L1378" i="8"/>
  <c r="M1378" i="8"/>
  <c r="O1378" i="8"/>
  <c r="P1378" i="8"/>
  <c r="Q1378" i="8"/>
  <c r="S1378" i="8"/>
  <c r="T1378" i="8"/>
  <c r="D1378" i="8"/>
  <c r="I1378" i="8"/>
  <c r="J1508" i="8"/>
  <c r="F1508" i="8"/>
  <c r="K1508" i="8"/>
  <c r="H1508" i="8"/>
  <c r="E1508" i="8"/>
  <c r="N1508" i="8"/>
  <c r="S1508" i="8"/>
  <c r="P1508" i="8"/>
  <c r="M1508" i="8"/>
  <c r="D1508" i="8"/>
  <c r="Q1508" i="8"/>
  <c r="L1508" i="8"/>
  <c r="O1508" i="8"/>
  <c r="I1508" i="8"/>
  <c r="T1508" i="8"/>
  <c r="R1508" i="8"/>
  <c r="G1508" i="8"/>
  <c r="J1380" i="8"/>
  <c r="R1380" i="8"/>
  <c r="O1380" i="8"/>
  <c r="L1380" i="8"/>
  <c r="I1380" i="8"/>
  <c r="S1380" i="8"/>
  <c r="T1380" i="8"/>
  <c r="N1380" i="8"/>
  <c r="D1380" i="8"/>
  <c r="E1380" i="8"/>
  <c r="F1380" i="8"/>
  <c r="G1380" i="8"/>
  <c r="H1380" i="8"/>
  <c r="M1380" i="8"/>
  <c r="K1380" i="8"/>
  <c r="P1380" i="8"/>
  <c r="Q1380" i="8"/>
  <c r="F1370" i="8"/>
  <c r="J1370" i="8"/>
  <c r="R1370" i="8"/>
  <c r="N1370" i="8"/>
  <c r="K1370" i="8"/>
  <c r="H1370" i="8"/>
  <c r="E1370" i="8"/>
  <c r="O1370" i="8"/>
  <c r="P1370" i="8"/>
  <c r="Q1370" i="8"/>
  <c r="S1370" i="8"/>
  <c r="T1370" i="8"/>
  <c r="D1370" i="8"/>
  <c r="I1370" i="8"/>
  <c r="G1370" i="8"/>
  <c r="L1370" i="8"/>
  <c r="M1370" i="8"/>
  <c r="T1362" i="8"/>
  <c r="I1362" i="8"/>
  <c r="E1362" i="8"/>
  <c r="O1362" i="8"/>
  <c r="L1362" i="8"/>
  <c r="R1362" i="8"/>
  <c r="G1362" i="8"/>
  <c r="H1362" i="8"/>
  <c r="M1362" i="8"/>
  <c r="K1362" i="8"/>
  <c r="P1362" i="8"/>
  <c r="Q1362" i="8"/>
  <c r="F1362" i="8"/>
  <c r="S1362" i="8"/>
  <c r="J1362" i="8"/>
  <c r="N1362" i="8"/>
  <c r="D1362" i="8"/>
  <c r="J1250" i="8"/>
  <c r="R1250" i="8"/>
  <c r="N1250" i="8"/>
  <c r="F1250" i="8"/>
  <c r="O1250" i="8"/>
  <c r="L1250" i="8"/>
  <c r="I1250" i="8"/>
  <c r="G1250" i="8"/>
  <c r="D1250" i="8"/>
  <c r="T1250" i="8"/>
  <c r="Q1250" i="8"/>
  <c r="K1250" i="8"/>
  <c r="E1250" i="8"/>
  <c r="S1250" i="8"/>
  <c r="M1250" i="8"/>
  <c r="H1250" i="8"/>
  <c r="P1250" i="8"/>
  <c r="N1234" i="8"/>
  <c r="J1234" i="8"/>
  <c r="F1234" i="8"/>
  <c r="R1234" i="8"/>
  <c r="O1234" i="8"/>
  <c r="L1234" i="8"/>
  <c r="I1234" i="8"/>
  <c r="G1234" i="8"/>
  <c r="D1234" i="8"/>
  <c r="T1234" i="8"/>
  <c r="Q1234" i="8"/>
  <c r="K1234" i="8"/>
  <c r="E1234" i="8"/>
  <c r="S1234" i="8"/>
  <c r="M1234" i="8"/>
  <c r="H1234" i="8"/>
  <c r="P1234" i="8"/>
  <c r="F1200" i="8"/>
  <c r="J1200" i="8"/>
  <c r="R1200" i="8"/>
  <c r="N1200" i="8"/>
  <c r="S1200" i="8"/>
  <c r="P1200" i="8"/>
  <c r="M1200" i="8"/>
  <c r="K1200" i="8"/>
  <c r="H1200" i="8"/>
  <c r="E1200" i="8"/>
  <c r="L1200" i="8"/>
  <c r="G1200" i="8"/>
  <c r="T1200" i="8"/>
  <c r="O1200" i="8"/>
  <c r="I1200" i="8"/>
  <c r="D1200" i="8"/>
  <c r="Q1200" i="8"/>
  <c r="G1132" i="8"/>
  <c r="F1132" i="8"/>
  <c r="D1132" i="8"/>
  <c r="K1132" i="8"/>
  <c r="J1132" i="8"/>
  <c r="H1132" i="8"/>
  <c r="E1132" i="8"/>
  <c r="O1132" i="8"/>
  <c r="N1132" i="8"/>
  <c r="L1132" i="8"/>
  <c r="S1132" i="8"/>
  <c r="R1132" i="8"/>
  <c r="P1132" i="8"/>
  <c r="M1132" i="8"/>
  <c r="T1132" i="8"/>
  <c r="Q1132" i="8"/>
  <c r="I1132" i="8"/>
  <c r="J1078" i="8"/>
  <c r="N1078" i="8"/>
  <c r="F1078" i="8"/>
  <c r="S1078" i="8"/>
  <c r="P1078" i="8"/>
  <c r="M1078" i="8"/>
  <c r="R1078" i="8"/>
  <c r="K1078" i="8"/>
  <c r="H1078" i="8"/>
  <c r="E1078" i="8"/>
  <c r="G1078" i="8"/>
  <c r="T1078" i="8"/>
  <c r="O1078" i="8"/>
  <c r="I1078" i="8"/>
  <c r="L1078" i="8"/>
  <c r="D1078" i="8"/>
  <c r="Q1078" i="8"/>
  <c r="R1002" i="8"/>
  <c r="F1002" i="8"/>
  <c r="N1002" i="8"/>
  <c r="O1002" i="8"/>
  <c r="L1002" i="8"/>
  <c r="I1002" i="8"/>
  <c r="J1002" i="8"/>
  <c r="S1002" i="8"/>
  <c r="P1002" i="8"/>
  <c r="M1002" i="8"/>
  <c r="K1002" i="8"/>
  <c r="H1002" i="8"/>
  <c r="E1002" i="8"/>
  <c r="G1002" i="8"/>
  <c r="D1002" i="8"/>
  <c r="T1002" i="8"/>
  <c r="Q1002" i="8"/>
  <c r="J968" i="8"/>
  <c r="F968" i="8"/>
  <c r="N968" i="8"/>
  <c r="K968" i="8"/>
  <c r="H968" i="8"/>
  <c r="E968" i="8"/>
  <c r="O968" i="8"/>
  <c r="L968" i="8"/>
  <c r="I968" i="8"/>
  <c r="R968" i="8"/>
  <c r="G968" i="8"/>
  <c r="D968" i="8"/>
  <c r="T968" i="8"/>
  <c r="Q968" i="8"/>
  <c r="M968" i="8"/>
  <c r="S968" i="8"/>
  <c r="P968" i="8"/>
  <c r="R902" i="8"/>
  <c r="J902" i="8"/>
  <c r="F902" i="8"/>
  <c r="N902" i="8"/>
  <c r="G902" i="8"/>
  <c r="D902" i="8"/>
  <c r="T902" i="8"/>
  <c r="Q902" i="8"/>
  <c r="K902" i="8"/>
  <c r="H902" i="8"/>
  <c r="E902" i="8"/>
  <c r="O902" i="8"/>
  <c r="L902" i="8"/>
  <c r="I902" i="8"/>
  <c r="S902" i="8"/>
  <c r="P902" i="8"/>
  <c r="M902" i="8"/>
  <c r="J868" i="8"/>
  <c r="K868" i="8"/>
  <c r="H868" i="8"/>
  <c r="E868" i="8"/>
  <c r="N868" i="8"/>
  <c r="O868" i="8"/>
  <c r="L868" i="8"/>
  <c r="I868" i="8"/>
  <c r="R868" i="8"/>
  <c r="P868" i="8"/>
  <c r="G868" i="8"/>
  <c r="T868" i="8"/>
  <c r="S868" i="8"/>
  <c r="M868" i="8"/>
  <c r="F868" i="8"/>
  <c r="D868" i="8"/>
  <c r="Q868" i="8"/>
  <c r="R1534" i="8"/>
  <c r="G1534" i="8"/>
  <c r="D1534" i="8"/>
  <c r="T1534" i="8"/>
  <c r="Q1534" i="8"/>
  <c r="F1534" i="8"/>
  <c r="J1534" i="8"/>
  <c r="O1534" i="8"/>
  <c r="L1534" i="8"/>
  <c r="I1534" i="8"/>
  <c r="N1534" i="8"/>
  <c r="P1534" i="8"/>
  <c r="K1534" i="8"/>
  <c r="E1534" i="8"/>
  <c r="H1534" i="8"/>
  <c r="M1534" i="8"/>
  <c r="S1534" i="8"/>
  <c r="N1498" i="8"/>
  <c r="O1498" i="8"/>
  <c r="L1498" i="8"/>
  <c r="I1498" i="8"/>
  <c r="R1498" i="8"/>
  <c r="S1498" i="8"/>
  <c r="P1498" i="8"/>
  <c r="M1498" i="8"/>
  <c r="J1498" i="8"/>
  <c r="K1498" i="8"/>
  <c r="H1498" i="8"/>
  <c r="E1498" i="8"/>
  <c r="T1498" i="8"/>
  <c r="F1498" i="8"/>
  <c r="Q1498" i="8"/>
  <c r="G1498" i="8"/>
  <c r="D1498" i="8"/>
  <c r="J1328" i="8"/>
  <c r="R1328" i="8"/>
  <c r="O1328" i="8"/>
  <c r="L1328" i="8"/>
  <c r="I1328" i="8"/>
  <c r="N1328" i="8"/>
  <c r="S1328" i="8"/>
  <c r="P1328" i="8"/>
  <c r="M1328" i="8"/>
  <c r="K1328" i="8"/>
  <c r="H1328" i="8"/>
  <c r="E1328" i="8"/>
  <c r="Q1328" i="8"/>
  <c r="G1328" i="8"/>
  <c r="D1328" i="8"/>
  <c r="F1328" i="8"/>
  <c r="T1328" i="8"/>
  <c r="R1182" i="8"/>
  <c r="F1182" i="8"/>
  <c r="N1182" i="8"/>
  <c r="J1182" i="8"/>
  <c r="K1182" i="8"/>
  <c r="H1182" i="8"/>
  <c r="E1182" i="8"/>
  <c r="S1182" i="8"/>
  <c r="P1182" i="8"/>
  <c r="M1182" i="8"/>
  <c r="D1182" i="8"/>
  <c r="Q1182" i="8"/>
  <c r="L1182" i="8"/>
  <c r="G1182" i="8"/>
  <c r="T1182" i="8"/>
  <c r="O1182" i="8"/>
  <c r="I1182" i="8"/>
  <c r="G1108" i="8"/>
  <c r="F1108" i="8"/>
  <c r="E1108" i="8"/>
  <c r="H1108" i="8"/>
  <c r="N1108" i="8"/>
  <c r="M1108" i="8"/>
  <c r="P1108" i="8"/>
  <c r="S1108" i="8"/>
  <c r="R1108" i="8"/>
  <c r="T1108" i="8"/>
  <c r="O1108" i="8"/>
  <c r="J1108" i="8"/>
  <c r="L1108" i="8"/>
  <c r="Q1108" i="8"/>
  <c r="D1108" i="8"/>
  <c r="K1108" i="8"/>
  <c r="I1108" i="8"/>
  <c r="R162" i="8"/>
  <c r="F162" i="8"/>
  <c r="J162" i="8"/>
  <c r="O162" i="8"/>
  <c r="I162" i="8"/>
  <c r="S162" i="8"/>
  <c r="P162" i="8"/>
  <c r="M162" i="8"/>
  <c r="N162" i="8"/>
  <c r="G162" i="8"/>
  <c r="D162" i="8"/>
  <c r="Q162" i="8"/>
  <c r="T162" i="8"/>
  <c r="K162" i="8"/>
  <c r="H162" i="8"/>
  <c r="E162" i="8"/>
  <c r="L162" i="8"/>
  <c r="T256" i="8"/>
  <c r="N256" i="8"/>
  <c r="R256" i="8"/>
  <c r="G256" i="8"/>
  <c r="E256" i="8"/>
  <c r="H256" i="8"/>
  <c r="D256" i="8"/>
  <c r="K256" i="8"/>
  <c r="I256" i="8"/>
  <c r="O256" i="8"/>
  <c r="P256" i="8"/>
  <c r="L256" i="8"/>
  <c r="M256" i="8"/>
  <c r="F256" i="8"/>
  <c r="J256" i="8"/>
  <c r="S256" i="8"/>
  <c r="Q256" i="8"/>
  <c r="R372" i="8"/>
  <c r="L372" i="8"/>
  <c r="K372" i="8"/>
  <c r="M372" i="8"/>
  <c r="F372" i="8"/>
  <c r="O372" i="8"/>
  <c r="P372" i="8"/>
  <c r="S372" i="8"/>
  <c r="Q372" i="8"/>
  <c r="J372" i="8"/>
  <c r="D372" i="8"/>
  <c r="T372" i="8"/>
  <c r="E372" i="8"/>
  <c r="N372" i="8"/>
  <c r="H372" i="8"/>
  <c r="G372" i="8"/>
  <c r="I372" i="8"/>
  <c r="N526" i="8"/>
  <c r="J526" i="8"/>
  <c r="E526" i="8"/>
  <c r="F526" i="8"/>
  <c r="Q526" i="8"/>
  <c r="T526" i="8"/>
  <c r="I526" i="8"/>
  <c r="M526" i="8"/>
  <c r="R526" i="8"/>
  <c r="G526" i="8"/>
  <c r="D526" i="8"/>
  <c r="K526" i="8"/>
  <c r="H526" i="8"/>
  <c r="O526" i="8"/>
  <c r="L526" i="8"/>
  <c r="S526" i="8"/>
  <c r="P526" i="8"/>
  <c r="N604" i="8"/>
  <c r="J604" i="8"/>
  <c r="F604" i="8"/>
  <c r="K604" i="8"/>
  <c r="H604" i="8"/>
  <c r="E604" i="8"/>
  <c r="O604" i="8"/>
  <c r="L604" i="8"/>
  <c r="I604" i="8"/>
  <c r="S604" i="8"/>
  <c r="P604" i="8"/>
  <c r="M604" i="8"/>
  <c r="R604" i="8"/>
  <c r="G604" i="8"/>
  <c r="D604" i="8"/>
  <c r="T604" i="8"/>
  <c r="Q604" i="8"/>
  <c r="J754" i="8"/>
  <c r="K754" i="8"/>
  <c r="H754" i="8"/>
  <c r="E754" i="8"/>
  <c r="N754" i="8"/>
  <c r="O754" i="8"/>
  <c r="L754" i="8"/>
  <c r="I754" i="8"/>
  <c r="R754" i="8"/>
  <c r="S754" i="8"/>
  <c r="P754" i="8"/>
  <c r="M754" i="8"/>
  <c r="F754" i="8"/>
  <c r="G754" i="8"/>
  <c r="D754" i="8"/>
  <c r="T754" i="8"/>
  <c r="Q754" i="8"/>
  <c r="F834" i="8"/>
  <c r="J834" i="8"/>
  <c r="R834" i="8"/>
  <c r="G834" i="8"/>
  <c r="D834" i="8"/>
  <c r="T834" i="8"/>
  <c r="Q834" i="8"/>
  <c r="K834" i="8"/>
  <c r="H834" i="8"/>
  <c r="E834" i="8"/>
  <c r="O834" i="8"/>
  <c r="L834" i="8"/>
  <c r="I834" i="8"/>
  <c r="N834" i="8"/>
  <c r="S834" i="8"/>
  <c r="P834" i="8"/>
  <c r="M834" i="8"/>
  <c r="J882" i="8"/>
  <c r="N882" i="8"/>
  <c r="F882" i="8"/>
  <c r="G882" i="8"/>
  <c r="D882" i="8"/>
  <c r="T882" i="8"/>
  <c r="Q882" i="8"/>
  <c r="K882" i="8"/>
  <c r="H882" i="8"/>
  <c r="E882" i="8"/>
  <c r="R882" i="8"/>
  <c r="O882" i="8"/>
  <c r="I882" i="8"/>
  <c r="S882" i="8"/>
  <c r="M882" i="8"/>
  <c r="L882" i="8"/>
  <c r="P882" i="8"/>
  <c r="J982" i="8"/>
  <c r="F982" i="8"/>
  <c r="N982" i="8"/>
  <c r="O982" i="8"/>
  <c r="L982" i="8"/>
  <c r="M982" i="8"/>
  <c r="R982" i="8"/>
  <c r="S982" i="8"/>
  <c r="P982" i="8"/>
  <c r="Q982" i="8"/>
  <c r="K982" i="8"/>
  <c r="H982" i="8"/>
  <c r="I982" i="8"/>
  <c r="E982" i="8"/>
  <c r="G982" i="8"/>
  <c r="D982" i="8"/>
  <c r="T982" i="8"/>
  <c r="F1116" i="8"/>
  <c r="N1116" i="8"/>
  <c r="J1116" i="8"/>
  <c r="R1116" i="8"/>
  <c r="S1116" i="8"/>
  <c r="P1116" i="8"/>
  <c r="M1116" i="8"/>
  <c r="K1116" i="8"/>
  <c r="H1116" i="8"/>
  <c r="E1116" i="8"/>
  <c r="D1116" i="8"/>
  <c r="Q1116" i="8"/>
  <c r="L1116" i="8"/>
  <c r="O1116" i="8"/>
  <c r="I1116" i="8"/>
  <c r="G1116" i="8"/>
  <c r="T1116" i="8"/>
  <c r="R1166" i="8"/>
  <c r="F1166" i="8"/>
  <c r="N1166" i="8"/>
  <c r="G1166" i="8"/>
  <c r="D1166" i="8"/>
  <c r="T1166" i="8"/>
  <c r="Q1166" i="8"/>
  <c r="O1166" i="8"/>
  <c r="L1166" i="8"/>
  <c r="I1166" i="8"/>
  <c r="J1166" i="8"/>
  <c r="S1166" i="8"/>
  <c r="M1166" i="8"/>
  <c r="H1166" i="8"/>
  <c r="P1166" i="8"/>
  <c r="K1166" i="8"/>
  <c r="E1166" i="8"/>
  <c r="R1208" i="8"/>
  <c r="F1208" i="8"/>
  <c r="J1208" i="8"/>
  <c r="N1208" i="8"/>
  <c r="D1208" i="8"/>
  <c r="T1208" i="8"/>
  <c r="M1208" i="8"/>
  <c r="K1208" i="8"/>
  <c r="L1208" i="8"/>
  <c r="E1208" i="8"/>
  <c r="S1208" i="8"/>
  <c r="I1208" i="8"/>
  <c r="H1208" i="8"/>
  <c r="Q1208" i="8"/>
  <c r="P1208" i="8"/>
  <c r="G1208" i="8"/>
  <c r="O1208" i="8"/>
  <c r="J1316" i="8"/>
  <c r="N1316" i="8"/>
  <c r="R1316" i="8"/>
  <c r="O1316" i="8"/>
  <c r="P1316" i="8"/>
  <c r="S1316" i="8"/>
  <c r="Q1316" i="8"/>
  <c r="D1316" i="8"/>
  <c r="T1316" i="8"/>
  <c r="E1316" i="8"/>
  <c r="L1316" i="8"/>
  <c r="K1316" i="8"/>
  <c r="M1316" i="8"/>
  <c r="H1316" i="8"/>
  <c r="F1316" i="8"/>
  <c r="G1316" i="8"/>
  <c r="I1316" i="8"/>
  <c r="R1518" i="8"/>
  <c r="N1518" i="8"/>
  <c r="O1518" i="8"/>
  <c r="L1518" i="8"/>
  <c r="I1518" i="8"/>
  <c r="F1518" i="8"/>
  <c r="G1518" i="8"/>
  <c r="D1518" i="8"/>
  <c r="T1518" i="8"/>
  <c r="Q1518" i="8"/>
  <c r="K1518" i="8"/>
  <c r="E1518" i="8"/>
  <c r="S1518" i="8"/>
  <c r="M1518" i="8"/>
  <c r="P1518" i="8"/>
  <c r="J1518" i="8"/>
  <c r="H1518" i="8"/>
  <c r="R1268" i="8"/>
  <c r="F1268" i="8"/>
  <c r="N1268" i="8"/>
  <c r="J1268" i="8"/>
  <c r="K1268" i="8"/>
  <c r="H1268" i="8"/>
  <c r="E1268" i="8"/>
  <c r="S1268" i="8"/>
  <c r="P1268" i="8"/>
  <c r="M1268" i="8"/>
  <c r="D1268" i="8"/>
  <c r="Q1268" i="8"/>
  <c r="L1268" i="8"/>
  <c r="G1268" i="8"/>
  <c r="T1268" i="8"/>
  <c r="O1268" i="8"/>
  <c r="I1268" i="8"/>
  <c r="R1100" i="8"/>
  <c r="F1100" i="8"/>
  <c r="J1100" i="8"/>
  <c r="N1100" i="8"/>
  <c r="K1100" i="8"/>
  <c r="H1100" i="8"/>
  <c r="E1100" i="8"/>
  <c r="S1100" i="8"/>
  <c r="P1100" i="8"/>
  <c r="M1100" i="8"/>
  <c r="O1100" i="8"/>
  <c r="I1100" i="8"/>
  <c r="D1100" i="8"/>
  <c r="Q1100" i="8"/>
  <c r="G1100" i="8"/>
  <c r="T1100" i="8"/>
  <c r="L1100" i="8"/>
  <c r="N52" i="8"/>
  <c r="P52" i="8"/>
  <c r="R52" i="8"/>
  <c r="M52" i="8"/>
  <c r="Q52" i="8"/>
  <c r="L52" i="8"/>
  <c r="O52" i="8"/>
  <c r="D52" i="8"/>
  <c r="J52" i="8"/>
  <c r="K52" i="8"/>
  <c r="I52" i="8"/>
  <c r="T52" i="8"/>
  <c r="H52" i="8"/>
  <c r="E52" i="8"/>
  <c r="F52" i="8"/>
  <c r="S52" i="8"/>
  <c r="G52" i="8"/>
  <c r="Q68" i="8"/>
  <c r="R68" i="8"/>
  <c r="J68" i="8"/>
  <c r="G68" i="8"/>
  <c r="K68" i="8"/>
  <c r="P68" i="8"/>
  <c r="M68" i="8"/>
  <c r="E68" i="8"/>
  <c r="T68" i="8"/>
  <c r="H68" i="8"/>
  <c r="I68" i="8"/>
  <c r="O68" i="8"/>
  <c r="S68" i="8"/>
  <c r="F68" i="8"/>
  <c r="D68" i="8"/>
  <c r="L68" i="8"/>
  <c r="N68" i="8"/>
  <c r="C208" i="8"/>
  <c r="H107" i="1"/>
  <c r="C206" i="8" s="1"/>
  <c r="N244" i="8"/>
  <c r="D244" i="8"/>
  <c r="H244" i="8"/>
  <c r="L244" i="8"/>
  <c r="E244" i="8"/>
  <c r="R244" i="8"/>
  <c r="F244" i="8"/>
  <c r="I244" i="8"/>
  <c r="M244" i="8"/>
  <c r="J244" i="8"/>
  <c r="G244" i="8"/>
  <c r="P244" i="8"/>
  <c r="K244" i="8"/>
  <c r="T244" i="8"/>
  <c r="O244" i="8"/>
  <c r="Q244" i="8"/>
  <c r="S244" i="8"/>
  <c r="L264" i="8"/>
  <c r="S264" i="8"/>
  <c r="Q264" i="8"/>
  <c r="F264" i="8"/>
  <c r="M264" i="8"/>
  <c r="N264" i="8"/>
  <c r="P264" i="8"/>
  <c r="O264" i="8"/>
  <c r="R264" i="8"/>
  <c r="T264" i="8"/>
  <c r="D264" i="8"/>
  <c r="E264" i="8"/>
  <c r="G264" i="8"/>
  <c r="H264" i="8"/>
  <c r="I264" i="8"/>
  <c r="J264" i="8"/>
  <c r="K264" i="8"/>
  <c r="F294" i="8"/>
  <c r="D294" i="8"/>
  <c r="T294" i="8"/>
  <c r="S294" i="8"/>
  <c r="Q294" i="8"/>
  <c r="J294" i="8"/>
  <c r="H294" i="8"/>
  <c r="G294" i="8"/>
  <c r="E294" i="8"/>
  <c r="N294" i="8"/>
  <c r="K294" i="8"/>
  <c r="R294" i="8"/>
  <c r="O294" i="8"/>
  <c r="L294" i="8"/>
  <c r="I294" i="8"/>
  <c r="P294" i="8"/>
  <c r="M294" i="8"/>
  <c r="N356" i="8"/>
  <c r="R356" i="8"/>
  <c r="S356" i="8"/>
  <c r="P356" i="8"/>
  <c r="M356" i="8"/>
  <c r="F356" i="8"/>
  <c r="G356" i="8"/>
  <c r="D356" i="8"/>
  <c r="T356" i="8"/>
  <c r="Q356" i="8"/>
  <c r="J356" i="8"/>
  <c r="K356" i="8"/>
  <c r="H356" i="8"/>
  <c r="E356" i="8"/>
  <c r="O356" i="8"/>
  <c r="L356" i="8"/>
  <c r="I356" i="8"/>
  <c r="R386" i="8"/>
  <c r="F386" i="8"/>
  <c r="N386" i="8"/>
  <c r="J386" i="8"/>
  <c r="K386" i="8"/>
  <c r="H386" i="8"/>
  <c r="E386" i="8"/>
  <c r="O386" i="8"/>
  <c r="L386" i="8"/>
  <c r="I386" i="8"/>
  <c r="S386" i="8"/>
  <c r="P386" i="8"/>
  <c r="M386" i="8"/>
  <c r="Q386" i="8"/>
  <c r="G386" i="8"/>
  <c r="D386" i="8"/>
  <c r="T386" i="8"/>
  <c r="R414" i="8"/>
  <c r="J414" i="8"/>
  <c r="F414" i="8"/>
  <c r="N414" i="8"/>
  <c r="D414" i="8"/>
  <c r="T414" i="8"/>
  <c r="I414" i="8"/>
  <c r="H414" i="8"/>
  <c r="K414" i="8"/>
  <c r="M414" i="8"/>
  <c r="G414" i="8"/>
  <c r="L414" i="8"/>
  <c r="O414" i="8"/>
  <c r="Q414" i="8"/>
  <c r="S414" i="8"/>
  <c r="P414" i="8"/>
  <c r="E414" i="8"/>
  <c r="H226" i="1"/>
  <c r="C444" i="8" s="1"/>
  <c r="C446" i="8"/>
  <c r="F530" i="8"/>
  <c r="N530" i="8"/>
  <c r="R530" i="8"/>
  <c r="J530" i="8"/>
  <c r="O530" i="8"/>
  <c r="L530" i="8"/>
  <c r="I530" i="8"/>
  <c r="S530" i="8"/>
  <c r="P530" i="8"/>
  <c r="M530" i="8"/>
  <c r="G530" i="8"/>
  <c r="D530" i="8"/>
  <c r="T530" i="8"/>
  <c r="Q530" i="8"/>
  <c r="K530" i="8"/>
  <c r="H530" i="8"/>
  <c r="E530" i="8"/>
  <c r="N572" i="8"/>
  <c r="F572" i="8"/>
  <c r="R572" i="8"/>
  <c r="J572" i="8"/>
  <c r="S572" i="8"/>
  <c r="P572" i="8"/>
  <c r="M572" i="8"/>
  <c r="G572" i="8"/>
  <c r="D572" i="8"/>
  <c r="T572" i="8"/>
  <c r="Q572" i="8"/>
  <c r="K572" i="8"/>
  <c r="H572" i="8"/>
  <c r="E572" i="8"/>
  <c r="O572" i="8"/>
  <c r="L572" i="8"/>
  <c r="I572" i="8"/>
  <c r="N600" i="8"/>
  <c r="F600" i="8"/>
  <c r="S600" i="8"/>
  <c r="P600" i="8"/>
  <c r="M600" i="8"/>
  <c r="R600" i="8"/>
  <c r="G600" i="8"/>
  <c r="D600" i="8"/>
  <c r="T600" i="8"/>
  <c r="Q600" i="8"/>
  <c r="J600" i="8"/>
  <c r="K600" i="8"/>
  <c r="H600" i="8"/>
  <c r="E600" i="8"/>
  <c r="O600" i="8"/>
  <c r="L600" i="8"/>
  <c r="I600" i="8"/>
  <c r="R612" i="8"/>
  <c r="F612" i="8"/>
  <c r="J612" i="8"/>
  <c r="K612" i="8"/>
  <c r="H612" i="8"/>
  <c r="E612" i="8"/>
  <c r="N612" i="8"/>
  <c r="O612" i="8"/>
  <c r="L612" i="8"/>
  <c r="I612" i="8"/>
  <c r="G612" i="8"/>
  <c r="T612" i="8"/>
  <c r="S612" i="8"/>
  <c r="M612" i="8"/>
  <c r="D612" i="8"/>
  <c r="Q612" i="8"/>
  <c r="P612" i="8"/>
  <c r="J654" i="8"/>
  <c r="R654" i="8"/>
  <c r="F654" i="8"/>
  <c r="N654" i="8"/>
  <c r="K654" i="8"/>
  <c r="H654" i="8"/>
  <c r="E654" i="8"/>
  <c r="O654" i="8"/>
  <c r="L654" i="8"/>
  <c r="I654" i="8"/>
  <c r="P654" i="8"/>
  <c r="G654" i="8"/>
  <c r="T654" i="8"/>
  <c r="S654" i="8"/>
  <c r="M654" i="8"/>
  <c r="D654" i="8"/>
  <c r="Q654" i="8"/>
  <c r="R684" i="8"/>
  <c r="J684" i="8"/>
  <c r="N684" i="8"/>
  <c r="O684" i="8"/>
  <c r="L684" i="8"/>
  <c r="I684" i="8"/>
  <c r="F684" i="8"/>
  <c r="S684" i="8"/>
  <c r="P684" i="8"/>
  <c r="M684" i="8"/>
  <c r="G684" i="8"/>
  <c r="T684" i="8"/>
  <c r="K684" i="8"/>
  <c r="E684" i="8"/>
  <c r="D684" i="8"/>
  <c r="Q684" i="8"/>
  <c r="H684" i="8"/>
  <c r="J730" i="8"/>
  <c r="N730" i="8"/>
  <c r="R730" i="8"/>
  <c r="F730" i="8"/>
  <c r="S730" i="8"/>
  <c r="P730" i="8"/>
  <c r="M730" i="8"/>
  <c r="G730" i="8"/>
  <c r="D730" i="8"/>
  <c r="T730" i="8"/>
  <c r="Q730" i="8"/>
  <c r="K730" i="8"/>
  <c r="H730" i="8"/>
  <c r="E730" i="8"/>
  <c r="O730" i="8"/>
  <c r="L730" i="8"/>
  <c r="I730" i="8"/>
  <c r="R762" i="8"/>
  <c r="N762" i="8"/>
  <c r="F762" i="8"/>
  <c r="J762" i="8"/>
  <c r="G762" i="8"/>
  <c r="D762" i="8"/>
  <c r="T762" i="8"/>
  <c r="Q762" i="8"/>
  <c r="K762" i="8"/>
  <c r="H762" i="8"/>
  <c r="E762" i="8"/>
  <c r="O762" i="8"/>
  <c r="L762" i="8"/>
  <c r="I762" i="8"/>
  <c r="S762" i="8"/>
  <c r="P762" i="8"/>
  <c r="M762" i="8"/>
  <c r="C782" i="8"/>
  <c r="H392" i="1"/>
  <c r="C776" i="8" s="1"/>
  <c r="R816" i="8"/>
  <c r="F816" i="8"/>
  <c r="G816" i="8"/>
  <c r="D816" i="8"/>
  <c r="T816" i="8"/>
  <c r="Q816" i="8"/>
  <c r="K816" i="8"/>
  <c r="H816" i="8"/>
  <c r="E816" i="8"/>
  <c r="J816" i="8"/>
  <c r="O816" i="8"/>
  <c r="L816" i="8"/>
  <c r="I816" i="8"/>
  <c r="N816" i="8"/>
  <c r="S816" i="8"/>
  <c r="P816" i="8"/>
  <c r="M816" i="8"/>
  <c r="J870" i="8"/>
  <c r="N870" i="8"/>
  <c r="O870" i="8"/>
  <c r="L870" i="8"/>
  <c r="I870" i="8"/>
  <c r="R870" i="8"/>
  <c r="S870" i="8"/>
  <c r="P870" i="8"/>
  <c r="M870" i="8"/>
  <c r="F870" i="8"/>
  <c r="G870" i="8"/>
  <c r="T870" i="8"/>
  <c r="K870" i="8"/>
  <c r="E870" i="8"/>
  <c r="D870" i="8"/>
  <c r="Q870" i="8"/>
  <c r="H870" i="8"/>
  <c r="R894" i="8"/>
  <c r="J894" i="8"/>
  <c r="N894" i="8"/>
  <c r="F894" i="8"/>
  <c r="G894" i="8"/>
  <c r="D894" i="8"/>
  <c r="T894" i="8"/>
  <c r="Q894" i="8"/>
  <c r="K894" i="8"/>
  <c r="H894" i="8"/>
  <c r="E894" i="8"/>
  <c r="O894" i="8"/>
  <c r="L894" i="8"/>
  <c r="I894" i="8"/>
  <c r="S894" i="8"/>
  <c r="P894" i="8"/>
  <c r="M894" i="8"/>
  <c r="R954" i="8"/>
  <c r="J954" i="8"/>
  <c r="N954" i="8"/>
  <c r="F954" i="8"/>
  <c r="K954" i="8"/>
  <c r="H954" i="8"/>
  <c r="E954" i="8"/>
  <c r="S954" i="8"/>
  <c r="P954" i="8"/>
  <c r="M954" i="8"/>
  <c r="O954" i="8"/>
  <c r="I954" i="8"/>
  <c r="D954" i="8"/>
  <c r="Q954" i="8"/>
  <c r="L954" i="8"/>
  <c r="G954" i="8"/>
  <c r="T954" i="8"/>
  <c r="R970" i="8"/>
  <c r="J970" i="8"/>
  <c r="O970" i="8"/>
  <c r="L970" i="8"/>
  <c r="I970" i="8"/>
  <c r="F970" i="8"/>
  <c r="S970" i="8"/>
  <c r="P970" i="8"/>
  <c r="M970" i="8"/>
  <c r="K970" i="8"/>
  <c r="H970" i="8"/>
  <c r="E970" i="8"/>
  <c r="N970" i="8"/>
  <c r="T970" i="8"/>
  <c r="Q970" i="8"/>
  <c r="G970" i="8"/>
  <c r="D970" i="8"/>
  <c r="R1010" i="8"/>
  <c r="F1010" i="8"/>
  <c r="J1010" i="8"/>
  <c r="N1010" i="8"/>
  <c r="O1010" i="8"/>
  <c r="L1010" i="8"/>
  <c r="I1010" i="8"/>
  <c r="S1010" i="8"/>
  <c r="P1010" i="8"/>
  <c r="M1010" i="8"/>
  <c r="K1010" i="8"/>
  <c r="H1010" i="8"/>
  <c r="E1010" i="8"/>
  <c r="D1010" i="8"/>
  <c r="T1010" i="8"/>
  <c r="Q1010" i="8"/>
  <c r="G1010" i="8"/>
  <c r="F1042" i="8"/>
  <c r="K1042" i="8"/>
  <c r="H1042" i="8"/>
  <c r="E1042" i="8"/>
  <c r="N1042" i="8"/>
  <c r="S1042" i="8"/>
  <c r="P1042" i="8"/>
  <c r="M1042" i="8"/>
  <c r="J1042" i="8"/>
  <c r="D1042" i="8"/>
  <c r="Q1042" i="8"/>
  <c r="R1042" i="8"/>
  <c r="L1042" i="8"/>
  <c r="O1042" i="8"/>
  <c r="I1042" i="8"/>
  <c r="T1042" i="8"/>
  <c r="G1042" i="8"/>
  <c r="R1070" i="8"/>
  <c r="O1070" i="8"/>
  <c r="L1070" i="8"/>
  <c r="I1070" i="8"/>
  <c r="J1070" i="8"/>
  <c r="G1070" i="8"/>
  <c r="D1070" i="8"/>
  <c r="T1070" i="8"/>
  <c r="Q1070" i="8"/>
  <c r="S1070" i="8"/>
  <c r="M1070" i="8"/>
  <c r="H1070" i="8"/>
  <c r="F1070" i="8"/>
  <c r="K1070" i="8"/>
  <c r="E1070" i="8"/>
  <c r="P1070" i="8"/>
  <c r="N1070" i="8"/>
  <c r="C1088" i="8"/>
  <c r="H547" i="1"/>
  <c r="C1086" i="8" s="1"/>
  <c r="F1120" i="8"/>
  <c r="N1120" i="8"/>
  <c r="J1120" i="8"/>
  <c r="R1120" i="8"/>
  <c r="K1120" i="8"/>
  <c r="H1120" i="8"/>
  <c r="E1120" i="8"/>
  <c r="S1120" i="8"/>
  <c r="P1120" i="8"/>
  <c r="M1120" i="8"/>
  <c r="L1120" i="8"/>
  <c r="G1120" i="8"/>
  <c r="T1120" i="8"/>
  <c r="D1120" i="8"/>
  <c r="Q1120" i="8"/>
  <c r="O1120" i="8"/>
  <c r="I1120" i="8"/>
  <c r="R1150" i="8"/>
  <c r="J1150" i="8"/>
  <c r="F1150" i="8"/>
  <c r="N1150" i="8"/>
  <c r="G1150" i="8"/>
  <c r="D1150" i="8"/>
  <c r="T1150" i="8"/>
  <c r="Q1150" i="8"/>
  <c r="K1150" i="8"/>
  <c r="H1150" i="8"/>
  <c r="E1150" i="8"/>
  <c r="O1150" i="8"/>
  <c r="L1150" i="8"/>
  <c r="I1150" i="8"/>
  <c r="S1150" i="8"/>
  <c r="P1150" i="8"/>
  <c r="M1150" i="8"/>
  <c r="R1162" i="8"/>
  <c r="J1162" i="8"/>
  <c r="O1162" i="8"/>
  <c r="L1162" i="8"/>
  <c r="I1162" i="8"/>
  <c r="G1162" i="8"/>
  <c r="D1162" i="8"/>
  <c r="T1162" i="8"/>
  <c r="Q1162" i="8"/>
  <c r="K1162" i="8"/>
  <c r="E1162" i="8"/>
  <c r="S1162" i="8"/>
  <c r="M1162" i="8"/>
  <c r="F1162" i="8"/>
  <c r="H1162" i="8"/>
  <c r="N1162" i="8"/>
  <c r="P1162" i="8"/>
  <c r="N1170" i="8"/>
  <c r="O1170" i="8"/>
  <c r="L1170" i="8"/>
  <c r="I1170" i="8"/>
  <c r="F1170" i="8"/>
  <c r="G1170" i="8"/>
  <c r="D1170" i="8"/>
  <c r="T1170" i="8"/>
  <c r="Q1170" i="8"/>
  <c r="J1170" i="8"/>
  <c r="H1170" i="8"/>
  <c r="R1170" i="8"/>
  <c r="P1170" i="8"/>
  <c r="K1170" i="8"/>
  <c r="E1170" i="8"/>
  <c r="S1170" i="8"/>
  <c r="M1170" i="8"/>
  <c r="F1192" i="8"/>
  <c r="N1192" i="8"/>
  <c r="J1192" i="8"/>
  <c r="R1192" i="8"/>
  <c r="G1192" i="8"/>
  <c r="D1192" i="8"/>
  <c r="T1192" i="8"/>
  <c r="Q1192" i="8"/>
  <c r="O1192" i="8"/>
  <c r="L1192" i="8"/>
  <c r="I1192" i="8"/>
  <c r="P1192" i="8"/>
  <c r="K1192" i="8"/>
  <c r="E1192" i="8"/>
  <c r="S1192" i="8"/>
  <c r="M1192" i="8"/>
  <c r="H1192" i="8"/>
  <c r="R1274" i="8"/>
  <c r="F1274" i="8"/>
  <c r="N1274" i="8"/>
  <c r="J1274" i="8"/>
  <c r="G1274" i="8"/>
  <c r="D1274" i="8"/>
  <c r="T1274" i="8"/>
  <c r="Q1274" i="8"/>
  <c r="O1274" i="8"/>
  <c r="L1274" i="8"/>
  <c r="I1274" i="8"/>
  <c r="S1274" i="8"/>
  <c r="M1274" i="8"/>
  <c r="H1274" i="8"/>
  <c r="P1274" i="8"/>
  <c r="K1274" i="8"/>
  <c r="E1274" i="8"/>
  <c r="N1304" i="8"/>
  <c r="R1304" i="8"/>
  <c r="J1304" i="8"/>
  <c r="G1304" i="8"/>
  <c r="D1304" i="8"/>
  <c r="T1304" i="8"/>
  <c r="Q1304" i="8"/>
  <c r="F1304" i="8"/>
  <c r="O1304" i="8"/>
  <c r="L1304" i="8"/>
  <c r="I1304" i="8"/>
  <c r="K1304" i="8"/>
  <c r="E1304" i="8"/>
  <c r="S1304" i="8"/>
  <c r="M1304" i="8"/>
  <c r="H1304" i="8"/>
  <c r="P1304" i="8"/>
  <c r="J1312" i="8"/>
  <c r="N1312" i="8"/>
  <c r="F1312" i="8"/>
  <c r="O1312" i="8"/>
  <c r="S1312" i="8"/>
  <c r="P1312" i="8"/>
  <c r="M1312" i="8"/>
  <c r="R1312" i="8"/>
  <c r="K1312" i="8"/>
  <c r="H1312" i="8"/>
  <c r="E1312" i="8"/>
  <c r="D1312" i="8"/>
  <c r="Q1312" i="8"/>
  <c r="L1312" i="8"/>
  <c r="T1312" i="8"/>
  <c r="G1312" i="8"/>
  <c r="I1312" i="8"/>
  <c r="R1322" i="8"/>
  <c r="F1322" i="8"/>
  <c r="J1322" i="8"/>
  <c r="N1322" i="8"/>
  <c r="S1322" i="8"/>
  <c r="P1322" i="8"/>
  <c r="M1322" i="8"/>
  <c r="G1322" i="8"/>
  <c r="D1322" i="8"/>
  <c r="T1322" i="8"/>
  <c r="Q1322" i="8"/>
  <c r="O1322" i="8"/>
  <c r="L1322" i="8"/>
  <c r="I1322" i="8"/>
  <c r="H1322" i="8"/>
  <c r="E1322" i="8"/>
  <c r="K1322" i="8"/>
  <c r="R1352" i="8"/>
  <c r="F1352" i="8"/>
  <c r="J1352" i="8"/>
  <c r="O1352" i="8"/>
  <c r="L1352" i="8"/>
  <c r="I1352" i="8"/>
  <c r="D1352" i="8"/>
  <c r="E1352" i="8"/>
  <c r="N1352" i="8"/>
  <c r="G1352" i="8"/>
  <c r="H1352" i="8"/>
  <c r="M1352" i="8"/>
  <c r="S1352" i="8"/>
  <c r="T1352" i="8"/>
  <c r="Q1352" i="8"/>
  <c r="K1352" i="8"/>
  <c r="P1352" i="8"/>
  <c r="C1492" i="8"/>
  <c r="H749" i="1"/>
  <c r="C1490" i="8" s="1"/>
  <c r="C1550" i="8"/>
  <c r="H773" i="1"/>
  <c r="O1502" i="8"/>
  <c r="L1502" i="8"/>
  <c r="I1502" i="8"/>
  <c r="R1502" i="8"/>
  <c r="N1502" i="8"/>
  <c r="G1502" i="8"/>
  <c r="D1502" i="8"/>
  <c r="T1502" i="8"/>
  <c r="H1502" i="8"/>
  <c r="Q1502" i="8"/>
  <c r="J1502" i="8"/>
  <c r="P1502" i="8"/>
  <c r="S1502" i="8"/>
  <c r="M1502" i="8"/>
  <c r="K1502" i="8"/>
  <c r="F1502" i="8"/>
  <c r="E1502" i="8"/>
  <c r="H701" i="1"/>
  <c r="C1394" i="8" s="1"/>
  <c r="C1396" i="8"/>
  <c r="F1272" i="8"/>
  <c r="J1272" i="8"/>
  <c r="N1272" i="8"/>
  <c r="R1272" i="8"/>
  <c r="S1272" i="8"/>
  <c r="P1272" i="8"/>
  <c r="M1272" i="8"/>
  <c r="K1272" i="8"/>
  <c r="H1272" i="8"/>
  <c r="E1272" i="8"/>
  <c r="L1272" i="8"/>
  <c r="G1272" i="8"/>
  <c r="T1272" i="8"/>
  <c r="O1272" i="8"/>
  <c r="I1272" i="8"/>
  <c r="D1272" i="8"/>
  <c r="Q1272" i="8"/>
  <c r="J1262" i="8"/>
  <c r="F1262" i="8"/>
  <c r="R1262" i="8"/>
  <c r="N1262" i="8"/>
  <c r="S1262" i="8"/>
  <c r="P1262" i="8"/>
  <c r="M1262" i="8"/>
  <c r="K1262" i="8"/>
  <c r="H1262" i="8"/>
  <c r="E1262" i="8"/>
  <c r="O1262" i="8"/>
  <c r="I1262" i="8"/>
  <c r="D1262" i="8"/>
  <c r="Q1262" i="8"/>
  <c r="L1262" i="8"/>
  <c r="G1262" i="8"/>
  <c r="T1262" i="8"/>
  <c r="N1254" i="8"/>
  <c r="F1254" i="8"/>
  <c r="J1254" i="8"/>
  <c r="R1254" i="8"/>
  <c r="S1254" i="8"/>
  <c r="P1254" i="8"/>
  <c r="M1254" i="8"/>
  <c r="K1254" i="8"/>
  <c r="H1254" i="8"/>
  <c r="E1254" i="8"/>
  <c r="L1254" i="8"/>
  <c r="G1254" i="8"/>
  <c r="T1254" i="8"/>
  <c r="O1254" i="8"/>
  <c r="I1254" i="8"/>
  <c r="D1254" i="8"/>
  <c r="Q1254" i="8"/>
  <c r="R1104" i="8"/>
  <c r="N1104" i="8"/>
  <c r="J1104" i="8"/>
  <c r="F1104" i="8"/>
  <c r="S1104" i="8"/>
  <c r="P1104" i="8"/>
  <c r="M1104" i="8"/>
  <c r="K1104" i="8"/>
  <c r="H1104" i="8"/>
  <c r="E1104" i="8"/>
  <c r="D1104" i="8"/>
  <c r="Q1104" i="8"/>
  <c r="L1104" i="8"/>
  <c r="O1104" i="8"/>
  <c r="I1104" i="8"/>
  <c r="G1104" i="8"/>
  <c r="T1104" i="8"/>
  <c r="R1096" i="8"/>
  <c r="S1096" i="8"/>
  <c r="P1096" i="8"/>
  <c r="M1096" i="8"/>
  <c r="J1096" i="8"/>
  <c r="K1096" i="8"/>
  <c r="H1096" i="8"/>
  <c r="E1096" i="8"/>
  <c r="F1096" i="8"/>
  <c r="D1096" i="8"/>
  <c r="Q1096" i="8"/>
  <c r="N1096" i="8"/>
  <c r="L1096" i="8"/>
  <c r="O1096" i="8"/>
  <c r="I1096" i="8"/>
  <c r="T1096" i="8"/>
  <c r="G1096" i="8"/>
  <c r="Q1032" i="8"/>
  <c r="R1032" i="8"/>
  <c r="S1032" i="8"/>
  <c r="P1032" i="8"/>
  <c r="M1032" i="8"/>
  <c r="J1032" i="8"/>
  <c r="K1032" i="8"/>
  <c r="H1032" i="8"/>
  <c r="E1032" i="8"/>
  <c r="G1032" i="8"/>
  <c r="T1032" i="8"/>
  <c r="O1032" i="8"/>
  <c r="I1032" i="8"/>
  <c r="N1032" i="8"/>
  <c r="L1032" i="8"/>
  <c r="F1032" i="8"/>
  <c r="D1032" i="8"/>
  <c r="J976" i="8"/>
  <c r="R976" i="8"/>
  <c r="K976" i="8"/>
  <c r="H976" i="8"/>
  <c r="E976" i="8"/>
  <c r="O976" i="8"/>
  <c r="L976" i="8"/>
  <c r="I976" i="8"/>
  <c r="F976" i="8"/>
  <c r="G976" i="8"/>
  <c r="D976" i="8"/>
  <c r="T976" i="8"/>
  <c r="Q976" i="8"/>
  <c r="S976" i="8"/>
  <c r="P976" i="8"/>
  <c r="N976" i="8"/>
  <c r="M976" i="8"/>
  <c r="R944" i="8"/>
  <c r="F944" i="8"/>
  <c r="N944" i="8"/>
  <c r="J944" i="8"/>
  <c r="K944" i="8"/>
  <c r="H944" i="8"/>
  <c r="E944" i="8"/>
  <c r="S944" i="8"/>
  <c r="P944" i="8"/>
  <c r="M944" i="8"/>
  <c r="L944" i="8"/>
  <c r="G944" i="8"/>
  <c r="T944" i="8"/>
  <c r="O944" i="8"/>
  <c r="I944" i="8"/>
  <c r="D944" i="8"/>
  <c r="Q944" i="8"/>
  <c r="R854" i="8"/>
  <c r="K854" i="8"/>
  <c r="H854" i="8"/>
  <c r="E854" i="8"/>
  <c r="F854" i="8"/>
  <c r="O854" i="8"/>
  <c r="L854" i="8"/>
  <c r="I854" i="8"/>
  <c r="J854" i="8"/>
  <c r="S854" i="8"/>
  <c r="P854" i="8"/>
  <c r="M854" i="8"/>
  <c r="N854" i="8"/>
  <c r="G854" i="8"/>
  <c r="D854" i="8"/>
  <c r="T854" i="8"/>
  <c r="Q854" i="8"/>
  <c r="C746" i="8"/>
  <c r="H371" i="1"/>
  <c r="C734" i="8" s="1"/>
  <c r="N564" i="8"/>
  <c r="F564" i="8"/>
  <c r="R564" i="8"/>
  <c r="J564" i="8"/>
  <c r="S564" i="8"/>
  <c r="P564" i="8"/>
  <c r="M564" i="8"/>
  <c r="G564" i="8"/>
  <c r="D564" i="8"/>
  <c r="T564" i="8"/>
  <c r="Q564" i="8"/>
  <c r="K564" i="8"/>
  <c r="H564" i="8"/>
  <c r="E564" i="8"/>
  <c r="O564" i="8"/>
  <c r="L564" i="8"/>
  <c r="I564" i="8"/>
  <c r="N320" i="8"/>
  <c r="J320" i="8"/>
  <c r="R320" i="8"/>
  <c r="O320" i="8"/>
  <c r="L320" i="8"/>
  <c r="I320" i="8"/>
  <c r="F320" i="8"/>
  <c r="S320" i="8"/>
  <c r="P320" i="8"/>
  <c r="M320" i="8"/>
  <c r="G320" i="8"/>
  <c r="T320" i="8"/>
  <c r="K320" i="8"/>
  <c r="E320" i="8"/>
  <c r="D320" i="8"/>
  <c r="Q320" i="8"/>
  <c r="H320" i="8"/>
  <c r="C312" i="8"/>
  <c r="H156" i="1"/>
  <c r="C304" i="8" s="1"/>
  <c r="R164" i="8"/>
  <c r="G164" i="8"/>
  <c r="T164" i="8"/>
  <c r="N164" i="8"/>
  <c r="K164" i="8"/>
  <c r="H164" i="8"/>
  <c r="E164" i="8"/>
  <c r="L164" i="8"/>
  <c r="O164" i="8"/>
  <c r="I164" i="8"/>
  <c r="F164" i="8"/>
  <c r="S164" i="8"/>
  <c r="P164" i="8"/>
  <c r="M164" i="8"/>
  <c r="J164" i="8"/>
  <c r="D164" i="8"/>
  <c r="Q164" i="8"/>
  <c r="J290" i="8"/>
  <c r="N290" i="8"/>
  <c r="O290" i="8"/>
  <c r="L290" i="8"/>
  <c r="I290" i="8"/>
  <c r="S290" i="8"/>
  <c r="P290" i="8"/>
  <c r="M290" i="8"/>
  <c r="F290" i="8"/>
  <c r="D290" i="8"/>
  <c r="Q290" i="8"/>
  <c r="H290" i="8"/>
  <c r="G290" i="8"/>
  <c r="T290" i="8"/>
  <c r="R290" i="8"/>
  <c r="K290" i="8"/>
  <c r="E290" i="8"/>
  <c r="R204" i="8"/>
  <c r="N204" i="8"/>
  <c r="S204" i="8"/>
  <c r="P204" i="8"/>
  <c r="M204" i="8"/>
  <c r="G204" i="8"/>
  <c r="D204" i="8"/>
  <c r="T204" i="8"/>
  <c r="Q204" i="8"/>
  <c r="F204" i="8"/>
  <c r="K204" i="8"/>
  <c r="E204" i="8"/>
  <c r="H204" i="8"/>
  <c r="J204" i="8"/>
  <c r="O204" i="8"/>
  <c r="L204" i="8"/>
  <c r="I204" i="8"/>
  <c r="H784" i="1"/>
  <c r="C1562" i="8"/>
  <c r="J1504" i="8"/>
  <c r="N1504" i="8"/>
  <c r="F1504" i="8"/>
  <c r="S1504" i="8"/>
  <c r="P1504" i="8"/>
  <c r="M1504" i="8"/>
  <c r="K1504" i="8"/>
  <c r="H1504" i="8"/>
  <c r="E1504" i="8"/>
  <c r="R1504" i="8"/>
  <c r="O1504" i="8"/>
  <c r="I1504" i="8"/>
  <c r="D1504" i="8"/>
  <c r="Q1504" i="8"/>
  <c r="G1504" i="8"/>
  <c r="T1504" i="8"/>
  <c r="L1504" i="8"/>
  <c r="T1388" i="8"/>
  <c r="H1388" i="8"/>
  <c r="D1388" i="8"/>
  <c r="L1388" i="8"/>
  <c r="S1388" i="8"/>
  <c r="P1388" i="8"/>
  <c r="E1388" i="8"/>
  <c r="F1388" i="8"/>
  <c r="G1388" i="8"/>
  <c r="J1388" i="8"/>
  <c r="O1388" i="8"/>
  <c r="I1388" i="8"/>
  <c r="N1388" i="8"/>
  <c r="M1388" i="8"/>
  <c r="R1388" i="8"/>
  <c r="Q1388" i="8"/>
  <c r="K1388" i="8"/>
  <c r="J1218" i="8"/>
  <c r="N1218" i="8"/>
  <c r="S1218" i="8"/>
  <c r="P1218" i="8"/>
  <c r="M1218" i="8"/>
  <c r="F1218" i="8"/>
  <c r="K1218" i="8"/>
  <c r="H1218" i="8"/>
  <c r="E1218" i="8"/>
  <c r="L1218" i="8"/>
  <c r="G1218" i="8"/>
  <c r="T1218" i="8"/>
  <c r="O1218" i="8"/>
  <c r="I1218" i="8"/>
  <c r="R1218" i="8"/>
  <c r="D1218" i="8"/>
  <c r="Q1218" i="8"/>
  <c r="R1090" i="8"/>
  <c r="F1090" i="8"/>
  <c r="J1090" i="8"/>
  <c r="N1090" i="8"/>
  <c r="S1090" i="8"/>
  <c r="P1090" i="8"/>
  <c r="M1090" i="8"/>
  <c r="K1090" i="8"/>
  <c r="H1090" i="8"/>
  <c r="E1090" i="8"/>
  <c r="G1090" i="8"/>
  <c r="T1090" i="8"/>
  <c r="O1090" i="8"/>
  <c r="I1090" i="8"/>
  <c r="L1090" i="8"/>
  <c r="Q1090" i="8"/>
  <c r="D1090" i="8"/>
  <c r="C958" i="8"/>
  <c r="H482" i="1"/>
  <c r="C956" i="8" s="1"/>
  <c r="R880" i="8"/>
  <c r="N880" i="8"/>
  <c r="J880" i="8"/>
  <c r="F880" i="8"/>
  <c r="S880" i="8"/>
  <c r="P880" i="8"/>
  <c r="M880" i="8"/>
  <c r="G880" i="8"/>
  <c r="D880" i="8"/>
  <c r="T880" i="8"/>
  <c r="Q880" i="8"/>
  <c r="H880" i="8"/>
  <c r="L880" i="8"/>
  <c r="K880" i="8"/>
  <c r="E880" i="8"/>
  <c r="O880" i="8"/>
  <c r="I880" i="8"/>
  <c r="R830" i="8"/>
  <c r="F830" i="8"/>
  <c r="O830" i="8"/>
  <c r="L830" i="8"/>
  <c r="I830" i="8"/>
  <c r="J830" i="8"/>
  <c r="S830" i="8"/>
  <c r="P830" i="8"/>
  <c r="M830" i="8"/>
  <c r="N830" i="8"/>
  <c r="G830" i="8"/>
  <c r="D830" i="8"/>
  <c r="T830" i="8"/>
  <c r="Q830" i="8"/>
  <c r="K830" i="8"/>
  <c r="H830" i="8"/>
  <c r="E830" i="8"/>
  <c r="R802" i="8"/>
  <c r="F802" i="8"/>
  <c r="J802" i="8"/>
  <c r="S802" i="8"/>
  <c r="P802" i="8"/>
  <c r="M802" i="8"/>
  <c r="N802" i="8"/>
  <c r="G802" i="8"/>
  <c r="D802" i="8"/>
  <c r="T802" i="8"/>
  <c r="Q802" i="8"/>
  <c r="K802" i="8"/>
  <c r="H802" i="8"/>
  <c r="E802" i="8"/>
  <c r="O802" i="8"/>
  <c r="L802" i="8"/>
  <c r="I802" i="8"/>
  <c r="J714" i="8"/>
  <c r="N714" i="8"/>
  <c r="G714" i="8"/>
  <c r="D714" i="8"/>
  <c r="T714" i="8"/>
  <c r="Q714" i="8"/>
  <c r="R714" i="8"/>
  <c r="K714" i="8"/>
  <c r="H714" i="8"/>
  <c r="E714" i="8"/>
  <c r="F714" i="8"/>
  <c r="O714" i="8"/>
  <c r="L714" i="8"/>
  <c r="I714" i="8"/>
  <c r="S714" i="8"/>
  <c r="P714" i="8"/>
  <c r="M714" i="8"/>
  <c r="F700" i="8"/>
  <c r="N700" i="8"/>
  <c r="R700" i="8"/>
  <c r="J700" i="8"/>
  <c r="S700" i="8"/>
  <c r="P700" i="8"/>
  <c r="M700" i="8"/>
  <c r="G700" i="8"/>
  <c r="D700" i="8"/>
  <c r="T700" i="8"/>
  <c r="Q700" i="8"/>
  <c r="K700" i="8"/>
  <c r="H700" i="8"/>
  <c r="E700" i="8"/>
  <c r="O700" i="8"/>
  <c r="L700" i="8"/>
  <c r="I700" i="8"/>
  <c r="R662" i="8"/>
  <c r="F662" i="8"/>
  <c r="K662" i="8"/>
  <c r="H662" i="8"/>
  <c r="E662" i="8"/>
  <c r="J662" i="8"/>
  <c r="O662" i="8"/>
  <c r="L662" i="8"/>
  <c r="I662" i="8"/>
  <c r="N662" i="8"/>
  <c r="P662" i="8"/>
  <c r="G662" i="8"/>
  <c r="T662" i="8"/>
  <c r="S662" i="8"/>
  <c r="M662" i="8"/>
  <c r="D662" i="8"/>
  <c r="Q662" i="8"/>
  <c r="R522" i="8"/>
  <c r="S522" i="8"/>
  <c r="P522" i="8"/>
  <c r="M522" i="8"/>
  <c r="F522" i="8"/>
  <c r="G522" i="8"/>
  <c r="D522" i="8"/>
  <c r="T522" i="8"/>
  <c r="Q522" i="8"/>
  <c r="J522" i="8"/>
  <c r="K522" i="8"/>
  <c r="H522" i="8"/>
  <c r="E522" i="8"/>
  <c r="N522" i="8"/>
  <c r="O522" i="8"/>
  <c r="L522" i="8"/>
  <c r="I522" i="8"/>
  <c r="C1532" i="8"/>
  <c r="H769" i="1"/>
  <c r="C1530" i="8" s="1"/>
  <c r="R1140" i="8"/>
  <c r="J1140" i="8"/>
  <c r="F1140" i="8"/>
  <c r="N1140" i="8"/>
  <c r="P1140" i="8"/>
  <c r="O1140" i="8"/>
  <c r="M1140" i="8"/>
  <c r="D1140" i="8"/>
  <c r="T1140" i="8"/>
  <c r="S1140" i="8"/>
  <c r="Q1140" i="8"/>
  <c r="H1140" i="8"/>
  <c r="G1140" i="8"/>
  <c r="E1140" i="8"/>
  <c r="L1140" i="8"/>
  <c r="K1140" i="8"/>
  <c r="I1140" i="8"/>
  <c r="R1054" i="8"/>
  <c r="J1054" i="8"/>
  <c r="O1054" i="8"/>
  <c r="L1054" i="8"/>
  <c r="I1054" i="8"/>
  <c r="G1054" i="8"/>
  <c r="D1054" i="8"/>
  <c r="T1054" i="8"/>
  <c r="Q1054" i="8"/>
  <c r="N1054" i="8"/>
  <c r="P1054" i="8"/>
  <c r="K1054" i="8"/>
  <c r="E1054" i="8"/>
  <c r="F1054" i="8"/>
  <c r="H1054" i="8"/>
  <c r="M1054" i="8"/>
  <c r="S1054" i="8"/>
  <c r="F1030" i="8"/>
  <c r="N1030" i="8"/>
  <c r="K1030" i="8"/>
  <c r="O1030" i="8"/>
  <c r="L1030" i="8"/>
  <c r="I1030" i="8"/>
  <c r="S1030" i="8"/>
  <c r="P1030" i="8"/>
  <c r="M1030" i="8"/>
  <c r="R1030" i="8"/>
  <c r="G1030" i="8"/>
  <c r="H1030" i="8"/>
  <c r="E1030" i="8"/>
  <c r="J1030" i="8"/>
  <c r="Q1030" i="8"/>
  <c r="D1030" i="8"/>
  <c r="T1030" i="8"/>
  <c r="T890" i="8"/>
  <c r="N890" i="8"/>
  <c r="F890" i="8"/>
  <c r="H890" i="8"/>
  <c r="P890" i="8"/>
  <c r="O890" i="8"/>
  <c r="M890" i="8"/>
  <c r="S890" i="8"/>
  <c r="Q890" i="8"/>
  <c r="J890" i="8"/>
  <c r="D890" i="8"/>
  <c r="G890" i="8"/>
  <c r="E890" i="8"/>
  <c r="R890" i="8"/>
  <c r="L890" i="8"/>
  <c r="K890" i="8"/>
  <c r="I890" i="8"/>
  <c r="J840" i="8"/>
  <c r="N840" i="8"/>
  <c r="O840" i="8"/>
  <c r="L840" i="8"/>
  <c r="I840" i="8"/>
  <c r="S840" i="8"/>
  <c r="P840" i="8"/>
  <c r="M840" i="8"/>
  <c r="R840" i="8"/>
  <c r="G840" i="8"/>
  <c r="D840" i="8"/>
  <c r="T840" i="8"/>
  <c r="Q840" i="8"/>
  <c r="F840" i="8"/>
  <c r="K840" i="8"/>
  <c r="H840" i="8"/>
  <c r="E840" i="8"/>
  <c r="R716" i="8"/>
  <c r="N716" i="8"/>
  <c r="K716" i="8"/>
  <c r="H716" i="8"/>
  <c r="E716" i="8"/>
  <c r="O716" i="8"/>
  <c r="L716" i="8"/>
  <c r="I716" i="8"/>
  <c r="F716" i="8"/>
  <c r="S716" i="8"/>
  <c r="P716" i="8"/>
  <c r="M716" i="8"/>
  <c r="J716" i="8"/>
  <c r="G716" i="8"/>
  <c r="D716" i="8"/>
  <c r="T716" i="8"/>
  <c r="Q716" i="8"/>
  <c r="N608" i="8"/>
  <c r="R608" i="8"/>
  <c r="K608" i="8"/>
  <c r="H608" i="8"/>
  <c r="E608" i="8"/>
  <c r="F608" i="8"/>
  <c r="O608" i="8"/>
  <c r="L608" i="8"/>
  <c r="I608" i="8"/>
  <c r="D608" i="8"/>
  <c r="Q608" i="8"/>
  <c r="P608" i="8"/>
  <c r="J608" i="8"/>
  <c r="G608" i="8"/>
  <c r="T608" i="8"/>
  <c r="S608" i="8"/>
  <c r="M608" i="8"/>
  <c r="R396" i="8"/>
  <c r="F396" i="8"/>
  <c r="J396" i="8"/>
  <c r="N396" i="8"/>
  <c r="O396" i="8"/>
  <c r="L396" i="8"/>
  <c r="I396" i="8"/>
  <c r="S396" i="8"/>
  <c r="P396" i="8"/>
  <c r="M396" i="8"/>
  <c r="G396" i="8"/>
  <c r="D396" i="8"/>
  <c r="T396" i="8"/>
  <c r="Q396" i="8"/>
  <c r="K396" i="8"/>
  <c r="H396" i="8"/>
  <c r="E396" i="8"/>
  <c r="R362" i="8"/>
  <c r="F362" i="8"/>
  <c r="J362" i="8"/>
  <c r="O362" i="8"/>
  <c r="L362" i="8"/>
  <c r="I362" i="8"/>
  <c r="N362" i="8"/>
  <c r="S362" i="8"/>
  <c r="P362" i="8"/>
  <c r="M362" i="8"/>
  <c r="G362" i="8"/>
  <c r="D362" i="8"/>
  <c r="T362" i="8"/>
  <c r="Q362" i="8"/>
  <c r="K362" i="8"/>
  <c r="H362" i="8"/>
  <c r="E362" i="8"/>
  <c r="H170" i="1"/>
  <c r="C332" i="8" s="1"/>
  <c r="C344" i="8"/>
  <c r="N44" i="8"/>
  <c r="R44" i="8"/>
  <c r="T44" i="8"/>
  <c r="J44" i="8"/>
  <c r="F44" i="8"/>
  <c r="I44" i="8"/>
  <c r="M44" i="8"/>
  <c r="Q44" i="8"/>
  <c r="E44" i="8"/>
  <c r="O44" i="8"/>
  <c r="S44" i="8"/>
  <c r="G44" i="8"/>
  <c r="K44" i="8"/>
  <c r="L44" i="8"/>
  <c r="P44" i="8"/>
  <c r="D44" i="8"/>
  <c r="H44" i="8"/>
  <c r="S196" i="8"/>
  <c r="H196" i="8"/>
  <c r="I196" i="8"/>
  <c r="J196" i="8"/>
  <c r="Q196" i="8"/>
  <c r="G196" i="8"/>
  <c r="M196" i="8"/>
  <c r="N196" i="8"/>
  <c r="P196" i="8"/>
  <c r="K196" i="8"/>
  <c r="R196" i="8"/>
  <c r="F196" i="8"/>
  <c r="T196" i="8"/>
  <c r="O196" i="8"/>
  <c r="D196" i="8"/>
  <c r="E196" i="8"/>
  <c r="L196" i="8"/>
  <c r="J1000" i="8"/>
  <c r="R1000" i="8"/>
  <c r="K1000" i="8"/>
  <c r="H1000" i="8"/>
  <c r="E1000" i="8"/>
  <c r="O1000" i="8"/>
  <c r="L1000" i="8"/>
  <c r="I1000" i="8"/>
  <c r="F1000" i="8"/>
  <c r="G1000" i="8"/>
  <c r="D1000" i="8"/>
  <c r="T1000" i="8"/>
  <c r="Q1000" i="8"/>
  <c r="S1000" i="8"/>
  <c r="P1000" i="8"/>
  <c r="M1000" i="8"/>
  <c r="N1000" i="8"/>
  <c r="R788" i="8"/>
  <c r="F788" i="8"/>
  <c r="G788" i="8"/>
  <c r="D788" i="8"/>
  <c r="T788" i="8"/>
  <c r="Q788" i="8"/>
  <c r="J788" i="8"/>
  <c r="K788" i="8"/>
  <c r="H788" i="8"/>
  <c r="E788" i="8"/>
  <c r="O788" i="8"/>
  <c r="L788" i="8"/>
  <c r="I788" i="8"/>
  <c r="N788" i="8"/>
  <c r="S788" i="8"/>
  <c r="P788" i="8"/>
  <c r="M788" i="8"/>
  <c r="J652" i="8"/>
  <c r="R652" i="8"/>
  <c r="G652" i="8"/>
  <c r="L652" i="8"/>
  <c r="S652" i="8"/>
  <c r="Q652" i="8"/>
  <c r="F652" i="8"/>
  <c r="O652" i="8"/>
  <c r="P652" i="8"/>
  <c r="E652" i="8"/>
  <c r="D652" i="8"/>
  <c r="I652" i="8"/>
  <c r="H652" i="8"/>
  <c r="M652" i="8"/>
  <c r="T652" i="8"/>
  <c r="N652" i="8"/>
  <c r="K652" i="8"/>
  <c r="H390" i="8"/>
  <c r="F390" i="8"/>
  <c r="G390" i="8"/>
  <c r="M390" i="8"/>
  <c r="K390" i="8"/>
  <c r="L390" i="8"/>
  <c r="J390" i="8"/>
  <c r="S390" i="8"/>
  <c r="Q390" i="8"/>
  <c r="O390" i="8"/>
  <c r="P390" i="8"/>
  <c r="N390" i="8"/>
  <c r="E390" i="8"/>
  <c r="R390" i="8"/>
  <c r="I390" i="8"/>
  <c r="D390" i="8"/>
  <c r="T390" i="8"/>
  <c r="J246" i="8"/>
  <c r="N246" i="8"/>
  <c r="F246" i="8"/>
  <c r="R246" i="8"/>
  <c r="K246" i="8"/>
  <c r="H246" i="8"/>
  <c r="E246" i="8"/>
  <c r="O246" i="8"/>
  <c r="L246" i="8"/>
  <c r="I246" i="8"/>
  <c r="S246" i="8"/>
  <c r="P246" i="8"/>
  <c r="M246" i="8"/>
  <c r="G246" i="8"/>
  <c r="D246" i="8"/>
  <c r="T246" i="8"/>
  <c r="Q246" i="8"/>
  <c r="J1068" i="8"/>
  <c r="N1068" i="8"/>
  <c r="S1068" i="8"/>
  <c r="P1068" i="8"/>
  <c r="M1068" i="8"/>
  <c r="R1068" i="8"/>
  <c r="K1068" i="8"/>
  <c r="H1068" i="8"/>
  <c r="E1068" i="8"/>
  <c r="D1068" i="8"/>
  <c r="Q1068" i="8"/>
  <c r="L1068" i="8"/>
  <c r="F1068" i="8"/>
  <c r="O1068" i="8"/>
  <c r="I1068" i="8"/>
  <c r="G1068" i="8"/>
  <c r="T1068" i="8"/>
  <c r="J1488" i="8"/>
  <c r="R1488" i="8"/>
  <c r="D1488" i="8"/>
  <c r="T1488" i="8"/>
  <c r="E1488" i="8"/>
  <c r="H1488" i="8"/>
  <c r="G1488" i="8"/>
  <c r="I1488" i="8"/>
  <c r="N1488" i="8"/>
  <c r="O1488" i="8"/>
  <c r="P1488" i="8"/>
  <c r="S1488" i="8"/>
  <c r="Q1488" i="8"/>
  <c r="L1488" i="8"/>
  <c r="K1488" i="8"/>
  <c r="M1488" i="8"/>
  <c r="F1488" i="8"/>
  <c r="J1376" i="8"/>
  <c r="N1376" i="8"/>
  <c r="G1376" i="8"/>
  <c r="D1376" i="8"/>
  <c r="T1376" i="8"/>
  <c r="Q1376" i="8"/>
  <c r="F1376" i="8"/>
  <c r="S1376" i="8"/>
  <c r="E1376" i="8"/>
  <c r="H1376" i="8"/>
  <c r="I1376" i="8"/>
  <c r="K1376" i="8"/>
  <c r="L1376" i="8"/>
  <c r="M1376" i="8"/>
  <c r="R1376" i="8"/>
  <c r="O1376" i="8"/>
  <c r="P1376" i="8"/>
  <c r="R1368" i="8"/>
  <c r="O1368" i="8"/>
  <c r="L1368" i="8"/>
  <c r="I1368" i="8"/>
  <c r="J1368" i="8"/>
  <c r="D1368" i="8"/>
  <c r="E1368" i="8"/>
  <c r="N1368" i="8"/>
  <c r="G1368" i="8"/>
  <c r="H1368" i="8"/>
  <c r="M1368" i="8"/>
  <c r="K1368" i="8"/>
  <c r="P1368" i="8"/>
  <c r="Q1368" i="8"/>
  <c r="S1368" i="8"/>
  <c r="T1368" i="8"/>
  <c r="F1368" i="8"/>
  <c r="C1356" i="8"/>
  <c r="H681" i="1"/>
  <c r="C1354" i="8" s="1"/>
  <c r="G1246" i="8"/>
  <c r="H1246" i="8"/>
  <c r="F1246" i="8"/>
  <c r="O1246" i="8"/>
  <c r="Q1246" i="8"/>
  <c r="S1246" i="8"/>
  <c r="P1246" i="8"/>
  <c r="N1246" i="8"/>
  <c r="I1246" i="8"/>
  <c r="T1246" i="8"/>
  <c r="M1246" i="8"/>
  <c r="K1246" i="8"/>
  <c r="J1246" i="8"/>
  <c r="D1246" i="8"/>
  <c r="R1246" i="8"/>
  <c r="L1246" i="8"/>
  <c r="E1246" i="8"/>
  <c r="R1232" i="8"/>
  <c r="J1232" i="8"/>
  <c r="F1232" i="8"/>
  <c r="N1232" i="8"/>
  <c r="K1232" i="8"/>
  <c r="L1232" i="8"/>
  <c r="E1232" i="8"/>
  <c r="D1232" i="8"/>
  <c r="T1232" i="8"/>
  <c r="M1232" i="8"/>
  <c r="H1232" i="8"/>
  <c r="Q1232" i="8"/>
  <c r="P1232" i="8"/>
  <c r="G1232" i="8"/>
  <c r="S1232" i="8"/>
  <c r="O1232" i="8"/>
  <c r="I1232" i="8"/>
  <c r="S1194" i="8"/>
  <c r="F1194" i="8"/>
  <c r="I1194" i="8"/>
  <c r="D1194" i="8"/>
  <c r="T1194" i="8"/>
  <c r="N1194" i="8"/>
  <c r="L1194" i="8"/>
  <c r="P1194" i="8"/>
  <c r="J1194" i="8"/>
  <c r="E1194" i="8"/>
  <c r="Q1194" i="8"/>
  <c r="H1194" i="8"/>
  <c r="K1194" i="8"/>
  <c r="M1194" i="8"/>
  <c r="G1194" i="8"/>
  <c r="O1194" i="8"/>
  <c r="R1194" i="8"/>
  <c r="R1112" i="8"/>
  <c r="J1112" i="8"/>
  <c r="F1112" i="8"/>
  <c r="N1112" i="8"/>
  <c r="K1112" i="8"/>
  <c r="H1112" i="8"/>
  <c r="E1112" i="8"/>
  <c r="S1112" i="8"/>
  <c r="P1112" i="8"/>
  <c r="M1112" i="8"/>
  <c r="L1112" i="8"/>
  <c r="G1112" i="8"/>
  <c r="T1112" i="8"/>
  <c r="D1112" i="8"/>
  <c r="Q1112" i="8"/>
  <c r="O1112" i="8"/>
  <c r="I1112" i="8"/>
  <c r="R1066" i="8"/>
  <c r="F1066" i="8"/>
  <c r="J1066" i="8"/>
  <c r="O1066" i="8"/>
  <c r="L1066" i="8"/>
  <c r="I1066" i="8"/>
  <c r="G1066" i="8"/>
  <c r="D1066" i="8"/>
  <c r="T1066" i="8"/>
  <c r="Q1066" i="8"/>
  <c r="N1066" i="8"/>
  <c r="P1066" i="8"/>
  <c r="K1066" i="8"/>
  <c r="E1066" i="8"/>
  <c r="H1066" i="8"/>
  <c r="S1066" i="8"/>
  <c r="M1066" i="8"/>
  <c r="R990" i="8"/>
  <c r="F990" i="8"/>
  <c r="N990" i="8"/>
  <c r="G990" i="8"/>
  <c r="D990" i="8"/>
  <c r="T990" i="8"/>
  <c r="Q990" i="8"/>
  <c r="K990" i="8"/>
  <c r="H990" i="8"/>
  <c r="E990" i="8"/>
  <c r="S990" i="8"/>
  <c r="P990" i="8"/>
  <c r="M990" i="8"/>
  <c r="L990" i="8"/>
  <c r="I990" i="8"/>
  <c r="J990" i="8"/>
  <c r="O990" i="8"/>
  <c r="R918" i="8"/>
  <c r="J918" i="8"/>
  <c r="F918" i="8"/>
  <c r="N918" i="8"/>
  <c r="O918" i="8"/>
  <c r="L918" i="8"/>
  <c r="E918" i="8"/>
  <c r="S918" i="8"/>
  <c r="P918" i="8"/>
  <c r="I918" i="8"/>
  <c r="G918" i="8"/>
  <c r="D918" i="8"/>
  <c r="T918" i="8"/>
  <c r="M918" i="8"/>
  <c r="K918" i="8"/>
  <c r="H918" i="8"/>
  <c r="Q918" i="8"/>
  <c r="J892" i="8"/>
  <c r="N892" i="8"/>
  <c r="R892" i="8"/>
  <c r="F892" i="8"/>
  <c r="S892" i="8"/>
  <c r="P892" i="8"/>
  <c r="M892" i="8"/>
  <c r="G892" i="8"/>
  <c r="D892" i="8"/>
  <c r="T892" i="8"/>
  <c r="Q892" i="8"/>
  <c r="K892" i="8"/>
  <c r="H892" i="8"/>
  <c r="E892" i="8"/>
  <c r="O892" i="8"/>
  <c r="L892" i="8"/>
  <c r="I892" i="8"/>
  <c r="C864" i="8"/>
  <c r="H434" i="1"/>
  <c r="C860" i="8" s="1"/>
  <c r="R1522" i="8"/>
  <c r="F1522" i="8"/>
  <c r="J1522" i="8"/>
  <c r="G1522" i="8"/>
  <c r="D1522" i="8"/>
  <c r="T1522" i="8"/>
  <c r="Q1522" i="8"/>
  <c r="O1522" i="8"/>
  <c r="L1522" i="8"/>
  <c r="I1522" i="8"/>
  <c r="S1522" i="8"/>
  <c r="M1522" i="8"/>
  <c r="N1522" i="8"/>
  <c r="H1522" i="8"/>
  <c r="K1522" i="8"/>
  <c r="E1522" i="8"/>
  <c r="P1522" i="8"/>
  <c r="J1390" i="8"/>
  <c r="R1390" i="8"/>
  <c r="N1390" i="8"/>
  <c r="K1390" i="8"/>
  <c r="H1390" i="8"/>
  <c r="E1390" i="8"/>
  <c r="F1390" i="8"/>
  <c r="O1390" i="8"/>
  <c r="P1390" i="8"/>
  <c r="Q1390" i="8"/>
  <c r="S1390" i="8"/>
  <c r="T1390" i="8"/>
  <c r="D1390" i="8"/>
  <c r="I1390" i="8"/>
  <c r="G1390" i="8"/>
  <c r="L1390" i="8"/>
  <c r="M1390" i="8"/>
  <c r="N1282" i="8"/>
  <c r="F1282" i="8"/>
  <c r="R1282" i="8"/>
  <c r="J1282" i="8"/>
  <c r="S1282" i="8"/>
  <c r="P1282" i="8"/>
  <c r="M1282" i="8"/>
  <c r="K1282" i="8"/>
  <c r="H1282" i="8"/>
  <c r="E1282" i="8"/>
  <c r="G1282" i="8"/>
  <c r="T1282" i="8"/>
  <c r="O1282" i="8"/>
  <c r="I1282" i="8"/>
  <c r="D1282" i="8"/>
  <c r="Q1282" i="8"/>
  <c r="L1282" i="8"/>
  <c r="R1148" i="8"/>
  <c r="F1148" i="8"/>
  <c r="N1148" i="8"/>
  <c r="J1148" i="8"/>
  <c r="S1148" i="8"/>
  <c r="P1148" i="8"/>
  <c r="M1148" i="8"/>
  <c r="G1148" i="8"/>
  <c r="D1148" i="8"/>
  <c r="T1148" i="8"/>
  <c r="Q1148" i="8"/>
  <c r="K1148" i="8"/>
  <c r="H1148" i="8"/>
  <c r="E1148" i="8"/>
  <c r="O1148" i="8"/>
  <c r="L1148" i="8"/>
  <c r="I1148" i="8"/>
  <c r="F276" i="8"/>
  <c r="J276" i="8"/>
  <c r="R276" i="8"/>
  <c r="N276" i="8"/>
  <c r="K276" i="8"/>
  <c r="H276" i="8"/>
  <c r="E276" i="8"/>
  <c r="O276" i="8"/>
  <c r="L276" i="8"/>
  <c r="I276" i="8"/>
  <c r="S276" i="8"/>
  <c r="P276" i="8"/>
  <c r="M276" i="8"/>
  <c r="G276" i="8"/>
  <c r="D276" i="8"/>
  <c r="T276" i="8"/>
  <c r="Q276" i="8"/>
  <c r="C36" i="8"/>
  <c r="H21" i="1"/>
  <c r="C34" i="8" s="1"/>
  <c r="J54" i="8"/>
  <c r="T54" i="8"/>
  <c r="Q54" i="8"/>
  <c r="S54" i="8"/>
  <c r="R54" i="8"/>
  <c r="M54" i="8"/>
  <c r="O54" i="8"/>
  <c r="P54" i="8"/>
  <c r="F54" i="8"/>
  <c r="G54" i="8"/>
  <c r="K54" i="8"/>
  <c r="L54" i="8"/>
  <c r="I54" i="8"/>
  <c r="N54" i="8"/>
  <c r="D54" i="8"/>
  <c r="H54" i="8"/>
  <c r="E54" i="8"/>
  <c r="H59" i="1"/>
  <c r="C110" i="8" s="1"/>
  <c r="C122" i="8"/>
  <c r="F212" i="8"/>
  <c r="J212" i="8"/>
  <c r="N212" i="8"/>
  <c r="R212" i="8"/>
  <c r="K212" i="8"/>
  <c r="H212" i="8"/>
  <c r="E212" i="8"/>
  <c r="O212" i="8"/>
  <c r="L212" i="8"/>
  <c r="I212" i="8"/>
  <c r="S212" i="8"/>
  <c r="M212" i="8"/>
  <c r="P212" i="8"/>
  <c r="G212" i="8"/>
  <c r="D212" i="8"/>
  <c r="T212" i="8"/>
  <c r="Q212" i="8"/>
  <c r="C250" i="8"/>
  <c r="H128" i="1"/>
  <c r="C248" i="8" s="1"/>
  <c r="J272" i="8"/>
  <c r="R272" i="8"/>
  <c r="F272" i="8"/>
  <c r="G272" i="8"/>
  <c r="D272" i="8"/>
  <c r="T272" i="8"/>
  <c r="Q272" i="8"/>
  <c r="N272" i="8"/>
  <c r="K272" i="8"/>
  <c r="H272" i="8"/>
  <c r="E272" i="8"/>
  <c r="O272" i="8"/>
  <c r="L272" i="8"/>
  <c r="I272" i="8"/>
  <c r="S272" i="8"/>
  <c r="P272" i="8"/>
  <c r="M272" i="8"/>
  <c r="N296" i="8"/>
  <c r="R296" i="8"/>
  <c r="H296" i="8"/>
  <c r="G296" i="8"/>
  <c r="E296" i="8"/>
  <c r="F296" i="8"/>
  <c r="L296" i="8"/>
  <c r="K296" i="8"/>
  <c r="I296" i="8"/>
  <c r="O296" i="8"/>
  <c r="J296" i="8"/>
  <c r="D296" i="8"/>
  <c r="S296" i="8"/>
  <c r="P296" i="8"/>
  <c r="M296" i="8"/>
  <c r="T296" i="8"/>
  <c r="Q296" i="8"/>
  <c r="D364" i="8"/>
  <c r="T364" i="8"/>
  <c r="R364" i="8"/>
  <c r="M364" i="8"/>
  <c r="G364" i="8"/>
  <c r="H364" i="8"/>
  <c r="F364" i="8"/>
  <c r="S364" i="8"/>
  <c r="Q364" i="8"/>
  <c r="K364" i="8"/>
  <c r="L364" i="8"/>
  <c r="J364" i="8"/>
  <c r="E364" i="8"/>
  <c r="I364" i="8"/>
  <c r="O364" i="8"/>
  <c r="P364" i="8"/>
  <c r="N364" i="8"/>
  <c r="R388" i="8"/>
  <c r="J388" i="8"/>
  <c r="F388" i="8"/>
  <c r="N388" i="8"/>
  <c r="O388" i="8"/>
  <c r="L388" i="8"/>
  <c r="I388" i="8"/>
  <c r="S388" i="8"/>
  <c r="P388" i="8"/>
  <c r="M388" i="8"/>
  <c r="G388" i="8"/>
  <c r="D388" i="8"/>
  <c r="T388" i="8"/>
  <c r="Q388" i="8"/>
  <c r="E388" i="8"/>
  <c r="K388" i="8"/>
  <c r="H388" i="8"/>
  <c r="C432" i="8"/>
  <c r="H219" i="1"/>
  <c r="C510" i="8"/>
  <c r="H242" i="1"/>
  <c r="C476" i="8" s="1"/>
  <c r="N534" i="8"/>
  <c r="J534" i="8"/>
  <c r="F534" i="8"/>
  <c r="R534" i="8"/>
  <c r="G534" i="8"/>
  <c r="D534" i="8"/>
  <c r="T534" i="8"/>
  <c r="Q534" i="8"/>
  <c r="K534" i="8"/>
  <c r="H534" i="8"/>
  <c r="E534" i="8"/>
  <c r="O534" i="8"/>
  <c r="L534" i="8"/>
  <c r="I534" i="8"/>
  <c r="S534" i="8"/>
  <c r="P534" i="8"/>
  <c r="M534" i="8"/>
  <c r="R592" i="8"/>
  <c r="F592" i="8"/>
  <c r="J592" i="8"/>
  <c r="N592" i="8"/>
  <c r="G592" i="8"/>
  <c r="D592" i="8"/>
  <c r="T592" i="8"/>
  <c r="Q592" i="8"/>
  <c r="K592" i="8"/>
  <c r="H592" i="8"/>
  <c r="E592" i="8"/>
  <c r="O592" i="8"/>
  <c r="L592" i="8"/>
  <c r="I592" i="8"/>
  <c r="S592" i="8"/>
  <c r="P592" i="8"/>
  <c r="M592" i="8"/>
  <c r="K602" i="8"/>
  <c r="L602" i="8"/>
  <c r="J602" i="8"/>
  <c r="S602" i="8"/>
  <c r="Q602" i="8"/>
  <c r="O602" i="8"/>
  <c r="P602" i="8"/>
  <c r="N602" i="8"/>
  <c r="E602" i="8"/>
  <c r="D602" i="8"/>
  <c r="T602" i="8"/>
  <c r="R602" i="8"/>
  <c r="I602" i="8"/>
  <c r="H602" i="8"/>
  <c r="F602" i="8"/>
  <c r="G602" i="8"/>
  <c r="M602" i="8"/>
  <c r="R614" i="8"/>
  <c r="F614" i="8"/>
  <c r="N614" i="8"/>
  <c r="O614" i="8"/>
  <c r="L614" i="8"/>
  <c r="I614" i="8"/>
  <c r="S614" i="8"/>
  <c r="P614" i="8"/>
  <c r="M614" i="8"/>
  <c r="K614" i="8"/>
  <c r="E614" i="8"/>
  <c r="D614" i="8"/>
  <c r="Q614" i="8"/>
  <c r="J614" i="8"/>
  <c r="H614" i="8"/>
  <c r="G614" i="8"/>
  <c r="T614" i="8"/>
  <c r="J656" i="8"/>
  <c r="N656" i="8"/>
  <c r="O656" i="8"/>
  <c r="L656" i="8"/>
  <c r="I656" i="8"/>
  <c r="R656" i="8"/>
  <c r="S656" i="8"/>
  <c r="P656" i="8"/>
  <c r="M656" i="8"/>
  <c r="D656" i="8"/>
  <c r="Q656" i="8"/>
  <c r="H656" i="8"/>
  <c r="F656" i="8"/>
  <c r="G656" i="8"/>
  <c r="T656" i="8"/>
  <c r="K656" i="8"/>
  <c r="E656" i="8"/>
  <c r="N718" i="8"/>
  <c r="O718" i="8"/>
  <c r="L718" i="8"/>
  <c r="I718" i="8"/>
  <c r="R718" i="8"/>
  <c r="S718" i="8"/>
  <c r="P718" i="8"/>
  <c r="M718" i="8"/>
  <c r="F718" i="8"/>
  <c r="G718" i="8"/>
  <c r="D718" i="8"/>
  <c r="T718" i="8"/>
  <c r="Q718" i="8"/>
  <c r="J718" i="8"/>
  <c r="K718" i="8"/>
  <c r="H718" i="8"/>
  <c r="E718" i="8"/>
  <c r="J752" i="8"/>
  <c r="N752" i="8"/>
  <c r="R752" i="8"/>
  <c r="F752" i="8"/>
  <c r="G752" i="8"/>
  <c r="D752" i="8"/>
  <c r="T752" i="8"/>
  <c r="Q752" i="8"/>
  <c r="K752" i="8"/>
  <c r="H752" i="8"/>
  <c r="E752" i="8"/>
  <c r="O752" i="8"/>
  <c r="L752" i="8"/>
  <c r="I752" i="8"/>
  <c r="S752" i="8"/>
  <c r="P752" i="8"/>
  <c r="M752" i="8"/>
  <c r="J770" i="8"/>
  <c r="N770" i="8"/>
  <c r="F770" i="8"/>
  <c r="O770" i="8"/>
  <c r="L770" i="8"/>
  <c r="I770" i="8"/>
  <c r="S770" i="8"/>
  <c r="P770" i="8"/>
  <c r="M770" i="8"/>
  <c r="G770" i="8"/>
  <c r="D770" i="8"/>
  <c r="T770" i="8"/>
  <c r="Q770" i="8"/>
  <c r="R770" i="8"/>
  <c r="K770" i="8"/>
  <c r="H770" i="8"/>
  <c r="E770" i="8"/>
  <c r="R786" i="8"/>
  <c r="S786" i="8"/>
  <c r="P786" i="8"/>
  <c r="M786" i="8"/>
  <c r="F786" i="8"/>
  <c r="G786" i="8"/>
  <c r="D786" i="8"/>
  <c r="T786" i="8"/>
  <c r="Q786" i="8"/>
  <c r="J786" i="8"/>
  <c r="K786" i="8"/>
  <c r="H786" i="8"/>
  <c r="E786" i="8"/>
  <c r="N786" i="8"/>
  <c r="O786" i="8"/>
  <c r="L786" i="8"/>
  <c r="I786" i="8"/>
  <c r="C824" i="8"/>
  <c r="H415" i="1"/>
  <c r="C822" i="8" s="1"/>
  <c r="J874" i="8"/>
  <c r="N874" i="8"/>
  <c r="G874" i="8"/>
  <c r="D874" i="8"/>
  <c r="T874" i="8"/>
  <c r="Q874" i="8"/>
  <c r="K874" i="8"/>
  <c r="H874" i="8"/>
  <c r="E874" i="8"/>
  <c r="R874" i="8"/>
  <c r="F874" i="8"/>
  <c r="O874" i="8"/>
  <c r="I874" i="8"/>
  <c r="S874" i="8"/>
  <c r="M874" i="8"/>
  <c r="L874" i="8"/>
  <c r="P874" i="8"/>
  <c r="J904" i="8"/>
  <c r="N904" i="8"/>
  <c r="K904" i="8"/>
  <c r="H904" i="8"/>
  <c r="E904" i="8"/>
  <c r="O904" i="8"/>
  <c r="L904" i="8"/>
  <c r="I904" i="8"/>
  <c r="S904" i="8"/>
  <c r="P904" i="8"/>
  <c r="M904" i="8"/>
  <c r="R904" i="8"/>
  <c r="F904" i="8"/>
  <c r="G904" i="8"/>
  <c r="D904" i="8"/>
  <c r="T904" i="8"/>
  <c r="Q904" i="8"/>
  <c r="T962" i="8"/>
  <c r="M962" i="8"/>
  <c r="I962" i="8"/>
  <c r="E962" i="8"/>
  <c r="Q962" i="8"/>
  <c r="R962" i="8"/>
  <c r="S962" i="8"/>
  <c r="P962" i="8"/>
  <c r="J962" i="8"/>
  <c r="K962" i="8"/>
  <c r="H962" i="8"/>
  <c r="F962" i="8"/>
  <c r="D962" i="8"/>
  <c r="N962" i="8"/>
  <c r="L962" i="8"/>
  <c r="O962" i="8"/>
  <c r="G962" i="8"/>
  <c r="J972" i="8"/>
  <c r="N972" i="8"/>
  <c r="F972" i="8"/>
  <c r="R972" i="8"/>
  <c r="S972" i="8"/>
  <c r="P972" i="8"/>
  <c r="M972" i="8"/>
  <c r="G972" i="8"/>
  <c r="D972" i="8"/>
  <c r="T972" i="8"/>
  <c r="Q972" i="8"/>
  <c r="O972" i="8"/>
  <c r="L972" i="8"/>
  <c r="I972" i="8"/>
  <c r="H972" i="8"/>
  <c r="E972" i="8"/>
  <c r="K972" i="8"/>
  <c r="J1020" i="8"/>
  <c r="F1020" i="8"/>
  <c r="N1020" i="8"/>
  <c r="S1020" i="8"/>
  <c r="P1020" i="8"/>
  <c r="M1020" i="8"/>
  <c r="G1020" i="8"/>
  <c r="D1020" i="8"/>
  <c r="T1020" i="8"/>
  <c r="Q1020" i="8"/>
  <c r="R1020" i="8"/>
  <c r="O1020" i="8"/>
  <c r="L1020" i="8"/>
  <c r="I1020" i="8"/>
  <c r="E1020" i="8"/>
  <c r="K1020" i="8"/>
  <c r="H1020" i="8"/>
  <c r="T1046" i="8"/>
  <c r="N1046" i="8"/>
  <c r="R1046" i="8"/>
  <c r="O1046" i="8"/>
  <c r="L1046" i="8"/>
  <c r="M1046" i="8"/>
  <c r="Q1046" i="8"/>
  <c r="G1046" i="8"/>
  <c r="D1046" i="8"/>
  <c r="E1046" i="8"/>
  <c r="H1046" i="8"/>
  <c r="F1046" i="8"/>
  <c r="P1046" i="8"/>
  <c r="J1046" i="8"/>
  <c r="S1046" i="8"/>
  <c r="I1046" i="8"/>
  <c r="K1046" i="8"/>
  <c r="R1072" i="8"/>
  <c r="F1072" i="8"/>
  <c r="J1072" i="8"/>
  <c r="G1072" i="8"/>
  <c r="D1072" i="8"/>
  <c r="T1072" i="8"/>
  <c r="Q1072" i="8"/>
  <c r="O1072" i="8"/>
  <c r="L1072" i="8"/>
  <c r="I1072" i="8"/>
  <c r="K1072" i="8"/>
  <c r="E1072" i="8"/>
  <c r="S1072" i="8"/>
  <c r="M1072" i="8"/>
  <c r="P1072" i="8"/>
  <c r="H1072" i="8"/>
  <c r="N1072" i="8"/>
  <c r="C1094" i="8"/>
  <c r="H550" i="1"/>
  <c r="C1092" i="8" s="1"/>
  <c r="C1128" i="8"/>
  <c r="H567" i="1"/>
  <c r="C1126" i="8" s="1"/>
  <c r="C1156" i="8"/>
  <c r="H581" i="1"/>
  <c r="C1154" i="8" s="1"/>
  <c r="J1164" i="8"/>
  <c r="N1164" i="8"/>
  <c r="S1164" i="8"/>
  <c r="P1164" i="8"/>
  <c r="M1164" i="8"/>
  <c r="F1164" i="8"/>
  <c r="K1164" i="8"/>
  <c r="H1164" i="8"/>
  <c r="E1164" i="8"/>
  <c r="L1164" i="8"/>
  <c r="R1164" i="8"/>
  <c r="G1164" i="8"/>
  <c r="T1164" i="8"/>
  <c r="O1164" i="8"/>
  <c r="I1164" i="8"/>
  <c r="D1164" i="8"/>
  <c r="Q1164" i="8"/>
  <c r="N1184" i="8"/>
  <c r="R1184" i="8"/>
  <c r="J1184" i="8"/>
  <c r="F1184" i="8"/>
  <c r="O1184" i="8"/>
  <c r="L1184" i="8"/>
  <c r="I1184" i="8"/>
  <c r="G1184" i="8"/>
  <c r="D1184" i="8"/>
  <c r="T1184" i="8"/>
  <c r="Q1184" i="8"/>
  <c r="K1184" i="8"/>
  <c r="E1184" i="8"/>
  <c r="S1184" i="8"/>
  <c r="M1184" i="8"/>
  <c r="H1184" i="8"/>
  <c r="P1184" i="8"/>
  <c r="C1198" i="8"/>
  <c r="H602" i="1"/>
  <c r="C1196" i="8" s="1"/>
  <c r="C1298" i="8"/>
  <c r="H652" i="1"/>
  <c r="C1296" i="8" s="1"/>
  <c r="J1306" i="8"/>
  <c r="F1306" i="8"/>
  <c r="N1306" i="8"/>
  <c r="K1306" i="8"/>
  <c r="H1306" i="8"/>
  <c r="E1306" i="8"/>
  <c r="S1306" i="8"/>
  <c r="P1306" i="8"/>
  <c r="M1306" i="8"/>
  <c r="R1306" i="8"/>
  <c r="L1306" i="8"/>
  <c r="G1306" i="8"/>
  <c r="T1306" i="8"/>
  <c r="O1306" i="8"/>
  <c r="I1306" i="8"/>
  <c r="D1306" i="8"/>
  <c r="Q1306" i="8"/>
  <c r="R1314" i="8"/>
  <c r="F1314" i="8"/>
  <c r="N1314" i="8"/>
  <c r="J1314" i="8"/>
  <c r="S1314" i="8"/>
  <c r="P1314" i="8"/>
  <c r="M1314" i="8"/>
  <c r="G1314" i="8"/>
  <c r="D1314" i="8"/>
  <c r="T1314" i="8"/>
  <c r="Q1314" i="8"/>
  <c r="O1314" i="8"/>
  <c r="L1314" i="8"/>
  <c r="I1314" i="8"/>
  <c r="K1314" i="8"/>
  <c r="H1314" i="8"/>
  <c r="E1314" i="8"/>
  <c r="J1324" i="8"/>
  <c r="G1324" i="8"/>
  <c r="D1324" i="8"/>
  <c r="T1324" i="8"/>
  <c r="Q1324" i="8"/>
  <c r="N1324" i="8"/>
  <c r="K1324" i="8"/>
  <c r="H1324" i="8"/>
  <c r="E1324" i="8"/>
  <c r="F1324" i="8"/>
  <c r="S1324" i="8"/>
  <c r="P1324" i="8"/>
  <c r="M1324" i="8"/>
  <c r="R1324" i="8"/>
  <c r="O1324" i="8"/>
  <c r="L1324" i="8"/>
  <c r="I1324" i="8"/>
  <c r="J1384" i="8"/>
  <c r="N1384" i="8"/>
  <c r="G1384" i="8"/>
  <c r="D1384" i="8"/>
  <c r="T1384" i="8"/>
  <c r="Q1384" i="8"/>
  <c r="F1384" i="8"/>
  <c r="K1384" i="8"/>
  <c r="L1384" i="8"/>
  <c r="M1384" i="8"/>
  <c r="O1384" i="8"/>
  <c r="P1384" i="8"/>
  <c r="S1384" i="8"/>
  <c r="E1384" i="8"/>
  <c r="R1384" i="8"/>
  <c r="H1384" i="8"/>
  <c r="I1384" i="8"/>
  <c r="J1500" i="8"/>
  <c r="F1500" i="8"/>
  <c r="N1500" i="8"/>
  <c r="S1500" i="8"/>
  <c r="P1500" i="8"/>
  <c r="M1500" i="8"/>
  <c r="G1500" i="8"/>
  <c r="D1500" i="8"/>
  <c r="T1500" i="8"/>
  <c r="Q1500" i="8"/>
  <c r="O1500" i="8"/>
  <c r="L1500" i="8"/>
  <c r="I1500" i="8"/>
  <c r="E1500" i="8"/>
  <c r="K1500" i="8"/>
  <c r="H1500" i="8"/>
  <c r="R1500" i="8"/>
  <c r="H786" i="1"/>
  <c r="C1564" i="8" s="1"/>
  <c r="C1566" i="8"/>
  <c r="F1494" i="8"/>
  <c r="R1494" i="8"/>
  <c r="J1494" i="8"/>
  <c r="N1494" i="8"/>
  <c r="G1494" i="8"/>
  <c r="D1494" i="8"/>
  <c r="T1494" i="8"/>
  <c r="Q1494" i="8"/>
  <c r="K1494" i="8"/>
  <c r="H1494" i="8"/>
  <c r="E1494" i="8"/>
  <c r="S1494" i="8"/>
  <c r="P1494" i="8"/>
  <c r="M1494" i="8"/>
  <c r="O1494" i="8"/>
  <c r="L1494" i="8"/>
  <c r="I1494" i="8"/>
  <c r="N1386" i="8"/>
  <c r="R1386" i="8"/>
  <c r="F1386" i="8"/>
  <c r="J1386" i="8"/>
  <c r="K1386" i="8"/>
  <c r="H1386" i="8"/>
  <c r="E1386" i="8"/>
  <c r="D1386" i="8"/>
  <c r="I1386" i="8"/>
  <c r="G1386" i="8"/>
  <c r="L1386" i="8"/>
  <c r="M1386" i="8"/>
  <c r="O1386" i="8"/>
  <c r="P1386" i="8"/>
  <c r="Q1386" i="8"/>
  <c r="S1386" i="8"/>
  <c r="T1386" i="8"/>
  <c r="R1270" i="8"/>
  <c r="F1270" i="8"/>
  <c r="N1270" i="8"/>
  <c r="J1270" i="8"/>
  <c r="O1270" i="8"/>
  <c r="L1270" i="8"/>
  <c r="I1270" i="8"/>
  <c r="G1270" i="8"/>
  <c r="D1270" i="8"/>
  <c r="T1270" i="8"/>
  <c r="Q1270" i="8"/>
  <c r="K1270" i="8"/>
  <c r="E1270" i="8"/>
  <c r="S1270" i="8"/>
  <c r="M1270" i="8"/>
  <c r="H1270" i="8"/>
  <c r="P1270" i="8"/>
  <c r="R1260" i="8"/>
  <c r="F1260" i="8"/>
  <c r="J1260" i="8"/>
  <c r="N1260" i="8"/>
  <c r="O1260" i="8"/>
  <c r="L1260" i="8"/>
  <c r="I1260" i="8"/>
  <c r="G1260" i="8"/>
  <c r="D1260" i="8"/>
  <c r="T1260" i="8"/>
  <c r="Q1260" i="8"/>
  <c r="H1260" i="8"/>
  <c r="P1260" i="8"/>
  <c r="K1260" i="8"/>
  <c r="E1260" i="8"/>
  <c r="S1260" i="8"/>
  <c r="M1260" i="8"/>
  <c r="J1176" i="8"/>
  <c r="N1176" i="8"/>
  <c r="R1176" i="8"/>
  <c r="K1176" i="8"/>
  <c r="H1176" i="8"/>
  <c r="E1176" i="8"/>
  <c r="S1176" i="8"/>
  <c r="P1176" i="8"/>
  <c r="M1176" i="8"/>
  <c r="G1176" i="8"/>
  <c r="T1176" i="8"/>
  <c r="F1176" i="8"/>
  <c r="O1176" i="8"/>
  <c r="I1176" i="8"/>
  <c r="D1176" i="8"/>
  <c r="Q1176" i="8"/>
  <c r="L1176" i="8"/>
  <c r="R1102" i="8"/>
  <c r="F1102" i="8"/>
  <c r="N1102" i="8"/>
  <c r="J1102" i="8"/>
  <c r="O1102" i="8"/>
  <c r="L1102" i="8"/>
  <c r="I1102" i="8"/>
  <c r="G1102" i="8"/>
  <c r="D1102" i="8"/>
  <c r="T1102" i="8"/>
  <c r="Q1102" i="8"/>
  <c r="P1102" i="8"/>
  <c r="K1102" i="8"/>
  <c r="E1102" i="8"/>
  <c r="H1102" i="8"/>
  <c r="S1102" i="8"/>
  <c r="M1102" i="8"/>
  <c r="N1084" i="8"/>
  <c r="S1084" i="8"/>
  <c r="P1084" i="8"/>
  <c r="I1084" i="8"/>
  <c r="F1084" i="8"/>
  <c r="G1084" i="8"/>
  <c r="H1084" i="8"/>
  <c r="O1084" i="8"/>
  <c r="Q1084" i="8"/>
  <c r="D1084" i="8"/>
  <c r="M1084" i="8"/>
  <c r="J1084" i="8"/>
  <c r="L1084" i="8"/>
  <c r="K1084" i="8"/>
  <c r="E1084" i="8"/>
  <c r="R1084" i="8"/>
  <c r="T1084" i="8"/>
  <c r="R1028" i="8"/>
  <c r="D1028" i="8"/>
  <c r="N1028" i="8"/>
  <c r="T1028" i="8"/>
  <c r="P1028" i="8"/>
  <c r="L1028" i="8"/>
  <c r="K1028" i="8"/>
  <c r="I1028" i="8"/>
  <c r="F1028" i="8"/>
  <c r="O1028" i="8"/>
  <c r="M1028" i="8"/>
  <c r="J1028" i="8"/>
  <c r="G1028" i="8"/>
  <c r="E1028" i="8"/>
  <c r="H1028" i="8"/>
  <c r="S1028" i="8"/>
  <c r="Q1028" i="8"/>
  <c r="R950" i="8"/>
  <c r="N950" i="8"/>
  <c r="J950" i="8"/>
  <c r="F950" i="8"/>
  <c r="S950" i="8"/>
  <c r="P950" i="8"/>
  <c r="M950" i="8"/>
  <c r="K950" i="8"/>
  <c r="H950" i="8"/>
  <c r="E950" i="8"/>
  <c r="G950" i="8"/>
  <c r="T950" i="8"/>
  <c r="O950" i="8"/>
  <c r="I950" i="8"/>
  <c r="D950" i="8"/>
  <c r="Q950" i="8"/>
  <c r="L950" i="8"/>
  <c r="R942" i="8"/>
  <c r="F942" i="8"/>
  <c r="N942" i="8"/>
  <c r="J942" i="8"/>
  <c r="G942" i="8"/>
  <c r="D942" i="8"/>
  <c r="T942" i="8"/>
  <c r="Q942" i="8"/>
  <c r="O942" i="8"/>
  <c r="L942" i="8"/>
  <c r="I942" i="8"/>
  <c r="K942" i="8"/>
  <c r="E942" i="8"/>
  <c r="S942" i="8"/>
  <c r="M942" i="8"/>
  <c r="H942" i="8"/>
  <c r="P942" i="8"/>
  <c r="J852" i="8"/>
  <c r="N852" i="8"/>
  <c r="G852" i="8"/>
  <c r="D852" i="8"/>
  <c r="T852" i="8"/>
  <c r="Q852" i="8"/>
  <c r="R852" i="8"/>
  <c r="K852" i="8"/>
  <c r="H852" i="8"/>
  <c r="E852" i="8"/>
  <c r="F852" i="8"/>
  <c r="O852" i="8"/>
  <c r="L852" i="8"/>
  <c r="I852" i="8"/>
  <c r="S852" i="8"/>
  <c r="P852" i="8"/>
  <c r="M852" i="8"/>
  <c r="R724" i="8"/>
  <c r="J724" i="8"/>
  <c r="K724" i="8"/>
  <c r="H724" i="8"/>
  <c r="E724" i="8"/>
  <c r="N724" i="8"/>
  <c r="O724" i="8"/>
  <c r="L724" i="8"/>
  <c r="I724" i="8"/>
  <c r="S724" i="8"/>
  <c r="P724" i="8"/>
  <c r="M724" i="8"/>
  <c r="F724" i="8"/>
  <c r="G724" i="8"/>
  <c r="D724" i="8"/>
  <c r="T724" i="8"/>
  <c r="Q724" i="8"/>
  <c r="R394" i="8"/>
  <c r="F394" i="8"/>
  <c r="N394" i="8"/>
  <c r="J394" i="8"/>
  <c r="K394" i="8"/>
  <c r="H394" i="8"/>
  <c r="E394" i="8"/>
  <c r="O394" i="8"/>
  <c r="L394" i="8"/>
  <c r="I394" i="8"/>
  <c r="S394" i="8"/>
  <c r="P394" i="8"/>
  <c r="M394" i="8"/>
  <c r="D394" i="8"/>
  <c r="T394" i="8"/>
  <c r="Q394" i="8"/>
  <c r="G394" i="8"/>
  <c r="J318" i="8"/>
  <c r="K318" i="8"/>
  <c r="H318" i="8"/>
  <c r="E318" i="8"/>
  <c r="N318" i="8"/>
  <c r="O318" i="8"/>
  <c r="L318" i="8"/>
  <c r="I318" i="8"/>
  <c r="R318" i="8"/>
  <c r="P318" i="8"/>
  <c r="G318" i="8"/>
  <c r="T318" i="8"/>
  <c r="S318" i="8"/>
  <c r="M318" i="8"/>
  <c r="F318" i="8"/>
  <c r="D318" i="8"/>
  <c r="Q318" i="8"/>
  <c r="J270" i="8"/>
  <c r="P270" i="8"/>
  <c r="E270" i="8"/>
  <c r="Q270" i="8"/>
  <c r="D270" i="8"/>
  <c r="H270" i="8"/>
  <c r="I270" i="8"/>
  <c r="G270" i="8"/>
  <c r="S270" i="8"/>
  <c r="F270" i="8"/>
  <c r="M270" i="8"/>
  <c r="N270" i="8"/>
  <c r="K270" i="8"/>
  <c r="L270" i="8"/>
  <c r="R270" i="8"/>
  <c r="T270" i="8"/>
  <c r="O270" i="8"/>
  <c r="C152" i="8"/>
  <c r="H78" i="1"/>
  <c r="J286" i="8"/>
  <c r="N286" i="8"/>
  <c r="F286" i="8"/>
  <c r="D286" i="8"/>
  <c r="T286" i="8"/>
  <c r="S286" i="8"/>
  <c r="Q286" i="8"/>
  <c r="H286" i="8"/>
  <c r="G286" i="8"/>
  <c r="E286" i="8"/>
  <c r="L286" i="8"/>
  <c r="I286" i="8"/>
  <c r="P286" i="8"/>
  <c r="M286" i="8"/>
  <c r="R286" i="8"/>
  <c r="K286" i="8"/>
  <c r="O286" i="8"/>
  <c r="J202" i="8"/>
  <c r="O202" i="8"/>
  <c r="L202" i="8"/>
  <c r="I202" i="8"/>
  <c r="N202" i="8"/>
  <c r="S202" i="8"/>
  <c r="P202" i="8"/>
  <c r="M202" i="8"/>
  <c r="G202" i="8"/>
  <c r="T202" i="8"/>
  <c r="F202" i="8"/>
  <c r="D202" i="8"/>
  <c r="Q202" i="8"/>
  <c r="R202" i="8"/>
  <c r="K202" i="8"/>
  <c r="H202" i="8"/>
  <c r="E202" i="8"/>
  <c r="T1528" i="8"/>
  <c r="M1528" i="8"/>
  <c r="N1528" i="8"/>
  <c r="O1528" i="8"/>
  <c r="L1528" i="8"/>
  <c r="E1528" i="8"/>
  <c r="F1528" i="8"/>
  <c r="G1528" i="8"/>
  <c r="D1528" i="8"/>
  <c r="J1528" i="8"/>
  <c r="H1528" i="8"/>
  <c r="R1528" i="8"/>
  <c r="P1528" i="8"/>
  <c r="Q1528" i="8"/>
  <c r="S1528" i="8"/>
  <c r="I1528" i="8"/>
  <c r="K1528" i="8"/>
  <c r="J1496" i="8"/>
  <c r="F1496" i="8"/>
  <c r="K1496" i="8"/>
  <c r="H1496" i="8"/>
  <c r="E1496" i="8"/>
  <c r="O1496" i="8"/>
  <c r="L1496" i="8"/>
  <c r="I1496" i="8"/>
  <c r="R1496" i="8"/>
  <c r="G1496" i="8"/>
  <c r="D1496" i="8"/>
  <c r="T1496" i="8"/>
  <c r="Q1496" i="8"/>
  <c r="M1496" i="8"/>
  <c r="N1496" i="8"/>
  <c r="S1496" i="8"/>
  <c r="P1496" i="8"/>
  <c r="J1350" i="8"/>
  <c r="N1350" i="8"/>
  <c r="K1350" i="8"/>
  <c r="H1350" i="8"/>
  <c r="E1350" i="8"/>
  <c r="O1350" i="8"/>
  <c r="P1350" i="8"/>
  <c r="Q1350" i="8"/>
  <c r="S1350" i="8"/>
  <c r="T1350" i="8"/>
  <c r="F1350" i="8"/>
  <c r="G1350" i="8"/>
  <c r="L1350" i="8"/>
  <c r="M1350" i="8"/>
  <c r="D1350" i="8"/>
  <c r="R1350" i="8"/>
  <c r="I1350" i="8"/>
  <c r="J1214" i="8"/>
  <c r="R1214" i="8"/>
  <c r="F1214" i="8"/>
  <c r="N1214" i="8"/>
  <c r="K1214" i="8"/>
  <c r="H1214" i="8"/>
  <c r="E1214" i="8"/>
  <c r="S1214" i="8"/>
  <c r="P1214" i="8"/>
  <c r="M1214" i="8"/>
  <c r="D1214" i="8"/>
  <c r="Q1214" i="8"/>
  <c r="L1214" i="8"/>
  <c r="G1214" i="8"/>
  <c r="T1214" i="8"/>
  <c r="O1214" i="8"/>
  <c r="I1214" i="8"/>
  <c r="R1058" i="8"/>
  <c r="D1058" i="8"/>
  <c r="N1058" i="8"/>
  <c r="S1058" i="8"/>
  <c r="Q1058" i="8"/>
  <c r="T1058" i="8"/>
  <c r="P1058" i="8"/>
  <c r="K1058" i="8"/>
  <c r="I1058" i="8"/>
  <c r="H1058" i="8"/>
  <c r="E1058" i="8"/>
  <c r="J1058" i="8"/>
  <c r="M1058" i="8"/>
  <c r="F1058" i="8"/>
  <c r="O1058" i="8"/>
  <c r="G1058" i="8"/>
  <c r="L1058" i="8"/>
  <c r="J922" i="8"/>
  <c r="N922" i="8"/>
  <c r="G922" i="8"/>
  <c r="D922" i="8"/>
  <c r="T922" i="8"/>
  <c r="Q922" i="8"/>
  <c r="K922" i="8"/>
  <c r="H922" i="8"/>
  <c r="E922" i="8"/>
  <c r="R922" i="8"/>
  <c r="O922" i="8"/>
  <c r="L922" i="8"/>
  <c r="I922" i="8"/>
  <c r="F922" i="8"/>
  <c r="S922" i="8"/>
  <c r="P922" i="8"/>
  <c r="M922" i="8"/>
  <c r="N856" i="8"/>
  <c r="J856" i="8"/>
  <c r="F856" i="8"/>
  <c r="O856" i="8"/>
  <c r="L856" i="8"/>
  <c r="I856" i="8"/>
  <c r="S856" i="8"/>
  <c r="P856" i="8"/>
  <c r="M856" i="8"/>
  <c r="G856" i="8"/>
  <c r="D856" i="8"/>
  <c r="T856" i="8"/>
  <c r="Q856" i="8"/>
  <c r="R856" i="8"/>
  <c r="K856" i="8"/>
  <c r="H856" i="8"/>
  <c r="E856" i="8"/>
  <c r="J828" i="8"/>
  <c r="F828" i="8"/>
  <c r="R828" i="8"/>
  <c r="N828" i="8"/>
  <c r="K828" i="8"/>
  <c r="H828" i="8"/>
  <c r="E828" i="8"/>
  <c r="O828" i="8"/>
  <c r="L828" i="8"/>
  <c r="I828" i="8"/>
  <c r="S828" i="8"/>
  <c r="P828" i="8"/>
  <c r="M828" i="8"/>
  <c r="G828" i="8"/>
  <c r="D828" i="8"/>
  <c r="T828" i="8"/>
  <c r="Q828" i="8"/>
  <c r="J800" i="8"/>
  <c r="F800" i="8"/>
  <c r="O800" i="8"/>
  <c r="L800" i="8"/>
  <c r="I800" i="8"/>
  <c r="S800" i="8"/>
  <c r="P800" i="8"/>
  <c r="M800" i="8"/>
  <c r="N800" i="8"/>
  <c r="G800" i="8"/>
  <c r="D800" i="8"/>
  <c r="T800" i="8"/>
  <c r="Q800" i="8"/>
  <c r="R800" i="8"/>
  <c r="K800" i="8"/>
  <c r="H800" i="8"/>
  <c r="E800" i="8"/>
  <c r="M712" i="8"/>
  <c r="Q712" i="8"/>
  <c r="I712" i="8"/>
  <c r="E712" i="8"/>
  <c r="T712" i="8"/>
  <c r="J712" i="8"/>
  <c r="K712" i="8"/>
  <c r="H712" i="8"/>
  <c r="N712" i="8"/>
  <c r="O712" i="8"/>
  <c r="L712" i="8"/>
  <c r="R712" i="8"/>
  <c r="S712" i="8"/>
  <c r="P712" i="8"/>
  <c r="F712" i="8"/>
  <c r="G712" i="8"/>
  <c r="D712" i="8"/>
  <c r="C698" i="8"/>
  <c r="H348" i="1"/>
  <c r="C688" i="8" s="1"/>
  <c r="F660" i="8"/>
  <c r="G660" i="8"/>
  <c r="D660" i="8"/>
  <c r="T660" i="8"/>
  <c r="Q660" i="8"/>
  <c r="J660" i="8"/>
  <c r="K660" i="8"/>
  <c r="H660" i="8"/>
  <c r="E660" i="8"/>
  <c r="N660" i="8"/>
  <c r="L660" i="8"/>
  <c r="R660" i="8"/>
  <c r="P660" i="8"/>
  <c r="O660" i="8"/>
  <c r="I660" i="8"/>
  <c r="S660" i="8"/>
  <c r="M660" i="8"/>
  <c r="F404" i="8"/>
  <c r="J404" i="8"/>
  <c r="N404" i="8"/>
  <c r="R404" i="8"/>
  <c r="K404" i="8"/>
  <c r="H404" i="8"/>
  <c r="E404" i="8"/>
  <c r="O404" i="8"/>
  <c r="L404" i="8"/>
  <c r="I404" i="8"/>
  <c r="S404" i="8"/>
  <c r="P404" i="8"/>
  <c r="M404" i="8"/>
  <c r="Q404" i="8"/>
  <c r="G404" i="8"/>
  <c r="D404" i="8"/>
  <c r="T404" i="8"/>
  <c r="J1462" i="8"/>
  <c r="N1462" i="8"/>
  <c r="O1462" i="8"/>
  <c r="L1462" i="8"/>
  <c r="I1462" i="8"/>
  <c r="F1462" i="8"/>
  <c r="G1462" i="8"/>
  <c r="D1462" i="8"/>
  <c r="T1462" i="8"/>
  <c r="Q1462" i="8"/>
  <c r="R1462" i="8"/>
  <c r="K1462" i="8"/>
  <c r="E1462" i="8"/>
  <c r="S1462" i="8"/>
  <c r="M1462" i="8"/>
  <c r="P1462" i="8"/>
  <c r="H1462" i="8"/>
  <c r="O1138" i="8"/>
  <c r="D1138" i="8"/>
  <c r="T1138" i="8"/>
  <c r="I1138" i="8"/>
  <c r="S1138" i="8"/>
  <c r="H1138" i="8"/>
  <c r="F1138" i="8"/>
  <c r="M1138" i="8"/>
  <c r="G1138" i="8"/>
  <c r="J1138" i="8"/>
  <c r="L1138" i="8"/>
  <c r="R1138" i="8"/>
  <c r="Q1138" i="8"/>
  <c r="K1138" i="8"/>
  <c r="N1138" i="8"/>
  <c r="P1138" i="8"/>
  <c r="E1138" i="8"/>
  <c r="N1044" i="8"/>
  <c r="O1044" i="8"/>
  <c r="L1044" i="8"/>
  <c r="I1044" i="8"/>
  <c r="F1044" i="8"/>
  <c r="G1044" i="8"/>
  <c r="D1044" i="8"/>
  <c r="T1044" i="8"/>
  <c r="Q1044" i="8"/>
  <c r="K1044" i="8"/>
  <c r="E1044" i="8"/>
  <c r="S1044" i="8"/>
  <c r="M1044" i="8"/>
  <c r="R1044" i="8"/>
  <c r="P1044" i="8"/>
  <c r="J1044" i="8"/>
  <c r="H1044" i="8"/>
  <c r="C940" i="8"/>
  <c r="H466" i="1"/>
  <c r="C924" i="8" s="1"/>
  <c r="R872" i="8"/>
  <c r="F872" i="8"/>
  <c r="J872" i="8"/>
  <c r="N872" i="8"/>
  <c r="S872" i="8"/>
  <c r="P872" i="8"/>
  <c r="M872" i="8"/>
  <c r="G872" i="8"/>
  <c r="D872" i="8"/>
  <c r="T872" i="8"/>
  <c r="Q872" i="8"/>
  <c r="H872" i="8"/>
  <c r="L872" i="8"/>
  <c r="K872" i="8"/>
  <c r="E872" i="8"/>
  <c r="O872" i="8"/>
  <c r="I872" i="8"/>
  <c r="R832" i="8"/>
  <c r="S832" i="8"/>
  <c r="P832" i="8"/>
  <c r="M832" i="8"/>
  <c r="F832" i="8"/>
  <c r="G832" i="8"/>
  <c r="D832" i="8"/>
  <c r="T832" i="8"/>
  <c r="Q832" i="8"/>
  <c r="J832" i="8"/>
  <c r="K832" i="8"/>
  <c r="H832" i="8"/>
  <c r="E832" i="8"/>
  <c r="N832" i="8"/>
  <c r="O832" i="8"/>
  <c r="L832" i="8"/>
  <c r="I832" i="8"/>
  <c r="J674" i="8"/>
  <c r="G674" i="8"/>
  <c r="H674" i="8"/>
  <c r="E674" i="8"/>
  <c r="N674" i="8"/>
  <c r="K674" i="8"/>
  <c r="L674" i="8"/>
  <c r="I674" i="8"/>
  <c r="S674" i="8"/>
  <c r="M674" i="8"/>
  <c r="D674" i="8"/>
  <c r="Q674" i="8"/>
  <c r="R674" i="8"/>
  <c r="P674" i="8"/>
  <c r="F674" i="8"/>
  <c r="O674" i="8"/>
  <c r="T674" i="8"/>
  <c r="F606" i="8"/>
  <c r="J606" i="8"/>
  <c r="N606" i="8"/>
  <c r="R606" i="8"/>
  <c r="O606" i="8"/>
  <c r="L606" i="8"/>
  <c r="I606" i="8"/>
  <c r="S606" i="8"/>
  <c r="P606" i="8"/>
  <c r="M606" i="8"/>
  <c r="G606" i="8"/>
  <c r="D606" i="8"/>
  <c r="T606" i="8"/>
  <c r="Q606" i="8"/>
  <c r="K606" i="8"/>
  <c r="H606" i="8"/>
  <c r="E606" i="8"/>
  <c r="S382" i="8"/>
  <c r="L382" i="8"/>
  <c r="J382" i="8"/>
  <c r="M382" i="8"/>
  <c r="G382" i="8"/>
  <c r="N382" i="8"/>
  <c r="P382" i="8"/>
  <c r="R382" i="8"/>
  <c r="Q382" i="8"/>
  <c r="K382" i="8"/>
  <c r="D382" i="8"/>
  <c r="T382" i="8"/>
  <c r="E382" i="8"/>
  <c r="O382" i="8"/>
  <c r="H382" i="8"/>
  <c r="F382" i="8"/>
  <c r="I382" i="8"/>
  <c r="J360" i="8"/>
  <c r="N360" i="8"/>
  <c r="K360" i="8"/>
  <c r="H360" i="8"/>
  <c r="E360" i="8"/>
  <c r="O360" i="8"/>
  <c r="L360" i="8"/>
  <c r="I360" i="8"/>
  <c r="R360" i="8"/>
  <c r="S360" i="8"/>
  <c r="P360" i="8"/>
  <c r="M360" i="8"/>
  <c r="F360" i="8"/>
  <c r="G360" i="8"/>
  <c r="D360" i="8"/>
  <c r="T360" i="8"/>
  <c r="Q360" i="8"/>
  <c r="C260" i="8"/>
  <c r="H133" i="1"/>
  <c r="C258" i="8" s="1"/>
  <c r="N570" i="8"/>
  <c r="R570" i="8"/>
  <c r="J570" i="8"/>
  <c r="F570" i="8"/>
  <c r="O570" i="8"/>
  <c r="L570" i="8"/>
  <c r="I570" i="8"/>
  <c r="S570" i="8"/>
  <c r="P570" i="8"/>
  <c r="M570" i="8"/>
  <c r="G570" i="8"/>
  <c r="D570" i="8"/>
  <c r="T570" i="8"/>
  <c r="Q570" i="8"/>
  <c r="K570" i="8"/>
  <c r="H570" i="8"/>
  <c r="E570" i="8"/>
  <c r="H1382" i="8"/>
  <c r="F1382" i="8"/>
  <c r="G1382" i="8"/>
  <c r="M1382" i="8"/>
  <c r="L1382" i="8"/>
  <c r="N1382" i="8"/>
  <c r="I1382" i="8"/>
  <c r="K1382" i="8"/>
  <c r="P1382" i="8"/>
  <c r="R1382" i="8"/>
  <c r="Q1382" i="8"/>
  <c r="O1382" i="8"/>
  <c r="T1382" i="8"/>
  <c r="S1382" i="8"/>
  <c r="D1382" i="8"/>
  <c r="J1382" i="8"/>
  <c r="E1382" i="8"/>
  <c r="J988" i="8"/>
  <c r="R988" i="8"/>
  <c r="F988" i="8"/>
  <c r="S988" i="8"/>
  <c r="P988" i="8"/>
  <c r="M988" i="8"/>
  <c r="G988" i="8"/>
  <c r="D988" i="8"/>
  <c r="T988" i="8"/>
  <c r="Q988" i="8"/>
  <c r="N988" i="8"/>
  <c r="O988" i="8"/>
  <c r="L988" i="8"/>
  <c r="I988" i="8"/>
  <c r="E988" i="8"/>
  <c r="K988" i="8"/>
  <c r="H988" i="8"/>
  <c r="C760" i="8"/>
  <c r="H383" i="1"/>
  <c r="C758" i="8" s="1"/>
  <c r="C650" i="8"/>
  <c r="H328" i="1"/>
  <c r="C648" i="8" s="1"/>
  <c r="C328" i="8"/>
  <c r="H166" i="1"/>
  <c r="C324" i="8" s="1"/>
  <c r="N210" i="8"/>
  <c r="J210" i="8"/>
  <c r="R210" i="8"/>
  <c r="F210" i="8"/>
  <c r="G210" i="8"/>
  <c r="D210" i="8"/>
  <c r="T210" i="8"/>
  <c r="Q210" i="8"/>
  <c r="K210" i="8"/>
  <c r="H210" i="8"/>
  <c r="E210" i="8"/>
  <c r="L210" i="8"/>
  <c r="O210" i="8"/>
  <c r="I210" i="8"/>
  <c r="S210" i="8"/>
  <c r="P210" i="8"/>
  <c r="M210" i="8"/>
  <c r="H781" i="1"/>
  <c r="C1554" i="8" s="1"/>
  <c r="C1556" i="8"/>
  <c r="J1484" i="8"/>
  <c r="R1484" i="8"/>
  <c r="N1484" i="8"/>
  <c r="G1484" i="8"/>
  <c r="D1484" i="8"/>
  <c r="T1484" i="8"/>
  <c r="Q1484" i="8"/>
  <c r="O1484" i="8"/>
  <c r="L1484" i="8"/>
  <c r="I1484" i="8"/>
  <c r="H1484" i="8"/>
  <c r="F1484" i="8"/>
  <c r="P1484" i="8"/>
  <c r="K1484" i="8"/>
  <c r="E1484" i="8"/>
  <c r="M1484" i="8"/>
  <c r="S1484" i="8"/>
  <c r="R1374" i="8"/>
  <c r="F1374" i="8"/>
  <c r="S1374" i="8"/>
  <c r="P1374" i="8"/>
  <c r="M1374" i="8"/>
  <c r="K1374" i="8"/>
  <c r="L1374" i="8"/>
  <c r="Q1374" i="8"/>
  <c r="J1374" i="8"/>
  <c r="O1374" i="8"/>
  <c r="T1374" i="8"/>
  <c r="N1374" i="8"/>
  <c r="D1374" i="8"/>
  <c r="E1374" i="8"/>
  <c r="G1374" i="8"/>
  <c r="H1374" i="8"/>
  <c r="I1374" i="8"/>
  <c r="J1366" i="8"/>
  <c r="F1366" i="8"/>
  <c r="G1366" i="8"/>
  <c r="D1366" i="8"/>
  <c r="T1366" i="8"/>
  <c r="Q1366" i="8"/>
  <c r="H1366" i="8"/>
  <c r="I1366" i="8"/>
  <c r="N1366" i="8"/>
  <c r="K1366" i="8"/>
  <c r="L1366" i="8"/>
  <c r="M1366" i="8"/>
  <c r="R1366" i="8"/>
  <c r="O1366" i="8"/>
  <c r="P1366" i="8"/>
  <c r="S1366" i="8"/>
  <c r="E1366" i="8"/>
  <c r="F1340" i="8"/>
  <c r="R1340" i="8"/>
  <c r="G1340" i="8"/>
  <c r="D1340" i="8"/>
  <c r="T1340" i="8"/>
  <c r="Q1340" i="8"/>
  <c r="N1340" i="8"/>
  <c r="K1340" i="8"/>
  <c r="L1340" i="8"/>
  <c r="M1340" i="8"/>
  <c r="O1340" i="8"/>
  <c r="P1340" i="8"/>
  <c r="J1340" i="8"/>
  <c r="H1340" i="8"/>
  <c r="I1340" i="8"/>
  <c r="S1340" i="8"/>
  <c r="E1340" i="8"/>
  <c r="R1238" i="8"/>
  <c r="N1238" i="8"/>
  <c r="F1238" i="8"/>
  <c r="J1238" i="8"/>
  <c r="G1238" i="8"/>
  <c r="D1238" i="8"/>
  <c r="T1238" i="8"/>
  <c r="Q1238" i="8"/>
  <c r="O1238" i="8"/>
  <c r="L1238" i="8"/>
  <c r="I1238" i="8"/>
  <c r="P1238" i="8"/>
  <c r="K1238" i="8"/>
  <c r="E1238" i="8"/>
  <c r="S1238" i="8"/>
  <c r="M1238" i="8"/>
  <c r="H1238" i="8"/>
  <c r="R1204" i="8"/>
  <c r="F1204" i="8"/>
  <c r="J1204" i="8"/>
  <c r="N1204" i="8"/>
  <c r="H1204" i="8"/>
  <c r="G1204" i="8"/>
  <c r="E1204" i="8"/>
  <c r="P1204" i="8"/>
  <c r="O1204" i="8"/>
  <c r="M1204" i="8"/>
  <c r="D1204" i="8"/>
  <c r="S1204" i="8"/>
  <c r="L1204" i="8"/>
  <c r="I1204" i="8"/>
  <c r="T1204" i="8"/>
  <c r="Q1204" i="8"/>
  <c r="K1204" i="8"/>
  <c r="C1174" i="8"/>
  <c r="H590" i="1"/>
  <c r="C1172" i="8" s="1"/>
  <c r="R1110" i="8"/>
  <c r="J1110" i="8"/>
  <c r="F1110" i="8"/>
  <c r="N1110" i="8"/>
  <c r="G1110" i="8"/>
  <c r="D1110" i="8"/>
  <c r="T1110" i="8"/>
  <c r="Q1110" i="8"/>
  <c r="O1110" i="8"/>
  <c r="L1110" i="8"/>
  <c r="I1110" i="8"/>
  <c r="K1110" i="8"/>
  <c r="E1110" i="8"/>
  <c r="S1110" i="8"/>
  <c r="M1110" i="8"/>
  <c r="P1110" i="8"/>
  <c r="H1110" i="8"/>
  <c r="R1006" i="8"/>
  <c r="J1006" i="8"/>
  <c r="G1006" i="8"/>
  <c r="D1006" i="8"/>
  <c r="T1006" i="8"/>
  <c r="Q1006" i="8"/>
  <c r="K1006" i="8"/>
  <c r="H1006" i="8"/>
  <c r="E1006" i="8"/>
  <c r="N1006" i="8"/>
  <c r="S1006" i="8"/>
  <c r="P1006" i="8"/>
  <c r="M1006" i="8"/>
  <c r="I1006" i="8"/>
  <c r="F1006" i="8"/>
  <c r="O1006" i="8"/>
  <c r="L1006" i="8"/>
  <c r="R986" i="8"/>
  <c r="N986" i="8"/>
  <c r="F986" i="8"/>
  <c r="O986" i="8"/>
  <c r="L986" i="8"/>
  <c r="I986" i="8"/>
  <c r="J986" i="8"/>
  <c r="S986" i="8"/>
  <c r="P986" i="8"/>
  <c r="M986" i="8"/>
  <c r="K986" i="8"/>
  <c r="H986" i="8"/>
  <c r="E986" i="8"/>
  <c r="Q986" i="8"/>
  <c r="G986" i="8"/>
  <c r="D986" i="8"/>
  <c r="T986" i="8"/>
  <c r="R914" i="8"/>
  <c r="J914" i="8"/>
  <c r="F914" i="8"/>
  <c r="N914" i="8"/>
  <c r="O914" i="8"/>
  <c r="L914" i="8"/>
  <c r="I914" i="8"/>
  <c r="S914" i="8"/>
  <c r="P914" i="8"/>
  <c r="M914" i="8"/>
  <c r="G914" i="8"/>
  <c r="D914" i="8"/>
  <c r="T914" i="8"/>
  <c r="Q914" i="8"/>
  <c r="K914" i="8"/>
  <c r="H914" i="8"/>
  <c r="E914" i="8"/>
  <c r="R884" i="8"/>
  <c r="D884" i="8"/>
  <c r="F884" i="8"/>
  <c r="H884" i="8"/>
  <c r="P884" i="8"/>
  <c r="T884" i="8"/>
  <c r="N884" i="8"/>
  <c r="L884" i="8"/>
  <c r="G884" i="8"/>
  <c r="E884" i="8"/>
  <c r="J884" i="8"/>
  <c r="K884" i="8"/>
  <c r="I884" i="8"/>
  <c r="O884" i="8"/>
  <c r="S884" i="8"/>
  <c r="M884" i="8"/>
  <c r="Q884" i="8"/>
  <c r="R842" i="8"/>
  <c r="J842" i="8"/>
  <c r="S842" i="8"/>
  <c r="P842" i="8"/>
  <c r="M842" i="8"/>
  <c r="N842" i="8"/>
  <c r="G842" i="8"/>
  <c r="D842" i="8"/>
  <c r="T842" i="8"/>
  <c r="Q842" i="8"/>
  <c r="K842" i="8"/>
  <c r="H842" i="8"/>
  <c r="E842" i="8"/>
  <c r="F842" i="8"/>
  <c r="O842" i="8"/>
  <c r="L842" i="8"/>
  <c r="I842" i="8"/>
  <c r="R1514" i="8"/>
  <c r="N1514" i="8"/>
  <c r="G1514" i="8"/>
  <c r="D1514" i="8"/>
  <c r="T1514" i="8"/>
  <c r="Q1514" i="8"/>
  <c r="O1514" i="8"/>
  <c r="L1514" i="8"/>
  <c r="I1514" i="8"/>
  <c r="J1514" i="8"/>
  <c r="P1514" i="8"/>
  <c r="F1514" i="8"/>
  <c r="K1514" i="8"/>
  <c r="E1514" i="8"/>
  <c r="H1514" i="8"/>
  <c r="S1514" i="8"/>
  <c r="M1514" i="8"/>
  <c r="F1344" i="8"/>
  <c r="R1344" i="8"/>
  <c r="L1344" i="8"/>
  <c r="K1344" i="8"/>
  <c r="I1344" i="8"/>
  <c r="N1344" i="8"/>
  <c r="D1344" i="8"/>
  <c r="G1344" i="8"/>
  <c r="M1344" i="8"/>
  <c r="H1344" i="8"/>
  <c r="O1344" i="8"/>
  <c r="Q1344" i="8"/>
  <c r="J1344" i="8"/>
  <c r="T1344" i="8"/>
  <c r="E1344" i="8"/>
  <c r="P1344" i="8"/>
  <c r="S1344" i="8"/>
  <c r="R1244" i="8"/>
  <c r="F1244" i="8"/>
  <c r="J1244" i="8"/>
  <c r="N1244" i="8"/>
  <c r="S1244" i="8"/>
  <c r="P1244" i="8"/>
  <c r="M1244" i="8"/>
  <c r="K1244" i="8"/>
  <c r="H1244" i="8"/>
  <c r="E1244" i="8"/>
  <c r="L1244" i="8"/>
  <c r="G1244" i="8"/>
  <c r="T1244" i="8"/>
  <c r="O1244" i="8"/>
  <c r="I1244" i="8"/>
  <c r="D1244" i="8"/>
  <c r="Q1244" i="8"/>
  <c r="R1144" i="8"/>
  <c r="N1144" i="8"/>
  <c r="J1144" i="8"/>
  <c r="F1144" i="8"/>
  <c r="K1144" i="8"/>
  <c r="H1144" i="8"/>
  <c r="E1144" i="8"/>
  <c r="O1144" i="8"/>
  <c r="L1144" i="8"/>
  <c r="I1144" i="8"/>
  <c r="S1144" i="8"/>
  <c r="P1144" i="8"/>
  <c r="M1144" i="8"/>
  <c r="G1144" i="8"/>
  <c r="D1144" i="8"/>
  <c r="T1144" i="8"/>
  <c r="Q1144" i="8"/>
  <c r="R166" i="8"/>
  <c r="J166" i="8"/>
  <c r="F166" i="8"/>
  <c r="O166" i="8"/>
  <c r="D166" i="8"/>
  <c r="T166" i="8"/>
  <c r="S166" i="8"/>
  <c r="Q166" i="8"/>
  <c r="N166" i="8"/>
  <c r="H166" i="8"/>
  <c r="G166" i="8"/>
  <c r="E166" i="8"/>
  <c r="L166" i="8"/>
  <c r="K166" i="8"/>
  <c r="I166" i="8"/>
  <c r="P166" i="8"/>
  <c r="M166" i="8"/>
  <c r="H15" i="1"/>
  <c r="C22" i="8" s="1"/>
  <c r="H614" i="1"/>
  <c r="C1220" i="8" s="1"/>
  <c r="S28" i="8"/>
  <c r="S22" i="8" s="1"/>
  <c r="K28" i="8"/>
  <c r="K22" i="8" s="1"/>
  <c r="R28" i="8"/>
  <c r="R22" i="8" s="1"/>
  <c r="F28" i="8"/>
  <c r="F22" i="8" s="1"/>
  <c r="J1320" i="8"/>
  <c r="F1320" i="8"/>
  <c r="L1320" i="8"/>
  <c r="K1320" i="8"/>
  <c r="I1320" i="8"/>
  <c r="N1320" i="8"/>
  <c r="P1320" i="8"/>
  <c r="O1320" i="8"/>
  <c r="M1320" i="8"/>
  <c r="H1320" i="8"/>
  <c r="G1320" i="8"/>
  <c r="E1320" i="8"/>
  <c r="S1320" i="8"/>
  <c r="R1320" i="8"/>
  <c r="Q1320" i="8"/>
  <c r="D1320" i="8"/>
  <c r="T1320" i="8"/>
  <c r="R410" i="8"/>
  <c r="J410" i="8"/>
  <c r="F410" i="8"/>
  <c r="N410" i="8"/>
  <c r="G410" i="8"/>
  <c r="D410" i="8"/>
  <c r="T410" i="8"/>
  <c r="Q410" i="8"/>
  <c r="K410" i="8"/>
  <c r="H410" i="8"/>
  <c r="E410" i="8"/>
  <c r="O410" i="8"/>
  <c r="L410" i="8"/>
  <c r="I410" i="8"/>
  <c r="S410" i="8"/>
  <c r="P410" i="8"/>
  <c r="M410" i="8"/>
  <c r="T300" i="8"/>
  <c r="R300" i="8"/>
  <c r="N300" i="8"/>
  <c r="O300" i="8"/>
  <c r="L300" i="8"/>
  <c r="I300" i="8"/>
  <c r="E300" i="8"/>
  <c r="S300" i="8"/>
  <c r="P300" i="8"/>
  <c r="J300" i="8"/>
  <c r="D300" i="8"/>
  <c r="M300" i="8"/>
  <c r="H300" i="8"/>
  <c r="F300" i="8"/>
  <c r="G300" i="8"/>
  <c r="Q300" i="8"/>
  <c r="K300" i="8"/>
  <c r="S220" i="8"/>
  <c r="F220" i="8"/>
  <c r="T220" i="8"/>
  <c r="D220" i="8"/>
  <c r="I220" i="8"/>
  <c r="N220" i="8"/>
  <c r="Q220" i="8"/>
  <c r="L220" i="8"/>
  <c r="R220" i="8"/>
  <c r="P220" i="8"/>
  <c r="H220" i="8"/>
  <c r="E220" i="8"/>
  <c r="M220" i="8"/>
  <c r="J220" i="8"/>
  <c r="G220" i="8"/>
  <c r="K220" i="8"/>
  <c r="O220" i="8"/>
  <c r="R406" i="8"/>
  <c r="J406" i="8"/>
  <c r="N406" i="8"/>
  <c r="F406" i="8"/>
  <c r="O406" i="8"/>
  <c r="L406" i="8"/>
  <c r="I406" i="8"/>
  <c r="S406" i="8"/>
  <c r="P406" i="8"/>
  <c r="M406" i="8"/>
  <c r="G406" i="8"/>
  <c r="D406" i="8"/>
  <c r="T406" i="8"/>
  <c r="Q406" i="8"/>
  <c r="E406" i="8"/>
  <c r="K406" i="8"/>
  <c r="H406" i="8"/>
  <c r="J226" i="8"/>
  <c r="H226" i="8"/>
  <c r="G226" i="8"/>
  <c r="M226" i="8"/>
  <c r="O226" i="8"/>
  <c r="N226" i="8"/>
  <c r="L226" i="8"/>
  <c r="K226" i="8"/>
  <c r="Q226" i="8"/>
  <c r="S226" i="8"/>
  <c r="P226" i="8"/>
  <c r="R226" i="8"/>
  <c r="E226" i="8"/>
  <c r="F226" i="8"/>
  <c r="D226" i="8"/>
  <c r="T226" i="8"/>
  <c r="I226" i="8"/>
  <c r="N188" i="8"/>
  <c r="J188" i="8"/>
  <c r="R188" i="8"/>
  <c r="F188" i="8"/>
  <c r="S188" i="8"/>
  <c r="P188" i="8"/>
  <c r="M188" i="8"/>
  <c r="G188" i="8"/>
  <c r="D188" i="8"/>
  <c r="T188" i="8"/>
  <c r="Q188" i="8"/>
  <c r="K188" i="8"/>
  <c r="E188" i="8"/>
  <c r="H188" i="8"/>
  <c r="O188" i="8"/>
  <c r="L188" i="8"/>
  <c r="I188" i="8"/>
  <c r="J216" i="8"/>
  <c r="N216" i="8"/>
  <c r="F216" i="8"/>
  <c r="R216" i="8"/>
  <c r="O216" i="8"/>
  <c r="L216" i="8"/>
  <c r="I216" i="8"/>
  <c r="S216" i="8"/>
  <c r="P216" i="8"/>
  <c r="M216" i="8"/>
  <c r="D216" i="8"/>
  <c r="Q216" i="8"/>
  <c r="G216" i="8"/>
  <c r="T216" i="8"/>
  <c r="K216" i="8"/>
  <c r="H216" i="8"/>
  <c r="E216" i="8"/>
  <c r="N1222" i="8"/>
  <c r="J1222" i="8"/>
  <c r="R1222" i="8"/>
  <c r="G1222" i="8"/>
  <c r="D1222" i="8"/>
  <c r="T1222" i="8"/>
  <c r="Q1222" i="8"/>
  <c r="O1222" i="8"/>
  <c r="L1222" i="8"/>
  <c r="I1222" i="8"/>
  <c r="S1222" i="8"/>
  <c r="M1222" i="8"/>
  <c r="H1222" i="8"/>
  <c r="F1222" i="8"/>
  <c r="P1222" i="8"/>
  <c r="K1222" i="8"/>
  <c r="E1222" i="8"/>
  <c r="N1180" i="8"/>
  <c r="F1180" i="8"/>
  <c r="J1180" i="8"/>
  <c r="R1180" i="8"/>
  <c r="K1180" i="8"/>
  <c r="H1180" i="8"/>
  <c r="E1180" i="8"/>
  <c r="S1180" i="8"/>
  <c r="P1180" i="8"/>
  <c r="M1180" i="8"/>
  <c r="D1180" i="8"/>
  <c r="Q1180" i="8"/>
  <c r="L1180" i="8"/>
  <c r="G1180" i="8"/>
  <c r="T1180" i="8"/>
  <c r="O1180" i="8"/>
  <c r="I1180" i="8"/>
  <c r="Q266" i="8"/>
  <c r="P266" i="8"/>
  <c r="F266" i="8"/>
  <c r="L266" i="8"/>
  <c r="M266" i="8"/>
  <c r="N266" i="8"/>
  <c r="S266" i="8"/>
  <c r="R266" i="8"/>
  <c r="E266" i="8"/>
  <c r="G266" i="8"/>
  <c r="T266" i="8"/>
  <c r="D266" i="8"/>
  <c r="J266" i="8"/>
  <c r="K266" i="8"/>
  <c r="H266" i="8"/>
  <c r="I266" i="8"/>
  <c r="O266" i="8"/>
  <c r="O222" i="8"/>
  <c r="P222" i="8"/>
  <c r="N222" i="8"/>
  <c r="E222" i="8"/>
  <c r="D222" i="8"/>
  <c r="T222" i="8"/>
  <c r="R222" i="8"/>
  <c r="I222" i="8"/>
  <c r="H222" i="8"/>
  <c r="G222" i="8"/>
  <c r="M222" i="8"/>
  <c r="F222" i="8"/>
  <c r="K222" i="8"/>
  <c r="L222" i="8"/>
  <c r="J222" i="8"/>
  <c r="S222" i="8"/>
  <c r="Q222" i="8"/>
  <c r="O170" i="8"/>
  <c r="L170" i="8"/>
  <c r="J170" i="8"/>
  <c r="I170" i="8"/>
  <c r="S170" i="8"/>
  <c r="P170" i="8"/>
  <c r="N170" i="8"/>
  <c r="M170" i="8"/>
  <c r="D170" i="8"/>
  <c r="T170" i="8"/>
  <c r="Q170" i="8"/>
  <c r="G170" i="8"/>
  <c r="R170" i="8"/>
  <c r="K170" i="8"/>
  <c r="H170" i="8"/>
  <c r="F170" i="8"/>
  <c r="E170" i="8"/>
  <c r="R218" i="8"/>
  <c r="F218" i="8"/>
  <c r="K218" i="8"/>
  <c r="N218" i="8"/>
  <c r="P218" i="8"/>
  <c r="M218" i="8"/>
  <c r="O218" i="8"/>
  <c r="D218" i="8"/>
  <c r="T218" i="8"/>
  <c r="Q218" i="8"/>
  <c r="S218" i="8"/>
  <c r="E218" i="8"/>
  <c r="H218" i="8"/>
  <c r="G218" i="8"/>
  <c r="J218" i="8"/>
  <c r="L218" i="8"/>
  <c r="I218" i="8"/>
  <c r="H216" i="1"/>
  <c r="C426" i="8"/>
  <c r="P156" i="8"/>
  <c r="G156" i="8"/>
  <c r="D156" i="8"/>
  <c r="T156" i="8"/>
  <c r="R156" i="8"/>
  <c r="Q156" i="8"/>
  <c r="K156" i="8"/>
  <c r="F156" i="8"/>
  <c r="E156" i="8"/>
  <c r="H156" i="8"/>
  <c r="O156" i="8"/>
  <c r="L156" i="8"/>
  <c r="J156" i="8"/>
  <c r="I156" i="8"/>
  <c r="S156" i="8"/>
  <c r="N156" i="8"/>
  <c r="M156" i="8"/>
  <c r="H120" i="1"/>
  <c r="C232" i="8" s="1"/>
  <c r="M28" i="8"/>
  <c r="T28" i="8"/>
  <c r="T22" i="8" s="1"/>
  <c r="H28" i="8"/>
  <c r="H22" i="8" s="1"/>
  <c r="U326" i="8"/>
  <c r="R1252" i="8"/>
  <c r="D1252" i="8"/>
  <c r="F1252" i="8"/>
  <c r="L1252" i="8"/>
  <c r="T1252" i="8"/>
  <c r="N1252" i="8"/>
  <c r="H1252" i="8"/>
  <c r="J1252" i="8"/>
  <c r="P1252" i="8"/>
  <c r="O1252" i="8"/>
  <c r="M1252" i="8"/>
  <c r="G1252" i="8"/>
  <c r="E1252" i="8"/>
  <c r="K1252" i="8"/>
  <c r="S1252" i="8"/>
  <c r="I1252" i="8"/>
  <c r="Q1252" i="8"/>
  <c r="J416" i="8"/>
  <c r="F416" i="8"/>
  <c r="R416" i="8"/>
  <c r="N416" i="8"/>
  <c r="O416" i="8"/>
  <c r="S416" i="8"/>
  <c r="P416" i="8"/>
  <c r="M416" i="8"/>
  <c r="D416" i="8"/>
  <c r="T416" i="8"/>
  <c r="Q416" i="8"/>
  <c r="K416" i="8"/>
  <c r="H416" i="8"/>
  <c r="E416" i="8"/>
  <c r="I416" i="8"/>
  <c r="G416" i="8"/>
  <c r="L416" i="8"/>
  <c r="R330" i="8"/>
  <c r="N330" i="8"/>
  <c r="K330" i="8"/>
  <c r="H330" i="8"/>
  <c r="E330" i="8"/>
  <c r="O330" i="8"/>
  <c r="L330" i="8"/>
  <c r="I330" i="8"/>
  <c r="J330" i="8"/>
  <c r="D330" i="8"/>
  <c r="Q330" i="8"/>
  <c r="P330" i="8"/>
  <c r="G330" i="8"/>
  <c r="T330" i="8"/>
  <c r="F330" i="8"/>
  <c r="S330" i="8"/>
  <c r="M330" i="8"/>
  <c r="T158" i="8"/>
  <c r="Q158" i="8"/>
  <c r="K158" i="8"/>
  <c r="H158" i="8"/>
  <c r="F158" i="8"/>
  <c r="E158" i="8"/>
  <c r="L158" i="8"/>
  <c r="I158" i="8"/>
  <c r="O158" i="8"/>
  <c r="J158" i="8"/>
  <c r="S158" i="8"/>
  <c r="P158" i="8"/>
  <c r="N158" i="8"/>
  <c r="M158" i="8"/>
  <c r="G158" i="8"/>
  <c r="D158" i="8"/>
  <c r="R158" i="8"/>
  <c r="F234" i="8"/>
  <c r="J234" i="8"/>
  <c r="R234" i="8"/>
  <c r="N234" i="8"/>
  <c r="L234" i="8"/>
  <c r="K234" i="8"/>
  <c r="I234" i="8"/>
  <c r="P234" i="8"/>
  <c r="O234" i="8"/>
  <c r="M234" i="8"/>
  <c r="T234" i="8"/>
  <c r="D234" i="8"/>
  <c r="S234" i="8"/>
  <c r="Q234" i="8"/>
  <c r="H234" i="8"/>
  <c r="G234" i="8"/>
  <c r="E234" i="8"/>
  <c r="H111" i="1"/>
  <c r="C214" i="8" s="1"/>
  <c r="H649" i="1"/>
  <c r="C1290" i="8" s="1"/>
  <c r="C1292" i="8"/>
  <c r="H213" i="1"/>
  <c r="C418" i="8" s="1"/>
  <c r="C420" i="8"/>
  <c r="R154" i="8"/>
  <c r="J154" i="8"/>
  <c r="O154" i="8"/>
  <c r="I154" i="8"/>
  <c r="N154" i="8"/>
  <c r="S154" i="8"/>
  <c r="P154" i="8"/>
  <c r="M154" i="8"/>
  <c r="D154" i="8"/>
  <c r="Q154" i="8"/>
  <c r="G154" i="8"/>
  <c r="T154" i="8"/>
  <c r="F154" i="8"/>
  <c r="K154" i="8"/>
  <c r="H154" i="8"/>
  <c r="E154" i="8"/>
  <c r="L154" i="8"/>
  <c r="R408" i="8"/>
  <c r="F408" i="8"/>
  <c r="J408" i="8"/>
  <c r="N408" i="8"/>
  <c r="S408" i="8"/>
  <c r="P408" i="8"/>
  <c r="M408" i="8"/>
  <c r="G408" i="8"/>
  <c r="D408" i="8"/>
  <c r="T408" i="8"/>
  <c r="Q408" i="8"/>
  <c r="K408" i="8"/>
  <c r="H408" i="8"/>
  <c r="E408" i="8"/>
  <c r="L408" i="8"/>
  <c r="I408" i="8"/>
  <c r="O408" i="8"/>
  <c r="K274" i="8"/>
  <c r="H274" i="8"/>
  <c r="F274" i="8"/>
  <c r="E274" i="8"/>
  <c r="O274" i="8"/>
  <c r="L274" i="8"/>
  <c r="J274" i="8"/>
  <c r="I274" i="8"/>
  <c r="S274" i="8"/>
  <c r="P274" i="8"/>
  <c r="N274" i="8"/>
  <c r="M274" i="8"/>
  <c r="G274" i="8"/>
  <c r="D274" i="8"/>
  <c r="T274" i="8"/>
  <c r="R274" i="8"/>
  <c r="Q274" i="8"/>
  <c r="R228" i="8"/>
  <c r="J228" i="8"/>
  <c r="F228" i="8"/>
  <c r="N228" i="8"/>
  <c r="G228" i="8"/>
  <c r="D228" i="8"/>
  <c r="T228" i="8"/>
  <c r="Q228" i="8"/>
  <c r="K228" i="8"/>
  <c r="H228" i="8"/>
  <c r="E228" i="8"/>
  <c r="O228" i="8"/>
  <c r="L228" i="8"/>
  <c r="I228" i="8"/>
  <c r="S228" i="8"/>
  <c r="P228" i="8"/>
  <c r="M228" i="8"/>
  <c r="R236" i="8"/>
  <c r="F236" i="8"/>
  <c r="N236" i="8"/>
  <c r="J236" i="8"/>
  <c r="S236" i="8"/>
  <c r="P236" i="8"/>
  <c r="M236" i="8"/>
  <c r="G236" i="8"/>
  <c r="D236" i="8"/>
  <c r="T236" i="8"/>
  <c r="Q236" i="8"/>
  <c r="K236" i="8"/>
  <c r="E236" i="8"/>
  <c r="H236" i="8"/>
  <c r="O236" i="8"/>
  <c r="L236" i="8"/>
  <c r="I236" i="8"/>
  <c r="M198" i="8"/>
  <c r="H198" i="8"/>
  <c r="R198" i="8"/>
  <c r="G198" i="8"/>
  <c r="L198" i="8"/>
  <c r="N198" i="8"/>
  <c r="E198" i="8"/>
  <c r="K198" i="8"/>
  <c r="P198" i="8"/>
  <c r="D198" i="8"/>
  <c r="T198" i="8"/>
  <c r="J198" i="8"/>
  <c r="O198" i="8"/>
  <c r="I198" i="8"/>
  <c r="F198" i="8"/>
  <c r="S198" i="8"/>
  <c r="Q198" i="8"/>
  <c r="R1224" i="8"/>
  <c r="D1224" i="8"/>
  <c r="T1224" i="8"/>
  <c r="I1224" i="8"/>
  <c r="F1224" i="8"/>
  <c r="L1224" i="8"/>
  <c r="S1224" i="8"/>
  <c r="Q1224" i="8"/>
  <c r="N1224" i="8"/>
  <c r="P1224" i="8"/>
  <c r="O1224" i="8"/>
  <c r="G1224" i="8"/>
  <c r="J1224" i="8"/>
  <c r="K1224" i="8"/>
  <c r="E1224" i="8"/>
  <c r="H1224" i="8"/>
  <c r="M1224" i="8"/>
  <c r="R224" i="8"/>
  <c r="F224" i="8"/>
  <c r="J224" i="8"/>
  <c r="N224" i="8"/>
  <c r="O224" i="8"/>
  <c r="H224" i="8"/>
  <c r="I224" i="8"/>
  <c r="S224" i="8"/>
  <c r="P224" i="8"/>
  <c r="M224" i="8"/>
  <c r="G224" i="8"/>
  <c r="T224" i="8"/>
  <c r="L224" i="8"/>
  <c r="Q224" i="8"/>
  <c r="K224" i="8"/>
  <c r="D224" i="8"/>
  <c r="E224" i="8"/>
  <c r="C76" i="8"/>
  <c r="H39" i="1"/>
  <c r="C70" i="8" s="1"/>
  <c r="I22" i="8"/>
  <c r="R84" i="8"/>
  <c r="R76" i="8" s="1"/>
  <c r="N84" i="8"/>
  <c r="N76" i="8" s="1"/>
  <c r="J84" i="8"/>
  <c r="J76" i="8" s="1"/>
  <c r="F84" i="8"/>
  <c r="F76" i="8" s="1"/>
  <c r="P84" i="8"/>
  <c r="P76" i="8" s="1"/>
  <c r="K84" i="8"/>
  <c r="K76" i="8" s="1"/>
  <c r="E84" i="8"/>
  <c r="E76" i="8" s="1"/>
  <c r="T84" i="8"/>
  <c r="T76" i="8" s="1"/>
  <c r="I84" i="8"/>
  <c r="I76" i="8" s="1"/>
  <c r="M84" i="8"/>
  <c r="M76" i="8" s="1"/>
  <c r="G84" i="8"/>
  <c r="G76" i="8" s="1"/>
  <c r="O84" i="8"/>
  <c r="O76" i="8" s="1"/>
  <c r="D84" i="8"/>
  <c r="S84" i="8"/>
  <c r="S76" i="8" s="1"/>
  <c r="H84" i="8"/>
  <c r="H76" i="8" s="1"/>
  <c r="Q84" i="8"/>
  <c r="Q76" i="8" s="1"/>
  <c r="L84" i="8"/>
  <c r="L76" i="8" s="1"/>
  <c r="O22" i="8"/>
  <c r="G22" i="8"/>
  <c r="J22" i="8"/>
  <c r="O20" i="8"/>
  <c r="G20" i="8"/>
  <c r="R20" i="8"/>
  <c r="J20" i="8"/>
  <c r="N20" i="8"/>
  <c r="F20" i="8"/>
  <c r="S20" i="8"/>
  <c r="K20" i="8"/>
  <c r="H20" i="8"/>
  <c r="E20" i="8"/>
  <c r="L20" i="8"/>
  <c r="I20" i="8"/>
  <c r="P20" i="8"/>
  <c r="M20" i="8"/>
  <c r="D20" i="8"/>
  <c r="T20" i="8"/>
  <c r="Q20" i="8"/>
  <c r="D16" i="8"/>
  <c r="D14" i="8" s="1"/>
  <c r="O16" i="8"/>
  <c r="O14" i="8" s="1"/>
  <c r="B5" i="2"/>
  <c r="U26" i="8" l="1"/>
  <c r="U25" i="8" s="1"/>
  <c r="N22" i="8"/>
  <c r="Q22" i="8"/>
  <c r="D102" i="8"/>
  <c r="D100" i="8" s="1"/>
  <c r="S16" i="8"/>
  <c r="S14" i="8" s="1"/>
  <c r="N16" i="8"/>
  <c r="N14" i="8" s="1"/>
  <c r="P16" i="8"/>
  <c r="P14" i="8" s="1"/>
  <c r="K16" i="8"/>
  <c r="K14" i="8" s="1"/>
  <c r="L16" i="8"/>
  <c r="L14" i="8" s="1"/>
  <c r="Q16" i="8"/>
  <c r="Q14" i="8" s="1"/>
  <c r="J16" i="8"/>
  <c r="J14" i="8" s="1"/>
  <c r="U791" i="8"/>
  <c r="U451" i="8"/>
  <c r="O102" i="8"/>
  <c r="O100" i="8" s="1"/>
  <c r="U91" i="8"/>
  <c r="L102" i="8"/>
  <c r="L100" i="8" s="1"/>
  <c r="L94" i="8" s="1"/>
  <c r="L93" i="8" s="1"/>
  <c r="K102" i="8"/>
  <c r="U456" i="8"/>
  <c r="U455" i="8" s="1"/>
  <c r="Q448" i="8"/>
  <c r="Q447" i="8" s="1"/>
  <c r="U466" i="8"/>
  <c r="U465" i="8" s="1"/>
  <c r="E102" i="8"/>
  <c r="E100" i="8" s="1"/>
  <c r="M102" i="8"/>
  <c r="M100" i="8" s="1"/>
  <c r="M94" i="8" s="1"/>
  <c r="M93" i="8" s="1"/>
  <c r="N102" i="8"/>
  <c r="N100" i="8" s="1"/>
  <c r="N94" i="8" s="1"/>
  <c r="N93" i="8" s="1"/>
  <c r="I102" i="8"/>
  <c r="I100" i="8" s="1"/>
  <c r="I94" i="8" s="1"/>
  <c r="I93" i="8" s="1"/>
  <c r="G102" i="8"/>
  <c r="G100" i="8" s="1"/>
  <c r="R448" i="8"/>
  <c r="R447" i="8" s="1"/>
  <c r="P102" i="8"/>
  <c r="P100" i="8" s="1"/>
  <c r="P94" i="8" s="1"/>
  <c r="P93" i="8" s="1"/>
  <c r="F102" i="8"/>
  <c r="F100" i="8" s="1"/>
  <c r="F94" i="8" s="1"/>
  <c r="F93" i="8" s="1"/>
  <c r="S102" i="8"/>
  <c r="S100" i="8" s="1"/>
  <c r="R102" i="8"/>
  <c r="C14" i="8"/>
  <c r="D13" i="8" s="1"/>
  <c r="U24" i="8"/>
  <c r="O448" i="8"/>
  <c r="O447" i="8" s="1"/>
  <c r="Q102" i="8"/>
  <c r="Q100" i="8" s="1"/>
  <c r="Q94" i="8" s="1"/>
  <c r="Q93" i="8" s="1"/>
  <c r="H102" i="8"/>
  <c r="H100" i="8" s="1"/>
  <c r="J102" i="8"/>
  <c r="M22" i="8"/>
  <c r="P448" i="8"/>
  <c r="P447" i="8" s="1"/>
  <c r="H236" i="1"/>
  <c r="C464" i="8" s="1"/>
  <c r="U96" i="8"/>
  <c r="U95" i="8" s="1"/>
  <c r="M449" i="8"/>
  <c r="M448" i="8"/>
  <c r="M447" i="8" s="1"/>
  <c r="H449" i="8"/>
  <c r="H448" i="8"/>
  <c r="H447" i="8" s="1"/>
  <c r="S449" i="8"/>
  <c r="S448" i="8"/>
  <c r="S447" i="8" s="1"/>
  <c r="C100" i="8"/>
  <c r="T99" i="8" s="1"/>
  <c r="G448" i="8"/>
  <c r="G447" i="8" s="1"/>
  <c r="G449" i="8"/>
  <c r="I449" i="8"/>
  <c r="I448" i="8"/>
  <c r="I447" i="8" s="1"/>
  <c r="N449" i="8"/>
  <c r="N448" i="8"/>
  <c r="N447" i="8" s="1"/>
  <c r="J448" i="8"/>
  <c r="J447" i="8" s="1"/>
  <c r="K449" i="8"/>
  <c r="K448" i="8"/>
  <c r="K447" i="8" s="1"/>
  <c r="F448" i="8"/>
  <c r="F447" i="8" s="1"/>
  <c r="F449" i="8"/>
  <c r="U449" i="8"/>
  <c r="U72" i="8"/>
  <c r="U71" i="8" s="1"/>
  <c r="U73" i="8"/>
  <c r="T448" i="8"/>
  <c r="T447" i="8" s="1"/>
  <c r="T449" i="8"/>
  <c r="L448" i="8"/>
  <c r="L447" i="8" s="1"/>
  <c r="L449" i="8"/>
  <c r="D448" i="8"/>
  <c r="D447" i="8" s="1"/>
  <c r="D449" i="8"/>
  <c r="U440" i="8"/>
  <c r="U439" i="8" s="1"/>
  <c r="U441" i="8"/>
  <c r="E449" i="8"/>
  <c r="E448" i="8"/>
  <c r="E447" i="8" s="1"/>
  <c r="U46" i="8"/>
  <c r="U45" i="8" s="1"/>
  <c r="U42" i="8"/>
  <c r="U41" i="8" s="1"/>
  <c r="F16" i="8"/>
  <c r="F14" i="8" s="1"/>
  <c r="R16" i="8"/>
  <c r="R14" i="8" s="1"/>
  <c r="R12" i="8" s="1"/>
  <c r="I16" i="8"/>
  <c r="I14" i="8" s="1"/>
  <c r="H16" i="8"/>
  <c r="H14" i="8" s="1"/>
  <c r="E16" i="8"/>
  <c r="E14" i="8" s="1"/>
  <c r="M16" i="8"/>
  <c r="M14" i="8" s="1"/>
  <c r="M12" i="8" s="1"/>
  <c r="G16" i="8"/>
  <c r="G14" i="8" s="1"/>
  <c r="G12" i="8" s="1"/>
  <c r="U1236" i="8"/>
  <c r="U1235" i="8" s="1"/>
  <c r="U800" i="8"/>
  <c r="U799" i="8" s="1"/>
  <c r="U1494" i="8"/>
  <c r="U1493" i="8" s="1"/>
  <c r="U54" i="8"/>
  <c r="U53" i="8" s="1"/>
  <c r="U50" i="8"/>
  <c r="U49" i="8" s="1"/>
  <c r="H347" i="1"/>
  <c r="C686" i="8" s="1"/>
  <c r="U1118" i="8"/>
  <c r="U1117" i="8" s="1"/>
  <c r="U1238" i="8"/>
  <c r="U1237" i="8" s="1"/>
  <c r="U1078" i="8"/>
  <c r="U1077" i="8" s="1"/>
  <c r="U1468" i="8"/>
  <c r="U1467" i="8" s="1"/>
  <c r="U236" i="8"/>
  <c r="U235" i="8" s="1"/>
  <c r="H9" i="1"/>
  <c r="C10" i="8" s="1"/>
  <c r="U830" i="8"/>
  <c r="U829" i="8" s="1"/>
  <c r="U164" i="8"/>
  <c r="U163" i="8" s="1"/>
  <c r="U320" i="8"/>
  <c r="U319" i="8" s="1"/>
  <c r="U944" i="8"/>
  <c r="U943" i="8" s="1"/>
  <c r="U68" i="8"/>
  <c r="U67" i="8" s="1"/>
  <c r="U52" i="8"/>
  <c r="U51" i="8" s="1"/>
  <c r="U412" i="8"/>
  <c r="U411" i="8" s="1"/>
  <c r="U1520" i="8"/>
  <c r="U1519" i="8" s="1"/>
  <c r="H20" i="1"/>
  <c r="H19" i="1" s="1"/>
  <c r="U842" i="8"/>
  <c r="U841" i="8" s="1"/>
  <c r="U404" i="8"/>
  <c r="U403" i="8" s="1"/>
  <c r="U828" i="8"/>
  <c r="U827" i="8" s="1"/>
  <c r="U1500" i="8"/>
  <c r="U1499" i="8" s="1"/>
  <c r="U1306" i="8"/>
  <c r="U1305" i="8" s="1"/>
  <c r="U972" i="8"/>
  <c r="U971" i="8" s="1"/>
  <c r="U1104" i="8"/>
  <c r="U1103" i="8" s="1"/>
  <c r="U376" i="8"/>
  <c r="U375" i="8" s="1"/>
  <c r="U846" i="8"/>
  <c r="U845" i="8" s="1"/>
  <c r="U1346" i="8"/>
  <c r="U1345" i="8" s="1"/>
  <c r="U438" i="8"/>
  <c r="U437" i="8" s="1"/>
  <c r="U658" i="8"/>
  <c r="U657" i="8" s="1"/>
  <c r="U58" i="8"/>
  <c r="U57" i="8" s="1"/>
  <c r="U990" i="8"/>
  <c r="U989" i="8" s="1"/>
  <c r="U1350" i="8"/>
  <c r="U1349" i="8" s="1"/>
  <c r="U1054" i="8"/>
  <c r="U1053" i="8" s="1"/>
  <c r="U880" i="8"/>
  <c r="U879" i="8" s="1"/>
  <c r="U1312" i="8"/>
  <c r="U1311" i="8" s="1"/>
  <c r="U1274" i="8"/>
  <c r="U1273" i="8" s="1"/>
  <c r="U816" i="8"/>
  <c r="U815" i="8" s="1"/>
  <c r="U762" i="8"/>
  <c r="U761" i="8" s="1"/>
  <c r="U834" i="8"/>
  <c r="U833" i="8" s="1"/>
  <c r="U1508" i="8"/>
  <c r="U1507" i="8" s="1"/>
  <c r="H391" i="1"/>
  <c r="C774" i="8" s="1"/>
  <c r="U914" i="8"/>
  <c r="U913" i="8" s="1"/>
  <c r="U606" i="8"/>
  <c r="U605" i="8" s="1"/>
  <c r="U394" i="8"/>
  <c r="U393" i="8" s="1"/>
  <c r="U1176" i="8"/>
  <c r="U1175" i="8" s="1"/>
  <c r="U1376" i="8"/>
  <c r="U1375" i="8" s="1"/>
  <c r="U44" i="8"/>
  <c r="U43" i="8" s="1"/>
  <c r="U396" i="8"/>
  <c r="U395" i="8" s="1"/>
  <c r="U1268" i="8"/>
  <c r="U1267" i="8" s="1"/>
  <c r="U1316" i="8"/>
  <c r="U1315" i="8" s="1"/>
  <c r="U1182" i="8"/>
  <c r="U1181" i="8" s="1"/>
  <c r="U1178" i="8"/>
  <c r="U1177" i="8" s="1"/>
  <c r="U978" i="8"/>
  <c r="U977" i="8" s="1"/>
  <c r="U850" i="8"/>
  <c r="U849" i="8" s="1"/>
  <c r="U618" i="8"/>
  <c r="U617" i="8" s="1"/>
  <c r="U1348" i="8"/>
  <c r="U1347" i="8" s="1"/>
  <c r="U1308" i="8"/>
  <c r="U1307" i="8" s="1"/>
  <c r="U1484" i="8"/>
  <c r="U1483" i="8" s="1"/>
  <c r="U330" i="8"/>
  <c r="U329" i="8" s="1"/>
  <c r="H91" i="1"/>
  <c r="C174" i="8" s="1"/>
  <c r="H414" i="1"/>
  <c r="C820" i="8" s="1"/>
  <c r="U1344" i="8"/>
  <c r="U1343" i="8" s="1"/>
  <c r="U210" i="8"/>
  <c r="U209" i="8" s="1"/>
  <c r="U570" i="8"/>
  <c r="U569" i="8" s="1"/>
  <c r="U360" i="8"/>
  <c r="U359" i="8" s="1"/>
  <c r="U1138" i="8"/>
  <c r="U1137" i="8" s="1"/>
  <c r="U318" i="8"/>
  <c r="U317" i="8" s="1"/>
  <c r="U724" i="8"/>
  <c r="U723" i="8" s="1"/>
  <c r="U276" i="8"/>
  <c r="U275" i="8" s="1"/>
  <c r="U390" i="8"/>
  <c r="U389" i="8" s="1"/>
  <c r="U196" i="8"/>
  <c r="U195" i="8" s="1"/>
  <c r="U662" i="8"/>
  <c r="U661" i="8" s="1"/>
  <c r="U1032" i="8"/>
  <c r="U1031" i="8" s="1"/>
  <c r="U1322" i="8"/>
  <c r="U1321" i="8" s="1"/>
  <c r="U294" i="8"/>
  <c r="U293" i="8" s="1"/>
  <c r="U982" i="8"/>
  <c r="U981" i="8" s="1"/>
  <c r="U868" i="8"/>
  <c r="U867" i="8" s="1"/>
  <c r="U1250" i="8"/>
  <c r="U1249" i="8" s="1"/>
  <c r="U1024" i="8"/>
  <c r="U1023" i="8" s="1"/>
  <c r="U378" i="8"/>
  <c r="U377" i="8" s="1"/>
  <c r="U314" i="8"/>
  <c r="U313" i="8" s="1"/>
  <c r="U878" i="8"/>
  <c r="U877" i="8" s="1"/>
  <c r="U1188" i="8"/>
  <c r="U1187" i="8" s="1"/>
  <c r="U1060" i="8"/>
  <c r="U1059" i="8" s="1"/>
  <c r="U806" i="8"/>
  <c r="U805" i="8" s="1"/>
  <c r="U1552" i="8"/>
  <c r="U1551" i="8" s="1"/>
  <c r="U678" i="8"/>
  <c r="U677" i="8" s="1"/>
  <c r="U1136" i="8"/>
  <c r="U1135" i="8" s="1"/>
  <c r="U590" i="8"/>
  <c r="U589" i="8" s="1"/>
  <c r="U682" i="8"/>
  <c r="U681" i="8" s="1"/>
  <c r="U200" i="8"/>
  <c r="U199" i="8" s="1"/>
  <c r="U1040" i="8"/>
  <c r="U1039" i="8" s="1"/>
  <c r="U434" i="8"/>
  <c r="U433" i="8" s="1"/>
  <c r="U274" i="8"/>
  <c r="U273" i="8" s="1"/>
  <c r="U1366" i="8"/>
  <c r="U1365" i="8" s="1"/>
  <c r="U832" i="8"/>
  <c r="U831" i="8" s="1"/>
  <c r="U852" i="8"/>
  <c r="U851" i="8" s="1"/>
  <c r="U1270" i="8"/>
  <c r="U1269" i="8" s="1"/>
  <c r="U1246" i="8"/>
  <c r="U1245" i="8" s="1"/>
  <c r="U1030" i="8"/>
  <c r="U1029" i="8" s="1"/>
  <c r="U1362" i="8"/>
  <c r="U1361" i="8" s="1"/>
  <c r="U702" i="8"/>
  <c r="U701" i="8" s="1"/>
  <c r="U896" i="8"/>
  <c r="U895" i="8" s="1"/>
  <c r="U1098" i="8"/>
  <c r="U1097" i="8" s="1"/>
  <c r="U772" i="8"/>
  <c r="U771" i="8" s="1"/>
  <c r="U906" i="8"/>
  <c r="U905" i="8" s="1"/>
  <c r="U886" i="8"/>
  <c r="U885" i="8" s="1"/>
  <c r="U154" i="8"/>
  <c r="U153" i="8" s="1"/>
  <c r="U1504" i="8"/>
  <c r="U1503" i="8" s="1"/>
  <c r="H580" i="1"/>
  <c r="C1152" i="8" s="1"/>
  <c r="U1252" i="8"/>
  <c r="U1251" i="8" s="1"/>
  <c r="U1528" i="8"/>
  <c r="U1527" i="8" s="1"/>
  <c r="U716" i="8"/>
  <c r="U715" i="8" s="1"/>
  <c r="U1170" i="8"/>
  <c r="U1169" i="8" s="1"/>
  <c r="U684" i="8"/>
  <c r="U683" i="8" s="1"/>
  <c r="U1166" i="8"/>
  <c r="U1165" i="8" s="1"/>
  <c r="U754" i="8"/>
  <c r="U753" i="8" s="1"/>
  <c r="U1498" i="8"/>
  <c r="U1497" i="8" s="1"/>
  <c r="U676" i="8"/>
  <c r="U675" i="8" s="1"/>
  <c r="H370" i="1"/>
  <c r="C732" i="8" s="1"/>
  <c r="H651" i="1"/>
  <c r="C1294" i="8" s="1"/>
  <c r="U1224" i="8"/>
  <c r="U1223" i="8" s="1"/>
  <c r="F232" i="8"/>
  <c r="F231" i="8" s="1"/>
  <c r="U228" i="8"/>
  <c r="U227" i="8" s="1"/>
  <c r="U28" i="8"/>
  <c r="U27" i="8" s="1"/>
  <c r="U1144" i="8"/>
  <c r="U1143" i="8" s="1"/>
  <c r="U1006" i="8"/>
  <c r="U1005" i="8" s="1"/>
  <c r="U988" i="8"/>
  <c r="U987" i="8" s="1"/>
  <c r="U1058" i="8"/>
  <c r="U1057" i="8" s="1"/>
  <c r="U950" i="8"/>
  <c r="U949" i="8" s="1"/>
  <c r="U1112" i="8"/>
  <c r="U1111" i="8" s="1"/>
  <c r="U1218" i="8"/>
  <c r="U1217" i="8" s="1"/>
  <c r="U1328" i="8"/>
  <c r="U1327" i="8" s="1"/>
  <c r="U848" i="8"/>
  <c r="U847" i="8" s="1"/>
  <c r="U960" i="8"/>
  <c r="U959" i="8" s="1"/>
  <c r="U188" i="8"/>
  <c r="U187" i="8" s="1"/>
  <c r="U300" i="8"/>
  <c r="U299" i="8" s="1"/>
  <c r="U1514" i="8"/>
  <c r="U1513" i="8" s="1"/>
  <c r="U884" i="8"/>
  <c r="U883" i="8" s="1"/>
  <c r="U1204" i="8"/>
  <c r="U1203" i="8" s="1"/>
  <c r="U712" i="8"/>
  <c r="U711" i="8" s="1"/>
  <c r="U1496" i="8"/>
  <c r="U1495" i="8" s="1"/>
  <c r="U1386" i="8"/>
  <c r="U1385" i="8" s="1"/>
  <c r="U1164" i="8"/>
  <c r="U1163" i="8" s="1"/>
  <c r="U1068" i="8"/>
  <c r="U1067" i="8" s="1"/>
  <c r="U204" i="8"/>
  <c r="U203" i="8" s="1"/>
  <c r="U290" i="8"/>
  <c r="U289" i="8" s="1"/>
  <c r="U1352" i="8"/>
  <c r="U1351" i="8" s="1"/>
  <c r="U1042" i="8"/>
  <c r="U1041" i="8" s="1"/>
  <c r="U604" i="8"/>
  <c r="U603" i="8" s="1"/>
  <c r="U1240" i="8"/>
  <c r="U1239" i="8" s="1"/>
  <c r="U666" i="8"/>
  <c r="U665" i="8" s="1"/>
  <c r="U1256" i="8"/>
  <c r="U1255" i="8" s="1"/>
  <c r="U920" i="8"/>
  <c r="U919" i="8" s="1"/>
  <c r="U980" i="8"/>
  <c r="U979" i="8" s="1"/>
  <c r="U908" i="8"/>
  <c r="U907" i="8" s="1"/>
  <c r="U1004" i="8"/>
  <c r="U1003" i="8" s="1"/>
  <c r="U278" i="8"/>
  <c r="U277" i="8" s="1"/>
  <c r="U1342" i="8"/>
  <c r="U1341" i="8" s="1"/>
  <c r="U224" i="8"/>
  <c r="U223" i="8" s="1"/>
  <c r="U198" i="8"/>
  <c r="U197" i="8" s="1"/>
  <c r="U156" i="8"/>
  <c r="U155" i="8" s="1"/>
  <c r="U218" i="8"/>
  <c r="U217" i="8" s="1"/>
  <c r="U222" i="8"/>
  <c r="U221" i="8" s="1"/>
  <c r="U266" i="8"/>
  <c r="U265" i="8" s="1"/>
  <c r="U220" i="8"/>
  <c r="U219" i="8" s="1"/>
  <c r="U1244" i="8"/>
  <c r="U1243" i="8" s="1"/>
  <c r="U1044" i="8"/>
  <c r="U1043" i="8" s="1"/>
  <c r="U856" i="8"/>
  <c r="U855" i="8" s="1"/>
  <c r="U922" i="8"/>
  <c r="U921" i="8" s="1"/>
  <c r="U1214" i="8"/>
  <c r="U1213" i="8" s="1"/>
  <c r="U270" i="8"/>
  <c r="U269" i="8" s="1"/>
  <c r="U942" i="8"/>
  <c r="U941" i="8" s="1"/>
  <c r="U1028" i="8"/>
  <c r="U1027" i="8" s="1"/>
  <c r="U1324" i="8"/>
  <c r="U1323" i="8" s="1"/>
  <c r="U1314" i="8"/>
  <c r="U1313" i="8" s="1"/>
  <c r="U1046" i="8"/>
  <c r="U1045" i="8" s="1"/>
  <c r="U1020" i="8"/>
  <c r="U1019" i="8" s="1"/>
  <c r="U874" i="8"/>
  <c r="U873" i="8" s="1"/>
  <c r="U718" i="8"/>
  <c r="U717" i="8" s="1"/>
  <c r="U592" i="8"/>
  <c r="U591" i="8" s="1"/>
  <c r="U1282" i="8"/>
  <c r="U1281" i="8" s="1"/>
  <c r="U1390" i="8"/>
  <c r="U1389" i="8" s="1"/>
  <c r="U892" i="8"/>
  <c r="U891" i="8" s="1"/>
  <c r="U1232" i="8"/>
  <c r="U1231" i="8" s="1"/>
  <c r="U890" i="8"/>
  <c r="U889" i="8" s="1"/>
  <c r="U1262" i="8"/>
  <c r="U1261" i="8" s="1"/>
  <c r="U1150" i="8"/>
  <c r="U1149" i="8" s="1"/>
  <c r="U1070" i="8"/>
  <c r="U1069" i="8" s="1"/>
  <c r="U572" i="8"/>
  <c r="U571" i="8" s="1"/>
  <c r="U804" i="8"/>
  <c r="U803" i="8" s="1"/>
  <c r="U1302" i="8"/>
  <c r="U1301" i="8" s="1"/>
  <c r="U1008" i="8"/>
  <c r="U1007" i="8" s="1"/>
  <c r="U436" i="8"/>
  <c r="U435" i="8" s="1"/>
  <c r="U384" i="8"/>
  <c r="U383" i="8" s="1"/>
  <c r="U984" i="8"/>
  <c r="U983" i="8" s="1"/>
  <c r="U1012" i="8"/>
  <c r="U1011" i="8" s="1"/>
  <c r="U964" i="8"/>
  <c r="U963" i="8" s="1"/>
  <c r="U158" i="8"/>
  <c r="U157" i="8" s="1"/>
  <c r="U408" i="8"/>
  <c r="U407" i="8" s="1"/>
  <c r="U234" i="8"/>
  <c r="U233" i="8" s="1"/>
  <c r="U416" i="8"/>
  <c r="U415" i="8" s="1"/>
  <c r="U170" i="8"/>
  <c r="U169" i="8" s="1"/>
  <c r="U1222" i="8"/>
  <c r="U166" i="8"/>
  <c r="U165" i="8" s="1"/>
  <c r="U986" i="8"/>
  <c r="U985" i="8" s="1"/>
  <c r="U1110" i="8"/>
  <c r="U1109" i="8" s="1"/>
  <c r="U1374" i="8"/>
  <c r="U1373" i="8" s="1"/>
  <c r="U1382" i="8"/>
  <c r="U1381" i="8" s="1"/>
  <c r="U872" i="8"/>
  <c r="U871" i="8" s="1"/>
  <c r="U1462" i="8"/>
  <c r="U1461" i="8" s="1"/>
  <c r="U660" i="8"/>
  <c r="U659" i="8" s="1"/>
  <c r="U1084" i="8"/>
  <c r="U1083" i="8" s="1"/>
  <c r="U1102" i="8"/>
  <c r="U1101" i="8" s="1"/>
  <c r="U1260" i="8"/>
  <c r="U1259" i="8" s="1"/>
  <c r="U1522" i="8"/>
  <c r="U1521" i="8" s="1"/>
  <c r="U714" i="8"/>
  <c r="U713" i="8" s="1"/>
  <c r="U1096" i="8"/>
  <c r="U1095" i="8" s="1"/>
  <c r="U970" i="8"/>
  <c r="U969" i="8" s="1"/>
  <c r="U894" i="8"/>
  <c r="U893" i="8" s="1"/>
  <c r="U386" i="8"/>
  <c r="U385" i="8" s="1"/>
  <c r="U244" i="8"/>
  <c r="U243" i="8" s="1"/>
  <c r="U372" i="8"/>
  <c r="U371" i="8" s="1"/>
  <c r="U162" i="8"/>
  <c r="U161" i="8" s="1"/>
  <c r="U968" i="8"/>
  <c r="U967" i="8" s="1"/>
  <c r="U1200" i="8"/>
  <c r="U1199" i="8" s="1"/>
  <c r="U1370" i="8"/>
  <c r="U1369" i="8" s="1"/>
  <c r="U298" i="8"/>
  <c r="U297" i="8" s="1"/>
  <c r="U1036" i="8"/>
  <c r="U1035" i="8" s="1"/>
  <c r="U1510" i="8"/>
  <c r="U1509" i="8" s="1"/>
  <c r="U1318" i="8"/>
  <c r="U1317" i="8" s="1"/>
  <c r="U722" i="8"/>
  <c r="U721" i="8" s="1"/>
  <c r="U610" i="8"/>
  <c r="U609" i="8" s="1"/>
  <c r="U1338" i="8"/>
  <c r="U1337" i="8" s="1"/>
  <c r="U1506" i="8"/>
  <c r="U1505" i="8" s="1"/>
  <c r="U1364" i="8"/>
  <c r="U1363" i="8" s="1"/>
  <c r="U1482" i="8"/>
  <c r="U1481" i="8" s="1"/>
  <c r="U358" i="8"/>
  <c r="U357" i="8" s="1"/>
  <c r="U380" i="8"/>
  <c r="U379" i="8" s="1"/>
  <c r="U910" i="8"/>
  <c r="U909" i="8" s="1"/>
  <c r="U680" i="8"/>
  <c r="U679" i="8" s="1"/>
  <c r="U1056" i="8"/>
  <c r="U1055" i="8" s="1"/>
  <c r="U1180" i="8"/>
  <c r="U1179" i="8" s="1"/>
  <c r="U226" i="8"/>
  <c r="U225" i="8" s="1"/>
  <c r="U406" i="8"/>
  <c r="U405" i="8" s="1"/>
  <c r="U410" i="8"/>
  <c r="U409" i="8" s="1"/>
  <c r="U1320" i="8"/>
  <c r="U1319" i="8" s="1"/>
  <c r="U1340" i="8"/>
  <c r="U1339" i="8" s="1"/>
  <c r="U674" i="8"/>
  <c r="U673" i="8" s="1"/>
  <c r="U286" i="8"/>
  <c r="U285" i="8" s="1"/>
  <c r="U1072" i="8"/>
  <c r="U1071" i="8" s="1"/>
  <c r="U962" i="8"/>
  <c r="U961" i="8" s="1"/>
  <c r="U770" i="8"/>
  <c r="U769" i="8" s="1"/>
  <c r="U212" i="8"/>
  <c r="U211" i="8" s="1"/>
  <c r="U918" i="8"/>
  <c r="U917" i="8" s="1"/>
  <c r="U802" i="8"/>
  <c r="U801" i="8" s="1"/>
  <c r="U612" i="8"/>
  <c r="U611" i="8" s="1"/>
  <c r="U530" i="8"/>
  <c r="U529" i="8" s="1"/>
  <c r="U1132" i="8"/>
  <c r="U1131" i="8" s="1"/>
  <c r="U254" i="8"/>
  <c r="U253" i="8" s="1"/>
  <c r="U626" i="8"/>
  <c r="U625" i="8" s="1"/>
  <c r="U1034" i="8"/>
  <c r="U1033" i="8" s="1"/>
  <c r="U1470" i="8"/>
  <c r="U1469" i="8" s="1"/>
  <c r="U594" i="8"/>
  <c r="U593" i="8" s="1"/>
  <c r="U1160" i="8"/>
  <c r="U1159" i="8" s="1"/>
  <c r="U1080" i="8"/>
  <c r="U1079" i="8" s="1"/>
  <c r="U598" i="8"/>
  <c r="U597" i="8" s="1"/>
  <c r="U1124" i="8"/>
  <c r="U1123" i="8" s="1"/>
  <c r="U1146" i="8"/>
  <c r="U1145" i="8" s="1"/>
  <c r="U1202" i="8"/>
  <c r="U1201" i="8" s="1"/>
  <c r="U282" i="8"/>
  <c r="U281" i="8" s="1"/>
  <c r="U1130" i="8"/>
  <c r="U1129" i="8" s="1"/>
  <c r="U382" i="8"/>
  <c r="U381" i="8" s="1"/>
  <c r="U202" i="8"/>
  <c r="U201" i="8" s="1"/>
  <c r="U1384" i="8"/>
  <c r="U1383" i="8" s="1"/>
  <c r="U786" i="8"/>
  <c r="U785" i="8" s="1"/>
  <c r="U656" i="8"/>
  <c r="U655" i="8" s="1"/>
  <c r="U534" i="8"/>
  <c r="U533" i="8" s="1"/>
  <c r="U296" i="8"/>
  <c r="U295" i="8" s="1"/>
  <c r="U272" i="8"/>
  <c r="U271" i="8" s="1"/>
  <c r="U1148" i="8"/>
  <c r="U1147" i="8" s="1"/>
  <c r="U246" i="8"/>
  <c r="U245" i="8" s="1"/>
  <c r="U1000" i="8"/>
  <c r="U999" i="8" s="1"/>
  <c r="U700" i="8"/>
  <c r="U699" i="8" s="1"/>
  <c r="U1120" i="8"/>
  <c r="U1119" i="8" s="1"/>
  <c r="U1010" i="8"/>
  <c r="U1009" i="8" s="1"/>
  <c r="U870" i="8"/>
  <c r="U869" i="8" s="1"/>
  <c r="U600" i="8"/>
  <c r="U599" i="8" s="1"/>
  <c r="U882" i="8"/>
  <c r="U881" i="8" s="1"/>
  <c r="U1108" i="8"/>
  <c r="U1107" i="8" s="1"/>
  <c r="U1002" i="8"/>
  <c r="U1001" i="8" s="1"/>
  <c r="U1380" i="8"/>
  <c r="U1379" i="8" s="1"/>
  <c r="U374" i="8"/>
  <c r="U373" i="8" s="1"/>
  <c r="U280" i="8"/>
  <c r="U279" i="8" s="1"/>
  <c r="U190" i="8"/>
  <c r="U189" i="8" s="1"/>
  <c r="U946" i="8"/>
  <c r="U945" i="8" s="1"/>
  <c r="U1526" i="8"/>
  <c r="U1525" i="8" s="1"/>
  <c r="U1168" i="8"/>
  <c r="U1167" i="8" s="1"/>
  <c r="U1134" i="8"/>
  <c r="U1133" i="8" s="1"/>
  <c r="U888" i="8"/>
  <c r="U887" i="8" s="1"/>
  <c r="U624" i="8"/>
  <c r="U623" i="8" s="1"/>
  <c r="U168" i="8"/>
  <c r="U167" i="8" s="1"/>
  <c r="U1258" i="8"/>
  <c r="U1257" i="8" s="1"/>
  <c r="U1326" i="8"/>
  <c r="U1325" i="8" s="1"/>
  <c r="U1300" i="8"/>
  <c r="U1299" i="8" s="1"/>
  <c r="U1022" i="8"/>
  <c r="U1021" i="8" s="1"/>
  <c r="U616" i="8"/>
  <c r="U615" i="8" s="1"/>
  <c r="U1190" i="8"/>
  <c r="U1189" i="8" s="1"/>
  <c r="U1524" i="8"/>
  <c r="U1523" i="8" s="1"/>
  <c r="U160" i="8"/>
  <c r="U159" i="8" s="1"/>
  <c r="U1038" i="8"/>
  <c r="U1037" i="8" s="1"/>
  <c r="U1460" i="8"/>
  <c r="U1459" i="8" s="1"/>
  <c r="U898" i="8"/>
  <c r="U897" i="8" s="1"/>
  <c r="U844" i="8"/>
  <c r="U843" i="8" s="1"/>
  <c r="U948" i="8"/>
  <c r="U947" i="8" s="1"/>
  <c r="U1194" i="8"/>
  <c r="U1193" i="8" s="1"/>
  <c r="U1488" i="8"/>
  <c r="U1487" i="8" s="1"/>
  <c r="U788" i="8"/>
  <c r="U787" i="8" s="1"/>
  <c r="U608" i="8"/>
  <c r="U607" i="8" s="1"/>
  <c r="U840" i="8"/>
  <c r="U839" i="8" s="1"/>
  <c r="U1388" i="8"/>
  <c r="U1387" i="8" s="1"/>
  <c r="U976" i="8"/>
  <c r="U975" i="8" s="1"/>
  <c r="U1272" i="8"/>
  <c r="U1271" i="8" s="1"/>
  <c r="U1502" i="8"/>
  <c r="U1501" i="8" s="1"/>
  <c r="U1162" i="8"/>
  <c r="U1161" i="8" s="1"/>
  <c r="U954" i="8"/>
  <c r="U953" i="8" s="1"/>
  <c r="U654" i="8"/>
  <c r="U653" i="8" s="1"/>
  <c r="U414" i="8"/>
  <c r="U413" i="8" s="1"/>
  <c r="U356" i="8"/>
  <c r="U355" i="8" s="1"/>
  <c r="U264" i="8"/>
  <c r="U263" i="8" s="1"/>
  <c r="U1208" i="8"/>
  <c r="U1207" i="8" s="1"/>
  <c r="U1116" i="8"/>
  <c r="U1115" i="8" s="1"/>
  <c r="U256" i="8"/>
  <c r="U255" i="8" s="1"/>
  <c r="U902" i="8"/>
  <c r="U901" i="8" s="1"/>
  <c r="U916" i="8"/>
  <c r="U915" i="8" s="1"/>
  <c r="U398" i="8"/>
  <c r="U397" i="8" s="1"/>
  <c r="U900" i="8"/>
  <c r="U899" i="8" s="1"/>
  <c r="U784" i="8"/>
  <c r="U783" i="8" s="1"/>
  <c r="U838" i="8"/>
  <c r="U837" i="8" s="1"/>
  <c r="U1512" i="8"/>
  <c r="U1511" i="8" s="1"/>
  <c r="U366" i="8"/>
  <c r="U365" i="8" s="1"/>
  <c r="U836" i="8"/>
  <c r="U835" i="8" s="1"/>
  <c r="U1264" i="8"/>
  <c r="U1263" i="8" s="1"/>
  <c r="U1310" i="8"/>
  <c r="U1309" i="8" s="1"/>
  <c r="U1026" i="8"/>
  <c r="U1025" i="8" s="1"/>
  <c r="U966" i="8"/>
  <c r="U965" i="8" s="1"/>
  <c r="U756" i="8"/>
  <c r="U755" i="8" s="1"/>
  <c r="U664" i="8"/>
  <c r="U663" i="8" s="1"/>
  <c r="U528" i="8"/>
  <c r="U527" i="8" s="1"/>
  <c r="U262" i="8"/>
  <c r="U261" i="8" s="1"/>
  <c r="U1516" i="8"/>
  <c r="U1515" i="8" s="1"/>
  <c r="U720" i="8"/>
  <c r="U719" i="8" s="1"/>
  <c r="U566" i="8"/>
  <c r="U565" i="8" s="1"/>
  <c r="U230" i="8"/>
  <c r="U229" i="8" s="1"/>
  <c r="U1082" i="8"/>
  <c r="U1081" i="8" s="1"/>
  <c r="U858" i="8"/>
  <c r="U857" i="8" s="1"/>
  <c r="U826" i="8"/>
  <c r="U825" i="8" s="1"/>
  <c r="U316" i="8"/>
  <c r="U315" i="8" s="1"/>
  <c r="U1186" i="8"/>
  <c r="U1185" i="8" s="1"/>
  <c r="U596" i="8"/>
  <c r="U595" i="8" s="1"/>
  <c r="U288" i="8"/>
  <c r="U287" i="8" s="1"/>
  <c r="U1184" i="8"/>
  <c r="U1183" i="8" s="1"/>
  <c r="U904" i="8"/>
  <c r="U903" i="8" s="1"/>
  <c r="U752" i="8"/>
  <c r="U751" i="8" s="1"/>
  <c r="U614" i="8"/>
  <c r="U613" i="8" s="1"/>
  <c r="U602" i="8"/>
  <c r="U601" i="8" s="1"/>
  <c r="U388" i="8"/>
  <c r="U387" i="8" s="1"/>
  <c r="U364" i="8"/>
  <c r="U363" i="8" s="1"/>
  <c r="U1066" i="8"/>
  <c r="U1065" i="8" s="1"/>
  <c r="U1368" i="8"/>
  <c r="U1367" i="8" s="1"/>
  <c r="U652" i="8"/>
  <c r="U651" i="8" s="1"/>
  <c r="U362" i="8"/>
  <c r="U361" i="8" s="1"/>
  <c r="U1140" i="8"/>
  <c r="U1139" i="8" s="1"/>
  <c r="U522" i="8"/>
  <c r="U521" i="8" s="1"/>
  <c r="U1090" i="8"/>
  <c r="U1089" i="8" s="1"/>
  <c r="U564" i="8"/>
  <c r="U563" i="8" s="1"/>
  <c r="U854" i="8"/>
  <c r="U853" i="8" s="1"/>
  <c r="U1254" i="8"/>
  <c r="U1253" i="8" s="1"/>
  <c r="U1304" i="8"/>
  <c r="U1303" i="8" s="1"/>
  <c r="U1192" i="8"/>
  <c r="U1191" i="8" s="1"/>
  <c r="U730" i="8"/>
  <c r="U729" i="8" s="1"/>
  <c r="U1100" i="8"/>
  <c r="U1099" i="8" s="1"/>
  <c r="U1518" i="8"/>
  <c r="U1517" i="8" s="1"/>
  <c r="U526" i="8"/>
  <c r="U525" i="8" s="1"/>
  <c r="U1534" i="8"/>
  <c r="U1533" i="8" s="1"/>
  <c r="U1234" i="8"/>
  <c r="U1233" i="8" s="1"/>
  <c r="U1378" i="8"/>
  <c r="U1377" i="8" s="1"/>
  <c r="U392" i="8"/>
  <c r="U391" i="8" s="1"/>
  <c r="U354" i="8"/>
  <c r="U353" i="8" s="1"/>
  <c r="U1336" i="8"/>
  <c r="U1335" i="8" s="1"/>
  <c r="U1106" i="8"/>
  <c r="U1105" i="8" s="1"/>
  <c r="U568" i="8"/>
  <c r="U567" i="8" s="1"/>
  <c r="U292" i="8"/>
  <c r="U291" i="8" s="1"/>
  <c r="U1158" i="8"/>
  <c r="U1157" i="8" s="1"/>
  <c r="U1076" i="8"/>
  <c r="U1075" i="8" s="1"/>
  <c r="U798" i="8"/>
  <c r="U797" i="8" s="1"/>
  <c r="U322" i="8"/>
  <c r="U321" i="8" s="1"/>
  <c r="U876" i="8"/>
  <c r="U875" i="8" s="1"/>
  <c r="U974" i="8"/>
  <c r="U973" i="8" s="1"/>
  <c r="U1330" i="8"/>
  <c r="U1329" i="8" s="1"/>
  <c r="U1372" i="8"/>
  <c r="U1371" i="8" s="1"/>
  <c r="U1248" i="8"/>
  <c r="U1247" i="8" s="1"/>
  <c r="U672" i="8"/>
  <c r="U671" i="8" s="1"/>
  <c r="U1472" i="8"/>
  <c r="U1471" i="8" s="1"/>
  <c r="U1114" i="8"/>
  <c r="U1113" i="8" s="1"/>
  <c r="U1392" i="8"/>
  <c r="U1391" i="8" s="1"/>
  <c r="U768" i="8"/>
  <c r="U767" i="8" s="1"/>
  <c r="U1221" i="8"/>
  <c r="J420" i="8"/>
  <c r="J418" i="8" s="1"/>
  <c r="J417" i="8" s="1"/>
  <c r="N420" i="8"/>
  <c r="N418" i="8" s="1"/>
  <c r="N417" i="8" s="1"/>
  <c r="F420" i="8"/>
  <c r="F418" i="8" s="1"/>
  <c r="F417" i="8" s="1"/>
  <c r="R420" i="8"/>
  <c r="R418" i="8" s="1"/>
  <c r="R417" i="8" s="1"/>
  <c r="S420" i="8"/>
  <c r="S418" i="8" s="1"/>
  <c r="S417" i="8" s="1"/>
  <c r="P420" i="8"/>
  <c r="P418" i="8" s="1"/>
  <c r="P417" i="8" s="1"/>
  <c r="M420" i="8"/>
  <c r="M418" i="8" s="1"/>
  <c r="M417" i="8" s="1"/>
  <c r="G420" i="8"/>
  <c r="G418" i="8" s="1"/>
  <c r="G417" i="8" s="1"/>
  <c r="D420" i="8"/>
  <c r="D418" i="8" s="1"/>
  <c r="D417" i="8" s="1"/>
  <c r="T420" i="8"/>
  <c r="T418" i="8" s="1"/>
  <c r="T417" i="8" s="1"/>
  <c r="Q420" i="8"/>
  <c r="Q418" i="8" s="1"/>
  <c r="Q417" i="8" s="1"/>
  <c r="K420" i="8"/>
  <c r="K418" i="8" s="1"/>
  <c r="K417" i="8" s="1"/>
  <c r="H420" i="8"/>
  <c r="H418" i="8" s="1"/>
  <c r="H417" i="8" s="1"/>
  <c r="E420" i="8"/>
  <c r="E418" i="8" s="1"/>
  <c r="E417" i="8" s="1"/>
  <c r="L420" i="8"/>
  <c r="L418" i="8" s="1"/>
  <c r="L417" i="8" s="1"/>
  <c r="I420" i="8"/>
  <c r="I418" i="8" s="1"/>
  <c r="I417" i="8" s="1"/>
  <c r="O420" i="8"/>
  <c r="O418" i="8" s="1"/>
  <c r="O417" i="8" s="1"/>
  <c r="H232" i="8"/>
  <c r="H231" i="8" s="1"/>
  <c r="T232" i="8"/>
  <c r="T231" i="8" s="1"/>
  <c r="I232" i="8"/>
  <c r="I231" i="8" s="1"/>
  <c r="R232" i="8"/>
  <c r="R231" i="8" s="1"/>
  <c r="U325" i="8"/>
  <c r="H215" i="1"/>
  <c r="C422" i="8" s="1"/>
  <c r="C424" i="8"/>
  <c r="P1220" i="8"/>
  <c r="P1219" i="8" s="1"/>
  <c r="S1220" i="8"/>
  <c r="S1219" i="8" s="1"/>
  <c r="Q1220" i="8"/>
  <c r="Q1219" i="8" s="1"/>
  <c r="R1220" i="8"/>
  <c r="R1219" i="8" s="1"/>
  <c r="E214" i="8"/>
  <c r="E213" i="8" s="1"/>
  <c r="G214" i="8"/>
  <c r="G213" i="8" s="1"/>
  <c r="P214" i="8"/>
  <c r="P213" i="8" s="1"/>
  <c r="O214" i="8"/>
  <c r="O213" i="8" s="1"/>
  <c r="J214" i="8"/>
  <c r="J213" i="8" s="1"/>
  <c r="R1556" i="8"/>
  <c r="R1554" i="8" s="1"/>
  <c r="R1553" i="8" s="1"/>
  <c r="F1556" i="8"/>
  <c r="F1554" i="8" s="1"/>
  <c r="F1553" i="8" s="1"/>
  <c r="N1556" i="8"/>
  <c r="N1554" i="8" s="1"/>
  <c r="N1553" i="8" s="1"/>
  <c r="S1556" i="8"/>
  <c r="S1554" i="8" s="1"/>
  <c r="S1553" i="8" s="1"/>
  <c r="P1556" i="8"/>
  <c r="P1554" i="8" s="1"/>
  <c r="P1553" i="8" s="1"/>
  <c r="M1556" i="8"/>
  <c r="M1554" i="8" s="1"/>
  <c r="M1553" i="8" s="1"/>
  <c r="K1556" i="8"/>
  <c r="K1554" i="8" s="1"/>
  <c r="H1556" i="8"/>
  <c r="H1554" i="8" s="1"/>
  <c r="E1556" i="8"/>
  <c r="E1554" i="8" s="1"/>
  <c r="E1553" i="8" s="1"/>
  <c r="G1556" i="8"/>
  <c r="G1554" i="8" s="1"/>
  <c r="G1553" i="8" s="1"/>
  <c r="T1556" i="8"/>
  <c r="T1554" i="8" s="1"/>
  <c r="T1553" i="8" s="1"/>
  <c r="O1556" i="8"/>
  <c r="O1554" i="8" s="1"/>
  <c r="I1556" i="8"/>
  <c r="I1554" i="8" s="1"/>
  <c r="I1553" i="8" s="1"/>
  <c r="J1556" i="8"/>
  <c r="J1554" i="8" s="1"/>
  <c r="J1553" i="8" s="1"/>
  <c r="L1556" i="8"/>
  <c r="L1554" i="8" s="1"/>
  <c r="L1553" i="8" s="1"/>
  <c r="D1556" i="8"/>
  <c r="D1554" i="8" s="1"/>
  <c r="Q1556" i="8"/>
  <c r="Q1554" i="8" s="1"/>
  <c r="Q1553" i="8" s="1"/>
  <c r="H58" i="1"/>
  <c r="C148" i="8"/>
  <c r="S122" i="8"/>
  <c r="S110" i="8" s="1"/>
  <c r="N122" i="8"/>
  <c r="N110" i="8" s="1"/>
  <c r="H122" i="8"/>
  <c r="H110" i="8" s="1"/>
  <c r="G122" i="8"/>
  <c r="G110" i="8" s="1"/>
  <c r="D122" i="8"/>
  <c r="D110" i="8" s="1"/>
  <c r="T122" i="8"/>
  <c r="T110" i="8" s="1"/>
  <c r="R122" i="8"/>
  <c r="R110" i="8" s="1"/>
  <c r="Q122" i="8"/>
  <c r="Q110" i="8" s="1"/>
  <c r="E122" i="8"/>
  <c r="E110" i="8" s="1"/>
  <c r="O122" i="8"/>
  <c r="O110" i="8" s="1"/>
  <c r="L122" i="8"/>
  <c r="L110" i="8" s="1"/>
  <c r="J122" i="8"/>
  <c r="J110" i="8" s="1"/>
  <c r="I122" i="8"/>
  <c r="I110" i="8" s="1"/>
  <c r="P122" i="8"/>
  <c r="P110" i="8" s="1"/>
  <c r="M122" i="8"/>
  <c r="M110" i="8" s="1"/>
  <c r="K122" i="8"/>
  <c r="K110" i="8" s="1"/>
  <c r="F122" i="8"/>
  <c r="F110" i="8" s="1"/>
  <c r="D36" i="8"/>
  <c r="K36" i="8"/>
  <c r="K34" i="8" s="1"/>
  <c r="K33" i="8" s="1"/>
  <c r="O36" i="8"/>
  <c r="O34" i="8" s="1"/>
  <c r="O33" i="8" s="1"/>
  <c r="S36" i="8"/>
  <c r="S34" i="8" s="1"/>
  <c r="S33" i="8" s="1"/>
  <c r="T36" i="8"/>
  <c r="T34" i="8" s="1"/>
  <c r="T33" i="8" s="1"/>
  <c r="H36" i="8"/>
  <c r="H34" i="8" s="1"/>
  <c r="H33" i="8" s="1"/>
  <c r="L36" i="8"/>
  <c r="L34" i="8" s="1"/>
  <c r="L33" i="8" s="1"/>
  <c r="P36" i="8"/>
  <c r="P34" i="8" s="1"/>
  <c r="P33" i="8" s="1"/>
  <c r="R36" i="8"/>
  <c r="R34" i="8" s="1"/>
  <c r="R33" i="8" s="1"/>
  <c r="M36" i="8"/>
  <c r="M34" i="8" s="1"/>
  <c r="Q36" i="8"/>
  <c r="Q34" i="8" s="1"/>
  <c r="Q33" i="8" s="1"/>
  <c r="E36" i="8"/>
  <c r="E34" i="8" s="1"/>
  <c r="E33" i="8" s="1"/>
  <c r="I36" i="8"/>
  <c r="I34" i="8" s="1"/>
  <c r="I33" i="8" s="1"/>
  <c r="G36" i="8"/>
  <c r="G34" i="8" s="1"/>
  <c r="G33" i="8" s="1"/>
  <c r="F36" i="8"/>
  <c r="F34" i="8" s="1"/>
  <c r="F33" i="8" s="1"/>
  <c r="J36" i="8"/>
  <c r="J34" i="8" s="1"/>
  <c r="J33" i="8" s="1"/>
  <c r="N36" i="8"/>
  <c r="N34" i="8" s="1"/>
  <c r="N33" i="8" s="1"/>
  <c r="R1356" i="8"/>
  <c r="R1354" i="8" s="1"/>
  <c r="R1353" i="8" s="1"/>
  <c r="N1356" i="8"/>
  <c r="N1354" i="8" s="1"/>
  <c r="N1353" i="8" s="1"/>
  <c r="F1356" i="8"/>
  <c r="F1354" i="8" s="1"/>
  <c r="F1353" i="8" s="1"/>
  <c r="J1356" i="8"/>
  <c r="J1354" i="8" s="1"/>
  <c r="J1353" i="8" s="1"/>
  <c r="K1356" i="8"/>
  <c r="K1354" i="8" s="1"/>
  <c r="K1353" i="8" s="1"/>
  <c r="H1356" i="8"/>
  <c r="H1354" i="8" s="1"/>
  <c r="H1353" i="8" s="1"/>
  <c r="E1356" i="8"/>
  <c r="E1354" i="8" s="1"/>
  <c r="E1353" i="8" s="1"/>
  <c r="O1356" i="8"/>
  <c r="O1354" i="8" s="1"/>
  <c r="O1353" i="8" s="1"/>
  <c r="P1356" i="8"/>
  <c r="P1354" i="8" s="1"/>
  <c r="P1353" i="8" s="1"/>
  <c r="Q1356" i="8"/>
  <c r="Q1354" i="8" s="1"/>
  <c r="Q1353" i="8" s="1"/>
  <c r="S1356" i="8"/>
  <c r="S1354" i="8" s="1"/>
  <c r="S1353" i="8" s="1"/>
  <c r="T1356" i="8"/>
  <c r="T1354" i="8" s="1"/>
  <c r="T1353" i="8" s="1"/>
  <c r="G1356" i="8"/>
  <c r="G1354" i="8" s="1"/>
  <c r="G1353" i="8" s="1"/>
  <c r="L1356" i="8"/>
  <c r="L1354" i="8" s="1"/>
  <c r="L1353" i="8" s="1"/>
  <c r="M1356" i="8"/>
  <c r="M1354" i="8" s="1"/>
  <c r="M1353" i="8" s="1"/>
  <c r="D1356" i="8"/>
  <c r="D1354" i="8" s="1"/>
  <c r="D1353" i="8" s="1"/>
  <c r="I1356" i="8"/>
  <c r="I1354" i="8" s="1"/>
  <c r="I1353" i="8" s="1"/>
  <c r="F1406" i="8"/>
  <c r="F1400" i="8" s="1"/>
  <c r="F1399" i="8" s="1"/>
  <c r="J1406" i="8"/>
  <c r="J1400" i="8" s="1"/>
  <c r="J1399" i="8" s="1"/>
  <c r="R1406" i="8"/>
  <c r="R1400" i="8" s="1"/>
  <c r="R1399" i="8" s="1"/>
  <c r="O1406" i="8"/>
  <c r="O1400" i="8" s="1"/>
  <c r="O1399" i="8" s="1"/>
  <c r="L1406" i="8"/>
  <c r="L1400" i="8" s="1"/>
  <c r="L1399" i="8" s="1"/>
  <c r="I1406" i="8"/>
  <c r="I1400" i="8" s="1"/>
  <c r="I1399" i="8" s="1"/>
  <c r="S1406" i="8"/>
  <c r="S1400" i="8" s="1"/>
  <c r="S1399" i="8" s="1"/>
  <c r="P1406" i="8"/>
  <c r="P1400" i="8" s="1"/>
  <c r="P1399" i="8" s="1"/>
  <c r="M1406" i="8"/>
  <c r="M1400" i="8" s="1"/>
  <c r="M1399" i="8" s="1"/>
  <c r="N1406" i="8"/>
  <c r="N1400" i="8" s="1"/>
  <c r="N1399" i="8" s="1"/>
  <c r="D1406" i="8"/>
  <c r="D1400" i="8" s="1"/>
  <c r="D1399" i="8" s="1"/>
  <c r="Q1406" i="8"/>
  <c r="Q1400" i="8" s="1"/>
  <c r="Q1399" i="8" s="1"/>
  <c r="H1406" i="8"/>
  <c r="H1400" i="8" s="1"/>
  <c r="H1399" i="8" s="1"/>
  <c r="G1406" i="8"/>
  <c r="G1400" i="8" s="1"/>
  <c r="G1399" i="8" s="1"/>
  <c r="T1406" i="8"/>
  <c r="T1400" i="8" s="1"/>
  <c r="T1399" i="8" s="1"/>
  <c r="K1406" i="8"/>
  <c r="K1400" i="8" s="1"/>
  <c r="K1399" i="8" s="1"/>
  <c r="E1406" i="8"/>
  <c r="E1400" i="8" s="1"/>
  <c r="E1399" i="8" s="1"/>
  <c r="J1458" i="8"/>
  <c r="J1412" i="8" s="1"/>
  <c r="F1458" i="8"/>
  <c r="F1412" i="8" s="1"/>
  <c r="G1458" i="8"/>
  <c r="G1412" i="8" s="1"/>
  <c r="D1458" i="8"/>
  <c r="D1412" i="8" s="1"/>
  <c r="T1458" i="8"/>
  <c r="T1412" i="8" s="1"/>
  <c r="Q1458" i="8"/>
  <c r="Q1412" i="8" s="1"/>
  <c r="N1458" i="8"/>
  <c r="N1412" i="8" s="1"/>
  <c r="O1458" i="8"/>
  <c r="O1412" i="8" s="1"/>
  <c r="L1458" i="8"/>
  <c r="L1412" i="8" s="1"/>
  <c r="I1458" i="8"/>
  <c r="I1412" i="8" s="1"/>
  <c r="S1458" i="8"/>
  <c r="S1412" i="8" s="1"/>
  <c r="M1458" i="8"/>
  <c r="M1412" i="8" s="1"/>
  <c r="H1458" i="8"/>
  <c r="H1412" i="8" s="1"/>
  <c r="R1458" i="8"/>
  <c r="R1412" i="8" s="1"/>
  <c r="K1458" i="8"/>
  <c r="K1412" i="8" s="1"/>
  <c r="P1458" i="8"/>
  <c r="P1412" i="8" s="1"/>
  <c r="E1458" i="8"/>
  <c r="E1412" i="8" s="1"/>
  <c r="F402" i="8"/>
  <c r="F400" i="8" s="1"/>
  <c r="F399" i="8" s="1"/>
  <c r="K402" i="8"/>
  <c r="K400" i="8" s="1"/>
  <c r="K399" i="8" s="1"/>
  <c r="L402" i="8"/>
  <c r="L400" i="8" s="1"/>
  <c r="L399" i="8" s="1"/>
  <c r="O402" i="8"/>
  <c r="O400" i="8" s="1"/>
  <c r="O399" i="8" s="1"/>
  <c r="Q402" i="8"/>
  <c r="Q400" i="8" s="1"/>
  <c r="Q399" i="8" s="1"/>
  <c r="J402" i="8"/>
  <c r="J400" i="8" s="1"/>
  <c r="J399" i="8" s="1"/>
  <c r="S402" i="8"/>
  <c r="S400" i="8" s="1"/>
  <c r="S399" i="8" s="1"/>
  <c r="P402" i="8"/>
  <c r="P400" i="8" s="1"/>
  <c r="P399" i="8" s="1"/>
  <c r="E402" i="8"/>
  <c r="E400" i="8" s="1"/>
  <c r="E399" i="8" s="1"/>
  <c r="N402" i="8"/>
  <c r="N400" i="8" s="1"/>
  <c r="N399" i="8" s="1"/>
  <c r="D402" i="8"/>
  <c r="D400" i="8" s="1"/>
  <c r="D399" i="8" s="1"/>
  <c r="T402" i="8"/>
  <c r="T400" i="8" s="1"/>
  <c r="T399" i="8" s="1"/>
  <c r="I402" i="8"/>
  <c r="I400" i="8" s="1"/>
  <c r="I399" i="8" s="1"/>
  <c r="M402" i="8"/>
  <c r="M400" i="8" s="1"/>
  <c r="M399" i="8" s="1"/>
  <c r="R402" i="8"/>
  <c r="R400" i="8" s="1"/>
  <c r="R399" i="8" s="1"/>
  <c r="H402" i="8"/>
  <c r="H400" i="8" s="1"/>
  <c r="H399" i="8" s="1"/>
  <c r="G402" i="8"/>
  <c r="G400" i="8" s="1"/>
  <c r="G399" i="8" s="1"/>
  <c r="Q232" i="8"/>
  <c r="Q231" i="8" s="1"/>
  <c r="M232" i="8"/>
  <c r="M231" i="8" s="1"/>
  <c r="K232" i="8"/>
  <c r="K231" i="8" s="1"/>
  <c r="J232" i="8"/>
  <c r="J231" i="8" s="1"/>
  <c r="F1220" i="8"/>
  <c r="F1219" i="8" s="1"/>
  <c r="I1220" i="8"/>
  <c r="I1219" i="8" s="1"/>
  <c r="T1220" i="8"/>
  <c r="T1219" i="8" s="1"/>
  <c r="J1220" i="8"/>
  <c r="J1219" i="8" s="1"/>
  <c r="H214" i="8"/>
  <c r="H213" i="8" s="1"/>
  <c r="Q214" i="8"/>
  <c r="Q213" i="8" s="1"/>
  <c r="S214" i="8"/>
  <c r="S213" i="8" s="1"/>
  <c r="R214" i="8"/>
  <c r="R213" i="8" s="1"/>
  <c r="N328" i="8"/>
  <c r="J328" i="8"/>
  <c r="J324" i="8" s="1"/>
  <c r="J323" i="8" s="1"/>
  <c r="G328" i="8"/>
  <c r="G324" i="8" s="1"/>
  <c r="G323" i="8" s="1"/>
  <c r="D328" i="8"/>
  <c r="D324" i="8" s="1"/>
  <c r="D323" i="8" s="1"/>
  <c r="T328" i="8"/>
  <c r="T324" i="8" s="1"/>
  <c r="T323" i="8" s="1"/>
  <c r="Q328" i="8"/>
  <c r="Q324" i="8" s="1"/>
  <c r="Q323" i="8" s="1"/>
  <c r="R328" i="8"/>
  <c r="R324" i="8" s="1"/>
  <c r="R323" i="8" s="1"/>
  <c r="K328" i="8"/>
  <c r="K324" i="8" s="1"/>
  <c r="K323" i="8" s="1"/>
  <c r="H328" i="8"/>
  <c r="H324" i="8" s="1"/>
  <c r="H323" i="8" s="1"/>
  <c r="E328" i="8"/>
  <c r="E324" i="8" s="1"/>
  <c r="E323" i="8" s="1"/>
  <c r="P328" i="8"/>
  <c r="P324" i="8" s="1"/>
  <c r="P323" i="8" s="1"/>
  <c r="F328" i="8"/>
  <c r="F324" i="8" s="1"/>
  <c r="F323" i="8" s="1"/>
  <c r="O328" i="8"/>
  <c r="O324" i="8" s="1"/>
  <c r="O323" i="8" s="1"/>
  <c r="I328" i="8"/>
  <c r="I324" i="8" s="1"/>
  <c r="I323" i="8" s="1"/>
  <c r="S328" i="8"/>
  <c r="S324" i="8" s="1"/>
  <c r="S323" i="8" s="1"/>
  <c r="M328" i="8"/>
  <c r="M324" i="8" s="1"/>
  <c r="M323" i="8" s="1"/>
  <c r="L328" i="8"/>
  <c r="L324" i="8" s="1"/>
  <c r="L323" i="8" s="1"/>
  <c r="R760" i="8"/>
  <c r="R758" i="8" s="1"/>
  <c r="R757" i="8" s="1"/>
  <c r="J760" i="8"/>
  <c r="J758" i="8" s="1"/>
  <c r="J757" i="8" s="1"/>
  <c r="F760" i="8"/>
  <c r="F758" i="8" s="1"/>
  <c r="F757" i="8" s="1"/>
  <c r="N760" i="8"/>
  <c r="N758" i="8" s="1"/>
  <c r="N757" i="8" s="1"/>
  <c r="S760" i="8"/>
  <c r="S758" i="8" s="1"/>
  <c r="S757" i="8" s="1"/>
  <c r="P760" i="8"/>
  <c r="P758" i="8" s="1"/>
  <c r="P757" i="8" s="1"/>
  <c r="M760" i="8"/>
  <c r="M758" i="8" s="1"/>
  <c r="M757" i="8" s="1"/>
  <c r="G760" i="8"/>
  <c r="G758" i="8" s="1"/>
  <c r="G757" i="8" s="1"/>
  <c r="D760" i="8"/>
  <c r="D758" i="8" s="1"/>
  <c r="D757" i="8" s="1"/>
  <c r="T760" i="8"/>
  <c r="T758" i="8" s="1"/>
  <c r="T757" i="8" s="1"/>
  <c r="Q760" i="8"/>
  <c r="Q758" i="8" s="1"/>
  <c r="Q757" i="8" s="1"/>
  <c r="K760" i="8"/>
  <c r="K758" i="8" s="1"/>
  <c r="K757" i="8" s="1"/>
  <c r="H760" i="8"/>
  <c r="H758" i="8" s="1"/>
  <c r="H757" i="8" s="1"/>
  <c r="E760" i="8"/>
  <c r="E758" i="8" s="1"/>
  <c r="E757" i="8" s="1"/>
  <c r="O760" i="8"/>
  <c r="O758" i="8" s="1"/>
  <c r="O757" i="8" s="1"/>
  <c r="L760" i="8"/>
  <c r="L758" i="8" s="1"/>
  <c r="L757" i="8" s="1"/>
  <c r="I760" i="8"/>
  <c r="I758" i="8" s="1"/>
  <c r="I757" i="8" s="1"/>
  <c r="F260" i="8"/>
  <c r="F258" i="8" s="1"/>
  <c r="F257" i="8" s="1"/>
  <c r="J260" i="8"/>
  <c r="J258" i="8" s="1"/>
  <c r="J257" i="8" s="1"/>
  <c r="N260" i="8"/>
  <c r="N258" i="8" s="1"/>
  <c r="N257" i="8" s="1"/>
  <c r="O260" i="8"/>
  <c r="O258" i="8" s="1"/>
  <c r="O257" i="8" s="1"/>
  <c r="L260" i="8"/>
  <c r="L258" i="8" s="1"/>
  <c r="L257" i="8" s="1"/>
  <c r="I260" i="8"/>
  <c r="I258" i="8" s="1"/>
  <c r="I257" i="8" s="1"/>
  <c r="R260" i="8"/>
  <c r="R258" i="8" s="1"/>
  <c r="R257" i="8" s="1"/>
  <c r="S260" i="8"/>
  <c r="S258" i="8" s="1"/>
  <c r="S257" i="8" s="1"/>
  <c r="P260" i="8"/>
  <c r="P258" i="8" s="1"/>
  <c r="P257" i="8" s="1"/>
  <c r="M260" i="8"/>
  <c r="M258" i="8" s="1"/>
  <c r="M257" i="8" s="1"/>
  <c r="G260" i="8"/>
  <c r="G258" i="8" s="1"/>
  <c r="G257" i="8" s="1"/>
  <c r="D260" i="8"/>
  <c r="D258" i="8" s="1"/>
  <c r="D257" i="8" s="1"/>
  <c r="T260" i="8"/>
  <c r="T258" i="8" s="1"/>
  <c r="T257" i="8" s="1"/>
  <c r="Q260" i="8"/>
  <c r="Q258" i="8" s="1"/>
  <c r="Q257" i="8" s="1"/>
  <c r="K260" i="8"/>
  <c r="K258" i="8" s="1"/>
  <c r="K257" i="8" s="1"/>
  <c r="H260" i="8"/>
  <c r="H258" i="8" s="1"/>
  <c r="H257" i="8" s="1"/>
  <c r="E260" i="8"/>
  <c r="E258" i="8" s="1"/>
  <c r="E257" i="8" s="1"/>
  <c r="H152" i="8"/>
  <c r="H148" i="8" s="1"/>
  <c r="O152" i="8"/>
  <c r="O148" i="8" s="1"/>
  <c r="L152" i="8"/>
  <c r="L148" i="8" s="1"/>
  <c r="J152" i="8"/>
  <c r="J148" i="8" s="1"/>
  <c r="I152" i="8"/>
  <c r="I148" i="8" s="1"/>
  <c r="S152" i="8"/>
  <c r="S148" i="8" s="1"/>
  <c r="N152" i="8"/>
  <c r="N148" i="8" s="1"/>
  <c r="P152" i="8"/>
  <c r="P148" i="8" s="1"/>
  <c r="M152" i="8"/>
  <c r="M148" i="8" s="1"/>
  <c r="G152" i="8"/>
  <c r="G148" i="8" s="1"/>
  <c r="D152" i="8"/>
  <c r="D148" i="8" s="1"/>
  <c r="T152" i="8"/>
  <c r="T148" i="8" s="1"/>
  <c r="R152" i="8"/>
  <c r="R148" i="8" s="1"/>
  <c r="Q152" i="8"/>
  <c r="Q148" i="8" s="1"/>
  <c r="K152" i="8"/>
  <c r="K148" i="8" s="1"/>
  <c r="F152" i="8"/>
  <c r="F148" i="8" s="1"/>
  <c r="E152" i="8"/>
  <c r="E148" i="8" s="1"/>
  <c r="J1298" i="8"/>
  <c r="J1296" i="8" s="1"/>
  <c r="F1298" i="8"/>
  <c r="F1296" i="8" s="1"/>
  <c r="R1298" i="8"/>
  <c r="R1296" i="8" s="1"/>
  <c r="N1298" i="8"/>
  <c r="N1296" i="8" s="1"/>
  <c r="K1298" i="8"/>
  <c r="K1296" i="8" s="1"/>
  <c r="H1298" i="8"/>
  <c r="H1296" i="8" s="1"/>
  <c r="E1298" i="8"/>
  <c r="E1296" i="8" s="1"/>
  <c r="S1298" i="8"/>
  <c r="S1296" i="8" s="1"/>
  <c r="P1298" i="8"/>
  <c r="P1296" i="8" s="1"/>
  <c r="M1298" i="8"/>
  <c r="M1296" i="8" s="1"/>
  <c r="O1298" i="8"/>
  <c r="O1296" i="8" s="1"/>
  <c r="I1298" i="8"/>
  <c r="I1296" i="8" s="1"/>
  <c r="D1298" i="8"/>
  <c r="D1296" i="8" s="1"/>
  <c r="Q1298" i="8"/>
  <c r="Q1296" i="8" s="1"/>
  <c r="L1298" i="8"/>
  <c r="L1296" i="8" s="1"/>
  <c r="G1298" i="8"/>
  <c r="G1296" i="8" s="1"/>
  <c r="T1298" i="8"/>
  <c r="T1296" i="8" s="1"/>
  <c r="R1156" i="8"/>
  <c r="R1154" i="8" s="1"/>
  <c r="F1156" i="8"/>
  <c r="F1154" i="8" s="1"/>
  <c r="N1156" i="8"/>
  <c r="N1154" i="8" s="1"/>
  <c r="J1156" i="8"/>
  <c r="J1154" i="8" s="1"/>
  <c r="K1156" i="8"/>
  <c r="K1154" i="8" s="1"/>
  <c r="H1156" i="8"/>
  <c r="H1154" i="8" s="1"/>
  <c r="E1156" i="8"/>
  <c r="E1154" i="8" s="1"/>
  <c r="O1156" i="8"/>
  <c r="O1154" i="8" s="1"/>
  <c r="L1156" i="8"/>
  <c r="L1154" i="8" s="1"/>
  <c r="I1156" i="8"/>
  <c r="I1154" i="8" s="1"/>
  <c r="S1156" i="8"/>
  <c r="S1154" i="8" s="1"/>
  <c r="P1156" i="8"/>
  <c r="P1154" i="8" s="1"/>
  <c r="M1156" i="8"/>
  <c r="M1154" i="8" s="1"/>
  <c r="G1156" i="8"/>
  <c r="G1154" i="8" s="1"/>
  <c r="D1156" i="8"/>
  <c r="D1154" i="8" s="1"/>
  <c r="T1156" i="8"/>
  <c r="T1154" i="8" s="1"/>
  <c r="Q1156" i="8"/>
  <c r="Q1154" i="8" s="1"/>
  <c r="R1094" i="8"/>
  <c r="R1092" i="8" s="1"/>
  <c r="R1091" i="8" s="1"/>
  <c r="F1094" i="8"/>
  <c r="F1092" i="8" s="1"/>
  <c r="F1091" i="8" s="1"/>
  <c r="G1094" i="8"/>
  <c r="G1092" i="8" s="1"/>
  <c r="G1091" i="8" s="1"/>
  <c r="D1094" i="8"/>
  <c r="D1092" i="8" s="1"/>
  <c r="D1091" i="8" s="1"/>
  <c r="T1094" i="8"/>
  <c r="T1092" i="8" s="1"/>
  <c r="T1091" i="8" s="1"/>
  <c r="Q1094" i="8"/>
  <c r="Q1092" i="8" s="1"/>
  <c r="Q1091" i="8" s="1"/>
  <c r="J1094" i="8"/>
  <c r="J1092" i="8" s="1"/>
  <c r="J1091" i="8" s="1"/>
  <c r="O1094" i="8"/>
  <c r="O1092" i="8" s="1"/>
  <c r="O1091" i="8" s="1"/>
  <c r="L1094" i="8"/>
  <c r="L1092" i="8" s="1"/>
  <c r="L1091" i="8" s="1"/>
  <c r="I1094" i="8"/>
  <c r="I1092" i="8" s="1"/>
  <c r="I1091" i="8" s="1"/>
  <c r="H1094" i="8"/>
  <c r="H1092" i="8" s="1"/>
  <c r="H1091" i="8" s="1"/>
  <c r="N1094" i="8"/>
  <c r="N1092" i="8" s="1"/>
  <c r="N1091" i="8" s="1"/>
  <c r="P1094" i="8"/>
  <c r="P1092" i="8" s="1"/>
  <c r="P1091" i="8" s="1"/>
  <c r="S1094" i="8"/>
  <c r="S1092" i="8" s="1"/>
  <c r="S1091" i="8" s="1"/>
  <c r="M1094" i="8"/>
  <c r="M1092" i="8" s="1"/>
  <c r="M1091" i="8" s="1"/>
  <c r="K1094" i="8"/>
  <c r="K1092" i="8" s="1"/>
  <c r="K1091" i="8" s="1"/>
  <c r="E1094" i="8"/>
  <c r="E1092" i="8" s="1"/>
  <c r="E1091" i="8" s="1"/>
  <c r="R824" i="8"/>
  <c r="R822" i="8" s="1"/>
  <c r="F824" i="8"/>
  <c r="F822" i="8" s="1"/>
  <c r="N824" i="8"/>
  <c r="N822" i="8" s="1"/>
  <c r="S824" i="8"/>
  <c r="S822" i="8" s="1"/>
  <c r="P824" i="8"/>
  <c r="P822" i="8" s="1"/>
  <c r="M824" i="8"/>
  <c r="M822" i="8" s="1"/>
  <c r="G824" i="8"/>
  <c r="G822" i="8" s="1"/>
  <c r="D824" i="8"/>
  <c r="D822" i="8" s="1"/>
  <c r="T824" i="8"/>
  <c r="T822" i="8" s="1"/>
  <c r="Q824" i="8"/>
  <c r="Q822" i="8" s="1"/>
  <c r="K824" i="8"/>
  <c r="K822" i="8" s="1"/>
  <c r="H824" i="8"/>
  <c r="H822" i="8" s="1"/>
  <c r="E824" i="8"/>
  <c r="E822" i="8" s="1"/>
  <c r="J824" i="8"/>
  <c r="J822" i="8" s="1"/>
  <c r="O824" i="8"/>
  <c r="O822" i="8" s="1"/>
  <c r="L824" i="8"/>
  <c r="L822" i="8" s="1"/>
  <c r="I824" i="8"/>
  <c r="I822" i="8" s="1"/>
  <c r="J510" i="8"/>
  <c r="J476" i="8" s="1"/>
  <c r="N510" i="8"/>
  <c r="N476" i="8" s="1"/>
  <c r="F510" i="8"/>
  <c r="F476" i="8" s="1"/>
  <c r="R510" i="8"/>
  <c r="R476" i="8" s="1"/>
  <c r="K510" i="8"/>
  <c r="K476" i="8" s="1"/>
  <c r="H510" i="8"/>
  <c r="H476" i="8" s="1"/>
  <c r="E510" i="8"/>
  <c r="E476" i="8" s="1"/>
  <c r="O510" i="8"/>
  <c r="O476" i="8" s="1"/>
  <c r="L510" i="8"/>
  <c r="L476" i="8" s="1"/>
  <c r="I510" i="8"/>
  <c r="I476" i="8" s="1"/>
  <c r="S510" i="8"/>
  <c r="S476" i="8" s="1"/>
  <c r="P510" i="8"/>
  <c r="P476" i="8" s="1"/>
  <c r="M510" i="8"/>
  <c r="M476" i="8" s="1"/>
  <c r="G510" i="8"/>
  <c r="G476" i="8" s="1"/>
  <c r="D510" i="8"/>
  <c r="D476" i="8" s="1"/>
  <c r="D475" i="8" s="1"/>
  <c r="T510" i="8"/>
  <c r="T476" i="8" s="1"/>
  <c r="Q510" i="8"/>
  <c r="Q476" i="8" s="1"/>
  <c r="O250" i="8"/>
  <c r="O248" i="8" s="1"/>
  <c r="O247" i="8" s="1"/>
  <c r="H250" i="8"/>
  <c r="H248" i="8" s="1"/>
  <c r="H247" i="8" s="1"/>
  <c r="F250" i="8"/>
  <c r="F248" i="8" s="1"/>
  <c r="F247" i="8" s="1"/>
  <c r="I250" i="8"/>
  <c r="I248" i="8" s="1"/>
  <c r="I247" i="8" s="1"/>
  <c r="S250" i="8"/>
  <c r="S248" i="8" s="1"/>
  <c r="S247" i="8" s="1"/>
  <c r="L250" i="8"/>
  <c r="L248" i="8" s="1"/>
  <c r="L247" i="8" s="1"/>
  <c r="J250" i="8"/>
  <c r="J248" i="8" s="1"/>
  <c r="J247" i="8" s="1"/>
  <c r="M250" i="8"/>
  <c r="M248" i="8" s="1"/>
  <c r="M247" i="8" s="1"/>
  <c r="G250" i="8"/>
  <c r="G248" i="8" s="1"/>
  <c r="G247" i="8" s="1"/>
  <c r="N250" i="8"/>
  <c r="N248" i="8" s="1"/>
  <c r="N247" i="8" s="1"/>
  <c r="P250" i="8"/>
  <c r="P248" i="8" s="1"/>
  <c r="P247" i="8" s="1"/>
  <c r="R250" i="8"/>
  <c r="R248" i="8" s="1"/>
  <c r="R247" i="8" s="1"/>
  <c r="Q250" i="8"/>
  <c r="Q248" i="8" s="1"/>
  <c r="Q247" i="8" s="1"/>
  <c r="K250" i="8"/>
  <c r="K248" i="8" s="1"/>
  <c r="K247" i="8" s="1"/>
  <c r="D250" i="8"/>
  <c r="D248" i="8" s="1"/>
  <c r="D247" i="8" s="1"/>
  <c r="T250" i="8"/>
  <c r="T248" i="8" s="1"/>
  <c r="T247" i="8" s="1"/>
  <c r="E250" i="8"/>
  <c r="E248" i="8" s="1"/>
  <c r="E247" i="8" s="1"/>
  <c r="C1560" i="8"/>
  <c r="H783" i="1"/>
  <c r="J312" i="8"/>
  <c r="J304" i="8" s="1"/>
  <c r="J303" i="8" s="1"/>
  <c r="N312" i="8"/>
  <c r="N304" i="8" s="1"/>
  <c r="N303" i="8" s="1"/>
  <c r="O312" i="8"/>
  <c r="O304" i="8" s="1"/>
  <c r="O303" i="8" s="1"/>
  <c r="L312" i="8"/>
  <c r="L304" i="8" s="1"/>
  <c r="L303" i="8" s="1"/>
  <c r="I312" i="8"/>
  <c r="I304" i="8" s="1"/>
  <c r="I303" i="8" s="1"/>
  <c r="R312" i="8"/>
  <c r="R304" i="8" s="1"/>
  <c r="R303" i="8" s="1"/>
  <c r="S312" i="8"/>
  <c r="S304" i="8" s="1"/>
  <c r="S303" i="8" s="1"/>
  <c r="P312" i="8"/>
  <c r="P304" i="8" s="1"/>
  <c r="P303" i="8" s="1"/>
  <c r="M312" i="8"/>
  <c r="M304" i="8" s="1"/>
  <c r="M303" i="8" s="1"/>
  <c r="D312" i="8"/>
  <c r="D304" i="8" s="1"/>
  <c r="D303" i="8" s="1"/>
  <c r="Q312" i="8"/>
  <c r="Q304" i="8" s="1"/>
  <c r="Q303" i="8" s="1"/>
  <c r="H312" i="8"/>
  <c r="H304" i="8" s="1"/>
  <c r="H303" i="8" s="1"/>
  <c r="G312" i="8"/>
  <c r="G304" i="8" s="1"/>
  <c r="G303" i="8" s="1"/>
  <c r="T312" i="8"/>
  <c r="T304" i="8" s="1"/>
  <c r="T303" i="8" s="1"/>
  <c r="F312" i="8"/>
  <c r="F304" i="8" s="1"/>
  <c r="F303" i="8" s="1"/>
  <c r="K312" i="8"/>
  <c r="K304" i="8" s="1"/>
  <c r="K303" i="8" s="1"/>
  <c r="E312" i="8"/>
  <c r="E304" i="8" s="1"/>
  <c r="E303" i="8" s="1"/>
  <c r="J1492" i="8"/>
  <c r="J1490" i="8" s="1"/>
  <c r="J1489" i="8" s="1"/>
  <c r="N1492" i="8"/>
  <c r="N1490" i="8" s="1"/>
  <c r="N1489" i="8" s="1"/>
  <c r="R1492" i="8"/>
  <c r="R1490" i="8" s="1"/>
  <c r="R1489" i="8" s="1"/>
  <c r="S1492" i="8"/>
  <c r="S1490" i="8" s="1"/>
  <c r="S1489" i="8" s="1"/>
  <c r="P1492" i="8"/>
  <c r="P1490" i="8" s="1"/>
  <c r="P1489" i="8" s="1"/>
  <c r="M1492" i="8"/>
  <c r="M1490" i="8" s="1"/>
  <c r="M1489" i="8" s="1"/>
  <c r="F1492" i="8"/>
  <c r="F1490" i="8" s="1"/>
  <c r="F1489" i="8" s="1"/>
  <c r="G1492" i="8"/>
  <c r="G1490" i="8" s="1"/>
  <c r="G1489" i="8" s="1"/>
  <c r="D1492" i="8"/>
  <c r="D1490" i="8" s="1"/>
  <c r="D1489" i="8" s="1"/>
  <c r="T1492" i="8"/>
  <c r="T1490" i="8" s="1"/>
  <c r="T1489" i="8" s="1"/>
  <c r="Q1492" i="8"/>
  <c r="Q1490" i="8" s="1"/>
  <c r="Q1489" i="8" s="1"/>
  <c r="O1492" i="8"/>
  <c r="O1490" i="8" s="1"/>
  <c r="O1489" i="8" s="1"/>
  <c r="L1492" i="8"/>
  <c r="L1490" i="8" s="1"/>
  <c r="L1489" i="8" s="1"/>
  <c r="I1492" i="8"/>
  <c r="I1490" i="8" s="1"/>
  <c r="I1489" i="8" s="1"/>
  <c r="K1492" i="8"/>
  <c r="K1490" i="8" s="1"/>
  <c r="K1489" i="8" s="1"/>
  <c r="H1492" i="8"/>
  <c r="H1490" i="8" s="1"/>
  <c r="H1489" i="8" s="1"/>
  <c r="E1492" i="8"/>
  <c r="E1490" i="8" s="1"/>
  <c r="E1489" i="8" s="1"/>
  <c r="N782" i="8"/>
  <c r="N776" i="8" s="1"/>
  <c r="O782" i="8"/>
  <c r="O776" i="8" s="1"/>
  <c r="L782" i="8"/>
  <c r="L776" i="8" s="1"/>
  <c r="I782" i="8"/>
  <c r="I776" i="8" s="1"/>
  <c r="R782" i="8"/>
  <c r="R776" i="8" s="1"/>
  <c r="S782" i="8"/>
  <c r="S776" i="8" s="1"/>
  <c r="P782" i="8"/>
  <c r="P776" i="8" s="1"/>
  <c r="M782" i="8"/>
  <c r="M776" i="8" s="1"/>
  <c r="F782" i="8"/>
  <c r="F776" i="8" s="1"/>
  <c r="G782" i="8"/>
  <c r="G776" i="8" s="1"/>
  <c r="D782" i="8"/>
  <c r="D776" i="8" s="1"/>
  <c r="T782" i="8"/>
  <c r="T776" i="8" s="1"/>
  <c r="Q782" i="8"/>
  <c r="Q776" i="8" s="1"/>
  <c r="J782" i="8"/>
  <c r="J776" i="8" s="1"/>
  <c r="K782" i="8"/>
  <c r="K776" i="8" s="1"/>
  <c r="H782" i="8"/>
  <c r="H776" i="8" s="1"/>
  <c r="E782" i="8"/>
  <c r="E776" i="8" s="1"/>
  <c r="F208" i="8"/>
  <c r="F206" i="8" s="1"/>
  <c r="F205" i="8" s="1"/>
  <c r="N208" i="8"/>
  <c r="N206" i="8" s="1"/>
  <c r="N205" i="8" s="1"/>
  <c r="J208" i="8"/>
  <c r="J206" i="8" s="1"/>
  <c r="J205" i="8" s="1"/>
  <c r="R208" i="8"/>
  <c r="R206" i="8" s="1"/>
  <c r="R205" i="8" s="1"/>
  <c r="S208" i="8"/>
  <c r="S206" i="8" s="1"/>
  <c r="S205" i="8" s="1"/>
  <c r="P208" i="8"/>
  <c r="P206" i="8" s="1"/>
  <c r="P205" i="8" s="1"/>
  <c r="M208" i="8"/>
  <c r="M206" i="8" s="1"/>
  <c r="M205" i="8" s="1"/>
  <c r="G208" i="8"/>
  <c r="G206" i="8" s="1"/>
  <c r="G205" i="8" s="1"/>
  <c r="D208" i="8"/>
  <c r="D206" i="8" s="1"/>
  <c r="D205" i="8" s="1"/>
  <c r="T208" i="8"/>
  <c r="T206" i="8" s="1"/>
  <c r="T205" i="8" s="1"/>
  <c r="Q208" i="8"/>
  <c r="Q206" i="8" s="1"/>
  <c r="Q205" i="8" s="1"/>
  <c r="K208" i="8"/>
  <c r="K206" i="8" s="1"/>
  <c r="K205" i="8" s="1"/>
  <c r="H208" i="8"/>
  <c r="H206" i="8" s="1"/>
  <c r="H205" i="8" s="1"/>
  <c r="E208" i="8"/>
  <c r="E206" i="8" s="1"/>
  <c r="E205" i="8" s="1"/>
  <c r="O208" i="8"/>
  <c r="O206" i="8" s="1"/>
  <c r="O205" i="8" s="1"/>
  <c r="L208" i="8"/>
  <c r="L206" i="8" s="1"/>
  <c r="L205" i="8" s="1"/>
  <c r="I208" i="8"/>
  <c r="I206" i="8" s="1"/>
  <c r="I205" i="8" s="1"/>
  <c r="N728" i="8"/>
  <c r="N726" i="8" s="1"/>
  <c r="N725" i="8" s="1"/>
  <c r="O728" i="8"/>
  <c r="O726" i="8" s="1"/>
  <c r="O725" i="8" s="1"/>
  <c r="L728" i="8"/>
  <c r="L726" i="8" s="1"/>
  <c r="L725" i="8" s="1"/>
  <c r="I728" i="8"/>
  <c r="I726" i="8" s="1"/>
  <c r="I725" i="8" s="1"/>
  <c r="R728" i="8"/>
  <c r="R726" i="8" s="1"/>
  <c r="R725" i="8" s="1"/>
  <c r="S728" i="8"/>
  <c r="S726" i="8" s="1"/>
  <c r="S725" i="8" s="1"/>
  <c r="P728" i="8"/>
  <c r="P726" i="8" s="1"/>
  <c r="P725" i="8" s="1"/>
  <c r="M728" i="8"/>
  <c r="M726" i="8" s="1"/>
  <c r="M725" i="8" s="1"/>
  <c r="F728" i="8"/>
  <c r="F726" i="8" s="1"/>
  <c r="F725" i="8" s="1"/>
  <c r="G728" i="8"/>
  <c r="G726" i="8" s="1"/>
  <c r="G725" i="8" s="1"/>
  <c r="D728" i="8"/>
  <c r="D726" i="8" s="1"/>
  <c r="D725" i="8" s="1"/>
  <c r="T728" i="8"/>
  <c r="T726" i="8" s="1"/>
  <c r="T725" i="8" s="1"/>
  <c r="Q728" i="8"/>
  <c r="Q726" i="8" s="1"/>
  <c r="Q725" i="8" s="1"/>
  <c r="J728" i="8"/>
  <c r="J726" i="8" s="1"/>
  <c r="J725" i="8" s="1"/>
  <c r="K728" i="8"/>
  <c r="K726" i="8" s="1"/>
  <c r="K725" i="8" s="1"/>
  <c r="H728" i="8"/>
  <c r="H726" i="8" s="1"/>
  <c r="H725" i="8" s="1"/>
  <c r="E728" i="8"/>
  <c r="E726" i="8" s="1"/>
  <c r="E725" i="8" s="1"/>
  <c r="N1064" i="8"/>
  <c r="N1062" i="8" s="1"/>
  <c r="N1061" i="8" s="1"/>
  <c r="F1064" i="8"/>
  <c r="F1062" i="8" s="1"/>
  <c r="F1061" i="8" s="1"/>
  <c r="J1064" i="8"/>
  <c r="J1062" i="8" s="1"/>
  <c r="J1061" i="8" s="1"/>
  <c r="R1064" i="8"/>
  <c r="R1062" i="8" s="1"/>
  <c r="R1061" i="8" s="1"/>
  <c r="K1064" i="8"/>
  <c r="K1062" i="8" s="1"/>
  <c r="K1061" i="8" s="1"/>
  <c r="H1064" i="8"/>
  <c r="H1062" i="8" s="1"/>
  <c r="H1061" i="8" s="1"/>
  <c r="E1064" i="8"/>
  <c r="E1062" i="8" s="1"/>
  <c r="E1061" i="8" s="1"/>
  <c r="S1064" i="8"/>
  <c r="S1062" i="8" s="1"/>
  <c r="S1061" i="8" s="1"/>
  <c r="P1064" i="8"/>
  <c r="P1062" i="8" s="1"/>
  <c r="P1061" i="8" s="1"/>
  <c r="M1064" i="8"/>
  <c r="M1062" i="8" s="1"/>
  <c r="M1061" i="8" s="1"/>
  <c r="O1064" i="8"/>
  <c r="O1062" i="8" s="1"/>
  <c r="O1061" i="8" s="1"/>
  <c r="I1064" i="8"/>
  <c r="I1062" i="8" s="1"/>
  <c r="I1061" i="8" s="1"/>
  <c r="D1064" i="8"/>
  <c r="D1062" i="8" s="1"/>
  <c r="D1061" i="8" s="1"/>
  <c r="Q1064" i="8"/>
  <c r="Q1062" i="8" s="1"/>
  <c r="Q1061" i="8" s="1"/>
  <c r="G1064" i="8"/>
  <c r="G1062" i="8" s="1"/>
  <c r="G1061" i="8" s="1"/>
  <c r="T1064" i="8"/>
  <c r="T1062" i="8" s="1"/>
  <c r="T1061" i="8" s="1"/>
  <c r="L1064" i="8"/>
  <c r="L1062" i="8" s="1"/>
  <c r="L1061" i="8" s="1"/>
  <c r="F1230" i="8"/>
  <c r="F1228" i="8" s="1"/>
  <c r="F1227" i="8" s="1"/>
  <c r="G1230" i="8"/>
  <c r="G1228" i="8" s="1"/>
  <c r="G1227" i="8" s="1"/>
  <c r="D1230" i="8"/>
  <c r="D1228" i="8" s="1"/>
  <c r="D1227" i="8" s="1"/>
  <c r="T1230" i="8"/>
  <c r="T1228" i="8" s="1"/>
  <c r="T1227" i="8" s="1"/>
  <c r="Q1230" i="8"/>
  <c r="Q1228" i="8" s="1"/>
  <c r="Q1227" i="8" s="1"/>
  <c r="N1230" i="8"/>
  <c r="N1228" i="8" s="1"/>
  <c r="N1227" i="8" s="1"/>
  <c r="O1230" i="8"/>
  <c r="O1228" i="8" s="1"/>
  <c r="O1227" i="8" s="1"/>
  <c r="L1230" i="8"/>
  <c r="L1228" i="8" s="1"/>
  <c r="L1227" i="8" s="1"/>
  <c r="I1230" i="8"/>
  <c r="I1228" i="8" s="1"/>
  <c r="I1227" i="8" s="1"/>
  <c r="S1230" i="8"/>
  <c r="S1228" i="8" s="1"/>
  <c r="S1227" i="8" s="1"/>
  <c r="M1230" i="8"/>
  <c r="M1228" i="8" s="1"/>
  <c r="M1227" i="8" s="1"/>
  <c r="J1230" i="8"/>
  <c r="J1228" i="8" s="1"/>
  <c r="J1227" i="8" s="1"/>
  <c r="H1230" i="8"/>
  <c r="H1228" i="8" s="1"/>
  <c r="H1227" i="8" s="1"/>
  <c r="R1230" i="8"/>
  <c r="R1228" i="8" s="1"/>
  <c r="R1227" i="8" s="1"/>
  <c r="P1230" i="8"/>
  <c r="P1228" i="8" s="1"/>
  <c r="P1227" i="8" s="1"/>
  <c r="K1230" i="8"/>
  <c r="K1228" i="8" s="1"/>
  <c r="K1227" i="8" s="1"/>
  <c r="E1230" i="8"/>
  <c r="E1228" i="8" s="1"/>
  <c r="E1227" i="8" s="1"/>
  <c r="K242" i="8"/>
  <c r="K238" i="8" s="1"/>
  <c r="K237" i="8" s="1"/>
  <c r="L242" i="8"/>
  <c r="L238" i="8" s="1"/>
  <c r="L237" i="8" s="1"/>
  <c r="J242" i="8"/>
  <c r="J238" i="8" s="1"/>
  <c r="J237" i="8" s="1"/>
  <c r="E242" i="8"/>
  <c r="E238" i="8" s="1"/>
  <c r="E237" i="8" s="1"/>
  <c r="O242" i="8"/>
  <c r="O238" i="8" s="1"/>
  <c r="O237" i="8" s="1"/>
  <c r="P242" i="8"/>
  <c r="P238" i="8" s="1"/>
  <c r="P237" i="8" s="1"/>
  <c r="N242" i="8"/>
  <c r="N238" i="8" s="1"/>
  <c r="N237" i="8" s="1"/>
  <c r="I242" i="8"/>
  <c r="I238" i="8" s="1"/>
  <c r="I237" i="8" s="1"/>
  <c r="D242" i="8"/>
  <c r="D238" i="8" s="1"/>
  <c r="D237" i="8" s="1"/>
  <c r="R242" i="8"/>
  <c r="R238" i="8" s="1"/>
  <c r="R237" i="8" s="1"/>
  <c r="M242" i="8"/>
  <c r="M238" i="8" s="1"/>
  <c r="M237" i="8" s="1"/>
  <c r="T242" i="8"/>
  <c r="T238" i="8" s="1"/>
  <c r="T237" i="8" s="1"/>
  <c r="G242" i="8"/>
  <c r="G238" i="8" s="1"/>
  <c r="G237" i="8" s="1"/>
  <c r="H242" i="8"/>
  <c r="H238" i="8" s="1"/>
  <c r="H237" i="8" s="1"/>
  <c r="F242" i="8"/>
  <c r="F238" i="8" s="1"/>
  <c r="F237" i="8" s="1"/>
  <c r="S242" i="8"/>
  <c r="S238" i="8" s="1"/>
  <c r="S237" i="8" s="1"/>
  <c r="Q242" i="8"/>
  <c r="Q238" i="8" s="1"/>
  <c r="Q237" i="8" s="1"/>
  <c r="N66" i="8"/>
  <c r="N62" i="8" s="1"/>
  <c r="N61" i="8" s="1"/>
  <c r="L66" i="8"/>
  <c r="L62" i="8" s="1"/>
  <c r="L61" i="8" s="1"/>
  <c r="R66" i="8"/>
  <c r="R62" i="8" s="1"/>
  <c r="R61" i="8" s="1"/>
  <c r="O66" i="8"/>
  <c r="O62" i="8" s="1"/>
  <c r="O61" i="8" s="1"/>
  <c r="I66" i="8"/>
  <c r="I62" i="8" s="1"/>
  <c r="I61" i="8" s="1"/>
  <c r="G66" i="8"/>
  <c r="G62" i="8" s="1"/>
  <c r="G61" i="8" s="1"/>
  <c r="K66" i="8"/>
  <c r="K62" i="8" s="1"/>
  <c r="K61" i="8" s="1"/>
  <c r="J66" i="8"/>
  <c r="J62" i="8" s="1"/>
  <c r="J61" i="8" s="1"/>
  <c r="S66" i="8"/>
  <c r="S62" i="8" s="1"/>
  <c r="S61" i="8" s="1"/>
  <c r="M66" i="8"/>
  <c r="M62" i="8" s="1"/>
  <c r="M61" i="8" s="1"/>
  <c r="D66" i="8"/>
  <c r="F66" i="8"/>
  <c r="F62" i="8" s="1"/>
  <c r="F61" i="8" s="1"/>
  <c r="E66" i="8"/>
  <c r="E62" i="8" s="1"/>
  <c r="E61" i="8" s="1"/>
  <c r="P66" i="8"/>
  <c r="P62" i="8" s="1"/>
  <c r="P61" i="8" s="1"/>
  <c r="H66" i="8"/>
  <c r="H62" i="8" s="1"/>
  <c r="H61" i="8" s="1"/>
  <c r="T66" i="8"/>
  <c r="T62" i="8" s="1"/>
  <c r="T61" i="8" s="1"/>
  <c r="Q66" i="8"/>
  <c r="Q62" i="8" s="1"/>
  <c r="Q61" i="8" s="1"/>
  <c r="R710" i="8"/>
  <c r="R708" i="8" s="1"/>
  <c r="R707" i="8" s="1"/>
  <c r="F710" i="8"/>
  <c r="F708" i="8" s="1"/>
  <c r="F707" i="8" s="1"/>
  <c r="J710" i="8"/>
  <c r="J708" i="8" s="1"/>
  <c r="J707" i="8" s="1"/>
  <c r="N710" i="8"/>
  <c r="N708" i="8" s="1"/>
  <c r="N707" i="8" s="1"/>
  <c r="S710" i="8"/>
  <c r="S708" i="8" s="1"/>
  <c r="S707" i="8" s="1"/>
  <c r="P710" i="8"/>
  <c r="P708" i="8" s="1"/>
  <c r="P707" i="8" s="1"/>
  <c r="M710" i="8"/>
  <c r="M708" i="8" s="1"/>
  <c r="M707" i="8" s="1"/>
  <c r="G710" i="8"/>
  <c r="G708" i="8" s="1"/>
  <c r="G707" i="8" s="1"/>
  <c r="D710" i="8"/>
  <c r="D708" i="8" s="1"/>
  <c r="D707" i="8" s="1"/>
  <c r="T710" i="8"/>
  <c r="T708" i="8" s="1"/>
  <c r="T707" i="8" s="1"/>
  <c r="Q710" i="8"/>
  <c r="Q708" i="8" s="1"/>
  <c r="Q707" i="8" s="1"/>
  <c r="K710" i="8"/>
  <c r="K708" i="8" s="1"/>
  <c r="K707" i="8" s="1"/>
  <c r="H710" i="8"/>
  <c r="H708" i="8" s="1"/>
  <c r="H707" i="8" s="1"/>
  <c r="E710" i="8"/>
  <c r="E708" i="8" s="1"/>
  <c r="E707" i="8" s="1"/>
  <c r="O710" i="8"/>
  <c r="O708" i="8" s="1"/>
  <c r="O707" i="8" s="1"/>
  <c r="L710" i="8"/>
  <c r="L708" i="8" s="1"/>
  <c r="L707" i="8" s="1"/>
  <c r="I710" i="8"/>
  <c r="I708" i="8" s="1"/>
  <c r="I707" i="8" s="1"/>
  <c r="N1212" i="8"/>
  <c r="N1210" i="8" s="1"/>
  <c r="N1209" i="8" s="1"/>
  <c r="F1212" i="8"/>
  <c r="F1210" i="8" s="1"/>
  <c r="F1209" i="8" s="1"/>
  <c r="J1212" i="8"/>
  <c r="J1210" i="8" s="1"/>
  <c r="J1209" i="8" s="1"/>
  <c r="R1212" i="8"/>
  <c r="R1210" i="8" s="1"/>
  <c r="R1209" i="8" s="1"/>
  <c r="G1212" i="8"/>
  <c r="G1210" i="8" s="1"/>
  <c r="G1209" i="8" s="1"/>
  <c r="D1212" i="8"/>
  <c r="D1210" i="8" s="1"/>
  <c r="D1209" i="8" s="1"/>
  <c r="T1212" i="8"/>
  <c r="T1210" i="8" s="1"/>
  <c r="T1209" i="8" s="1"/>
  <c r="Q1212" i="8"/>
  <c r="Q1210" i="8" s="1"/>
  <c r="Q1209" i="8" s="1"/>
  <c r="O1212" i="8"/>
  <c r="O1210" i="8" s="1"/>
  <c r="O1209" i="8" s="1"/>
  <c r="L1212" i="8"/>
  <c r="L1210" i="8" s="1"/>
  <c r="L1209" i="8" s="1"/>
  <c r="I1212" i="8"/>
  <c r="I1210" i="8" s="1"/>
  <c r="I1209" i="8" s="1"/>
  <c r="P1212" i="8"/>
  <c r="P1210" i="8" s="1"/>
  <c r="P1209" i="8" s="1"/>
  <c r="K1212" i="8"/>
  <c r="K1210" i="8" s="1"/>
  <c r="K1209" i="8" s="1"/>
  <c r="E1212" i="8"/>
  <c r="E1210" i="8" s="1"/>
  <c r="E1209" i="8" s="1"/>
  <c r="S1212" i="8"/>
  <c r="S1210" i="8" s="1"/>
  <c r="S1209" i="8" s="1"/>
  <c r="M1212" i="8"/>
  <c r="M1210" i="8" s="1"/>
  <c r="M1209" i="8" s="1"/>
  <c r="H1212" i="8"/>
  <c r="H1210" i="8" s="1"/>
  <c r="H1209" i="8" s="1"/>
  <c r="N1292" i="8"/>
  <c r="N1290" i="8" s="1"/>
  <c r="J1292" i="8"/>
  <c r="J1290" i="8" s="1"/>
  <c r="F1292" i="8"/>
  <c r="F1290" i="8" s="1"/>
  <c r="R1292" i="8"/>
  <c r="R1290" i="8" s="1"/>
  <c r="G1292" i="8"/>
  <c r="G1290" i="8" s="1"/>
  <c r="D1292" i="8"/>
  <c r="D1290" i="8" s="1"/>
  <c r="D1289" i="8" s="1"/>
  <c r="T1292" i="8"/>
  <c r="T1290" i="8" s="1"/>
  <c r="Q1292" i="8"/>
  <c r="Q1290" i="8" s="1"/>
  <c r="O1292" i="8"/>
  <c r="O1290" i="8" s="1"/>
  <c r="L1292" i="8"/>
  <c r="L1290" i="8" s="1"/>
  <c r="I1292" i="8"/>
  <c r="I1290" i="8" s="1"/>
  <c r="H1292" i="8"/>
  <c r="H1290" i="8" s="1"/>
  <c r="P1292" i="8"/>
  <c r="P1290" i="8" s="1"/>
  <c r="K1292" i="8"/>
  <c r="K1290" i="8" s="1"/>
  <c r="E1292" i="8"/>
  <c r="E1290" i="8" s="1"/>
  <c r="S1292" i="8"/>
  <c r="S1290" i="8" s="1"/>
  <c r="M1292" i="8"/>
  <c r="M1290" i="8" s="1"/>
  <c r="E232" i="8"/>
  <c r="E231" i="8" s="1"/>
  <c r="S232" i="8"/>
  <c r="S231" i="8" s="1"/>
  <c r="O232" i="8"/>
  <c r="O231" i="8" s="1"/>
  <c r="L232" i="8"/>
  <c r="L231" i="8" s="1"/>
  <c r="N324" i="8"/>
  <c r="N323" i="8" s="1"/>
  <c r="E1220" i="8"/>
  <c r="E1219" i="8" s="1"/>
  <c r="H1220" i="8"/>
  <c r="H1219" i="8" s="1"/>
  <c r="L1220" i="8"/>
  <c r="L1219" i="8" s="1"/>
  <c r="D1220" i="8"/>
  <c r="D1219" i="8" s="1"/>
  <c r="N1220" i="8"/>
  <c r="N1219" i="8" s="1"/>
  <c r="K214" i="8"/>
  <c r="K213" i="8" s="1"/>
  <c r="D214" i="8"/>
  <c r="D213" i="8" s="1"/>
  <c r="I214" i="8"/>
  <c r="I213" i="8" s="1"/>
  <c r="F214" i="8"/>
  <c r="F213" i="8" s="1"/>
  <c r="H218" i="1"/>
  <c r="C428" i="8" s="1"/>
  <c r="C430" i="8"/>
  <c r="R864" i="8"/>
  <c r="R860" i="8" s="1"/>
  <c r="R859" i="8" s="1"/>
  <c r="J864" i="8"/>
  <c r="J860" i="8" s="1"/>
  <c r="J859" i="8" s="1"/>
  <c r="N864" i="8"/>
  <c r="N860" i="8" s="1"/>
  <c r="N859" i="8" s="1"/>
  <c r="F864" i="8"/>
  <c r="F860" i="8" s="1"/>
  <c r="F859" i="8" s="1"/>
  <c r="S864" i="8"/>
  <c r="S860" i="8" s="1"/>
  <c r="S859" i="8" s="1"/>
  <c r="P864" i="8"/>
  <c r="P860" i="8" s="1"/>
  <c r="P859" i="8" s="1"/>
  <c r="M864" i="8"/>
  <c r="M860" i="8" s="1"/>
  <c r="M859" i="8" s="1"/>
  <c r="G864" i="8"/>
  <c r="G860" i="8" s="1"/>
  <c r="G859" i="8" s="1"/>
  <c r="D864" i="8"/>
  <c r="D860" i="8" s="1"/>
  <c r="D859" i="8" s="1"/>
  <c r="T864" i="8"/>
  <c r="T860" i="8" s="1"/>
  <c r="T859" i="8" s="1"/>
  <c r="Q864" i="8"/>
  <c r="Q860" i="8" s="1"/>
  <c r="Q859" i="8" s="1"/>
  <c r="H864" i="8"/>
  <c r="H860" i="8" s="1"/>
  <c r="H859" i="8" s="1"/>
  <c r="L864" i="8"/>
  <c r="L860" i="8" s="1"/>
  <c r="L859" i="8" s="1"/>
  <c r="K864" i="8"/>
  <c r="K860" i="8" s="1"/>
  <c r="K859" i="8" s="1"/>
  <c r="E864" i="8"/>
  <c r="E860" i="8" s="1"/>
  <c r="E859" i="8" s="1"/>
  <c r="O864" i="8"/>
  <c r="O860" i="8" s="1"/>
  <c r="O859" i="8" s="1"/>
  <c r="I864" i="8"/>
  <c r="I860" i="8" s="1"/>
  <c r="I859" i="8" s="1"/>
  <c r="J344" i="8"/>
  <c r="J332" i="8" s="1"/>
  <c r="J331" i="8" s="1"/>
  <c r="N344" i="8"/>
  <c r="N332" i="8" s="1"/>
  <c r="N331" i="8" s="1"/>
  <c r="G344" i="8"/>
  <c r="G332" i="8" s="1"/>
  <c r="G331" i="8" s="1"/>
  <c r="D344" i="8"/>
  <c r="D332" i="8" s="1"/>
  <c r="D331" i="8" s="1"/>
  <c r="T344" i="8"/>
  <c r="T332" i="8" s="1"/>
  <c r="T331" i="8" s="1"/>
  <c r="Q344" i="8"/>
  <c r="Q332" i="8" s="1"/>
  <c r="Q331" i="8" s="1"/>
  <c r="R344" i="8"/>
  <c r="R332" i="8" s="1"/>
  <c r="R331" i="8" s="1"/>
  <c r="K344" i="8"/>
  <c r="K332" i="8" s="1"/>
  <c r="K331" i="8" s="1"/>
  <c r="H344" i="8"/>
  <c r="H332" i="8" s="1"/>
  <c r="H331" i="8" s="1"/>
  <c r="E344" i="8"/>
  <c r="E332" i="8" s="1"/>
  <c r="E331" i="8" s="1"/>
  <c r="O344" i="8"/>
  <c r="O332" i="8" s="1"/>
  <c r="O331" i="8" s="1"/>
  <c r="I344" i="8"/>
  <c r="I332" i="8" s="1"/>
  <c r="I331" i="8" s="1"/>
  <c r="S344" i="8"/>
  <c r="S332" i="8" s="1"/>
  <c r="S331" i="8" s="1"/>
  <c r="M344" i="8"/>
  <c r="M332" i="8" s="1"/>
  <c r="M331" i="8" s="1"/>
  <c r="F344" i="8"/>
  <c r="F332" i="8" s="1"/>
  <c r="F331" i="8" s="1"/>
  <c r="L344" i="8"/>
  <c r="L332" i="8" s="1"/>
  <c r="L331" i="8" s="1"/>
  <c r="P344" i="8"/>
  <c r="P332" i="8" s="1"/>
  <c r="P331" i="8" s="1"/>
  <c r="F1396" i="8"/>
  <c r="F1394" i="8" s="1"/>
  <c r="F1393" i="8" s="1"/>
  <c r="J1396" i="8"/>
  <c r="J1394" i="8" s="1"/>
  <c r="J1393" i="8" s="1"/>
  <c r="N1396" i="8"/>
  <c r="N1394" i="8" s="1"/>
  <c r="N1393" i="8" s="1"/>
  <c r="R1396" i="8"/>
  <c r="R1394" i="8" s="1"/>
  <c r="R1393" i="8" s="1"/>
  <c r="K1396" i="8"/>
  <c r="K1394" i="8" s="1"/>
  <c r="K1393" i="8" s="1"/>
  <c r="O1396" i="8"/>
  <c r="O1394" i="8" s="1"/>
  <c r="O1393" i="8" s="1"/>
  <c r="L1396" i="8"/>
  <c r="L1394" i="8" s="1"/>
  <c r="L1393" i="8" s="1"/>
  <c r="I1396" i="8"/>
  <c r="I1394" i="8" s="1"/>
  <c r="I1393" i="8" s="1"/>
  <c r="H1396" i="8"/>
  <c r="H1394" i="8" s="1"/>
  <c r="H1393" i="8" s="1"/>
  <c r="M1396" i="8"/>
  <c r="M1394" i="8" s="1"/>
  <c r="M1393" i="8" s="1"/>
  <c r="G1396" i="8"/>
  <c r="G1394" i="8" s="1"/>
  <c r="G1393" i="8" s="1"/>
  <c r="P1396" i="8"/>
  <c r="P1394" i="8" s="1"/>
  <c r="P1393" i="8" s="1"/>
  <c r="Q1396" i="8"/>
  <c r="Q1394" i="8" s="1"/>
  <c r="Q1393" i="8" s="1"/>
  <c r="S1396" i="8"/>
  <c r="S1394" i="8" s="1"/>
  <c r="S1393" i="8" s="1"/>
  <c r="T1396" i="8"/>
  <c r="T1394" i="8" s="1"/>
  <c r="T1393" i="8" s="1"/>
  <c r="D1396" i="8"/>
  <c r="D1394" i="8" s="1"/>
  <c r="D1393" i="8" s="1"/>
  <c r="E1396" i="8"/>
  <c r="E1394" i="8" s="1"/>
  <c r="E1393" i="8" s="1"/>
  <c r="H772" i="1"/>
  <c r="C1538" i="8"/>
  <c r="J446" i="8"/>
  <c r="J444" i="8" s="1"/>
  <c r="J443" i="8" s="1"/>
  <c r="F446" i="8"/>
  <c r="F444" i="8" s="1"/>
  <c r="F443" i="8" s="1"/>
  <c r="N446" i="8"/>
  <c r="N444" i="8" s="1"/>
  <c r="N443" i="8" s="1"/>
  <c r="R446" i="8"/>
  <c r="R444" i="8" s="1"/>
  <c r="R443" i="8" s="1"/>
  <c r="S446" i="8"/>
  <c r="S444" i="8" s="1"/>
  <c r="S443" i="8" s="1"/>
  <c r="P446" i="8"/>
  <c r="P444" i="8" s="1"/>
  <c r="P443" i="8" s="1"/>
  <c r="M446" i="8"/>
  <c r="M444" i="8" s="1"/>
  <c r="M443" i="8" s="1"/>
  <c r="G446" i="8"/>
  <c r="G444" i="8" s="1"/>
  <c r="G443" i="8" s="1"/>
  <c r="D446" i="8"/>
  <c r="D444" i="8" s="1"/>
  <c r="D443" i="8" s="1"/>
  <c r="T446" i="8"/>
  <c r="T444" i="8" s="1"/>
  <c r="T443" i="8" s="1"/>
  <c r="Q446" i="8"/>
  <c r="Q444" i="8" s="1"/>
  <c r="Q443" i="8" s="1"/>
  <c r="K446" i="8"/>
  <c r="K444" i="8" s="1"/>
  <c r="K443" i="8" s="1"/>
  <c r="H446" i="8"/>
  <c r="H444" i="8" s="1"/>
  <c r="H443" i="8" s="1"/>
  <c r="E446" i="8"/>
  <c r="E444" i="8" s="1"/>
  <c r="E443" i="8" s="1"/>
  <c r="O446" i="8"/>
  <c r="O444" i="8" s="1"/>
  <c r="O443" i="8" s="1"/>
  <c r="L446" i="8"/>
  <c r="L444" i="8" s="1"/>
  <c r="L443" i="8" s="1"/>
  <c r="I446" i="8"/>
  <c r="I444" i="8" s="1"/>
  <c r="I443" i="8" s="1"/>
  <c r="R810" i="8"/>
  <c r="R808" i="8" s="1"/>
  <c r="R807" i="8" s="1"/>
  <c r="F810" i="8"/>
  <c r="F808" i="8" s="1"/>
  <c r="F807" i="8" s="1"/>
  <c r="K810" i="8"/>
  <c r="K808" i="8" s="1"/>
  <c r="K807" i="8" s="1"/>
  <c r="L810" i="8"/>
  <c r="L808" i="8" s="1"/>
  <c r="L807" i="8" s="1"/>
  <c r="O810" i="8"/>
  <c r="O808" i="8" s="1"/>
  <c r="O807" i="8" s="1"/>
  <c r="Q810" i="8"/>
  <c r="Q808" i="8" s="1"/>
  <c r="Q807" i="8" s="1"/>
  <c r="S810" i="8"/>
  <c r="S808" i="8" s="1"/>
  <c r="S807" i="8" s="1"/>
  <c r="P810" i="8"/>
  <c r="P808" i="8" s="1"/>
  <c r="P807" i="8" s="1"/>
  <c r="E810" i="8"/>
  <c r="E808" i="8" s="1"/>
  <c r="E807" i="8" s="1"/>
  <c r="J810" i="8"/>
  <c r="J808" i="8" s="1"/>
  <c r="J807" i="8" s="1"/>
  <c r="D810" i="8"/>
  <c r="D808" i="8" s="1"/>
  <c r="D807" i="8" s="1"/>
  <c r="T810" i="8"/>
  <c r="T808" i="8" s="1"/>
  <c r="T807" i="8" s="1"/>
  <c r="I810" i="8"/>
  <c r="I808" i="8" s="1"/>
  <c r="I807" i="8" s="1"/>
  <c r="N810" i="8"/>
  <c r="N808" i="8" s="1"/>
  <c r="N807" i="8" s="1"/>
  <c r="H810" i="8"/>
  <c r="H808" i="8" s="1"/>
  <c r="H807" i="8" s="1"/>
  <c r="G810" i="8"/>
  <c r="G808" i="8" s="1"/>
  <c r="G807" i="8" s="1"/>
  <c r="M810" i="8"/>
  <c r="M808" i="8" s="1"/>
  <c r="M807" i="8" s="1"/>
  <c r="F186" i="8"/>
  <c r="F176" i="8" s="1"/>
  <c r="R186" i="8"/>
  <c r="R176" i="8" s="1"/>
  <c r="N186" i="8"/>
  <c r="N176" i="8" s="1"/>
  <c r="J186" i="8"/>
  <c r="J176" i="8" s="1"/>
  <c r="O186" i="8"/>
  <c r="O176" i="8" s="1"/>
  <c r="L186" i="8"/>
  <c r="L176" i="8" s="1"/>
  <c r="I186" i="8"/>
  <c r="I176" i="8" s="1"/>
  <c r="S186" i="8"/>
  <c r="S176" i="8" s="1"/>
  <c r="P186" i="8"/>
  <c r="P176" i="8" s="1"/>
  <c r="M186" i="8"/>
  <c r="M176" i="8" s="1"/>
  <c r="D186" i="8"/>
  <c r="D176" i="8" s="1"/>
  <c r="Q186" i="8"/>
  <c r="Q176" i="8" s="1"/>
  <c r="G186" i="8"/>
  <c r="G176" i="8" s="1"/>
  <c r="T186" i="8"/>
  <c r="T176" i="8" s="1"/>
  <c r="K186" i="8"/>
  <c r="K176" i="8" s="1"/>
  <c r="H186" i="8"/>
  <c r="H176" i="8" s="1"/>
  <c r="E186" i="8"/>
  <c r="E176" i="8" s="1"/>
  <c r="J194" i="8"/>
  <c r="J192" i="8" s="1"/>
  <c r="J191" i="8" s="1"/>
  <c r="N194" i="8"/>
  <c r="N192" i="8" s="1"/>
  <c r="N191" i="8" s="1"/>
  <c r="R194" i="8"/>
  <c r="R192" i="8" s="1"/>
  <c r="R191" i="8" s="1"/>
  <c r="F194" i="8"/>
  <c r="F192" i="8" s="1"/>
  <c r="F191" i="8" s="1"/>
  <c r="K194" i="8"/>
  <c r="K192" i="8" s="1"/>
  <c r="K191" i="8" s="1"/>
  <c r="H194" i="8"/>
  <c r="H192" i="8" s="1"/>
  <c r="H191" i="8" s="1"/>
  <c r="E194" i="8"/>
  <c r="E192" i="8" s="1"/>
  <c r="E191" i="8" s="1"/>
  <c r="O194" i="8"/>
  <c r="O192" i="8" s="1"/>
  <c r="O191" i="8" s="1"/>
  <c r="L194" i="8"/>
  <c r="L192" i="8" s="1"/>
  <c r="L191" i="8" s="1"/>
  <c r="I194" i="8"/>
  <c r="I192" i="8" s="1"/>
  <c r="I191" i="8" s="1"/>
  <c r="S194" i="8"/>
  <c r="S192" i="8" s="1"/>
  <c r="S191" i="8" s="1"/>
  <c r="M194" i="8"/>
  <c r="M192" i="8" s="1"/>
  <c r="M191" i="8" s="1"/>
  <c r="P194" i="8"/>
  <c r="P192" i="8" s="1"/>
  <c r="P191" i="8" s="1"/>
  <c r="G194" i="8"/>
  <c r="G192" i="8" s="1"/>
  <c r="G191" i="8" s="1"/>
  <c r="D194" i="8"/>
  <c r="D192" i="8" s="1"/>
  <c r="D191" i="8" s="1"/>
  <c r="T194" i="8"/>
  <c r="T192" i="8" s="1"/>
  <c r="T191" i="8" s="1"/>
  <c r="Q194" i="8"/>
  <c r="Q192" i="8" s="1"/>
  <c r="Q191" i="8" s="1"/>
  <c r="J370" i="8"/>
  <c r="J368" i="8" s="1"/>
  <c r="J367" i="8" s="1"/>
  <c r="F370" i="8"/>
  <c r="F368" i="8" s="1"/>
  <c r="F367" i="8" s="1"/>
  <c r="O370" i="8"/>
  <c r="O368" i="8" s="1"/>
  <c r="O367" i="8" s="1"/>
  <c r="L370" i="8"/>
  <c r="L368" i="8" s="1"/>
  <c r="L367" i="8" s="1"/>
  <c r="I370" i="8"/>
  <c r="I368" i="8" s="1"/>
  <c r="I367" i="8" s="1"/>
  <c r="S370" i="8"/>
  <c r="S368" i="8" s="1"/>
  <c r="S367" i="8" s="1"/>
  <c r="P370" i="8"/>
  <c r="P368" i="8" s="1"/>
  <c r="P367" i="8" s="1"/>
  <c r="M370" i="8"/>
  <c r="M368" i="8" s="1"/>
  <c r="M367" i="8" s="1"/>
  <c r="N370" i="8"/>
  <c r="N368" i="8" s="1"/>
  <c r="N367" i="8" s="1"/>
  <c r="G370" i="8"/>
  <c r="G368" i="8" s="1"/>
  <c r="G367" i="8" s="1"/>
  <c r="D370" i="8"/>
  <c r="D368" i="8" s="1"/>
  <c r="D367" i="8" s="1"/>
  <c r="T370" i="8"/>
  <c r="T368" i="8" s="1"/>
  <c r="T367" i="8" s="1"/>
  <c r="Q370" i="8"/>
  <c r="Q368" i="8" s="1"/>
  <c r="Q367" i="8" s="1"/>
  <c r="K370" i="8"/>
  <c r="K368" i="8" s="1"/>
  <c r="K367" i="8" s="1"/>
  <c r="H370" i="8"/>
  <c r="H368" i="8" s="1"/>
  <c r="H367" i="8" s="1"/>
  <c r="E370" i="8"/>
  <c r="E368" i="8" s="1"/>
  <c r="E367" i="8" s="1"/>
  <c r="R370" i="8"/>
  <c r="R368" i="8" s="1"/>
  <c r="R367" i="8" s="1"/>
  <c r="G232" i="8"/>
  <c r="G231" i="8" s="1"/>
  <c r="D232" i="8"/>
  <c r="D231" i="8" s="1"/>
  <c r="P232" i="8"/>
  <c r="P231" i="8" s="1"/>
  <c r="N232" i="8"/>
  <c r="N231" i="8" s="1"/>
  <c r="R426" i="8"/>
  <c r="R424" i="8" s="1"/>
  <c r="F426" i="8"/>
  <c r="F424" i="8" s="1"/>
  <c r="N426" i="8"/>
  <c r="N424" i="8" s="1"/>
  <c r="J426" i="8"/>
  <c r="J424" i="8" s="1"/>
  <c r="G426" i="8"/>
  <c r="G424" i="8" s="1"/>
  <c r="D426" i="8"/>
  <c r="D424" i="8" s="1"/>
  <c r="T426" i="8"/>
  <c r="T424" i="8" s="1"/>
  <c r="Q426" i="8"/>
  <c r="Q424" i="8" s="1"/>
  <c r="K426" i="8"/>
  <c r="K424" i="8" s="1"/>
  <c r="H426" i="8"/>
  <c r="H424" i="8" s="1"/>
  <c r="E426" i="8"/>
  <c r="E424" i="8" s="1"/>
  <c r="O426" i="8"/>
  <c r="O424" i="8" s="1"/>
  <c r="L426" i="8"/>
  <c r="L424" i="8" s="1"/>
  <c r="I426" i="8"/>
  <c r="I424" i="8" s="1"/>
  <c r="S426" i="8"/>
  <c r="S424" i="8" s="1"/>
  <c r="P426" i="8"/>
  <c r="P424" i="8" s="1"/>
  <c r="M426" i="8"/>
  <c r="M424" i="8" s="1"/>
  <c r="K1220" i="8"/>
  <c r="K1219" i="8" s="1"/>
  <c r="M1220" i="8"/>
  <c r="M1219" i="8" s="1"/>
  <c r="O1220" i="8"/>
  <c r="O1219" i="8" s="1"/>
  <c r="G1220" i="8"/>
  <c r="G1219" i="8" s="1"/>
  <c r="U216" i="8"/>
  <c r="T214" i="8"/>
  <c r="T213" i="8" s="1"/>
  <c r="M214" i="8"/>
  <c r="M213" i="8" s="1"/>
  <c r="L214" i="8"/>
  <c r="L213" i="8" s="1"/>
  <c r="N214" i="8"/>
  <c r="N213" i="8" s="1"/>
  <c r="K1174" i="8"/>
  <c r="K1172" i="8" s="1"/>
  <c r="K1171" i="8" s="1"/>
  <c r="L1174" i="8"/>
  <c r="L1172" i="8" s="1"/>
  <c r="L1171" i="8" s="1"/>
  <c r="J1174" i="8"/>
  <c r="J1172" i="8" s="1"/>
  <c r="J1171" i="8" s="1"/>
  <c r="S1174" i="8"/>
  <c r="S1172" i="8" s="1"/>
  <c r="S1171" i="8" s="1"/>
  <c r="Q1174" i="8"/>
  <c r="Q1172" i="8" s="1"/>
  <c r="Q1171" i="8" s="1"/>
  <c r="D1174" i="8"/>
  <c r="D1172" i="8" s="1"/>
  <c r="D1171" i="8" s="1"/>
  <c r="T1174" i="8"/>
  <c r="T1172" i="8" s="1"/>
  <c r="T1171" i="8" s="1"/>
  <c r="R1174" i="8"/>
  <c r="R1172" i="8" s="1"/>
  <c r="R1171" i="8" s="1"/>
  <c r="I1174" i="8"/>
  <c r="I1172" i="8" s="1"/>
  <c r="I1171" i="8" s="1"/>
  <c r="H1174" i="8"/>
  <c r="H1172" i="8" s="1"/>
  <c r="H1171" i="8" s="1"/>
  <c r="G1174" i="8"/>
  <c r="G1172" i="8" s="1"/>
  <c r="G1171" i="8" s="1"/>
  <c r="P1174" i="8"/>
  <c r="P1172" i="8" s="1"/>
  <c r="P1171" i="8" s="1"/>
  <c r="E1174" i="8"/>
  <c r="E1172" i="8" s="1"/>
  <c r="E1171" i="8" s="1"/>
  <c r="F1174" i="8"/>
  <c r="F1172" i="8" s="1"/>
  <c r="F1171" i="8" s="1"/>
  <c r="M1174" i="8"/>
  <c r="M1172" i="8" s="1"/>
  <c r="M1171" i="8" s="1"/>
  <c r="O1174" i="8"/>
  <c r="O1172" i="8" s="1"/>
  <c r="O1171" i="8" s="1"/>
  <c r="N1174" i="8"/>
  <c r="N1172" i="8" s="1"/>
  <c r="N1171" i="8" s="1"/>
  <c r="R650" i="8"/>
  <c r="R648" i="8" s="1"/>
  <c r="R647" i="8" s="1"/>
  <c r="J650" i="8"/>
  <c r="J648" i="8" s="1"/>
  <c r="J647" i="8" s="1"/>
  <c r="F650" i="8"/>
  <c r="F648" i="8" s="1"/>
  <c r="F647" i="8" s="1"/>
  <c r="N650" i="8"/>
  <c r="N648" i="8" s="1"/>
  <c r="N647" i="8" s="1"/>
  <c r="S650" i="8"/>
  <c r="S648" i="8" s="1"/>
  <c r="S647" i="8" s="1"/>
  <c r="P650" i="8"/>
  <c r="P648" i="8" s="1"/>
  <c r="P647" i="8" s="1"/>
  <c r="M650" i="8"/>
  <c r="M648" i="8" s="1"/>
  <c r="M647" i="8" s="1"/>
  <c r="G650" i="8"/>
  <c r="G648" i="8" s="1"/>
  <c r="G647" i="8" s="1"/>
  <c r="D650" i="8"/>
  <c r="D648" i="8" s="1"/>
  <c r="T650" i="8"/>
  <c r="T648" i="8" s="1"/>
  <c r="T647" i="8" s="1"/>
  <c r="Q650" i="8"/>
  <c r="Q648" i="8" s="1"/>
  <c r="Q647" i="8" s="1"/>
  <c r="H650" i="8"/>
  <c r="H648" i="8" s="1"/>
  <c r="H647" i="8" s="1"/>
  <c r="L650" i="8"/>
  <c r="L648" i="8" s="1"/>
  <c r="L647" i="8" s="1"/>
  <c r="K650" i="8"/>
  <c r="K648" i="8" s="1"/>
  <c r="K647" i="8" s="1"/>
  <c r="E650" i="8"/>
  <c r="E648" i="8" s="1"/>
  <c r="E647" i="8" s="1"/>
  <c r="O650" i="8"/>
  <c r="O648" i="8" s="1"/>
  <c r="O647" i="8" s="1"/>
  <c r="I650" i="8"/>
  <c r="I648" i="8" s="1"/>
  <c r="I647" i="8" s="1"/>
  <c r="R940" i="8"/>
  <c r="R924" i="8" s="1"/>
  <c r="R923" i="8" s="1"/>
  <c r="F940" i="8"/>
  <c r="F924" i="8" s="1"/>
  <c r="F923" i="8" s="1"/>
  <c r="J940" i="8"/>
  <c r="J924" i="8" s="1"/>
  <c r="J923" i="8" s="1"/>
  <c r="N940" i="8"/>
  <c r="N924" i="8" s="1"/>
  <c r="N923" i="8" s="1"/>
  <c r="S940" i="8"/>
  <c r="S924" i="8" s="1"/>
  <c r="S923" i="8" s="1"/>
  <c r="P940" i="8"/>
  <c r="P924" i="8" s="1"/>
  <c r="P923" i="8" s="1"/>
  <c r="M940" i="8"/>
  <c r="M924" i="8" s="1"/>
  <c r="M923" i="8" s="1"/>
  <c r="K940" i="8"/>
  <c r="K924" i="8" s="1"/>
  <c r="K923" i="8" s="1"/>
  <c r="H940" i="8"/>
  <c r="H924" i="8" s="1"/>
  <c r="H923" i="8" s="1"/>
  <c r="E940" i="8"/>
  <c r="E924" i="8" s="1"/>
  <c r="E923" i="8" s="1"/>
  <c r="D940" i="8"/>
  <c r="D924" i="8" s="1"/>
  <c r="D923" i="8" s="1"/>
  <c r="Q940" i="8"/>
  <c r="Q924" i="8" s="1"/>
  <c r="Q923" i="8" s="1"/>
  <c r="L940" i="8"/>
  <c r="L924" i="8" s="1"/>
  <c r="L923" i="8" s="1"/>
  <c r="G940" i="8"/>
  <c r="G924" i="8" s="1"/>
  <c r="G923" i="8" s="1"/>
  <c r="T940" i="8"/>
  <c r="T924" i="8" s="1"/>
  <c r="T923" i="8" s="1"/>
  <c r="O940" i="8"/>
  <c r="O924" i="8" s="1"/>
  <c r="O923" i="8" s="1"/>
  <c r="I940" i="8"/>
  <c r="I924" i="8" s="1"/>
  <c r="I923" i="8" s="1"/>
  <c r="N698" i="8"/>
  <c r="N688" i="8" s="1"/>
  <c r="R698" i="8"/>
  <c r="R688" i="8" s="1"/>
  <c r="F698" i="8"/>
  <c r="F688" i="8" s="1"/>
  <c r="J698" i="8"/>
  <c r="J688" i="8" s="1"/>
  <c r="H698" i="8"/>
  <c r="H688" i="8" s="1"/>
  <c r="G698" i="8"/>
  <c r="G688" i="8" s="1"/>
  <c r="I698" i="8"/>
  <c r="I688" i="8" s="1"/>
  <c r="L698" i="8"/>
  <c r="L688" i="8" s="1"/>
  <c r="K698" i="8"/>
  <c r="K688" i="8" s="1"/>
  <c r="M698" i="8"/>
  <c r="M688" i="8" s="1"/>
  <c r="O698" i="8"/>
  <c r="O688" i="8" s="1"/>
  <c r="P698" i="8"/>
  <c r="P688" i="8" s="1"/>
  <c r="S698" i="8"/>
  <c r="S688" i="8" s="1"/>
  <c r="Q698" i="8"/>
  <c r="Q688" i="8" s="1"/>
  <c r="D698" i="8"/>
  <c r="D688" i="8" s="1"/>
  <c r="T698" i="8"/>
  <c r="T688" i="8" s="1"/>
  <c r="E698" i="8"/>
  <c r="E688" i="8" s="1"/>
  <c r="R1198" i="8"/>
  <c r="R1196" i="8" s="1"/>
  <c r="R1195" i="8" s="1"/>
  <c r="J1198" i="8"/>
  <c r="J1196" i="8" s="1"/>
  <c r="J1195" i="8" s="1"/>
  <c r="F1198" i="8"/>
  <c r="F1196" i="8" s="1"/>
  <c r="F1195" i="8" s="1"/>
  <c r="N1198" i="8"/>
  <c r="N1196" i="8" s="1"/>
  <c r="N1195" i="8" s="1"/>
  <c r="O1198" i="8"/>
  <c r="O1196" i="8" s="1"/>
  <c r="O1195" i="8" s="1"/>
  <c r="L1198" i="8"/>
  <c r="L1196" i="8" s="1"/>
  <c r="L1195" i="8" s="1"/>
  <c r="I1198" i="8"/>
  <c r="I1196" i="8" s="1"/>
  <c r="I1195" i="8" s="1"/>
  <c r="G1198" i="8"/>
  <c r="G1196" i="8" s="1"/>
  <c r="G1195" i="8" s="1"/>
  <c r="D1198" i="8"/>
  <c r="D1196" i="8" s="1"/>
  <c r="D1195" i="8" s="1"/>
  <c r="T1198" i="8"/>
  <c r="T1196" i="8" s="1"/>
  <c r="T1195" i="8" s="1"/>
  <c r="Q1198" i="8"/>
  <c r="Q1196" i="8" s="1"/>
  <c r="Q1195" i="8" s="1"/>
  <c r="K1198" i="8"/>
  <c r="K1196" i="8" s="1"/>
  <c r="K1195" i="8" s="1"/>
  <c r="E1198" i="8"/>
  <c r="E1196" i="8" s="1"/>
  <c r="E1195" i="8" s="1"/>
  <c r="S1198" i="8"/>
  <c r="S1196" i="8" s="1"/>
  <c r="S1195" i="8" s="1"/>
  <c r="M1198" i="8"/>
  <c r="M1196" i="8" s="1"/>
  <c r="M1195" i="8" s="1"/>
  <c r="H1198" i="8"/>
  <c r="H1196" i="8" s="1"/>
  <c r="H1195" i="8" s="1"/>
  <c r="P1198" i="8"/>
  <c r="P1196" i="8" s="1"/>
  <c r="P1195" i="8" s="1"/>
  <c r="R1128" i="8"/>
  <c r="R1126" i="8" s="1"/>
  <c r="R1125" i="8" s="1"/>
  <c r="F1128" i="8"/>
  <c r="F1126" i="8" s="1"/>
  <c r="F1125" i="8" s="1"/>
  <c r="G1128" i="8"/>
  <c r="G1126" i="8" s="1"/>
  <c r="G1125" i="8" s="1"/>
  <c r="D1128" i="8"/>
  <c r="D1126" i="8" s="1"/>
  <c r="D1125" i="8" s="1"/>
  <c r="T1128" i="8"/>
  <c r="T1126" i="8" s="1"/>
  <c r="T1125" i="8" s="1"/>
  <c r="Q1128" i="8"/>
  <c r="Q1126" i="8" s="1"/>
  <c r="Q1125" i="8" s="1"/>
  <c r="J1128" i="8"/>
  <c r="J1126" i="8" s="1"/>
  <c r="J1125" i="8" s="1"/>
  <c r="O1128" i="8"/>
  <c r="O1126" i="8" s="1"/>
  <c r="O1125" i="8" s="1"/>
  <c r="L1128" i="8"/>
  <c r="L1126" i="8" s="1"/>
  <c r="L1125" i="8" s="1"/>
  <c r="I1128" i="8"/>
  <c r="I1126" i="8" s="1"/>
  <c r="I1125" i="8" s="1"/>
  <c r="H1128" i="8"/>
  <c r="H1126" i="8" s="1"/>
  <c r="H1125" i="8" s="1"/>
  <c r="N1128" i="8"/>
  <c r="N1126" i="8" s="1"/>
  <c r="N1125" i="8" s="1"/>
  <c r="P1128" i="8"/>
  <c r="P1126" i="8" s="1"/>
  <c r="P1125" i="8" s="1"/>
  <c r="S1128" i="8"/>
  <c r="S1126" i="8" s="1"/>
  <c r="S1125" i="8" s="1"/>
  <c r="M1128" i="8"/>
  <c r="M1126" i="8" s="1"/>
  <c r="M1125" i="8" s="1"/>
  <c r="K1128" i="8"/>
  <c r="K1126" i="8" s="1"/>
  <c r="K1125" i="8" s="1"/>
  <c r="E1128" i="8"/>
  <c r="E1126" i="8" s="1"/>
  <c r="E1125" i="8" s="1"/>
  <c r="R432" i="8"/>
  <c r="R430" i="8" s="1"/>
  <c r="N432" i="8"/>
  <c r="N430" i="8" s="1"/>
  <c r="F432" i="8"/>
  <c r="F430" i="8" s="1"/>
  <c r="J432" i="8"/>
  <c r="J430" i="8" s="1"/>
  <c r="K432" i="8"/>
  <c r="K430" i="8" s="1"/>
  <c r="H432" i="8"/>
  <c r="H430" i="8" s="1"/>
  <c r="E432" i="8"/>
  <c r="E430" i="8" s="1"/>
  <c r="O432" i="8"/>
  <c r="O430" i="8" s="1"/>
  <c r="L432" i="8"/>
  <c r="L430" i="8" s="1"/>
  <c r="I432" i="8"/>
  <c r="I430" i="8" s="1"/>
  <c r="S432" i="8"/>
  <c r="S430" i="8" s="1"/>
  <c r="P432" i="8"/>
  <c r="P430" i="8" s="1"/>
  <c r="M432" i="8"/>
  <c r="M430" i="8" s="1"/>
  <c r="G432" i="8"/>
  <c r="G430" i="8" s="1"/>
  <c r="D432" i="8"/>
  <c r="D430" i="8" s="1"/>
  <c r="T432" i="8"/>
  <c r="T430" i="8" s="1"/>
  <c r="Q432" i="8"/>
  <c r="Q430" i="8" s="1"/>
  <c r="R1532" i="8"/>
  <c r="R1530" i="8" s="1"/>
  <c r="R1529" i="8" s="1"/>
  <c r="J1532" i="8"/>
  <c r="N1532" i="8"/>
  <c r="N1530" i="8" s="1"/>
  <c r="N1529" i="8" s="1"/>
  <c r="F1532" i="8"/>
  <c r="F1530" i="8" s="1"/>
  <c r="F1529" i="8" s="1"/>
  <c r="S1532" i="8"/>
  <c r="S1530" i="8" s="1"/>
  <c r="S1529" i="8" s="1"/>
  <c r="P1532" i="8"/>
  <c r="P1530" i="8" s="1"/>
  <c r="P1529" i="8" s="1"/>
  <c r="M1532" i="8"/>
  <c r="M1530" i="8" s="1"/>
  <c r="M1529" i="8" s="1"/>
  <c r="K1532" i="8"/>
  <c r="K1530" i="8" s="1"/>
  <c r="K1529" i="8" s="1"/>
  <c r="H1532" i="8"/>
  <c r="H1530" i="8" s="1"/>
  <c r="H1529" i="8" s="1"/>
  <c r="E1532" i="8"/>
  <c r="E1530" i="8" s="1"/>
  <c r="E1529" i="8" s="1"/>
  <c r="O1532" i="8"/>
  <c r="O1530" i="8" s="1"/>
  <c r="O1529" i="8" s="1"/>
  <c r="I1532" i="8"/>
  <c r="I1530" i="8" s="1"/>
  <c r="I1529" i="8" s="1"/>
  <c r="D1532" i="8"/>
  <c r="D1530" i="8" s="1"/>
  <c r="D1529" i="8" s="1"/>
  <c r="Q1532" i="8"/>
  <c r="Q1530" i="8" s="1"/>
  <c r="Q1529" i="8" s="1"/>
  <c r="G1532" i="8"/>
  <c r="G1530" i="8" s="1"/>
  <c r="G1529" i="8" s="1"/>
  <c r="T1532" i="8"/>
  <c r="T1530" i="8" s="1"/>
  <c r="T1529" i="8" s="1"/>
  <c r="L1532" i="8"/>
  <c r="L1530" i="8" s="1"/>
  <c r="L1529" i="8" s="1"/>
  <c r="O958" i="8"/>
  <c r="O956" i="8" s="1"/>
  <c r="O955" i="8" s="1"/>
  <c r="P958" i="8"/>
  <c r="P956" i="8" s="1"/>
  <c r="P955" i="8" s="1"/>
  <c r="N958" i="8"/>
  <c r="N956" i="8" s="1"/>
  <c r="N955" i="8" s="1"/>
  <c r="I958" i="8"/>
  <c r="I956" i="8" s="1"/>
  <c r="I955" i="8" s="1"/>
  <c r="G958" i="8"/>
  <c r="G956" i="8" s="1"/>
  <c r="G955" i="8" s="1"/>
  <c r="H958" i="8"/>
  <c r="H956" i="8" s="1"/>
  <c r="H955" i="8" s="1"/>
  <c r="F958" i="8"/>
  <c r="F956" i="8" s="1"/>
  <c r="F955" i="8" s="1"/>
  <c r="S958" i="8"/>
  <c r="S956" i="8" s="1"/>
  <c r="S955" i="8" s="1"/>
  <c r="Q958" i="8"/>
  <c r="Q956" i="8" s="1"/>
  <c r="Q955" i="8" s="1"/>
  <c r="D958" i="8"/>
  <c r="D956" i="8" s="1"/>
  <c r="D955" i="8" s="1"/>
  <c r="R958" i="8"/>
  <c r="R956" i="8" s="1"/>
  <c r="R955" i="8" s="1"/>
  <c r="L958" i="8"/>
  <c r="L956" i="8" s="1"/>
  <c r="L955" i="8" s="1"/>
  <c r="E958" i="8"/>
  <c r="E956" i="8" s="1"/>
  <c r="E955" i="8" s="1"/>
  <c r="T958" i="8"/>
  <c r="T956" i="8" s="1"/>
  <c r="T955" i="8" s="1"/>
  <c r="M958" i="8"/>
  <c r="M956" i="8" s="1"/>
  <c r="M955" i="8" s="1"/>
  <c r="K958" i="8"/>
  <c r="K956" i="8" s="1"/>
  <c r="K955" i="8" s="1"/>
  <c r="J958" i="8"/>
  <c r="J956" i="8" s="1"/>
  <c r="J955" i="8" s="1"/>
  <c r="R746" i="8"/>
  <c r="R734" i="8" s="1"/>
  <c r="J746" i="8"/>
  <c r="J734" i="8" s="1"/>
  <c r="F746" i="8"/>
  <c r="F734" i="8" s="1"/>
  <c r="N746" i="8"/>
  <c r="N734" i="8" s="1"/>
  <c r="K746" i="8"/>
  <c r="K734" i="8" s="1"/>
  <c r="H746" i="8"/>
  <c r="H734" i="8" s="1"/>
  <c r="E746" i="8"/>
  <c r="E734" i="8" s="1"/>
  <c r="O746" i="8"/>
  <c r="O734" i="8" s="1"/>
  <c r="L746" i="8"/>
  <c r="L734" i="8" s="1"/>
  <c r="I746" i="8"/>
  <c r="I734" i="8" s="1"/>
  <c r="S746" i="8"/>
  <c r="S734" i="8" s="1"/>
  <c r="P746" i="8"/>
  <c r="P734" i="8" s="1"/>
  <c r="M746" i="8"/>
  <c r="M734" i="8" s="1"/>
  <c r="G746" i="8"/>
  <c r="G734" i="8" s="1"/>
  <c r="D746" i="8"/>
  <c r="D734" i="8" s="1"/>
  <c r="T746" i="8"/>
  <c r="T734" i="8" s="1"/>
  <c r="Q746" i="8"/>
  <c r="Q734" i="8" s="1"/>
  <c r="J1550" i="8"/>
  <c r="J1538" i="8" s="1"/>
  <c r="N1550" i="8"/>
  <c r="N1538" i="8" s="1"/>
  <c r="G1550" i="8"/>
  <c r="G1538" i="8" s="1"/>
  <c r="D1550" i="8"/>
  <c r="D1538" i="8" s="1"/>
  <c r="T1550" i="8"/>
  <c r="T1538" i="8" s="1"/>
  <c r="Q1550" i="8"/>
  <c r="Q1538" i="8" s="1"/>
  <c r="F1550" i="8"/>
  <c r="F1538" i="8" s="1"/>
  <c r="R1550" i="8"/>
  <c r="R1538" i="8" s="1"/>
  <c r="O1550" i="8"/>
  <c r="O1538" i="8" s="1"/>
  <c r="L1550" i="8"/>
  <c r="L1538" i="8" s="1"/>
  <c r="I1550" i="8"/>
  <c r="I1538" i="8" s="1"/>
  <c r="P1550" i="8"/>
  <c r="P1538" i="8" s="1"/>
  <c r="K1550" i="8"/>
  <c r="K1538" i="8" s="1"/>
  <c r="E1550" i="8"/>
  <c r="E1538" i="8" s="1"/>
  <c r="H1550" i="8"/>
  <c r="H1538" i="8" s="1"/>
  <c r="S1550" i="8"/>
  <c r="S1538" i="8" s="1"/>
  <c r="M1550" i="8"/>
  <c r="M1538" i="8" s="1"/>
  <c r="R1088" i="8"/>
  <c r="R1086" i="8" s="1"/>
  <c r="R1085" i="8" s="1"/>
  <c r="J1088" i="8"/>
  <c r="J1086" i="8" s="1"/>
  <c r="J1085" i="8" s="1"/>
  <c r="N1088" i="8"/>
  <c r="N1086" i="8" s="1"/>
  <c r="N1085" i="8" s="1"/>
  <c r="F1088" i="8"/>
  <c r="F1086" i="8" s="1"/>
  <c r="F1085" i="8" s="1"/>
  <c r="O1088" i="8"/>
  <c r="O1086" i="8" s="1"/>
  <c r="O1085" i="8" s="1"/>
  <c r="L1088" i="8"/>
  <c r="L1086" i="8" s="1"/>
  <c r="L1085" i="8" s="1"/>
  <c r="I1088" i="8"/>
  <c r="I1086" i="8" s="1"/>
  <c r="I1085" i="8" s="1"/>
  <c r="G1088" i="8"/>
  <c r="G1086" i="8" s="1"/>
  <c r="G1085" i="8" s="1"/>
  <c r="D1088" i="8"/>
  <c r="D1086" i="8" s="1"/>
  <c r="D1085" i="8" s="1"/>
  <c r="T1088" i="8"/>
  <c r="T1086" i="8" s="1"/>
  <c r="T1085" i="8" s="1"/>
  <c r="Q1088" i="8"/>
  <c r="Q1086" i="8" s="1"/>
  <c r="Q1085" i="8" s="1"/>
  <c r="S1088" i="8"/>
  <c r="S1086" i="8" s="1"/>
  <c r="S1085" i="8" s="1"/>
  <c r="M1088" i="8"/>
  <c r="M1086" i="8" s="1"/>
  <c r="M1085" i="8" s="1"/>
  <c r="H1088" i="8"/>
  <c r="H1086" i="8" s="1"/>
  <c r="H1085" i="8" s="1"/>
  <c r="K1088" i="8"/>
  <c r="K1086" i="8" s="1"/>
  <c r="K1085" i="8" s="1"/>
  <c r="E1088" i="8"/>
  <c r="E1086" i="8" s="1"/>
  <c r="E1085" i="8" s="1"/>
  <c r="P1088" i="8"/>
  <c r="P1086" i="8" s="1"/>
  <c r="P1085" i="8" s="1"/>
  <c r="J1530" i="8"/>
  <c r="J1529" i="8" s="1"/>
  <c r="R588" i="8"/>
  <c r="R586" i="8" s="1"/>
  <c r="R585" i="8" s="1"/>
  <c r="F588" i="8"/>
  <c r="F586" i="8" s="1"/>
  <c r="F585" i="8" s="1"/>
  <c r="J588" i="8"/>
  <c r="J586" i="8" s="1"/>
  <c r="J585" i="8" s="1"/>
  <c r="N588" i="8"/>
  <c r="N586" i="8" s="1"/>
  <c r="N585" i="8" s="1"/>
  <c r="O588" i="8"/>
  <c r="O586" i="8" s="1"/>
  <c r="O585" i="8" s="1"/>
  <c r="L588" i="8"/>
  <c r="L586" i="8" s="1"/>
  <c r="L585" i="8" s="1"/>
  <c r="I588" i="8"/>
  <c r="I586" i="8" s="1"/>
  <c r="I585" i="8" s="1"/>
  <c r="S588" i="8"/>
  <c r="S586" i="8" s="1"/>
  <c r="S585" i="8" s="1"/>
  <c r="P588" i="8"/>
  <c r="P586" i="8" s="1"/>
  <c r="P585" i="8" s="1"/>
  <c r="M588" i="8"/>
  <c r="M586" i="8" s="1"/>
  <c r="M585" i="8" s="1"/>
  <c r="G588" i="8"/>
  <c r="G586" i="8" s="1"/>
  <c r="G585" i="8" s="1"/>
  <c r="D588" i="8"/>
  <c r="D586" i="8" s="1"/>
  <c r="D585" i="8" s="1"/>
  <c r="T588" i="8"/>
  <c r="T586" i="8" s="1"/>
  <c r="T585" i="8" s="1"/>
  <c r="Q588" i="8"/>
  <c r="Q586" i="8" s="1"/>
  <c r="Q585" i="8" s="1"/>
  <c r="K588" i="8"/>
  <c r="K586" i="8" s="1"/>
  <c r="K585" i="8" s="1"/>
  <c r="H588" i="8"/>
  <c r="H586" i="8" s="1"/>
  <c r="H585" i="8" s="1"/>
  <c r="E588" i="8"/>
  <c r="E586" i="8" s="1"/>
  <c r="E585" i="8" s="1"/>
  <c r="J1334" i="8"/>
  <c r="J1332" i="8" s="1"/>
  <c r="J1331" i="8" s="1"/>
  <c r="N1334" i="8"/>
  <c r="N1332" i="8" s="1"/>
  <c r="N1331" i="8" s="1"/>
  <c r="R1334" i="8"/>
  <c r="R1332" i="8" s="1"/>
  <c r="R1331" i="8" s="1"/>
  <c r="K1334" i="8"/>
  <c r="K1332" i="8" s="1"/>
  <c r="K1331" i="8" s="1"/>
  <c r="H1334" i="8"/>
  <c r="H1332" i="8" s="1"/>
  <c r="H1331" i="8" s="1"/>
  <c r="E1334" i="8"/>
  <c r="E1332" i="8" s="1"/>
  <c r="E1331" i="8" s="1"/>
  <c r="F1334" i="8"/>
  <c r="F1332" i="8" s="1"/>
  <c r="F1331" i="8" s="1"/>
  <c r="D1334" i="8"/>
  <c r="D1332" i="8" s="1"/>
  <c r="D1331" i="8" s="1"/>
  <c r="I1334" i="8"/>
  <c r="I1332" i="8" s="1"/>
  <c r="I1331" i="8" s="1"/>
  <c r="G1334" i="8"/>
  <c r="G1332" i="8" s="1"/>
  <c r="G1331" i="8" s="1"/>
  <c r="L1334" i="8"/>
  <c r="L1332" i="8" s="1"/>
  <c r="L1331" i="8" s="1"/>
  <c r="M1334" i="8"/>
  <c r="M1332" i="8" s="1"/>
  <c r="M1331" i="8" s="1"/>
  <c r="S1334" i="8"/>
  <c r="S1332" i="8" s="1"/>
  <c r="S1331" i="8" s="1"/>
  <c r="T1334" i="8"/>
  <c r="T1332" i="8" s="1"/>
  <c r="T1331" i="8" s="1"/>
  <c r="O1334" i="8"/>
  <c r="O1332" i="8" s="1"/>
  <c r="O1331" i="8" s="1"/>
  <c r="P1334" i="8"/>
  <c r="P1332" i="8" s="1"/>
  <c r="P1331" i="8" s="1"/>
  <c r="Q1334" i="8"/>
  <c r="Q1332" i="8" s="1"/>
  <c r="Q1331" i="8" s="1"/>
  <c r="F352" i="8"/>
  <c r="F348" i="8" s="1"/>
  <c r="F347" i="8" s="1"/>
  <c r="J352" i="8"/>
  <c r="J348" i="8" s="1"/>
  <c r="J347" i="8" s="1"/>
  <c r="N352" i="8"/>
  <c r="N348" i="8" s="1"/>
  <c r="N347" i="8" s="1"/>
  <c r="K352" i="8"/>
  <c r="K348" i="8" s="1"/>
  <c r="K347" i="8" s="1"/>
  <c r="H352" i="8"/>
  <c r="H348" i="8" s="1"/>
  <c r="H347" i="8" s="1"/>
  <c r="E352" i="8"/>
  <c r="E348" i="8" s="1"/>
  <c r="E347" i="8" s="1"/>
  <c r="O352" i="8"/>
  <c r="O348" i="8" s="1"/>
  <c r="O347" i="8" s="1"/>
  <c r="L352" i="8"/>
  <c r="L348" i="8" s="1"/>
  <c r="L347" i="8" s="1"/>
  <c r="I352" i="8"/>
  <c r="I348" i="8" s="1"/>
  <c r="I347" i="8" s="1"/>
  <c r="S352" i="8"/>
  <c r="S348" i="8" s="1"/>
  <c r="S347" i="8" s="1"/>
  <c r="P352" i="8"/>
  <c r="P348" i="8" s="1"/>
  <c r="P347" i="8" s="1"/>
  <c r="M352" i="8"/>
  <c r="M348" i="8" s="1"/>
  <c r="M347" i="8" s="1"/>
  <c r="T352" i="8"/>
  <c r="T348" i="8" s="1"/>
  <c r="T347" i="8" s="1"/>
  <c r="R352" i="8"/>
  <c r="R348" i="8" s="1"/>
  <c r="R347" i="8" s="1"/>
  <c r="Q352" i="8"/>
  <c r="Q348" i="8" s="1"/>
  <c r="Q347" i="8" s="1"/>
  <c r="G352" i="8"/>
  <c r="G348" i="8" s="1"/>
  <c r="G347" i="8" s="1"/>
  <c r="D352" i="8"/>
  <c r="D348" i="8" s="1"/>
  <c r="D347" i="8" s="1"/>
  <c r="R814" i="8"/>
  <c r="R812" i="8" s="1"/>
  <c r="R811" i="8" s="1"/>
  <c r="S814" i="8"/>
  <c r="S812" i="8" s="1"/>
  <c r="S811" i="8" s="1"/>
  <c r="P814" i="8"/>
  <c r="P812" i="8" s="1"/>
  <c r="P811" i="8" s="1"/>
  <c r="M814" i="8"/>
  <c r="M812" i="8" s="1"/>
  <c r="M811" i="8" s="1"/>
  <c r="F814" i="8"/>
  <c r="F812" i="8" s="1"/>
  <c r="F811" i="8" s="1"/>
  <c r="G814" i="8"/>
  <c r="G812" i="8" s="1"/>
  <c r="G811" i="8" s="1"/>
  <c r="D814" i="8"/>
  <c r="D812" i="8" s="1"/>
  <c r="D811" i="8" s="1"/>
  <c r="T814" i="8"/>
  <c r="T812" i="8" s="1"/>
  <c r="T811" i="8" s="1"/>
  <c r="Q814" i="8"/>
  <c r="Q812" i="8" s="1"/>
  <c r="Q811" i="8" s="1"/>
  <c r="J814" i="8"/>
  <c r="J812" i="8" s="1"/>
  <c r="J811" i="8" s="1"/>
  <c r="K814" i="8"/>
  <c r="K812" i="8" s="1"/>
  <c r="K811" i="8" s="1"/>
  <c r="H814" i="8"/>
  <c r="H812" i="8" s="1"/>
  <c r="H811" i="8" s="1"/>
  <c r="E814" i="8"/>
  <c r="E812" i="8" s="1"/>
  <c r="E811" i="8" s="1"/>
  <c r="N814" i="8"/>
  <c r="N812" i="8" s="1"/>
  <c r="N811" i="8" s="1"/>
  <c r="O814" i="8"/>
  <c r="O812" i="8" s="1"/>
  <c r="O811" i="8" s="1"/>
  <c r="L814" i="8"/>
  <c r="L812" i="8" s="1"/>
  <c r="L811" i="8" s="1"/>
  <c r="I814" i="8"/>
  <c r="I812" i="8" s="1"/>
  <c r="I811" i="8" s="1"/>
  <c r="J766" i="8"/>
  <c r="J764" i="8" s="1"/>
  <c r="J763" i="8" s="1"/>
  <c r="N766" i="8"/>
  <c r="N764" i="8" s="1"/>
  <c r="N763" i="8" s="1"/>
  <c r="R766" i="8"/>
  <c r="R764" i="8" s="1"/>
  <c r="R763" i="8" s="1"/>
  <c r="F766" i="8"/>
  <c r="F764" i="8" s="1"/>
  <c r="F763" i="8" s="1"/>
  <c r="K766" i="8"/>
  <c r="K764" i="8" s="1"/>
  <c r="K763" i="8" s="1"/>
  <c r="H766" i="8"/>
  <c r="H764" i="8" s="1"/>
  <c r="H763" i="8" s="1"/>
  <c r="E766" i="8"/>
  <c r="E764" i="8" s="1"/>
  <c r="E763" i="8" s="1"/>
  <c r="O766" i="8"/>
  <c r="O764" i="8" s="1"/>
  <c r="O763" i="8" s="1"/>
  <c r="L766" i="8"/>
  <c r="L764" i="8" s="1"/>
  <c r="L763" i="8" s="1"/>
  <c r="I766" i="8"/>
  <c r="I764" i="8" s="1"/>
  <c r="I763" i="8" s="1"/>
  <c r="S766" i="8"/>
  <c r="S764" i="8" s="1"/>
  <c r="S763" i="8" s="1"/>
  <c r="P766" i="8"/>
  <c r="P764" i="8" s="1"/>
  <c r="P763" i="8" s="1"/>
  <c r="M766" i="8"/>
  <c r="M764" i="8" s="1"/>
  <c r="M763" i="8" s="1"/>
  <c r="G766" i="8"/>
  <c r="G764" i="8" s="1"/>
  <c r="G763" i="8" s="1"/>
  <c r="D766" i="8"/>
  <c r="D764" i="8" s="1"/>
  <c r="D763" i="8" s="1"/>
  <c r="T766" i="8"/>
  <c r="T764" i="8" s="1"/>
  <c r="T763" i="8" s="1"/>
  <c r="Q766" i="8"/>
  <c r="Q764" i="8" s="1"/>
  <c r="Q763" i="8" s="1"/>
  <c r="R796" i="8"/>
  <c r="R794" i="8" s="1"/>
  <c r="R793" i="8" s="1"/>
  <c r="F796" i="8"/>
  <c r="F794" i="8" s="1"/>
  <c r="F793" i="8" s="1"/>
  <c r="N796" i="8"/>
  <c r="N794" i="8" s="1"/>
  <c r="N793" i="8" s="1"/>
  <c r="J796" i="8"/>
  <c r="J794" i="8" s="1"/>
  <c r="J793" i="8" s="1"/>
  <c r="G796" i="8"/>
  <c r="G794" i="8" s="1"/>
  <c r="G793" i="8" s="1"/>
  <c r="D796" i="8"/>
  <c r="D794" i="8" s="1"/>
  <c r="D793" i="8" s="1"/>
  <c r="T796" i="8"/>
  <c r="T794" i="8" s="1"/>
  <c r="T793" i="8" s="1"/>
  <c r="Q796" i="8"/>
  <c r="Q794" i="8" s="1"/>
  <c r="Q793" i="8" s="1"/>
  <c r="K796" i="8"/>
  <c r="K794" i="8" s="1"/>
  <c r="K793" i="8" s="1"/>
  <c r="H796" i="8"/>
  <c r="H794" i="8" s="1"/>
  <c r="H793" i="8" s="1"/>
  <c r="E796" i="8"/>
  <c r="E794" i="8" s="1"/>
  <c r="E793" i="8" s="1"/>
  <c r="O796" i="8"/>
  <c r="O794" i="8" s="1"/>
  <c r="O793" i="8" s="1"/>
  <c r="L796" i="8"/>
  <c r="L794" i="8" s="1"/>
  <c r="L793" i="8" s="1"/>
  <c r="I796" i="8"/>
  <c r="I794" i="8" s="1"/>
  <c r="I793" i="8" s="1"/>
  <c r="S796" i="8"/>
  <c r="S794" i="8" s="1"/>
  <c r="S793" i="8" s="1"/>
  <c r="P796" i="8"/>
  <c r="P794" i="8" s="1"/>
  <c r="P793" i="8" s="1"/>
  <c r="M796" i="8"/>
  <c r="M794" i="8" s="1"/>
  <c r="M793" i="8" s="1"/>
  <c r="L18" i="8"/>
  <c r="L17" i="8" s="1"/>
  <c r="M18" i="8"/>
  <c r="M17" i="8" s="1"/>
  <c r="E18" i="8"/>
  <c r="E17" i="8" s="1"/>
  <c r="F18" i="8"/>
  <c r="F17" i="8" s="1"/>
  <c r="G18" i="8"/>
  <c r="G17" i="8" s="1"/>
  <c r="D18" i="8"/>
  <c r="D17" i="8" s="1"/>
  <c r="R18" i="8"/>
  <c r="R17" i="8" s="1"/>
  <c r="H21" i="8"/>
  <c r="T21" i="8"/>
  <c r="Q18" i="8"/>
  <c r="Q17" i="8" s="1"/>
  <c r="P18" i="8"/>
  <c r="P17" i="8" s="1"/>
  <c r="H18" i="8"/>
  <c r="H17" i="8" s="1"/>
  <c r="N18" i="8"/>
  <c r="N17" i="8" s="1"/>
  <c r="O18" i="8"/>
  <c r="O17" i="8" s="1"/>
  <c r="S18" i="8"/>
  <c r="S17" i="8" s="1"/>
  <c r="P21" i="8"/>
  <c r="T18" i="8"/>
  <c r="T17" i="8" s="1"/>
  <c r="I18" i="8"/>
  <c r="I17" i="8" s="1"/>
  <c r="K18" i="8"/>
  <c r="K17" i="8" s="1"/>
  <c r="J18" i="8"/>
  <c r="J17" i="8" s="1"/>
  <c r="S12" i="8"/>
  <c r="P12" i="8"/>
  <c r="Q12" i="8"/>
  <c r="K12" i="8"/>
  <c r="J13" i="8"/>
  <c r="J12" i="8"/>
  <c r="L12" i="8"/>
  <c r="L21" i="8"/>
  <c r="S94" i="8"/>
  <c r="S93" i="8" s="1"/>
  <c r="G94" i="8"/>
  <c r="G93" i="8" s="1"/>
  <c r="R21" i="8"/>
  <c r="E21" i="8"/>
  <c r="M21" i="8"/>
  <c r="H75" i="8"/>
  <c r="H70" i="8"/>
  <c r="H69" i="8" s="1"/>
  <c r="G75" i="8"/>
  <c r="G70" i="8"/>
  <c r="G69" i="8" s="1"/>
  <c r="E75" i="8"/>
  <c r="E70" i="8"/>
  <c r="E69" i="8" s="1"/>
  <c r="J75" i="8"/>
  <c r="J70" i="8"/>
  <c r="U23" i="8"/>
  <c r="O13" i="8"/>
  <c r="O12" i="8"/>
  <c r="K21" i="8"/>
  <c r="H94" i="8"/>
  <c r="H93" i="8" s="1"/>
  <c r="R100" i="8"/>
  <c r="R94" i="8" s="1"/>
  <c r="R93" i="8" s="1"/>
  <c r="Q21" i="8"/>
  <c r="O21" i="8"/>
  <c r="F21" i="8"/>
  <c r="S75" i="8"/>
  <c r="S70" i="8"/>
  <c r="S69" i="8" s="1"/>
  <c r="M70" i="8"/>
  <c r="M69" i="8" s="1"/>
  <c r="M75" i="8"/>
  <c r="K75" i="8"/>
  <c r="K70" i="8"/>
  <c r="K69" i="8" s="1"/>
  <c r="N75" i="8"/>
  <c r="N70" i="8"/>
  <c r="N12" i="8"/>
  <c r="F12" i="8"/>
  <c r="I12" i="8"/>
  <c r="H12" i="8"/>
  <c r="U20" i="8"/>
  <c r="D21" i="8"/>
  <c r="K100" i="8"/>
  <c r="K94" i="8" s="1"/>
  <c r="K93" i="8" s="1"/>
  <c r="J100" i="8"/>
  <c r="J94" i="8" s="1"/>
  <c r="J93" i="8" s="1"/>
  <c r="T94" i="8"/>
  <c r="T93" i="8" s="1"/>
  <c r="J21" i="8"/>
  <c r="I21" i="8"/>
  <c r="L75" i="8"/>
  <c r="L70" i="8"/>
  <c r="L69" i="8" s="1"/>
  <c r="U84" i="8"/>
  <c r="D76" i="8"/>
  <c r="I75" i="8"/>
  <c r="I70" i="8"/>
  <c r="I69" i="8" s="1"/>
  <c r="P75" i="8"/>
  <c r="P70" i="8"/>
  <c r="P69" i="8" s="1"/>
  <c r="R75" i="8"/>
  <c r="R70" i="8"/>
  <c r="D12" i="8"/>
  <c r="E12" i="8"/>
  <c r="T12" i="8"/>
  <c r="S21" i="8"/>
  <c r="E94" i="8"/>
  <c r="E93" i="8" s="1"/>
  <c r="O94" i="8"/>
  <c r="O93" i="8" s="1"/>
  <c r="D94" i="8"/>
  <c r="D93" i="8" s="1"/>
  <c r="G21" i="8"/>
  <c r="N21" i="8"/>
  <c r="Q75" i="8"/>
  <c r="Q70" i="8"/>
  <c r="Q69" i="8" s="1"/>
  <c r="O75" i="8"/>
  <c r="O70" i="8"/>
  <c r="O69" i="8" s="1"/>
  <c r="T75" i="8"/>
  <c r="T70" i="8"/>
  <c r="T69" i="8" s="1"/>
  <c r="F75" i="8"/>
  <c r="F70" i="8"/>
  <c r="D99" i="8" l="1"/>
  <c r="S13" i="8"/>
  <c r="E13" i="8"/>
  <c r="F13" i="8"/>
  <c r="T13" i="8"/>
  <c r="Q13" i="8"/>
  <c r="U448" i="8"/>
  <c r="U447" i="8" s="1"/>
  <c r="I99" i="8"/>
  <c r="K32" i="8"/>
  <c r="H99" i="8"/>
  <c r="O99" i="8"/>
  <c r="K13" i="8"/>
  <c r="P99" i="8"/>
  <c r="L13" i="8"/>
  <c r="P13" i="8"/>
  <c r="M13" i="8"/>
  <c r="R13" i="8"/>
  <c r="N13" i="8"/>
  <c r="G99" i="8"/>
  <c r="S99" i="8"/>
  <c r="E99" i="8"/>
  <c r="G13" i="8"/>
  <c r="I13" i="8"/>
  <c r="H13" i="8"/>
  <c r="M99" i="8"/>
  <c r="U102" i="8"/>
  <c r="U22" i="8"/>
  <c r="U21" i="8" s="1"/>
  <c r="U16" i="8"/>
  <c r="H235" i="1"/>
  <c r="C462" i="8" s="1"/>
  <c r="C9" i="2"/>
  <c r="P32" i="8"/>
  <c r="C32" i="8"/>
  <c r="H413" i="1"/>
  <c r="C818" i="8" s="1"/>
  <c r="G32" i="8"/>
  <c r="H648" i="1"/>
  <c r="C15" i="2" s="1"/>
  <c r="F147" i="8"/>
  <c r="T147" i="8"/>
  <c r="P147" i="8"/>
  <c r="C1288" i="8"/>
  <c r="K1537" i="8"/>
  <c r="O1537" i="8"/>
  <c r="J147" i="8"/>
  <c r="D1537" i="8"/>
  <c r="L32" i="8"/>
  <c r="R32" i="8"/>
  <c r="R30" i="8" s="1"/>
  <c r="H1537" i="8"/>
  <c r="K147" i="8"/>
  <c r="D147" i="8"/>
  <c r="N147" i="8"/>
  <c r="L147" i="8"/>
  <c r="U1220" i="8"/>
  <c r="U1219" i="8" s="1"/>
  <c r="H32" i="8"/>
  <c r="Q147" i="8"/>
  <c r="G147" i="8"/>
  <c r="S147" i="8"/>
  <c r="O147" i="8"/>
  <c r="E147" i="8"/>
  <c r="R147" i="8"/>
  <c r="M147" i="8"/>
  <c r="I147" i="8"/>
  <c r="H147" i="8"/>
  <c r="O32" i="8"/>
  <c r="U232" i="8"/>
  <c r="U231" i="8" s="1"/>
  <c r="J32" i="8"/>
  <c r="F32" i="8"/>
  <c r="F31" i="8" s="1"/>
  <c r="T32" i="8"/>
  <c r="T30" i="8" s="1"/>
  <c r="U402" i="8"/>
  <c r="U401" i="8" s="1"/>
  <c r="U746" i="8"/>
  <c r="U734" i="8" s="1"/>
  <c r="U510" i="8"/>
  <c r="U509" i="8" s="1"/>
  <c r="U1094" i="8"/>
  <c r="U1092" i="8" s="1"/>
  <c r="U1091" i="8" s="1"/>
  <c r="U824" i="8"/>
  <c r="U823" i="8" s="1"/>
  <c r="U1458" i="8"/>
  <c r="U958" i="8"/>
  <c r="U956" i="8" s="1"/>
  <c r="U955" i="8" s="1"/>
  <c r="E32" i="8"/>
  <c r="E30" i="8" s="1"/>
  <c r="Q32" i="8"/>
  <c r="S32" i="8"/>
  <c r="N32" i="8"/>
  <c r="N30" i="8" s="1"/>
  <c r="U1128" i="8"/>
  <c r="U1126" i="8" s="1"/>
  <c r="U1125" i="8" s="1"/>
  <c r="U698" i="8"/>
  <c r="U697" i="8" s="1"/>
  <c r="U650" i="8"/>
  <c r="U649" i="8" s="1"/>
  <c r="U1230" i="8"/>
  <c r="U1229" i="8" s="1"/>
  <c r="U728" i="8"/>
  <c r="U726" i="8" s="1"/>
  <c r="U725" i="8" s="1"/>
  <c r="U1298" i="8"/>
  <c r="U260" i="8"/>
  <c r="U328" i="8"/>
  <c r="U327" i="8" s="1"/>
  <c r="U122" i="8"/>
  <c r="U121" i="8" s="1"/>
  <c r="U1556" i="8"/>
  <c r="I32" i="8"/>
  <c r="U1088" i="8"/>
  <c r="U1087" i="8" s="1"/>
  <c r="U432" i="8"/>
  <c r="U431" i="8" s="1"/>
  <c r="U1198" i="8"/>
  <c r="U1197" i="8" s="1"/>
  <c r="U940" i="8"/>
  <c r="U924" i="8" s="1"/>
  <c r="U923" i="8" s="1"/>
  <c r="U1174" i="8"/>
  <c r="U1173" i="8" s="1"/>
  <c r="U242" i="8"/>
  <c r="U238" i="8" s="1"/>
  <c r="U237" i="8" s="1"/>
  <c r="U1064" i="8"/>
  <c r="U152" i="8"/>
  <c r="U151" i="8" s="1"/>
  <c r="U760" i="8"/>
  <c r="U759" i="8" s="1"/>
  <c r="R428" i="8"/>
  <c r="R427" i="8" s="1"/>
  <c r="R429" i="8"/>
  <c r="U352" i="8"/>
  <c r="M1537" i="8"/>
  <c r="M1536" i="8"/>
  <c r="T1537" i="8"/>
  <c r="T1536" i="8"/>
  <c r="J1537" i="8"/>
  <c r="J1536" i="8"/>
  <c r="D733" i="8"/>
  <c r="D732" i="8"/>
  <c r="D731" i="8" s="1"/>
  <c r="S733" i="8"/>
  <c r="S732" i="8"/>
  <c r="S731" i="8" s="1"/>
  <c r="E732" i="8"/>
  <c r="E731" i="8" s="1"/>
  <c r="E733" i="8"/>
  <c r="F733" i="8"/>
  <c r="F732" i="8"/>
  <c r="F731" i="8" s="1"/>
  <c r="G428" i="8"/>
  <c r="G427" i="8" s="1"/>
  <c r="G429" i="8"/>
  <c r="I428" i="8"/>
  <c r="I427" i="8" s="1"/>
  <c r="I429" i="8"/>
  <c r="H428" i="8"/>
  <c r="H427" i="8" s="1"/>
  <c r="H429" i="8"/>
  <c r="N428" i="8"/>
  <c r="N427" i="8" s="1"/>
  <c r="N429" i="8"/>
  <c r="U1196" i="8"/>
  <c r="U1195" i="8" s="1"/>
  <c r="T687" i="8"/>
  <c r="T686" i="8"/>
  <c r="T685" i="8" s="1"/>
  <c r="P687" i="8"/>
  <c r="P686" i="8"/>
  <c r="P685" i="8" s="1"/>
  <c r="L686" i="8"/>
  <c r="L685" i="8" s="1"/>
  <c r="L687" i="8"/>
  <c r="J687" i="8"/>
  <c r="J686" i="8"/>
  <c r="J685" i="8" s="1"/>
  <c r="U939" i="8"/>
  <c r="M423" i="8"/>
  <c r="M422" i="8"/>
  <c r="M421" i="8" s="1"/>
  <c r="L422" i="8"/>
  <c r="L421" i="8" s="1"/>
  <c r="L423" i="8"/>
  <c r="K422" i="8"/>
  <c r="K421" i="8" s="1"/>
  <c r="K423" i="8"/>
  <c r="G422" i="8"/>
  <c r="G421" i="8" s="1"/>
  <c r="G423" i="8"/>
  <c r="R422" i="8"/>
  <c r="R421" i="8" s="1"/>
  <c r="R423" i="8"/>
  <c r="E175" i="8"/>
  <c r="E174" i="8"/>
  <c r="G175" i="8"/>
  <c r="G174" i="8"/>
  <c r="P175" i="8"/>
  <c r="P174" i="8"/>
  <c r="O175" i="8"/>
  <c r="O174" i="8"/>
  <c r="F175" i="8"/>
  <c r="F174" i="8"/>
  <c r="M1289" i="8"/>
  <c r="P1289" i="8"/>
  <c r="O1289" i="8"/>
  <c r="G1289" i="8"/>
  <c r="N1289" i="8"/>
  <c r="K775" i="8"/>
  <c r="K774" i="8"/>
  <c r="K773" i="8" s="1"/>
  <c r="D775" i="8"/>
  <c r="D774" i="8"/>
  <c r="D773" i="8" s="1"/>
  <c r="P774" i="8"/>
  <c r="P773" i="8" s="1"/>
  <c r="P775" i="8"/>
  <c r="L775" i="8"/>
  <c r="L774" i="8"/>
  <c r="L773" i="8" s="1"/>
  <c r="Q475" i="8"/>
  <c r="Q464" i="8"/>
  <c r="M475" i="8"/>
  <c r="M464" i="8"/>
  <c r="L475" i="8"/>
  <c r="L464" i="8"/>
  <c r="K475" i="8"/>
  <c r="K464" i="8"/>
  <c r="J475" i="8"/>
  <c r="J464" i="8"/>
  <c r="O821" i="8"/>
  <c r="O820" i="8"/>
  <c r="K821" i="8"/>
  <c r="K820" i="8"/>
  <c r="G821" i="8"/>
  <c r="G820" i="8"/>
  <c r="N821" i="8"/>
  <c r="N820" i="8"/>
  <c r="D1152" i="8"/>
  <c r="D1151" i="8" s="1"/>
  <c r="D1153" i="8"/>
  <c r="S1152" i="8"/>
  <c r="S1151" i="8" s="1"/>
  <c r="S1153" i="8"/>
  <c r="E1152" i="8"/>
  <c r="E1151" i="8" s="1"/>
  <c r="E1153" i="8"/>
  <c r="N1153" i="8"/>
  <c r="N1152" i="8"/>
  <c r="N1151" i="8" s="1"/>
  <c r="T1295" i="8"/>
  <c r="T1294" i="8"/>
  <c r="T1293" i="8" s="1"/>
  <c r="D1294" i="8"/>
  <c r="D1295" i="8"/>
  <c r="P1295" i="8"/>
  <c r="P1294" i="8"/>
  <c r="P1293" i="8" s="1"/>
  <c r="K1295" i="8"/>
  <c r="K1294" i="8"/>
  <c r="K1293" i="8" s="1"/>
  <c r="J1295" i="8"/>
  <c r="J1294" i="8"/>
  <c r="J1293" i="8" s="1"/>
  <c r="H90" i="1"/>
  <c r="E1411" i="8"/>
  <c r="H1411" i="8"/>
  <c r="L1411" i="8"/>
  <c r="T1411" i="8"/>
  <c r="J1411" i="8"/>
  <c r="U1356" i="8"/>
  <c r="F109" i="8"/>
  <c r="F108" i="8"/>
  <c r="I109" i="8"/>
  <c r="I108" i="8"/>
  <c r="E108" i="8"/>
  <c r="E109" i="8"/>
  <c r="D108" i="8"/>
  <c r="D109" i="8"/>
  <c r="S109" i="8"/>
  <c r="S108" i="8"/>
  <c r="U796" i="8"/>
  <c r="U814" i="8"/>
  <c r="U588" i="8"/>
  <c r="S1537" i="8"/>
  <c r="S1536" i="8"/>
  <c r="P1537" i="8"/>
  <c r="P1536" i="8"/>
  <c r="R1536" i="8"/>
  <c r="R1537" i="8"/>
  <c r="U745" i="8"/>
  <c r="G733" i="8"/>
  <c r="G732" i="8"/>
  <c r="G731" i="8" s="1"/>
  <c r="I733" i="8"/>
  <c r="I732" i="8"/>
  <c r="I731" i="8" s="1"/>
  <c r="H732" i="8"/>
  <c r="H731" i="8" s="1"/>
  <c r="H733" i="8"/>
  <c r="J733" i="8"/>
  <c r="J732" i="8"/>
  <c r="J731" i="8" s="1"/>
  <c r="Q428" i="8"/>
  <c r="Q427" i="8" s="1"/>
  <c r="Q429" i="8"/>
  <c r="M429" i="8"/>
  <c r="M428" i="8"/>
  <c r="M427" i="8" s="1"/>
  <c r="L428" i="8"/>
  <c r="L427" i="8" s="1"/>
  <c r="L429" i="8"/>
  <c r="K428" i="8"/>
  <c r="K427" i="8" s="1"/>
  <c r="K429" i="8"/>
  <c r="D687" i="8"/>
  <c r="D686" i="8"/>
  <c r="D685" i="8" s="1"/>
  <c r="O686" i="8"/>
  <c r="O685" i="8" s="1"/>
  <c r="O687" i="8"/>
  <c r="I687" i="8"/>
  <c r="I686" i="8"/>
  <c r="I685" i="8" s="1"/>
  <c r="F687" i="8"/>
  <c r="F686" i="8"/>
  <c r="F685" i="8" s="1"/>
  <c r="P422" i="8"/>
  <c r="P421" i="8" s="1"/>
  <c r="P423" i="8"/>
  <c r="O423" i="8"/>
  <c r="O422" i="8"/>
  <c r="O421" i="8" s="1"/>
  <c r="Q423" i="8"/>
  <c r="Q422" i="8"/>
  <c r="Q421" i="8" s="1"/>
  <c r="J423" i="8"/>
  <c r="J422" i="8"/>
  <c r="J421" i="8" s="1"/>
  <c r="U370" i="8"/>
  <c r="H175" i="8"/>
  <c r="H174" i="8"/>
  <c r="Q175" i="8"/>
  <c r="Q174" i="8"/>
  <c r="S175" i="8"/>
  <c r="S174" i="8"/>
  <c r="J175" i="8"/>
  <c r="J174" i="8"/>
  <c r="U810" i="8"/>
  <c r="U864" i="8"/>
  <c r="S1289" i="8"/>
  <c r="H1289" i="8"/>
  <c r="Q1289" i="8"/>
  <c r="R1289" i="8"/>
  <c r="U1212" i="8"/>
  <c r="U782" i="8"/>
  <c r="J774" i="8"/>
  <c r="J773" i="8" s="1"/>
  <c r="J775" i="8"/>
  <c r="G775" i="8"/>
  <c r="G774" i="8"/>
  <c r="G773" i="8" s="1"/>
  <c r="S774" i="8"/>
  <c r="S773" i="8" s="1"/>
  <c r="S775" i="8"/>
  <c r="O774" i="8"/>
  <c r="O773" i="8" s="1"/>
  <c r="O775" i="8"/>
  <c r="U312" i="8"/>
  <c r="U250" i="8"/>
  <c r="T464" i="8"/>
  <c r="T475" i="8"/>
  <c r="P475" i="8"/>
  <c r="P464" i="8"/>
  <c r="O475" i="8"/>
  <c r="O464" i="8"/>
  <c r="R475" i="8"/>
  <c r="R464" i="8"/>
  <c r="U822" i="8"/>
  <c r="J820" i="8"/>
  <c r="J821" i="8"/>
  <c r="Q821" i="8"/>
  <c r="Q820" i="8"/>
  <c r="M821" i="8"/>
  <c r="M820" i="8"/>
  <c r="F820" i="8"/>
  <c r="F821" i="8"/>
  <c r="U1156" i="8"/>
  <c r="G1153" i="8"/>
  <c r="G1152" i="8"/>
  <c r="G1151" i="8" s="1"/>
  <c r="I1152" i="8"/>
  <c r="I1151" i="8" s="1"/>
  <c r="I1153" i="8"/>
  <c r="H1152" i="8"/>
  <c r="H1151" i="8" s="1"/>
  <c r="H1153" i="8"/>
  <c r="F1153" i="8"/>
  <c r="F1152" i="8"/>
  <c r="F1151" i="8" s="1"/>
  <c r="G1294" i="8"/>
  <c r="G1293" i="8" s="1"/>
  <c r="G1295" i="8"/>
  <c r="I1295" i="8"/>
  <c r="I1294" i="8"/>
  <c r="I1293" i="8" s="1"/>
  <c r="S1295" i="8"/>
  <c r="S1294" i="8"/>
  <c r="S1293" i="8" s="1"/>
  <c r="N1295" i="8"/>
  <c r="N1294" i="8"/>
  <c r="N1293" i="8" s="1"/>
  <c r="U148" i="8"/>
  <c r="U147" i="8" s="1"/>
  <c r="P1411" i="8"/>
  <c r="M1411" i="8"/>
  <c r="O1411" i="8"/>
  <c r="D1411" i="8"/>
  <c r="M32" i="8"/>
  <c r="M31" i="8" s="1"/>
  <c r="M33" i="8"/>
  <c r="K108" i="8"/>
  <c r="K109" i="8"/>
  <c r="J109" i="8"/>
  <c r="J108" i="8"/>
  <c r="Q108" i="8"/>
  <c r="Q109" i="8"/>
  <c r="G108" i="8"/>
  <c r="G109" i="8"/>
  <c r="D1536" i="8"/>
  <c r="D1553" i="8"/>
  <c r="O1536" i="8"/>
  <c r="O1553" i="8"/>
  <c r="H1536" i="8"/>
  <c r="H1553" i="8"/>
  <c r="I1537" i="8"/>
  <c r="I1536" i="8"/>
  <c r="F1537" i="8"/>
  <c r="F1536" i="8"/>
  <c r="G1537" i="8"/>
  <c r="G1536" i="8"/>
  <c r="Q732" i="8"/>
  <c r="Q731" i="8" s="1"/>
  <c r="Q733" i="8"/>
  <c r="M733" i="8"/>
  <c r="M732" i="8"/>
  <c r="M731" i="8" s="1"/>
  <c r="L732" i="8"/>
  <c r="L731" i="8" s="1"/>
  <c r="L733" i="8"/>
  <c r="K732" i="8"/>
  <c r="K731" i="8" s="1"/>
  <c r="K733" i="8"/>
  <c r="R733" i="8"/>
  <c r="R732" i="8"/>
  <c r="R731" i="8" s="1"/>
  <c r="U1532" i="8"/>
  <c r="T428" i="8"/>
  <c r="T427" i="8" s="1"/>
  <c r="T429" i="8"/>
  <c r="P428" i="8"/>
  <c r="P427" i="8" s="1"/>
  <c r="P429" i="8"/>
  <c r="O428" i="8"/>
  <c r="O427" i="8" s="1"/>
  <c r="O429" i="8"/>
  <c r="J429" i="8"/>
  <c r="J428" i="8"/>
  <c r="J427" i="8" s="1"/>
  <c r="Q686" i="8"/>
  <c r="Q685" i="8" s="1"/>
  <c r="Q687" i="8"/>
  <c r="M687" i="8"/>
  <c r="M686" i="8"/>
  <c r="M685" i="8" s="1"/>
  <c r="G687" i="8"/>
  <c r="G686" i="8"/>
  <c r="G685" i="8" s="1"/>
  <c r="R686" i="8"/>
  <c r="R685" i="8" s="1"/>
  <c r="R687" i="8"/>
  <c r="U214" i="8"/>
  <c r="U213" i="8" s="1"/>
  <c r="U215" i="8"/>
  <c r="S422" i="8"/>
  <c r="S421" i="8" s="1"/>
  <c r="S423" i="8"/>
  <c r="E422" i="8"/>
  <c r="E421" i="8" s="1"/>
  <c r="E423" i="8"/>
  <c r="T422" i="8"/>
  <c r="T421" i="8" s="1"/>
  <c r="T423" i="8"/>
  <c r="N423" i="8"/>
  <c r="N422" i="8"/>
  <c r="N421" i="8" s="1"/>
  <c r="K175" i="8"/>
  <c r="K174" i="8"/>
  <c r="D175" i="8"/>
  <c r="D174" i="8"/>
  <c r="I175" i="8"/>
  <c r="I174" i="8"/>
  <c r="N175" i="8"/>
  <c r="N174" i="8"/>
  <c r="C1536" i="8"/>
  <c r="C17" i="2"/>
  <c r="E1289" i="8"/>
  <c r="I1289" i="8"/>
  <c r="T1289" i="8"/>
  <c r="F1289" i="8"/>
  <c r="U1062" i="8"/>
  <c r="U1061" i="8" s="1"/>
  <c r="U1063" i="8"/>
  <c r="E774" i="8"/>
  <c r="E773" i="8" s="1"/>
  <c r="E775" i="8"/>
  <c r="Q775" i="8"/>
  <c r="Q774" i="8"/>
  <c r="Q773" i="8" s="1"/>
  <c r="F775" i="8"/>
  <c r="F774" i="8"/>
  <c r="F773" i="8" s="1"/>
  <c r="R775" i="8"/>
  <c r="R774" i="8"/>
  <c r="R773" i="8" s="1"/>
  <c r="N775" i="8"/>
  <c r="N774" i="8"/>
  <c r="N773" i="8" s="1"/>
  <c r="S475" i="8"/>
  <c r="S464" i="8"/>
  <c r="E464" i="8"/>
  <c r="E475" i="8"/>
  <c r="F475" i="8"/>
  <c r="F464" i="8"/>
  <c r="I821" i="8"/>
  <c r="I820" i="8"/>
  <c r="E821" i="8"/>
  <c r="E820" i="8"/>
  <c r="T821" i="8"/>
  <c r="T820" i="8"/>
  <c r="P821" i="8"/>
  <c r="P820" i="8"/>
  <c r="R821" i="8"/>
  <c r="R820" i="8"/>
  <c r="Q1153" i="8"/>
  <c r="Q1152" i="8"/>
  <c r="Q1151" i="8" s="1"/>
  <c r="M1152" i="8"/>
  <c r="M1151" i="8" s="1"/>
  <c r="M1153" i="8"/>
  <c r="L1153" i="8"/>
  <c r="L1152" i="8"/>
  <c r="L1151" i="8" s="1"/>
  <c r="K1152" i="8"/>
  <c r="K1151" i="8" s="1"/>
  <c r="K1153" i="8"/>
  <c r="R1153" i="8"/>
  <c r="R1152" i="8"/>
  <c r="R1151" i="8" s="1"/>
  <c r="L1295" i="8"/>
  <c r="L1294" i="8"/>
  <c r="L1293" i="8" s="1"/>
  <c r="O1295" i="8"/>
  <c r="O1294" i="8"/>
  <c r="O1293" i="8" s="1"/>
  <c r="E1295" i="8"/>
  <c r="E1294" i="8"/>
  <c r="E1293" i="8" s="1"/>
  <c r="R1295" i="8"/>
  <c r="R1294" i="8"/>
  <c r="R1293" i="8" s="1"/>
  <c r="K1411" i="8"/>
  <c r="S1411" i="8"/>
  <c r="N1411" i="8"/>
  <c r="G1411" i="8"/>
  <c r="U1406" i="8"/>
  <c r="U36" i="8"/>
  <c r="D34" i="8"/>
  <c r="M108" i="8"/>
  <c r="M109" i="8"/>
  <c r="L109" i="8"/>
  <c r="L108" i="8"/>
  <c r="R109" i="8"/>
  <c r="R108" i="8"/>
  <c r="H108" i="8"/>
  <c r="H109" i="8"/>
  <c r="H57" i="1"/>
  <c r="C108" i="8"/>
  <c r="K1536" i="8"/>
  <c r="K1553" i="8"/>
  <c r="U420" i="8"/>
  <c r="U766" i="8"/>
  <c r="U1334" i="8"/>
  <c r="U1550" i="8"/>
  <c r="E1537" i="8"/>
  <c r="E1536" i="8"/>
  <c r="L1537" i="8"/>
  <c r="L1536" i="8"/>
  <c r="Q1537" i="8"/>
  <c r="Q1536" i="8"/>
  <c r="N1537" i="8"/>
  <c r="N1536" i="8"/>
  <c r="T733" i="8"/>
  <c r="T732" i="8"/>
  <c r="T731" i="8" s="1"/>
  <c r="P733" i="8"/>
  <c r="P732" i="8"/>
  <c r="P731" i="8" s="1"/>
  <c r="O732" i="8"/>
  <c r="O731" i="8" s="1"/>
  <c r="O733" i="8"/>
  <c r="N733" i="8"/>
  <c r="N732" i="8"/>
  <c r="N731" i="8" s="1"/>
  <c r="D428" i="8"/>
  <c r="D427" i="8" s="1"/>
  <c r="D429" i="8"/>
  <c r="S428" i="8"/>
  <c r="S427" i="8" s="1"/>
  <c r="S429" i="8"/>
  <c r="E428" i="8"/>
  <c r="E427" i="8" s="1"/>
  <c r="E429" i="8"/>
  <c r="F428" i="8"/>
  <c r="F427" i="8" s="1"/>
  <c r="F429" i="8"/>
  <c r="E686" i="8"/>
  <c r="E685" i="8" s="1"/>
  <c r="E687" i="8"/>
  <c r="S686" i="8"/>
  <c r="S685" i="8" s="1"/>
  <c r="S687" i="8"/>
  <c r="K687" i="8"/>
  <c r="K686" i="8"/>
  <c r="K685" i="8" s="1"/>
  <c r="H686" i="8"/>
  <c r="H685" i="8" s="1"/>
  <c r="H687" i="8"/>
  <c r="N687" i="8"/>
  <c r="N686" i="8"/>
  <c r="N685" i="8" s="1"/>
  <c r="D464" i="8"/>
  <c r="D647" i="8"/>
  <c r="U426" i="8"/>
  <c r="I423" i="8"/>
  <c r="I422" i="8"/>
  <c r="I421" i="8" s="1"/>
  <c r="H422" i="8"/>
  <c r="H421" i="8" s="1"/>
  <c r="H423" i="8"/>
  <c r="D422" i="8"/>
  <c r="D421" i="8" s="1"/>
  <c r="D423" i="8"/>
  <c r="F423" i="8"/>
  <c r="F422" i="8"/>
  <c r="F421" i="8" s="1"/>
  <c r="U194" i="8"/>
  <c r="U186" i="8"/>
  <c r="T175" i="8"/>
  <c r="T174" i="8"/>
  <c r="M174" i="8"/>
  <c r="M175" i="8"/>
  <c r="L175" i="8"/>
  <c r="L174" i="8"/>
  <c r="R175" i="8"/>
  <c r="R174" i="8"/>
  <c r="U446" i="8"/>
  <c r="U1396" i="8"/>
  <c r="U344" i="8"/>
  <c r="U1292" i="8"/>
  <c r="K1289" i="8"/>
  <c r="L1289" i="8"/>
  <c r="J1289" i="8"/>
  <c r="U710" i="8"/>
  <c r="D62" i="8"/>
  <c r="D61" i="8" s="1"/>
  <c r="U66" i="8"/>
  <c r="U208" i="8"/>
  <c r="H775" i="8"/>
  <c r="H774" i="8"/>
  <c r="H773" i="8" s="1"/>
  <c r="T775" i="8"/>
  <c r="T774" i="8"/>
  <c r="T773" i="8" s="1"/>
  <c r="M774" i="8"/>
  <c r="M773" i="8" s="1"/>
  <c r="M775" i="8"/>
  <c r="I774" i="8"/>
  <c r="I773" i="8" s="1"/>
  <c r="I775" i="8"/>
  <c r="U1492" i="8"/>
  <c r="C18" i="2"/>
  <c r="C1558" i="8"/>
  <c r="G475" i="8"/>
  <c r="G464" i="8"/>
  <c r="I475" i="8"/>
  <c r="I464" i="8"/>
  <c r="H475" i="8"/>
  <c r="H464" i="8"/>
  <c r="N475" i="8"/>
  <c r="N464" i="8"/>
  <c r="L821" i="8"/>
  <c r="L820" i="8"/>
  <c r="H820" i="8"/>
  <c r="H821" i="8"/>
  <c r="D821" i="8"/>
  <c r="D820" i="8"/>
  <c r="S821" i="8"/>
  <c r="S820" i="8"/>
  <c r="T1153" i="8"/>
  <c r="T1152" i="8"/>
  <c r="T1151" i="8" s="1"/>
  <c r="P1152" i="8"/>
  <c r="P1151" i="8" s="1"/>
  <c r="P1153" i="8"/>
  <c r="O1153" i="8"/>
  <c r="O1152" i="8"/>
  <c r="O1151" i="8" s="1"/>
  <c r="J1152" i="8"/>
  <c r="J1151" i="8" s="1"/>
  <c r="J1153" i="8"/>
  <c r="U1296" i="8"/>
  <c r="U1297" i="8"/>
  <c r="Q1294" i="8"/>
  <c r="Q1293" i="8" s="1"/>
  <c r="Q1295" i="8"/>
  <c r="M1295" i="8"/>
  <c r="M1294" i="8"/>
  <c r="M1293" i="8" s="1"/>
  <c r="H1295" i="8"/>
  <c r="H1294" i="8"/>
  <c r="H1293" i="8" s="1"/>
  <c r="F1295" i="8"/>
  <c r="F1294" i="8"/>
  <c r="F1293" i="8" s="1"/>
  <c r="U259" i="8"/>
  <c r="U258" i="8"/>
  <c r="U257" i="8" s="1"/>
  <c r="U1457" i="8"/>
  <c r="U1412" i="8"/>
  <c r="R1411" i="8"/>
  <c r="I1411" i="8"/>
  <c r="Q1411" i="8"/>
  <c r="F1411" i="8"/>
  <c r="P109" i="8"/>
  <c r="P108" i="8"/>
  <c r="O108" i="8"/>
  <c r="O109" i="8"/>
  <c r="T109" i="8"/>
  <c r="T108" i="8"/>
  <c r="N108" i="8"/>
  <c r="N109" i="8"/>
  <c r="U1554" i="8"/>
  <c r="U1553" i="8" s="1"/>
  <c r="U1555" i="8"/>
  <c r="J31" i="8"/>
  <c r="N31" i="8"/>
  <c r="O30" i="8"/>
  <c r="C14" i="2"/>
  <c r="F30" i="8"/>
  <c r="F69" i="8"/>
  <c r="H31" i="8"/>
  <c r="H30" i="8"/>
  <c r="M10" i="8"/>
  <c r="M11" i="8"/>
  <c r="D11" i="8"/>
  <c r="D10" i="8"/>
  <c r="D75" i="8"/>
  <c r="D70" i="8"/>
  <c r="D69" i="8" s="1"/>
  <c r="U19" i="8"/>
  <c r="U18" i="8"/>
  <c r="U17" i="8" s="1"/>
  <c r="P10" i="8"/>
  <c r="P11" i="8"/>
  <c r="P30" i="8"/>
  <c r="R69" i="8"/>
  <c r="L31" i="8"/>
  <c r="L30" i="8"/>
  <c r="G31" i="8"/>
  <c r="G30" i="8"/>
  <c r="J99" i="8"/>
  <c r="L99" i="8"/>
  <c r="I11" i="8"/>
  <c r="I10" i="8"/>
  <c r="F10" i="8"/>
  <c r="F11" i="8"/>
  <c r="N10" i="8"/>
  <c r="N11" i="8"/>
  <c r="F99" i="8"/>
  <c r="J10" i="8"/>
  <c r="J11" i="8"/>
  <c r="Q11" i="8"/>
  <c r="Q10" i="8"/>
  <c r="N99" i="8"/>
  <c r="T11" i="8"/>
  <c r="T10" i="8"/>
  <c r="I31" i="8"/>
  <c r="I30" i="8"/>
  <c r="U100" i="8"/>
  <c r="U101" i="8"/>
  <c r="U83" i="8"/>
  <c r="U76" i="8"/>
  <c r="T31" i="8"/>
  <c r="K99" i="8"/>
  <c r="K31" i="8"/>
  <c r="K30" i="8"/>
  <c r="H10" i="8"/>
  <c r="H11" i="8"/>
  <c r="R11" i="8"/>
  <c r="R10" i="8"/>
  <c r="Q31" i="8"/>
  <c r="Q30" i="8"/>
  <c r="N69" i="8"/>
  <c r="S31" i="8"/>
  <c r="S30" i="8"/>
  <c r="R99" i="8"/>
  <c r="Q99" i="8"/>
  <c r="O10" i="8"/>
  <c r="O11" i="8"/>
  <c r="J30" i="8"/>
  <c r="J69" i="8"/>
  <c r="R31" i="8"/>
  <c r="L11" i="8"/>
  <c r="L10" i="8"/>
  <c r="K10" i="8"/>
  <c r="K11" i="8"/>
  <c r="U14" i="8"/>
  <c r="U15" i="8"/>
  <c r="C10" i="2"/>
  <c r="C30" i="8"/>
  <c r="G11" i="8"/>
  <c r="G10" i="8"/>
  <c r="S11" i="8"/>
  <c r="S10" i="8"/>
  <c r="E11" i="8"/>
  <c r="E10" i="8"/>
  <c r="D21" i="3"/>
  <c r="D18" i="3" s="1"/>
  <c r="D38" i="4"/>
  <c r="D31" i="4"/>
  <c r="D40" i="4" s="1"/>
  <c r="D19" i="4"/>
  <c r="D10" i="3"/>
  <c r="B789" i="1"/>
  <c r="U476" i="8" l="1"/>
  <c r="U648" i="8"/>
  <c r="U647" i="8" s="1"/>
  <c r="U688" i="8"/>
  <c r="C13" i="2"/>
  <c r="U758" i="8"/>
  <c r="U757" i="8" s="1"/>
  <c r="I1288" i="8"/>
  <c r="I1287" i="8" s="1"/>
  <c r="P31" i="8"/>
  <c r="U241" i="8"/>
  <c r="L1288" i="8"/>
  <c r="L1287" i="8" s="1"/>
  <c r="M30" i="8"/>
  <c r="M29" i="8" s="1"/>
  <c r="K1288" i="8"/>
  <c r="K1287" i="8" s="1"/>
  <c r="Q1535" i="8"/>
  <c r="E1535" i="8"/>
  <c r="U1127" i="8"/>
  <c r="J1288" i="8"/>
  <c r="J1287" i="8" s="1"/>
  <c r="U1172" i="8"/>
  <c r="U1171" i="8" s="1"/>
  <c r="O31" i="8"/>
  <c r="U727" i="8"/>
  <c r="E31" i="8"/>
  <c r="U110" i="8"/>
  <c r="U109" i="8" s="1"/>
  <c r="U1093" i="8"/>
  <c r="T1288" i="8"/>
  <c r="T1287" i="8" s="1"/>
  <c r="U400" i="8"/>
  <c r="U399" i="8" s="1"/>
  <c r="U1086" i="8"/>
  <c r="U1085" i="8" s="1"/>
  <c r="U1228" i="8"/>
  <c r="U1227" i="8" s="1"/>
  <c r="U324" i="8"/>
  <c r="U323" i="8" s="1"/>
  <c r="U957" i="8"/>
  <c r="U430" i="8"/>
  <c r="U429" i="8" s="1"/>
  <c r="N1535" i="8"/>
  <c r="L1535" i="8"/>
  <c r="U1295" i="8"/>
  <c r="H818" i="8"/>
  <c r="H817" i="8" s="1"/>
  <c r="H819" i="8"/>
  <c r="U206" i="8"/>
  <c r="U205" i="8" s="1"/>
  <c r="U207" i="8"/>
  <c r="U1394" i="8"/>
  <c r="U1393" i="8" s="1"/>
  <c r="U1395" i="8"/>
  <c r="L172" i="8"/>
  <c r="L173" i="8"/>
  <c r="T172" i="8"/>
  <c r="T173" i="8"/>
  <c r="U425" i="8"/>
  <c r="U424" i="8"/>
  <c r="U419" i="8"/>
  <c r="U418" i="8"/>
  <c r="U417" i="8" s="1"/>
  <c r="C106" i="8"/>
  <c r="C11" i="2"/>
  <c r="M106" i="8"/>
  <c r="M107" i="8"/>
  <c r="P819" i="8"/>
  <c r="P818" i="8"/>
  <c r="P817" i="8" s="1"/>
  <c r="E818" i="8"/>
  <c r="E817" i="8" s="1"/>
  <c r="E819" i="8"/>
  <c r="F463" i="8"/>
  <c r="F462" i="8"/>
  <c r="F461" i="8" s="1"/>
  <c r="S463" i="8"/>
  <c r="S462" i="8"/>
  <c r="S461" i="8" s="1"/>
  <c r="F1288" i="8"/>
  <c r="F1287" i="8" s="1"/>
  <c r="I172" i="8"/>
  <c r="I173" i="8"/>
  <c r="K172" i="8"/>
  <c r="K173" i="8"/>
  <c r="H1535" i="8"/>
  <c r="D1535" i="8"/>
  <c r="Q107" i="8"/>
  <c r="Q106" i="8"/>
  <c r="K106" i="8"/>
  <c r="K107" i="8"/>
  <c r="M818" i="8"/>
  <c r="M817" i="8" s="1"/>
  <c r="M819" i="8"/>
  <c r="R463" i="8"/>
  <c r="R462" i="8"/>
  <c r="R461" i="8" s="1"/>
  <c r="P463" i="8"/>
  <c r="P462" i="8"/>
  <c r="P461" i="8" s="1"/>
  <c r="U248" i="8"/>
  <c r="U247" i="8" s="1"/>
  <c r="U249" i="8"/>
  <c r="R1288" i="8"/>
  <c r="R1287" i="8" s="1"/>
  <c r="H1288" i="8"/>
  <c r="H1287" i="8" s="1"/>
  <c r="U863" i="8"/>
  <c r="U860" i="8"/>
  <c r="U859" i="8" s="1"/>
  <c r="S172" i="8"/>
  <c r="S173" i="8"/>
  <c r="H172" i="8"/>
  <c r="H173" i="8"/>
  <c r="D106" i="8"/>
  <c r="D107" i="8"/>
  <c r="D818" i="8"/>
  <c r="D817" i="8" s="1"/>
  <c r="D819" i="8"/>
  <c r="L818" i="8"/>
  <c r="L817" i="8" s="1"/>
  <c r="L819" i="8"/>
  <c r="H463" i="8"/>
  <c r="H462" i="8"/>
  <c r="H461" i="8" s="1"/>
  <c r="G463" i="8"/>
  <c r="G462" i="8"/>
  <c r="G461" i="8" s="1"/>
  <c r="U62" i="8"/>
  <c r="U61" i="8" s="1"/>
  <c r="U65" i="8"/>
  <c r="U445" i="8"/>
  <c r="U444" i="8"/>
  <c r="U443" i="8" s="1"/>
  <c r="U1549" i="8"/>
  <c r="U1538" i="8"/>
  <c r="L106" i="8"/>
  <c r="L107" i="8"/>
  <c r="D32" i="8"/>
  <c r="D31" i="8" s="1"/>
  <c r="D33" i="8"/>
  <c r="G1535" i="8"/>
  <c r="I1535" i="8"/>
  <c r="J107" i="8"/>
  <c r="J106" i="8"/>
  <c r="U1155" i="8"/>
  <c r="U1154" i="8"/>
  <c r="J819" i="8"/>
  <c r="J818" i="8"/>
  <c r="J817" i="8" s="1"/>
  <c r="U311" i="8"/>
  <c r="U304" i="8"/>
  <c r="U303" i="8" s="1"/>
  <c r="U808" i="8"/>
  <c r="U807" i="8" s="1"/>
  <c r="U809" i="8"/>
  <c r="S1535" i="8"/>
  <c r="U587" i="8"/>
  <c r="U586" i="8"/>
  <c r="U585" i="8" s="1"/>
  <c r="S106" i="8"/>
  <c r="S107" i="8"/>
  <c r="F107" i="8"/>
  <c r="F106" i="8"/>
  <c r="N819" i="8"/>
  <c r="N818" i="8"/>
  <c r="N817" i="8" s="1"/>
  <c r="K818" i="8"/>
  <c r="K817" i="8" s="1"/>
  <c r="K819" i="8"/>
  <c r="J463" i="8"/>
  <c r="J462" i="8"/>
  <c r="J461" i="8" s="1"/>
  <c r="L463" i="8"/>
  <c r="L462" i="8"/>
  <c r="L461" i="8" s="1"/>
  <c r="Q463" i="8"/>
  <c r="Q462" i="8"/>
  <c r="Q461" i="8" s="1"/>
  <c r="G1288" i="8"/>
  <c r="G1287" i="8" s="1"/>
  <c r="P1288" i="8"/>
  <c r="P1287" i="8" s="1"/>
  <c r="F172" i="8"/>
  <c r="F173" i="8"/>
  <c r="P172" i="8"/>
  <c r="P173" i="8"/>
  <c r="E173" i="8"/>
  <c r="E172" i="8"/>
  <c r="T1535" i="8"/>
  <c r="U351" i="8"/>
  <c r="U348" i="8"/>
  <c r="U347" i="8" s="1"/>
  <c r="N106" i="8"/>
  <c r="N107" i="8"/>
  <c r="O107" i="8"/>
  <c r="O106" i="8"/>
  <c r="U1291" i="8"/>
  <c r="U1290" i="8"/>
  <c r="R172" i="8"/>
  <c r="R173" i="8"/>
  <c r="U185" i="8"/>
  <c r="U176" i="8"/>
  <c r="D463" i="8"/>
  <c r="D462" i="8"/>
  <c r="D461" i="8" s="1"/>
  <c r="U1332" i="8"/>
  <c r="U1331" i="8" s="1"/>
  <c r="U1333" i="8"/>
  <c r="K1535" i="8"/>
  <c r="H106" i="8"/>
  <c r="H107" i="8"/>
  <c r="U34" i="8"/>
  <c r="U35" i="8"/>
  <c r="R819" i="8"/>
  <c r="R818" i="8"/>
  <c r="R817" i="8" s="1"/>
  <c r="T818" i="8"/>
  <c r="T817" i="8" s="1"/>
  <c r="T819" i="8"/>
  <c r="I818" i="8"/>
  <c r="I817" i="8" s="1"/>
  <c r="I819" i="8"/>
  <c r="E1288" i="8"/>
  <c r="E1287" i="8" s="1"/>
  <c r="N172" i="8"/>
  <c r="N173" i="8"/>
  <c r="D173" i="8"/>
  <c r="D172" i="8"/>
  <c r="U687" i="8"/>
  <c r="U1531" i="8"/>
  <c r="U1530" i="8"/>
  <c r="U1529" i="8" s="1"/>
  <c r="O1535" i="8"/>
  <c r="G107" i="8"/>
  <c r="G106" i="8"/>
  <c r="Q819" i="8"/>
  <c r="Q818" i="8"/>
  <c r="Q817" i="8" s="1"/>
  <c r="U821" i="8"/>
  <c r="O463" i="8"/>
  <c r="O462" i="8"/>
  <c r="O461" i="8" s="1"/>
  <c r="U781" i="8"/>
  <c r="U776" i="8"/>
  <c r="Q1288" i="8"/>
  <c r="Q1287" i="8" s="1"/>
  <c r="S1288" i="8"/>
  <c r="S1287" i="8" s="1"/>
  <c r="J172" i="8"/>
  <c r="J173" i="8"/>
  <c r="Q173" i="8"/>
  <c r="Q172" i="8"/>
  <c r="U368" i="8"/>
  <c r="U367" i="8" s="1"/>
  <c r="U369" i="8"/>
  <c r="R1535" i="8"/>
  <c r="U812" i="8"/>
  <c r="U811" i="8" s="1"/>
  <c r="U813" i="8"/>
  <c r="E106" i="8"/>
  <c r="E107" i="8"/>
  <c r="C12" i="2"/>
  <c r="C172" i="8"/>
  <c r="D1288" i="8"/>
  <c r="D1287" i="8" s="1"/>
  <c r="D1293" i="8"/>
  <c r="T107" i="8"/>
  <c r="T106" i="8"/>
  <c r="P106" i="8"/>
  <c r="P107" i="8"/>
  <c r="U1411" i="8"/>
  <c r="S818" i="8"/>
  <c r="S817" i="8" s="1"/>
  <c r="S819" i="8"/>
  <c r="N462" i="8"/>
  <c r="N461" i="8" s="1"/>
  <c r="N463" i="8"/>
  <c r="I463" i="8"/>
  <c r="I462" i="8"/>
  <c r="I461" i="8" s="1"/>
  <c r="U475" i="8"/>
  <c r="U1490" i="8"/>
  <c r="U1489" i="8" s="1"/>
  <c r="U1491" i="8"/>
  <c r="U709" i="8"/>
  <c r="U708" i="8"/>
  <c r="U707" i="8" s="1"/>
  <c r="U343" i="8"/>
  <c r="U332" i="8"/>
  <c r="U331" i="8" s="1"/>
  <c r="M172" i="8"/>
  <c r="M173" i="8"/>
  <c r="U192" i="8"/>
  <c r="U191" i="8" s="1"/>
  <c r="U193" i="8"/>
  <c r="U765" i="8"/>
  <c r="U764" i="8"/>
  <c r="U763" i="8" s="1"/>
  <c r="R106" i="8"/>
  <c r="R107" i="8"/>
  <c r="U1405" i="8"/>
  <c r="U1400" i="8"/>
  <c r="U1399" i="8" s="1"/>
  <c r="E463" i="8"/>
  <c r="E462" i="8"/>
  <c r="E461" i="8" s="1"/>
  <c r="F1535" i="8"/>
  <c r="F819" i="8"/>
  <c r="F818" i="8"/>
  <c r="F817" i="8" s="1"/>
  <c r="T463" i="8"/>
  <c r="T462" i="8"/>
  <c r="T461" i="8" s="1"/>
  <c r="U1211" i="8"/>
  <c r="U1210" i="8"/>
  <c r="U1209" i="8" s="1"/>
  <c r="U733" i="8"/>
  <c r="P1535" i="8"/>
  <c r="U795" i="8"/>
  <c r="U794" i="8"/>
  <c r="U793" i="8" s="1"/>
  <c r="I107" i="8"/>
  <c r="I106" i="8"/>
  <c r="U1354" i="8"/>
  <c r="U1353" i="8" s="1"/>
  <c r="U1355" i="8"/>
  <c r="G819" i="8"/>
  <c r="G818" i="8"/>
  <c r="G817" i="8" s="1"/>
  <c r="O818" i="8"/>
  <c r="O817" i="8" s="1"/>
  <c r="O819" i="8"/>
  <c r="K463" i="8"/>
  <c r="K462" i="8"/>
  <c r="K461" i="8" s="1"/>
  <c r="M463" i="8"/>
  <c r="M462" i="8"/>
  <c r="M461" i="8" s="1"/>
  <c r="N1288" i="8"/>
  <c r="N1287" i="8" s="1"/>
  <c r="O1288" i="8"/>
  <c r="O1287" i="8" s="1"/>
  <c r="M1288" i="8"/>
  <c r="M1287" i="8" s="1"/>
  <c r="O172" i="8"/>
  <c r="O173" i="8"/>
  <c r="G172" i="8"/>
  <c r="G173" i="8"/>
  <c r="J1535" i="8"/>
  <c r="M1535" i="8"/>
  <c r="J9" i="8"/>
  <c r="D9" i="8"/>
  <c r="S9" i="8"/>
  <c r="H9" i="8"/>
  <c r="E9" i="8"/>
  <c r="G9" i="8"/>
  <c r="L9" i="8"/>
  <c r="R9" i="8"/>
  <c r="N9" i="8"/>
  <c r="P9" i="8"/>
  <c r="M9" i="8"/>
  <c r="O9" i="8"/>
  <c r="Q9" i="8"/>
  <c r="F9" i="8"/>
  <c r="K9" i="8"/>
  <c r="T9" i="8"/>
  <c r="I9" i="8"/>
  <c r="E29" i="8"/>
  <c r="P29" i="8"/>
  <c r="F29" i="8"/>
  <c r="S29" i="8"/>
  <c r="N29" i="8"/>
  <c r="T29" i="8"/>
  <c r="G29" i="8"/>
  <c r="J29" i="8"/>
  <c r="Q29" i="8"/>
  <c r="K29" i="8"/>
  <c r="U99" i="8"/>
  <c r="U94" i="8"/>
  <c r="U93" i="8" s="1"/>
  <c r="R29" i="8"/>
  <c r="U13" i="8"/>
  <c r="U12" i="8"/>
  <c r="U75" i="8"/>
  <c r="U70" i="8"/>
  <c r="U69" i="8" s="1"/>
  <c r="I29" i="8"/>
  <c r="L29" i="8"/>
  <c r="H29" i="8"/>
  <c r="O29" i="8"/>
  <c r="D24" i="3"/>
  <c r="C21" i="2" s="1"/>
  <c r="D41" i="4"/>
  <c r="D42" i="4" s="1"/>
  <c r="D44" i="4" s="1"/>
  <c r="R105" i="8" l="1"/>
  <c r="N105" i="8"/>
  <c r="L105" i="8"/>
  <c r="U108" i="8"/>
  <c r="U107" i="8" s="1"/>
  <c r="D30" i="8"/>
  <c r="D29" i="8" s="1"/>
  <c r="O171" i="8"/>
  <c r="Q105" i="8"/>
  <c r="G105" i="8"/>
  <c r="H105" i="8"/>
  <c r="O105" i="8"/>
  <c r="S105" i="8"/>
  <c r="J105" i="8"/>
  <c r="I105" i="8"/>
  <c r="P105" i="8"/>
  <c r="E105" i="8"/>
  <c r="F105" i="8"/>
  <c r="T105" i="8"/>
  <c r="K105" i="8"/>
  <c r="U428" i="8"/>
  <c r="U427" i="8" s="1"/>
  <c r="U464" i="8"/>
  <c r="U463" i="8" s="1"/>
  <c r="G171" i="8"/>
  <c r="U820" i="8"/>
  <c r="U819" i="8" s="1"/>
  <c r="M171" i="8"/>
  <c r="D105" i="8"/>
  <c r="Q171" i="8"/>
  <c r="N171" i="8"/>
  <c r="R171" i="8"/>
  <c r="S171" i="8"/>
  <c r="K171" i="8"/>
  <c r="U732" i="8"/>
  <c r="U731" i="8" s="1"/>
  <c r="D171" i="8"/>
  <c r="U32" i="8"/>
  <c r="U31" i="8" s="1"/>
  <c r="U33" i="8"/>
  <c r="U174" i="8"/>
  <c r="U175" i="8"/>
  <c r="U1289" i="8"/>
  <c r="P171" i="8"/>
  <c r="U1153" i="8"/>
  <c r="U1152" i="8"/>
  <c r="U1151" i="8" s="1"/>
  <c r="U106" i="8"/>
  <c r="U105" i="8" s="1"/>
  <c r="M105" i="8"/>
  <c r="T171" i="8"/>
  <c r="U774" i="8"/>
  <c r="U773" i="8" s="1"/>
  <c r="U775" i="8"/>
  <c r="E171" i="8"/>
  <c r="H171" i="8"/>
  <c r="I171" i="8"/>
  <c r="U422" i="8"/>
  <c r="U421" i="8" s="1"/>
  <c r="U423" i="8"/>
  <c r="U1294" i="8"/>
  <c r="U1293" i="8" s="1"/>
  <c r="J171" i="8"/>
  <c r="U686" i="8"/>
  <c r="U685" i="8" s="1"/>
  <c r="F171" i="8"/>
  <c r="U1537" i="8"/>
  <c r="U1536" i="8"/>
  <c r="U1535" i="8" s="1"/>
  <c r="L171" i="8"/>
  <c r="U11" i="8"/>
  <c r="U10" i="8"/>
  <c r="E790" i="1"/>
  <c r="U818" i="8" l="1"/>
  <c r="U817" i="8" s="1"/>
  <c r="U30" i="8"/>
  <c r="U29" i="8" s="1"/>
  <c r="U172" i="8"/>
  <c r="U171" i="8" s="1"/>
  <c r="U173" i="8"/>
  <c r="U1288" i="8"/>
  <c r="U1287" i="8" s="1"/>
  <c r="U462" i="8"/>
  <c r="U461" i="8" s="1"/>
  <c r="U9" i="8"/>
  <c r="C2" i="2"/>
  <c r="C2" i="8"/>
  <c r="A6" i="2"/>
  <c r="A1" i="2"/>
  <c r="A2" i="2"/>
  <c r="A4" i="2"/>
  <c r="C1" i="2"/>
  <c r="C1" i="8"/>
  <c r="A3" i="2"/>
  <c r="A5" i="2"/>
  <c r="E21" i="7"/>
  <c r="C21" i="7"/>
  <c r="B21" i="7"/>
  <c r="D21" i="7"/>
  <c r="E100" i="7"/>
  <c r="C100" i="7"/>
  <c r="B100" i="7"/>
  <c r="D100" i="7"/>
  <c r="B146" i="7"/>
  <c r="C393" i="7"/>
  <c r="D393" i="7"/>
  <c r="B393" i="7"/>
  <c r="E393" i="7"/>
  <c r="D493" i="7"/>
  <c r="C493" i="7"/>
  <c r="B493" i="7"/>
  <c r="E493" i="7"/>
  <c r="E517" i="7"/>
  <c r="C517" i="7"/>
  <c r="B517" i="7"/>
  <c r="D517" i="7"/>
  <c r="E573" i="7"/>
  <c r="C573" i="7"/>
  <c r="B573" i="7"/>
  <c r="D573" i="7"/>
  <c r="B690" i="7"/>
  <c r="D1263" i="7"/>
  <c r="C1263" i="7"/>
  <c r="B1263" i="7"/>
  <c r="E1263" i="7"/>
  <c r="E2192" i="7"/>
  <c r="D2192" i="7"/>
  <c r="B2192" i="7"/>
  <c r="C2192" i="7"/>
  <c r="E2349" i="7"/>
  <c r="D2349" i="7"/>
  <c r="B2349" i="7"/>
  <c r="C2349" i="7"/>
  <c r="E2418" i="7"/>
  <c r="D2418" i="7"/>
  <c r="B2418" i="7"/>
  <c r="C2418" i="7"/>
  <c r="C2445" i="7"/>
  <c r="E2445" i="7"/>
  <c r="B2445" i="7"/>
  <c r="D2445" i="7"/>
  <c r="E2532" i="7"/>
  <c r="D2532" i="7"/>
  <c r="B2532" i="7"/>
  <c r="C2532" i="7"/>
  <c r="G743" i="1"/>
  <c r="H743" i="1" s="1"/>
  <c r="H737" i="1" l="1"/>
  <c r="C1478" i="8"/>
  <c r="F1478" i="8" l="1"/>
  <c r="F1466" i="8" s="1"/>
  <c r="J1478" i="8"/>
  <c r="J1466" i="8" s="1"/>
  <c r="O1478" i="8"/>
  <c r="O1466" i="8" s="1"/>
  <c r="L1478" i="8"/>
  <c r="L1466" i="8" s="1"/>
  <c r="I1478" i="8"/>
  <c r="I1466" i="8" s="1"/>
  <c r="R1478" i="8"/>
  <c r="R1466" i="8" s="1"/>
  <c r="G1478" i="8"/>
  <c r="G1466" i="8" s="1"/>
  <c r="D1478" i="8"/>
  <c r="D1466" i="8" s="1"/>
  <c r="T1478" i="8"/>
  <c r="T1466" i="8" s="1"/>
  <c r="Q1478" i="8"/>
  <c r="Q1466" i="8" s="1"/>
  <c r="S1478" i="8"/>
  <c r="S1466" i="8" s="1"/>
  <c r="M1478" i="8"/>
  <c r="M1466" i="8" s="1"/>
  <c r="H1478" i="8"/>
  <c r="H1466" i="8" s="1"/>
  <c r="N1478" i="8"/>
  <c r="N1466" i="8" s="1"/>
  <c r="P1478" i="8"/>
  <c r="P1466" i="8" s="1"/>
  <c r="K1478" i="8"/>
  <c r="K1466" i="8" s="1"/>
  <c r="E1478" i="8"/>
  <c r="E1466" i="8" s="1"/>
  <c r="H709" i="1"/>
  <c r="C1466" i="8"/>
  <c r="K1465" i="8" l="1"/>
  <c r="K1410" i="8"/>
  <c r="M1465" i="8"/>
  <c r="M1410" i="8"/>
  <c r="D1465" i="8"/>
  <c r="D1410" i="8"/>
  <c r="L1465" i="8"/>
  <c r="L1410" i="8"/>
  <c r="H708" i="1"/>
  <c r="C1410" i="8"/>
  <c r="P1465" i="8"/>
  <c r="P1410" i="8"/>
  <c r="S1465" i="8"/>
  <c r="S1410" i="8"/>
  <c r="G1465" i="8"/>
  <c r="G1410" i="8"/>
  <c r="O1465" i="8"/>
  <c r="O1410" i="8"/>
  <c r="U1478" i="8"/>
  <c r="N1465" i="8"/>
  <c r="N1410" i="8"/>
  <c r="Q1465" i="8"/>
  <c r="Q1410" i="8"/>
  <c r="R1465" i="8"/>
  <c r="R1410" i="8"/>
  <c r="J1465" i="8"/>
  <c r="J1410" i="8"/>
  <c r="E1465" i="8"/>
  <c r="E1410" i="8"/>
  <c r="H1465" i="8"/>
  <c r="H1410" i="8"/>
  <c r="T1465" i="8"/>
  <c r="T1410" i="8"/>
  <c r="I1465" i="8"/>
  <c r="I1410" i="8"/>
  <c r="F1465" i="8"/>
  <c r="F1410" i="8"/>
  <c r="T1408" i="8" l="1"/>
  <c r="T1409" i="8"/>
  <c r="R1409" i="8"/>
  <c r="R1408" i="8"/>
  <c r="G1409" i="8"/>
  <c r="G1408" i="8"/>
  <c r="P1409" i="8"/>
  <c r="P1408" i="8"/>
  <c r="L1408" i="8"/>
  <c r="L1409" i="8"/>
  <c r="M1408" i="8"/>
  <c r="M1409" i="8"/>
  <c r="I1408" i="8"/>
  <c r="I1409" i="8"/>
  <c r="H1409" i="8"/>
  <c r="H1408" i="8"/>
  <c r="J1409" i="8"/>
  <c r="J1408" i="8"/>
  <c r="Q1409" i="8"/>
  <c r="Q1408" i="8"/>
  <c r="U1477" i="8"/>
  <c r="U1466" i="8"/>
  <c r="O1408" i="8"/>
  <c r="O1409" i="8"/>
  <c r="S1409" i="8"/>
  <c r="S1408" i="8"/>
  <c r="D1408" i="8"/>
  <c r="D1409" i="8"/>
  <c r="K1409" i="8"/>
  <c r="K1408" i="8"/>
  <c r="F1409" i="8"/>
  <c r="F1408" i="8"/>
  <c r="E1409" i="8"/>
  <c r="E1408" i="8"/>
  <c r="N1409" i="8"/>
  <c r="N1408" i="8"/>
  <c r="C1408" i="8"/>
  <c r="C16" i="2"/>
  <c r="D20" i="2" s="1"/>
  <c r="G789" i="1"/>
  <c r="G790" i="1" s="1"/>
  <c r="G791" i="1" s="1"/>
  <c r="N1407" i="8" l="1"/>
  <c r="N1575" i="8"/>
  <c r="F1407" i="8"/>
  <c r="F1575" i="8"/>
  <c r="Q1407" i="8"/>
  <c r="Q1575" i="8"/>
  <c r="H1407" i="8"/>
  <c r="H1575" i="8"/>
  <c r="P1407" i="8"/>
  <c r="P1575" i="8"/>
  <c r="R1407" i="8"/>
  <c r="R1575" i="8"/>
  <c r="D1407" i="8"/>
  <c r="D1575" i="8"/>
  <c r="O1407" i="8"/>
  <c r="O1575" i="8"/>
  <c r="M1407" i="8"/>
  <c r="M1575" i="8"/>
  <c r="D16" i="2"/>
  <c r="D12" i="2"/>
  <c r="D15" i="2"/>
  <c r="D17" i="2"/>
  <c r="D10" i="2"/>
  <c r="D21" i="2"/>
  <c r="D22" i="2" s="1"/>
  <c r="D18" i="2"/>
  <c r="D13" i="2"/>
  <c r="D9" i="2"/>
  <c r="D14" i="2"/>
  <c r="D11" i="2"/>
  <c r="E1407" i="8"/>
  <c r="E1575" i="8"/>
  <c r="K1407" i="8"/>
  <c r="K1575" i="8"/>
  <c r="S1407" i="8"/>
  <c r="S1575" i="8"/>
  <c r="U1465" i="8"/>
  <c r="U1410" i="8"/>
  <c r="J1407" i="8"/>
  <c r="J1575" i="8"/>
  <c r="G1407" i="8"/>
  <c r="G1575" i="8"/>
  <c r="I1407" i="8"/>
  <c r="I1575" i="8"/>
  <c r="L1407" i="8"/>
  <c r="L1575" i="8"/>
  <c r="T1407" i="8"/>
  <c r="T1575" i="8"/>
  <c r="U1408" i="8" l="1"/>
  <c r="U1409" i="8"/>
  <c r="U1407" i="8" l="1"/>
  <c r="U1575" i="8"/>
  <c r="C1575" i="8" s="1"/>
  <c r="O1561" i="8" l="1"/>
  <c r="O1562" i="8" s="1"/>
  <c r="O1560" i="8" s="1"/>
  <c r="H1565" i="8"/>
  <c r="H1566" i="8" s="1"/>
  <c r="H1564" i="8" s="1"/>
  <c r="H1563" i="8" s="1"/>
  <c r="I1565" i="8"/>
  <c r="I1566" i="8" s="1"/>
  <c r="I1564" i="8" s="1"/>
  <c r="I1563" i="8" s="1"/>
  <c r="E1561" i="8"/>
  <c r="E1562" i="8" s="1"/>
  <c r="E1560" i="8" s="1"/>
  <c r="J1565" i="8"/>
  <c r="J1566" i="8" s="1"/>
  <c r="J1564" i="8" s="1"/>
  <c r="J1563" i="8" s="1"/>
  <c r="D1565" i="8"/>
  <c r="D1566" i="8" s="1"/>
  <c r="Q1565" i="8"/>
  <c r="Q1566" i="8" s="1"/>
  <c r="Q1564" i="8" s="1"/>
  <c r="Q1563" i="8" s="1"/>
  <c r="L1561" i="8"/>
  <c r="L1562" i="8" s="1"/>
  <c r="L1560" i="8" s="1"/>
  <c r="O1565" i="8"/>
  <c r="O1566" i="8" s="1"/>
  <c r="O1564" i="8" s="1"/>
  <c r="O1563" i="8" s="1"/>
  <c r="H1561" i="8"/>
  <c r="H1562" i="8" s="1"/>
  <c r="H1560" i="8" s="1"/>
  <c r="I1561" i="8"/>
  <c r="I1562" i="8" s="1"/>
  <c r="I1560" i="8" s="1"/>
  <c r="E1565" i="8"/>
  <c r="E1566" i="8" s="1"/>
  <c r="E1564" i="8" s="1"/>
  <c r="E1563" i="8" s="1"/>
  <c r="J1561" i="8"/>
  <c r="J1562" i="8" s="1"/>
  <c r="J1560" i="8" s="1"/>
  <c r="D1561" i="8"/>
  <c r="D1562" i="8" s="1"/>
  <c r="Q1561" i="8"/>
  <c r="Q1562" i="8" s="1"/>
  <c r="Q1560" i="8" s="1"/>
  <c r="L1565" i="8"/>
  <c r="L1566" i="8" s="1"/>
  <c r="L1564" i="8" s="1"/>
  <c r="L1563" i="8" s="1"/>
  <c r="R1565" i="8"/>
  <c r="R1566" i="8" s="1"/>
  <c r="R1564" i="8" s="1"/>
  <c r="R1563" i="8" s="1"/>
  <c r="F1561" i="8"/>
  <c r="F1562" i="8" s="1"/>
  <c r="F1560" i="8" s="1"/>
  <c r="S1565" i="8"/>
  <c r="S1566" i="8" s="1"/>
  <c r="S1564" i="8" s="1"/>
  <c r="S1563" i="8" s="1"/>
  <c r="T1561" i="8"/>
  <c r="T1562" i="8" s="1"/>
  <c r="T1560" i="8" s="1"/>
  <c r="M1565" i="8"/>
  <c r="M1566" i="8" s="1"/>
  <c r="M1564" i="8" s="1"/>
  <c r="M1563" i="8" s="1"/>
  <c r="P1561" i="8"/>
  <c r="P1562" i="8" s="1"/>
  <c r="P1560" i="8" s="1"/>
  <c r="N1561" i="8"/>
  <c r="N1562" i="8" s="1"/>
  <c r="N1560" i="8" s="1"/>
  <c r="G1561" i="8"/>
  <c r="G1562" i="8" s="1"/>
  <c r="G1560" i="8" s="1"/>
  <c r="K1561" i="8"/>
  <c r="K1562" i="8" s="1"/>
  <c r="K1560" i="8" s="1"/>
  <c r="R1561" i="8"/>
  <c r="R1562" i="8" s="1"/>
  <c r="R1560" i="8" s="1"/>
  <c r="F1565" i="8"/>
  <c r="F1566" i="8" s="1"/>
  <c r="F1564" i="8" s="1"/>
  <c r="F1563" i="8" s="1"/>
  <c r="S1561" i="8"/>
  <c r="S1562" i="8" s="1"/>
  <c r="S1560" i="8" s="1"/>
  <c r="T1565" i="8"/>
  <c r="T1566" i="8" s="1"/>
  <c r="T1564" i="8" s="1"/>
  <c r="T1563" i="8" s="1"/>
  <c r="M1561" i="8"/>
  <c r="M1562" i="8" s="1"/>
  <c r="M1560" i="8" s="1"/>
  <c r="P1565" i="8"/>
  <c r="P1566" i="8" s="1"/>
  <c r="P1564" i="8" s="1"/>
  <c r="P1563" i="8" s="1"/>
  <c r="N1565" i="8"/>
  <c r="N1566" i="8" s="1"/>
  <c r="N1564" i="8" s="1"/>
  <c r="N1563" i="8" s="1"/>
  <c r="G1565" i="8"/>
  <c r="G1566" i="8" s="1"/>
  <c r="G1564" i="8" s="1"/>
  <c r="G1563" i="8" s="1"/>
  <c r="K1565" i="8"/>
  <c r="K1566" i="8" s="1"/>
  <c r="K1564" i="8" s="1"/>
  <c r="K1563" i="8" s="1"/>
  <c r="S1559" i="8" l="1"/>
  <c r="S1558" i="8"/>
  <c r="S1568" i="8" s="1"/>
  <c r="G1558" i="8"/>
  <c r="G1568" i="8" s="1"/>
  <c r="G1559" i="8"/>
  <c r="T1558" i="8"/>
  <c r="T1568" i="8" s="1"/>
  <c r="T1559" i="8"/>
  <c r="L1559" i="8"/>
  <c r="L1558" i="8"/>
  <c r="L1568" i="8" s="1"/>
  <c r="E1559" i="8"/>
  <c r="E1558" i="8"/>
  <c r="E1568" i="8" s="1"/>
  <c r="N1559" i="8"/>
  <c r="N1558" i="8"/>
  <c r="N1568" i="8" s="1"/>
  <c r="Q1559" i="8"/>
  <c r="Q1558" i="8"/>
  <c r="Q1568" i="8" s="1"/>
  <c r="I1559" i="8"/>
  <c r="I1558" i="8"/>
  <c r="I1568" i="8" s="1"/>
  <c r="M1559" i="8"/>
  <c r="M1558" i="8"/>
  <c r="M1568" i="8" s="1"/>
  <c r="R1559" i="8"/>
  <c r="R1558" i="8"/>
  <c r="R1568" i="8" s="1"/>
  <c r="P1559" i="8"/>
  <c r="P1558" i="8"/>
  <c r="P1568" i="8" s="1"/>
  <c r="F1559" i="8"/>
  <c r="F1558" i="8"/>
  <c r="F1568" i="8" s="1"/>
  <c r="D1560" i="8"/>
  <c r="U1562" i="8"/>
  <c r="H1559" i="8"/>
  <c r="H1558" i="8"/>
  <c r="H1568" i="8" s="1"/>
  <c r="D1564" i="8"/>
  <c r="D1563" i="8" s="1"/>
  <c r="U1566" i="8"/>
  <c r="K1559" i="8"/>
  <c r="K1558" i="8"/>
  <c r="K1568" i="8" s="1"/>
  <c r="J1559" i="8"/>
  <c r="J1558" i="8"/>
  <c r="J1568" i="8" s="1"/>
  <c r="O1559" i="8"/>
  <c r="O1558" i="8"/>
  <c r="O1568" i="8" s="1"/>
  <c r="H1569" i="8" l="1"/>
  <c r="H1570" i="8" s="1"/>
  <c r="F1569" i="8"/>
  <c r="F1570" i="8" s="1"/>
  <c r="R1569" i="8"/>
  <c r="R1570" i="8" s="1"/>
  <c r="I1569" i="8"/>
  <c r="I1570" i="8" s="1"/>
  <c r="N1569" i="8"/>
  <c r="N1570" i="8" s="1"/>
  <c r="L1569" i="8"/>
  <c r="L1570" i="8" s="1"/>
  <c r="O1569" i="8"/>
  <c r="O1570" i="8" s="1"/>
  <c r="G1569" i="8"/>
  <c r="G1570" i="8" s="1"/>
  <c r="J1569" i="8"/>
  <c r="J1570" i="8" s="1"/>
  <c r="U1560" i="8"/>
  <c r="U1561" i="8"/>
  <c r="P1569" i="8"/>
  <c r="P1570" i="8" s="1"/>
  <c r="M1569" i="8"/>
  <c r="M1570" i="8" s="1"/>
  <c r="Q1569" i="8"/>
  <c r="Q1570" i="8" s="1"/>
  <c r="E1569" i="8"/>
  <c r="E1570" i="8" s="1"/>
  <c r="S1569" i="8"/>
  <c r="S1570" i="8" s="1"/>
  <c r="K1569" i="8"/>
  <c r="K1570" i="8" s="1"/>
  <c r="U1565" i="8"/>
  <c r="U1564" i="8"/>
  <c r="U1563" i="8" s="1"/>
  <c r="D1558" i="8"/>
  <c r="D1568" i="8" s="1"/>
  <c r="D1559" i="8"/>
  <c r="T1569" i="8"/>
  <c r="T1570" i="8" s="1"/>
  <c r="U1558" i="8" l="1"/>
  <c r="U1568" i="8" s="1"/>
  <c r="U1559" i="8"/>
  <c r="D1569" i="8"/>
  <c r="D1570" i="8" s="1"/>
  <c r="D1573" i="8" s="1"/>
  <c r="E1573" i="8" s="1"/>
  <c r="F1573" i="8" s="1"/>
  <c r="G1573" i="8" s="1"/>
  <c r="H1573" i="8" s="1"/>
  <c r="I1573" i="8" s="1"/>
  <c r="J1573" i="8" s="1"/>
  <c r="K1573" i="8" s="1"/>
  <c r="L1573" i="8" s="1"/>
  <c r="M1573" i="8" s="1"/>
  <c r="N1573" i="8" s="1"/>
  <c r="O1573" i="8" s="1"/>
  <c r="P1573" i="8" s="1"/>
  <c r="Q1573" i="8" s="1"/>
  <c r="R1573" i="8" s="1"/>
  <c r="S1573" i="8" s="1"/>
  <c r="T1573" i="8" s="1"/>
  <c r="D1572" i="8"/>
  <c r="E1572" i="8" s="1"/>
  <c r="F1572" i="8" s="1"/>
  <c r="G1572" i="8" s="1"/>
  <c r="H1572" i="8" s="1"/>
  <c r="I1572" i="8" s="1"/>
  <c r="J1572" i="8" s="1"/>
  <c r="K1572" i="8" s="1"/>
  <c r="L1572" i="8" s="1"/>
  <c r="M1572" i="8" s="1"/>
  <c r="N1572" i="8" s="1"/>
  <c r="O1572" i="8" s="1"/>
  <c r="P1572" i="8" s="1"/>
  <c r="Q1572" i="8" s="1"/>
  <c r="R1572" i="8" s="1"/>
  <c r="S1572" i="8" s="1"/>
  <c r="T1572" i="8" s="1"/>
  <c r="U1572" i="8" l="1"/>
  <c r="C635" i="8" s="1"/>
  <c r="U1569" i="8"/>
  <c r="U1570" i="8" s="1"/>
  <c r="U1573" i="8" s="1"/>
  <c r="C119" i="8" l="1"/>
  <c r="C621" i="8"/>
  <c r="C1193" i="8"/>
  <c r="J1567" i="8"/>
  <c r="C765" i="8"/>
  <c r="C829" i="8"/>
  <c r="C881" i="8"/>
  <c r="C985" i="8"/>
  <c r="C1127" i="8"/>
  <c r="E1567" i="8"/>
  <c r="C777" i="8"/>
  <c r="C1403" i="8"/>
  <c r="C321" i="8"/>
  <c r="C835" i="8"/>
  <c r="C721" i="8"/>
  <c r="C1245" i="8"/>
  <c r="C1263" i="8"/>
  <c r="C497" i="8"/>
  <c r="C35" i="8"/>
  <c r="C685" i="8"/>
  <c r="C95" i="8"/>
  <c r="C127" i="8"/>
  <c r="C1087" i="8"/>
  <c r="C1505" i="8"/>
  <c r="C365" i="8"/>
  <c r="C551" i="8"/>
  <c r="C219" i="8"/>
  <c r="C1033" i="8"/>
  <c r="C519" i="8"/>
  <c r="C557" i="8"/>
  <c r="C577" i="8"/>
  <c r="C303" i="8"/>
  <c r="C83" i="8"/>
  <c r="C1499" i="8"/>
  <c r="C1231" i="8"/>
  <c r="C169" i="8"/>
  <c r="C375" i="8"/>
  <c r="C1285" i="8"/>
  <c r="C329" i="8"/>
  <c r="C813" i="8"/>
  <c r="C1433" i="8"/>
  <c r="C507" i="8"/>
  <c r="C543" i="8"/>
  <c r="C421" i="8"/>
  <c r="G1567" i="8"/>
  <c r="C147" i="8"/>
  <c r="C275" i="8"/>
  <c r="C747" i="8"/>
  <c r="C783" i="8"/>
  <c r="C451" i="8"/>
  <c r="C1203" i="8"/>
  <c r="C753" i="8"/>
  <c r="C285" i="8"/>
  <c r="C439" i="8"/>
  <c r="C529" i="8"/>
  <c r="C585" i="8"/>
  <c r="U1567" i="8"/>
  <c r="Q1567" i="8"/>
  <c r="C549" i="8"/>
  <c r="C129" i="8"/>
  <c r="C339" i="8"/>
  <c r="C1039" i="8"/>
  <c r="C385" i="8"/>
  <c r="C979" i="8"/>
  <c r="C407" i="8"/>
  <c r="C1135" i="8"/>
  <c r="C1353" i="8"/>
  <c r="C1487" i="8"/>
  <c r="C1287" i="8"/>
  <c r="C393" i="8"/>
  <c r="C1241" i="8"/>
  <c r="C1555" i="8"/>
  <c r="C997" i="8"/>
  <c r="C287" i="8"/>
  <c r="C299" i="8"/>
  <c r="C277" i="8"/>
  <c r="C1465" i="8"/>
  <c r="C291" i="8"/>
  <c r="C405" i="8"/>
  <c r="C579" i="8"/>
  <c r="C1313" i="8"/>
  <c r="C669" i="8"/>
  <c r="C1113" i="8"/>
  <c r="C651" i="8"/>
  <c r="C875" i="8"/>
  <c r="C1041" i="8"/>
  <c r="C887" i="8"/>
  <c r="C973" i="8"/>
  <c r="C1305" i="8"/>
  <c r="C201" i="8"/>
  <c r="C81" i="8"/>
  <c r="C999" i="8"/>
  <c r="C1437" i="8"/>
  <c r="C273" i="8"/>
  <c r="C125" i="8"/>
  <c r="C1019" i="8"/>
  <c r="C1123" i="8"/>
  <c r="C1449" i="8"/>
  <c r="C1317" i="8"/>
  <c r="C1485" i="8"/>
  <c r="C107" i="8"/>
  <c r="C13" i="8"/>
  <c r="C67" i="8"/>
  <c r="C845" i="8"/>
  <c r="C1211" i="8"/>
  <c r="C153" i="8"/>
  <c r="C1251" i="8"/>
  <c r="C205" i="8"/>
  <c r="C301" i="8"/>
  <c r="C943" i="8"/>
  <c r="C1497" i="8"/>
  <c r="C1145" i="8"/>
  <c r="C437" i="8"/>
  <c r="C1519" i="8"/>
  <c r="C347" i="8"/>
  <c r="C693" i="8"/>
  <c r="C717" i="8"/>
  <c r="C37" i="8"/>
  <c r="C695" i="8"/>
  <c r="I1567" i="8"/>
  <c r="N1567" i="8"/>
  <c r="D1567" i="8"/>
  <c r="T1567" i="8"/>
  <c r="H1567" i="8"/>
  <c r="C1507" i="8"/>
  <c r="C945" i="8"/>
  <c r="C515" i="8"/>
  <c r="C221" i="8"/>
  <c r="C531" i="8"/>
  <c r="C239" i="8"/>
  <c r="C667" i="8"/>
  <c r="C387" i="8"/>
  <c r="C603" i="8"/>
  <c r="C313" i="8"/>
  <c r="C705" i="8"/>
  <c r="C459" i="8"/>
  <c r="C713" i="8"/>
  <c r="C419" i="8"/>
  <c r="C793" i="8"/>
  <c r="C891" i="8"/>
  <c r="C1119" i="8"/>
  <c r="C255" i="8"/>
  <c r="C757" i="8"/>
  <c r="C77" i="8"/>
  <c r="C57" i="8"/>
  <c r="C185" i="8"/>
  <c r="C1031" i="8"/>
  <c r="C151" i="8"/>
  <c r="C675" i="8"/>
  <c r="C211" i="8"/>
  <c r="C715" i="8"/>
  <c r="C283" i="8"/>
  <c r="C1023" i="8"/>
  <c r="C915" i="8"/>
  <c r="C257" i="8"/>
  <c r="C643" i="8"/>
  <c r="C229" i="8"/>
  <c r="C361" i="8"/>
  <c r="C799" i="8"/>
  <c r="C1107" i="8"/>
  <c r="C1137" i="8"/>
  <c r="C197" i="8"/>
  <c r="C963" i="8"/>
  <c r="C1361" i="8"/>
  <c r="C1341" i="8"/>
  <c r="C483" i="8"/>
  <c r="M1567" i="8"/>
  <c r="F1567" i="8"/>
  <c r="P1567" i="8"/>
  <c r="R1567" i="8"/>
  <c r="C47" i="8"/>
  <c r="C939" i="8"/>
  <c r="C163" i="8"/>
  <c r="C827" i="8"/>
  <c r="C957" i="8"/>
  <c r="C355" i="8"/>
  <c r="C305" i="8"/>
  <c r="C1025" i="8"/>
  <c r="C135" i="8"/>
  <c r="C333" i="8"/>
  <c r="C415" i="8"/>
  <c r="C133" i="8"/>
  <c r="C657" i="8"/>
  <c r="C1139" i="8"/>
  <c r="C1349" i="8"/>
  <c r="C1155" i="8"/>
  <c r="C177" i="8"/>
  <c r="C413" i="8"/>
  <c r="C487" i="8"/>
  <c r="C179" i="8"/>
  <c r="C679" i="8"/>
  <c r="C1337" i="8"/>
  <c r="C1515" i="8"/>
  <c r="C1343" i="8"/>
  <c r="C235" i="8"/>
  <c r="C509" i="8"/>
  <c r="C511" i="8"/>
  <c r="C213" i="8"/>
  <c r="C719" i="8"/>
  <c r="C811" i="8"/>
  <c r="C749" i="8"/>
  <c r="C745" i="8"/>
  <c r="C1415" i="8"/>
  <c r="C85" i="8"/>
  <c r="C1493" i="8"/>
  <c r="C1443" i="8"/>
  <c r="C1479" i="8"/>
  <c r="C1311" i="8"/>
  <c r="C1201" i="8"/>
  <c r="C1359" i="8"/>
  <c r="C1271" i="8"/>
  <c r="C33" i="8"/>
  <c r="C75" i="8"/>
  <c r="C165" i="8"/>
  <c r="C377" i="8"/>
  <c r="C1333" i="8"/>
  <c r="C851" i="8"/>
  <c r="C527" i="8"/>
  <c r="C91" i="8"/>
  <c r="C471" i="8"/>
  <c r="C861" i="8"/>
  <c r="C609" i="8"/>
  <c r="C293" i="8"/>
  <c r="C703" i="8"/>
  <c r="C937" i="8"/>
  <c r="C825" i="8"/>
  <c r="C351" i="8"/>
  <c r="C965" i="8"/>
  <c r="C1365" i="8"/>
  <c r="C1401" i="8"/>
  <c r="C367" i="8"/>
  <c r="C1537" i="8"/>
  <c r="C423" i="8"/>
  <c r="C467" i="8"/>
  <c r="C479" i="8"/>
  <c r="C775" i="8"/>
  <c r="C523" i="8"/>
  <c r="C741" i="8"/>
  <c r="C545" i="8"/>
  <c r="C895" i="8"/>
  <c r="C1525" i="8"/>
  <c r="C1233" i="8"/>
  <c r="C1095" i="8"/>
  <c r="C19" i="8"/>
  <c r="C927" i="8"/>
  <c r="C681" i="8"/>
  <c r="C617" i="8"/>
  <c r="C1329" i="8"/>
  <c r="C1381" i="8"/>
  <c r="C1541" i="8"/>
  <c r="C271" i="8"/>
  <c r="C317" i="8"/>
  <c r="C575" i="8"/>
  <c r="C1169" i="8"/>
  <c r="C541" i="8"/>
  <c r="C311" i="8"/>
  <c r="C729" i="8"/>
  <c r="C863" i="8"/>
  <c r="C87" i="8"/>
  <c r="C225" i="8"/>
  <c r="C993" i="8"/>
  <c r="C581" i="8"/>
  <c r="C1073" i="8"/>
  <c r="C767" i="8"/>
  <c r="C843" i="8"/>
  <c r="C819" i="8"/>
  <c r="C41" i="8"/>
  <c r="C21" i="8"/>
  <c r="C43" i="8"/>
  <c r="C171" i="8"/>
  <c r="C399" i="8"/>
  <c r="C71" i="8"/>
  <c r="C1075" i="8"/>
  <c r="C1517" i="8"/>
  <c r="C1531" i="8"/>
  <c r="C1021" i="8"/>
  <c r="C821" i="8"/>
  <c r="C1535" i="8"/>
  <c r="C1373" i="8"/>
  <c r="C1417" i="8"/>
  <c r="C1543" i="8"/>
  <c r="C1179" i="8"/>
  <c r="C1357" i="8"/>
  <c r="C1419" i="8"/>
  <c r="C1181" i="8"/>
  <c r="C665" i="8"/>
  <c r="C161" i="8"/>
  <c r="C457" i="8"/>
  <c r="C391" i="8"/>
  <c r="C159" i="8"/>
  <c r="C1103" i="8"/>
  <c r="C1185" i="8"/>
  <c r="C1083" i="8"/>
  <c r="C633" i="8"/>
  <c r="C137" i="8"/>
  <c r="C429" i="8"/>
  <c r="C337" i="8"/>
  <c r="C139" i="8"/>
  <c r="C267" i="8"/>
  <c r="C1069" i="8"/>
  <c r="C1011" i="8"/>
  <c r="C1215" i="8"/>
  <c r="C1523" i="8"/>
  <c r="C381" i="8"/>
  <c r="C187" i="8"/>
  <c r="C59" i="8"/>
  <c r="C263" i="8"/>
  <c r="C195" i="8"/>
  <c r="C203" i="8"/>
  <c r="C865" i="8"/>
  <c r="C697" i="8"/>
  <c r="C691" i="8"/>
  <c r="C341" i="8"/>
  <c r="C39" i="8"/>
  <c r="C1533" i="8"/>
  <c r="C1521" i="8"/>
  <c r="C807" i="8"/>
  <c r="C947" i="8"/>
  <c r="C1459" i="8"/>
  <c r="C1501" i="8"/>
  <c r="C113" i="8"/>
  <c r="C1561" i="8"/>
  <c r="C781" i="8"/>
  <c r="C1303" i="8"/>
  <c r="C105" i="8"/>
  <c r="C259" i="8"/>
  <c r="C1131" i="8"/>
  <c r="C1265" i="8"/>
  <c r="C907" i="8"/>
  <c r="C1017" i="8"/>
  <c r="C841" i="8"/>
  <c r="C871" i="8"/>
  <c r="C453" i="8"/>
  <c r="C1063" i="8"/>
  <c r="C1301" i="8"/>
  <c r="C1423" i="8"/>
  <c r="C431" i="8"/>
  <c r="C795" i="8"/>
  <c r="C475" i="8"/>
  <c r="C379" i="8"/>
  <c r="C353" i="8"/>
  <c r="C831" i="8"/>
  <c r="C327" i="8"/>
  <c r="C397" i="8"/>
  <c r="C193" i="8"/>
  <c r="C607" i="8"/>
  <c r="C335" i="8"/>
  <c r="C1079" i="8"/>
  <c r="C641" i="8"/>
  <c r="C517" i="8"/>
  <c r="C547" i="8"/>
  <c r="C61" i="8"/>
  <c r="C241" i="8"/>
  <c r="C15" i="8"/>
  <c r="C1439" i="8"/>
  <c r="C1335" i="8"/>
  <c r="C1081" i="8"/>
  <c r="C1363" i="8"/>
  <c r="C1239" i="8"/>
  <c r="C789" i="8"/>
  <c r="C815" i="8"/>
  <c r="C1321" i="8"/>
  <c r="C1563" i="8"/>
  <c r="C1091" i="8"/>
  <c r="C1149" i="8"/>
  <c r="C1279" i="8"/>
  <c r="C149" i="8"/>
  <c r="C1221" i="8"/>
  <c r="C857" i="8"/>
  <c r="C893" i="8"/>
  <c r="C503" i="8"/>
  <c r="C623" i="8"/>
  <c r="C199" i="8"/>
  <c r="C627" i="8"/>
  <c r="C539" i="8"/>
  <c r="C975" i="8"/>
  <c r="C837" i="8"/>
  <c r="C867" i="8"/>
  <c r="C449" i="8"/>
  <c r="C591" i="8"/>
  <c r="C1029" i="8"/>
  <c r="C469" i="8"/>
  <c r="C501" i="8"/>
  <c r="C911" i="8"/>
  <c r="C785" i="8"/>
  <c r="C805" i="8"/>
  <c r="C309" i="8"/>
  <c r="C553" i="8"/>
  <c r="C595" i="8"/>
  <c r="C325" i="8"/>
  <c r="C383" i="8"/>
  <c r="C1467" i="8"/>
  <c r="C565" i="8"/>
  <c r="C1547" i="8"/>
  <c r="C1053" i="8"/>
  <c r="C687" i="8"/>
  <c r="C559" i="8"/>
  <c r="C425" i="8"/>
  <c r="C9" i="8"/>
  <c r="C1281" i="8"/>
  <c r="C1243" i="8"/>
  <c r="C1379" i="8"/>
  <c r="C1027" i="8"/>
  <c r="C1227" i="8"/>
  <c r="C1217" i="8"/>
  <c r="C1327" i="8"/>
  <c r="C1005" i="8"/>
  <c r="C1545" i="8"/>
  <c r="C1529" i="8"/>
  <c r="C1331" i="8"/>
  <c r="C1391" i="8"/>
  <c r="C1477" i="8"/>
  <c r="C1133" i="8"/>
  <c r="C1213" i="8"/>
  <c r="C1237" i="8"/>
  <c r="C1089" i="8"/>
  <c r="C649" i="8"/>
  <c r="C141" i="8"/>
  <c r="C1189" i="8"/>
  <c r="C331" i="8"/>
  <c r="C401" i="8"/>
  <c r="C447" i="8"/>
  <c r="C1165" i="8"/>
  <c r="C499" i="8"/>
  <c r="C991" i="8"/>
  <c r="C903" i="8"/>
  <c r="C505" i="8"/>
  <c r="C49" i="8"/>
  <c r="C51" i="8"/>
  <c r="C1431" i="8"/>
  <c r="C1435" i="8"/>
  <c r="C1375" i="8"/>
  <c r="C1451" i="8"/>
  <c r="C1275" i="8"/>
  <c r="C1383" i="8"/>
  <c r="C1481" i="8"/>
  <c r="C987" i="8"/>
  <c r="C1229" i="8"/>
  <c r="C111" i="8"/>
  <c r="C1207" i="8"/>
  <c r="C959" i="8"/>
  <c r="C217" i="8"/>
  <c r="C1117" i="8"/>
  <c r="C1471" i="8"/>
  <c r="C921" i="8"/>
  <c r="C647" i="8"/>
  <c r="C663" i="8"/>
  <c r="C743" i="8"/>
  <c r="C521" i="8"/>
  <c r="C969" i="8"/>
  <c r="C191" i="8"/>
  <c r="C1387" i="8"/>
  <c r="C1539" i="8"/>
  <c r="C1325" i="8"/>
  <c r="C1425" i="8"/>
  <c r="C919" i="8"/>
  <c r="C1453" i="8"/>
  <c r="C859" i="8"/>
  <c r="C763" i="8"/>
  <c r="C639" i="8"/>
  <c r="C281" i="8"/>
  <c r="C433" i="8"/>
  <c r="C349" i="8"/>
  <c r="C143" i="8"/>
  <c r="C417" i="8"/>
  <c r="C1109" i="8"/>
  <c r="C1015" i="8"/>
  <c r="C243" i="8"/>
  <c r="C121" i="8"/>
  <c r="C403" i="8"/>
  <c r="C247" i="8"/>
  <c r="C123" i="8"/>
  <c r="C1455" i="8"/>
  <c r="C1057" i="8"/>
  <c r="C995" i="8"/>
  <c r="C1051" i="8"/>
  <c r="C1055" i="8"/>
  <c r="C359" i="8"/>
  <c r="C1219" i="8"/>
  <c r="C1047" i="8"/>
  <c r="C897" i="8"/>
  <c r="C145" i="8"/>
  <c r="C1173" i="8"/>
  <c r="C759" i="8"/>
  <c r="C1503" i="8"/>
  <c r="C601" i="8"/>
  <c r="C295" i="8"/>
  <c r="C395" i="8"/>
  <c r="C53" i="8"/>
  <c r="C1557" i="8"/>
  <c r="C953" i="8"/>
  <c r="C23" i="8"/>
  <c r="C461" i="8"/>
  <c r="C1369" i="8"/>
  <c r="C1385" i="8"/>
  <c r="C1429" i="8"/>
  <c r="C1177" i="8"/>
  <c r="C1307" i="8"/>
  <c r="C1347" i="8"/>
  <c r="C1461" i="8"/>
  <c r="C1101" i="8"/>
  <c r="C249" i="8"/>
  <c r="C265" i="8"/>
  <c r="C1409" i="8"/>
  <c r="C561" i="8"/>
  <c r="C883" i="8"/>
  <c r="C535" i="8"/>
  <c r="C727" i="8"/>
  <c r="C445" i="8"/>
  <c r="C465" i="8"/>
  <c r="C761" i="8"/>
  <c r="C589" i="8"/>
  <c r="C31" i="8"/>
  <c r="C1553" i="8"/>
  <c r="C1441" i="8"/>
  <c r="C1399" i="8"/>
  <c r="C929" i="8"/>
  <c r="C1513" i="8"/>
  <c r="C1247" i="8"/>
  <c r="C1013" i="8"/>
  <c r="C1049" i="8"/>
  <c r="C1071" i="8"/>
  <c r="C373" i="8"/>
  <c r="C1491" i="8"/>
  <c r="C955" i="8"/>
  <c r="C847" i="8"/>
  <c r="C343" i="8"/>
  <c r="C787" i="8"/>
  <c r="C933" i="8"/>
  <c r="C615" i="8"/>
  <c r="C209" i="8"/>
  <c r="C555" i="8"/>
  <c r="C1037" i="8"/>
  <c r="C1473" i="8"/>
  <c r="C411" i="8"/>
  <c r="C45" i="8"/>
  <c r="C1413" i="8"/>
  <c r="C1249" i="8"/>
  <c r="C1367" i="8"/>
  <c r="C1161" i="8"/>
  <c r="C1197" i="8"/>
  <c r="C1509" i="8"/>
  <c r="C1511" i="8"/>
  <c r="C803" i="8"/>
  <c r="C739" i="8"/>
  <c r="C597" i="8"/>
  <c r="C961" i="8"/>
  <c r="C473" i="8"/>
  <c r="C513" i="8"/>
  <c r="C917" i="8"/>
  <c r="C791" i="8"/>
  <c r="C809" i="8"/>
  <c r="C369" i="8"/>
  <c r="C573" i="8"/>
  <c r="C699" i="8"/>
  <c r="C443" i="8"/>
  <c r="C435" i="8"/>
  <c r="C873" i="8"/>
  <c r="C701" i="8"/>
  <c r="C779" i="8"/>
  <c r="C289" i="8"/>
  <c r="C537" i="8"/>
  <c r="C567" i="8"/>
  <c r="C307" i="8"/>
  <c r="C345" i="8"/>
  <c r="C1157" i="8"/>
  <c r="C533" i="8"/>
  <c r="C1405" i="8"/>
  <c r="C1035" i="8"/>
  <c r="C625" i="8"/>
  <c r="C357" i="8"/>
  <c r="C477" i="8"/>
  <c r="C173" i="8"/>
  <c r="C65" i="8"/>
  <c r="C99" i="8"/>
  <c r="C89" i="8"/>
  <c r="C101" i="8"/>
  <c r="C237" i="8"/>
  <c r="C1407" i="8"/>
  <c r="C1129" i="8"/>
  <c r="C1259" i="8"/>
  <c r="C1549" i="8"/>
  <c r="C175" i="8"/>
  <c r="C1111" i="8"/>
  <c r="C1153" i="8"/>
  <c r="C899" i="8"/>
  <c r="C1377" i="8"/>
  <c r="C1483" i="8"/>
  <c r="K1567" i="8"/>
  <c r="L1567" i="8"/>
  <c r="S1567" i="8"/>
  <c r="O1567" i="8"/>
  <c r="C11" i="8"/>
  <c r="C215" i="8"/>
  <c r="C231" i="8"/>
  <c r="C823" i="8"/>
  <c r="C1151" i="8"/>
  <c r="C1235" i="8"/>
  <c r="C645" i="8"/>
  <c r="C671" i="8"/>
  <c r="C493" i="8"/>
  <c r="C463" i="8"/>
  <c r="C925" i="8"/>
  <c r="C587" i="8"/>
  <c r="C441" i="8"/>
  <c r="C879" i="8"/>
  <c r="C849" i="8"/>
  <c r="C1001" i="8"/>
  <c r="C563" i="8"/>
  <c r="C677" i="8"/>
  <c r="C223" i="8"/>
  <c r="C659" i="8"/>
  <c r="C619" i="8"/>
  <c r="C905" i="8"/>
  <c r="C885" i="8"/>
  <c r="C1147" i="8"/>
  <c r="C637" i="8"/>
  <c r="C935" i="8"/>
  <c r="C297" i="8"/>
  <c r="C833" i="8"/>
  <c r="C725" i="8"/>
  <c r="C253" i="8"/>
  <c r="C941" i="8"/>
  <c r="C1269" i="8"/>
  <c r="C981" i="8"/>
  <c r="C1319" i="8"/>
  <c r="C1195" i="8"/>
  <c r="C1209" i="8"/>
  <c r="C733" i="8"/>
  <c r="C989" i="8"/>
  <c r="C1183" i="8"/>
  <c r="C1187" i="8"/>
  <c r="C1225" i="8"/>
  <c r="C29" i="8"/>
  <c r="C79" i="8"/>
  <c r="C27" i="8"/>
  <c r="C131" i="8"/>
  <c r="C913" i="8"/>
  <c r="C1397" i="8"/>
  <c r="C723" i="8"/>
  <c r="C613" i="8"/>
  <c r="C605" i="8"/>
  <c r="C901" i="8"/>
  <c r="C1093" i="8"/>
  <c r="C855" i="8"/>
  <c r="C771" i="8"/>
  <c r="C525" i="8"/>
  <c r="C1527" i="8"/>
  <c r="C1143" i="8"/>
  <c r="C949" i="8"/>
  <c r="C1371" i="8"/>
  <c r="C1257" i="8"/>
  <c r="C1255" i="8"/>
  <c r="C1277" i="8"/>
  <c r="C319" i="8"/>
  <c r="C1309" i="8"/>
  <c r="C167" i="8"/>
  <c r="C709" i="8"/>
  <c r="C279" i="8"/>
  <c r="C735" i="8"/>
  <c r="C315" i="8"/>
  <c r="C755" i="8"/>
  <c r="C1067" i="8"/>
  <c r="C1223" i="8"/>
  <c r="C1267" i="8"/>
  <c r="C69" i="8"/>
  <c r="C481" i="8"/>
  <c r="C233" i="8"/>
  <c r="C1065" i="8"/>
  <c r="C1395" i="8"/>
  <c r="C251" i="8"/>
  <c r="C773" i="8"/>
  <c r="C1421" i="8"/>
  <c r="C1345" i="8"/>
  <c r="C427" i="8"/>
  <c r="C491" i="8"/>
  <c r="C909" i="8"/>
  <c r="C869" i="8"/>
  <c r="C1469" i="8"/>
  <c r="C1355" i="8"/>
  <c r="C1551" i="8"/>
  <c r="C653" i="8"/>
  <c r="C73" i="8"/>
  <c r="C489" i="8"/>
  <c r="C569" i="8"/>
  <c r="C629" i="8"/>
  <c r="C261" i="8"/>
  <c r="C967" i="8"/>
  <c r="C155" i="8"/>
  <c r="C571" i="8"/>
  <c r="C611" i="8"/>
  <c r="C661" i="8"/>
  <c r="C689" i="8"/>
  <c r="C1009" i="8"/>
  <c r="C181" i="8"/>
  <c r="C631" i="8"/>
  <c r="C673" i="8"/>
  <c r="C683" i="8"/>
  <c r="C769" i="8"/>
  <c r="C117" i="8"/>
  <c r="C1293" i="8"/>
  <c r="C1099" i="8"/>
  <c r="C1171" i="8"/>
  <c r="C931" i="8"/>
  <c r="C737" i="8"/>
  <c r="C1077" i="8"/>
  <c r="C1291" i="8"/>
  <c r="C1115" i="8"/>
  <c r="C189" i="8"/>
  <c r="C157" i="8"/>
  <c r="C751" i="8"/>
  <c r="C853" i="8"/>
  <c r="C1175" i="8"/>
  <c r="C371" i="8"/>
  <c r="C227" i="8"/>
  <c r="C183" i="8"/>
  <c r="C797" i="8"/>
  <c r="C889" i="8"/>
  <c r="C711" i="8"/>
  <c r="C1085" i="8"/>
  <c r="C1167" i="8"/>
  <c r="C1393" i="8"/>
  <c r="C1261" i="8"/>
  <c r="C877" i="8"/>
  <c r="C1411" i="8"/>
  <c r="C1283" i="8"/>
  <c r="C1427" i="8"/>
  <c r="C1121" i="8"/>
  <c r="C1463" i="8"/>
  <c r="C1565" i="8"/>
  <c r="C1495" i="8"/>
  <c r="C1199" i="8"/>
  <c r="C1351" i="8"/>
  <c r="C115" i="8"/>
  <c r="C1489" i="8"/>
  <c r="C1457" i="8"/>
  <c r="C1475" i="8"/>
  <c r="C109" i="8"/>
  <c r="C1273" i="8"/>
  <c r="C1141" i="8"/>
  <c r="C323" i="8"/>
  <c r="C1295" i="8"/>
  <c r="C1297" i="8"/>
  <c r="C1163" i="8"/>
  <c r="C1205" i="8"/>
  <c r="C1105" i="8"/>
  <c r="C17" i="8"/>
  <c r="C409" i="8"/>
  <c r="C93" i="8"/>
  <c r="C25" i="8"/>
  <c r="C593" i="8"/>
  <c r="C455" i="8"/>
  <c r="C495" i="8"/>
  <c r="C1007" i="8"/>
  <c r="C817" i="8"/>
  <c r="C583" i="8"/>
  <c r="C63" i="8"/>
  <c r="C801" i="8"/>
  <c r="C599" i="8"/>
  <c r="C839" i="8"/>
  <c r="C245" i="8"/>
  <c r="C707" i="8"/>
  <c r="C655" i="8"/>
  <c r="C269" i="8"/>
  <c r="C951" i="8"/>
  <c r="C1125" i="8"/>
  <c r="C1097" i="8"/>
  <c r="C103" i="8"/>
  <c r="C363" i="8"/>
  <c r="C1045" i="8"/>
  <c r="C983" i="8"/>
  <c r="C977" i="8"/>
  <c r="C1043" i="8"/>
  <c r="C1323" i="8"/>
  <c r="C97" i="8"/>
  <c r="C207" i="8"/>
  <c r="C389" i="8"/>
  <c r="C55" i="8"/>
  <c r="C1389" i="8"/>
  <c r="C1003" i="8"/>
  <c r="C1061" i="8"/>
  <c r="C731" i="8"/>
  <c r="C1059" i="8"/>
  <c r="C1445" i="8"/>
  <c r="C1339" i="8"/>
  <c r="C1299" i="8"/>
  <c r="C1559" i="8"/>
  <c r="C1447" i="8"/>
  <c r="C971" i="8"/>
  <c r="C1289" i="8"/>
  <c r="C1159" i="8"/>
  <c r="C485" i="8"/>
  <c r="C923" i="8"/>
  <c r="C1315" i="8"/>
  <c r="C1191" i="8"/>
  <c r="C1253" i="8"/>
</calcChain>
</file>

<file path=xl/sharedStrings.xml><?xml version="1.0" encoding="utf-8"?>
<sst xmlns="http://schemas.openxmlformats.org/spreadsheetml/2006/main" count="12313" uniqueCount="3838">
  <si>
    <t>Orçamento Sintética</t>
  </si>
  <si>
    <t>Item</t>
  </si>
  <si>
    <t>Código</t>
  </si>
  <si>
    <t>Banco</t>
  </si>
  <si>
    <t>Descrição</t>
  </si>
  <si>
    <t>Und</t>
  </si>
  <si>
    <t>Quant.</t>
  </si>
  <si>
    <t>Valor Unit</t>
  </si>
  <si>
    <t>Total</t>
  </si>
  <si>
    <t xml:space="preserve"> 01 </t>
  </si>
  <si>
    <t>SERVIÇOS TÉCNICO - PROFISSIONAIS</t>
  </si>
  <si>
    <t xml:space="preserve"> 01.03 </t>
  </si>
  <si>
    <t>ESTUDOS E PROJETOS</t>
  </si>
  <si>
    <t xml:space="preserve"> 01.03.500 </t>
  </si>
  <si>
    <t>Projeto Executivo</t>
  </si>
  <si>
    <t xml:space="preserve"> 01.03.500.1 </t>
  </si>
  <si>
    <t xml:space="preserve"> MPDFT0018 </t>
  </si>
  <si>
    <t>Próprio</t>
  </si>
  <si>
    <t>Projeto de arquitetura complementar</t>
  </si>
  <si>
    <t>vb</t>
  </si>
  <si>
    <t xml:space="preserve"> 01.05 </t>
  </si>
  <si>
    <t>PERÍCIAS E VISTORIAS</t>
  </si>
  <si>
    <t xml:space="preserve"> 01.05.000.1 </t>
  </si>
  <si>
    <t xml:space="preserve"> MPDFT0487 </t>
  </si>
  <si>
    <t>Teste de arrancamento de argamassa (com 12 amostras) - determinação de resistência de aderência à tração</t>
  </si>
  <si>
    <t>un</t>
  </si>
  <si>
    <t xml:space="preserve"> 01.08 </t>
  </si>
  <si>
    <t>TAXAS E EMOLUMENTOS</t>
  </si>
  <si>
    <t xml:space="preserve"> 01.08.000.1 </t>
  </si>
  <si>
    <t xml:space="preserve"> MPDFT0184 </t>
  </si>
  <si>
    <t>Anotação de Resposanbilidade Técnica (Faixa 3 - Tabela A - CONFEA)</t>
  </si>
  <si>
    <t xml:space="preserve"> 01.08.000.2 </t>
  </si>
  <si>
    <t xml:space="preserve"> MPDFT0815 </t>
  </si>
  <si>
    <t>Anotação de Responsabilidade Técnica (Faixa 1 - Tabela A - CONFEA)</t>
  </si>
  <si>
    <t xml:space="preserve"> 01.08.000.3 </t>
  </si>
  <si>
    <t xml:space="preserve"> MPDFT1026 </t>
  </si>
  <si>
    <t>Aprovações, despesas, taxas e emolumentos, habite-se</t>
  </si>
  <si>
    <t xml:space="preserve"> 02 </t>
  </si>
  <si>
    <t>SERVIÇOS PRELIMINARES</t>
  </si>
  <si>
    <t xml:space="preserve"> 02.01 </t>
  </si>
  <si>
    <t>CANTEIRO DE OBRAS</t>
  </si>
  <si>
    <t xml:space="preserve"> 02.01.100 </t>
  </si>
  <si>
    <t>Construções Provisórias</t>
  </si>
  <si>
    <t xml:space="preserve"> 02.01.100.1 </t>
  </si>
  <si>
    <t xml:space="preserve"> MPDFT0174 </t>
  </si>
  <si>
    <t>Cópia SINAPI (98441) - Substituição de chapas de madeira compensada, espessura de 2,5cm</t>
  </si>
  <si>
    <t>m²</t>
  </si>
  <si>
    <t xml:space="preserve"> 02.01.100.2 </t>
  </si>
  <si>
    <t xml:space="preserve"> 98458 </t>
  </si>
  <si>
    <t>SINAPI</t>
  </si>
  <si>
    <t>TAPUME COM COMPENSADO DE MADEIRA. AF_05/2018</t>
  </si>
  <si>
    <t xml:space="preserve"> 02.01.100.3 </t>
  </si>
  <si>
    <t xml:space="preserve"> 02.01.100.4 </t>
  </si>
  <si>
    <t xml:space="preserve"> MPDFT0175 </t>
  </si>
  <si>
    <t>Revisão das instalações dos sanitários e vestiários</t>
  </si>
  <si>
    <t>sv</t>
  </si>
  <si>
    <t xml:space="preserve"> 02.01.100.5 </t>
  </si>
  <si>
    <t xml:space="preserve"> MPDFT0626 </t>
  </si>
  <si>
    <t>Copia da SINAPI (98458) - Construção de baias para depósito de areia e brita, h=1,20m</t>
  </si>
  <si>
    <t xml:space="preserve"> 02.01.100.6 </t>
  </si>
  <si>
    <t xml:space="preserve"> MPDFT0176 </t>
  </si>
  <si>
    <t>Copia da SINAPI (94213) - Substituição de telhas em aço galvanizado</t>
  </si>
  <si>
    <t xml:space="preserve"> 02.01.100.7 </t>
  </si>
  <si>
    <t xml:space="preserve"> 89957 </t>
  </si>
  <si>
    <t>PONTO DE CONSUMO TERMINAL DE ÁGUA FRIA (SUBRAMAL) COM TUBULAÇÃO DE PVC, DN 25 MM, INSTALADO EM RAMAL DE ÁGUA, INCLUSOS RASGO E CHUMBAMENTO EM ALVENARIA. AF_12/2014</t>
  </si>
  <si>
    <t>UN</t>
  </si>
  <si>
    <t xml:space="preserve"> 02.01.100.8 </t>
  </si>
  <si>
    <t xml:space="preserve"> MPDFT0257 </t>
  </si>
  <si>
    <t>Ponto de tomada para canteiro de obras</t>
  </si>
  <si>
    <t xml:space="preserve"> 02.01.100.9 </t>
  </si>
  <si>
    <t xml:space="preserve"> MPDFT0255 </t>
  </si>
  <si>
    <t>Ponto de luz para canteiro de obras</t>
  </si>
  <si>
    <t xml:space="preserve"> 02.01.100.10 </t>
  </si>
  <si>
    <t xml:space="preserve"> MPDFT0179 </t>
  </si>
  <si>
    <t>Cópia SINAPI (73618) - Locação mensal de andaime metálico tipo fachadeiro, inclusive montagem</t>
  </si>
  <si>
    <t xml:space="preserve"> 02.01.100.11 </t>
  </si>
  <si>
    <t xml:space="preserve"> 98462 </t>
  </si>
  <si>
    <t>ESTRUTURA DE MADEIRA PROVISÓRIA PARA SUPORTE DE CAIXA DÁGUA ELEVADA DE 3000 LITROS. AF_05/2018</t>
  </si>
  <si>
    <t xml:space="preserve"> 02.01.100.12 </t>
  </si>
  <si>
    <t xml:space="preserve"> MPDFT0627 </t>
  </si>
  <si>
    <t>Copia da SINAPI (98458) - Recuperação do abrigo de betoneira e cimento existente</t>
  </si>
  <si>
    <t xml:space="preserve"> 02.01.100.13 </t>
  </si>
  <si>
    <t xml:space="preserve"> 100860 </t>
  </si>
  <si>
    <t>CHUVEIRO ELÉTRICO COMUM CORPO PLÁSTICO, TIPO DUCHA  FORNECIMENTO E INSTALAÇÃO. AF_01/2020</t>
  </si>
  <si>
    <t xml:space="preserve"> 02.01.400 </t>
  </si>
  <si>
    <t>Proteção e Sinalização</t>
  </si>
  <si>
    <t xml:space="preserve"> 02.01.400.1 </t>
  </si>
  <si>
    <t xml:space="preserve"> 00004813 </t>
  </si>
  <si>
    <t>PLACA DE OBRA (PARA CONSTRUCAO CIVIL) EM CHAPA GALVANIZADA *N. 22*, ADESIVADA, DE *2,0 X 1,125* M</t>
  </si>
  <si>
    <t xml:space="preserve"> 02.01.400.2 </t>
  </si>
  <si>
    <t xml:space="preserve"> MPDFT0177 </t>
  </si>
  <si>
    <t>Copia da SINAPI (98459) - Instalação de telha metálica em barracão (telhas e estrutura existente)</t>
  </si>
  <si>
    <t xml:space="preserve"> 02.01.400.3 </t>
  </si>
  <si>
    <t xml:space="preserve"> MPDFT0453 </t>
  </si>
  <si>
    <t>Copia da ORSE (4518) - Protecao de fachada com tela de polipropileno fixada em estrutura de madeira</t>
  </si>
  <si>
    <t xml:space="preserve"> 02.02 </t>
  </si>
  <si>
    <t>DEMOLIÇÃO</t>
  </si>
  <si>
    <t xml:space="preserve"> 02.02.100 </t>
  </si>
  <si>
    <t>Demolição Convencional</t>
  </si>
  <si>
    <t xml:space="preserve"> 02.02.100.1 </t>
  </si>
  <si>
    <t xml:space="preserve"> 97622 </t>
  </si>
  <si>
    <t>DEMOLIÇÃO DE ALVENARIA DE BLOCO FURADO, DE FORMA MANUAL, SEM REAPROVEITAMENTO. AF_12/2017</t>
  </si>
  <si>
    <t>m³</t>
  </si>
  <si>
    <t xml:space="preserve"> 02.02.300 </t>
  </si>
  <si>
    <t>Remoções</t>
  </si>
  <si>
    <t xml:space="preserve"> 02.02.300.1 </t>
  </si>
  <si>
    <t xml:space="preserve"> 97647 </t>
  </si>
  <si>
    <t>REMOÇÃO DE TELHAS, DE FIBROCIMENTO, METÁLICA E CERÂMICA, DE FORMA MANUAL, SEM REAPROVEITAMENTO. AF_12/2017</t>
  </si>
  <si>
    <t xml:space="preserve"> 02.02.300.2 </t>
  </si>
  <si>
    <t xml:space="preserve"> 97655 </t>
  </si>
  <si>
    <t>REMOÇÃO DE TRAMA METÁLICA PARA COBERTURA, DE FORMA MANUAL, SEM REAPROVEITAMENTO. AF_12/2017</t>
  </si>
  <si>
    <t xml:space="preserve"> 02.02.300.3 </t>
  </si>
  <si>
    <t xml:space="preserve"> 100981 </t>
  </si>
  <si>
    <t>CARGA, MANOBRA E DESCARGA DE ENTULHO EM CAMINHÃO BASCULANTE 6 M³ - CARGA COM ESCAVADEIRA HIDRÁULICA  (CAÇAMBA DE 0,80 M³ / 111 HP) E DESCARGA LIVRE (UNIDADE: M3). AF_07/2020</t>
  </si>
  <si>
    <t xml:space="preserve"> 02.02.300.4 </t>
  </si>
  <si>
    <t xml:space="preserve"> MPDFT0943 </t>
  </si>
  <si>
    <t>Baseado em SIURB (010211) - Carga manual e remoção de terra ou entulho</t>
  </si>
  <si>
    <t xml:space="preserve"> 02.02.300.5 </t>
  </si>
  <si>
    <t xml:space="preserve"> 97914 </t>
  </si>
  <si>
    <t>TRANSPORTE COM CAMINHÃO BASCULANTE DE 6 M3, EM VIA URBANA PAVIMENTADA, DMT ATÉ 30 KM (UNIDADE: M3XKM). AF_01/2018</t>
  </si>
  <si>
    <t>M3XKM</t>
  </si>
  <si>
    <t xml:space="preserve"> 02.02.300.6 </t>
  </si>
  <si>
    <t xml:space="preserve"> 97915 </t>
  </si>
  <si>
    <t>TRANSPORTE COM CAMINHÃO BASCULANTE DE 6 M3, EM VIA URBANA PAVIMENTADA, DMT ACIMA DE 30 KM (UNIDADE: M3XKM). AF_01/2018</t>
  </si>
  <si>
    <t xml:space="preserve"> 02.03 </t>
  </si>
  <si>
    <t>LOCAÇÃO DE OBRAS</t>
  </si>
  <si>
    <t xml:space="preserve"> 02.03.000.1 </t>
  </si>
  <si>
    <t xml:space="preserve"> 99059 </t>
  </si>
  <si>
    <t>LOCACAO CONVENCIONAL DE OBRA, UTILIZANDO GABARITO DE TÁBUAS CORRIDAS PONTALETADAS A CADA 2,00M -  2 UTILIZAÇÕES. AF_10/2018</t>
  </si>
  <si>
    <t>M</t>
  </si>
  <si>
    <t xml:space="preserve"> 02.04 </t>
  </si>
  <si>
    <t>TERRAPLANAGEM</t>
  </si>
  <si>
    <t xml:space="preserve"> 02.04.100 </t>
  </si>
  <si>
    <t>Limpeza e Preparo da Área</t>
  </si>
  <si>
    <t xml:space="preserve"> 02.04.100.1 </t>
  </si>
  <si>
    <t xml:space="preserve"> 98524 </t>
  </si>
  <si>
    <t>LIMPEZA MANUAL DE VEGETAÇÃO EM TERRENO COM ENXADA.AF_05/2018</t>
  </si>
  <si>
    <t xml:space="preserve"> 02.04.300 </t>
  </si>
  <si>
    <t>Aterro Compactado</t>
  </si>
  <si>
    <t xml:space="preserve"> 02.04.300.1 </t>
  </si>
  <si>
    <t xml:space="preserve"> MPDFT0591 </t>
  </si>
  <si>
    <t>Carga, descarga e espalhamento de solo, inclusive transporte em caminhão basculante 14 m3, DMT 20km</t>
  </si>
  <si>
    <t xml:space="preserve"> 02.04.300.2 </t>
  </si>
  <si>
    <t xml:space="preserve"> 97083 </t>
  </si>
  <si>
    <t>COMPACTAÇÃO MECÂNICA DE SOLO PARA EXECUÇÃO DE RADIER, COM COMPACTADOR DE SOLOS A PERCUSSÃO. AF_09/2017</t>
  </si>
  <si>
    <t xml:space="preserve"> 03 </t>
  </si>
  <si>
    <t>FUNDAÇÕES E ESTRUTURAS</t>
  </si>
  <si>
    <t xml:space="preserve"> 03.02 </t>
  </si>
  <si>
    <t>ESTRUTURAS DE CONCRETO</t>
  </si>
  <si>
    <t xml:space="preserve"> 03.02.100 </t>
  </si>
  <si>
    <t>Concreto Armado</t>
  </si>
  <si>
    <t xml:space="preserve"> 03.02.100.1 </t>
  </si>
  <si>
    <t xml:space="preserve"> 92415 </t>
  </si>
  <si>
    <t>MONTAGEM E DESMONTAGEM DE FÔRMA DE PILARES RETANGULARES E ESTRUTURAS SIMILARES COM ÁREA MÉDIA DAS SEÇÕES MAIOR QUE 0,25 M², PÉ-DIREITO SIMPLES, EM CHAPA DE MADEIRA COMPENSADA RESINADA, 2 UTILIZAÇÕES. AF_12/2015</t>
  </si>
  <si>
    <t xml:space="preserve"> 03.02.100.2 </t>
  </si>
  <si>
    <t xml:space="preserve"> 94972 </t>
  </si>
  <si>
    <t>CONCRETO FCK = 30MPA, TRAÇO 1:2,1:2,5 (CIMENTO/ AREIA MÉDIA/ BRITA 1)  - PREPARO MECÂNICO COM BETONEIRA 600 L. AF_07/2016</t>
  </si>
  <si>
    <t xml:space="preserve"> 03.02.100.3 </t>
  </si>
  <si>
    <t xml:space="preserve"> 92873 </t>
  </si>
  <si>
    <t>LANÇAMENTO COM USO DE BALDES, ADENSAMENTO E ACABAMENTO DE CONCRETO EM ESTRUTURAS. AF_12/2015</t>
  </si>
  <si>
    <t xml:space="preserve"> 03.02.100.4 </t>
  </si>
  <si>
    <t xml:space="preserve"> 100345 </t>
  </si>
  <si>
    <t>ARMAÇÃO DE CORTINA DE CONTENÇÃO EM CONCRETO ARMADO, COM AÇO CA-50 DE 12,5 MM - MONTAGEM. AF_07/2019</t>
  </si>
  <si>
    <t>KG</t>
  </si>
  <si>
    <t xml:space="preserve"> 03.02.100.5 </t>
  </si>
  <si>
    <t xml:space="preserve"> 92510 </t>
  </si>
  <si>
    <t>MONTAGEM E DESMONTAGEM DE FÔRMA DE LAJE MACIÇA, PÉ-DIREITO SIMPLES, EM CHAPA DE MADEIRA COMPENSADA RESINADA, 2 UTILIZAÇÕES. AF_09/2020</t>
  </si>
  <si>
    <t xml:space="preserve"> 03.02.100.6 </t>
  </si>
  <si>
    <t xml:space="preserve"> MPDFT0551 </t>
  </si>
  <si>
    <t>Copia da SINAPI (92725) - Concretagem de vigas e lajes, fck=30 MPA, para lajes maciças ou nervuradas com uso de bomba em edificação com área média de lajes menor ou igual a 20 m² - lançamento, adensamento e acabamento. Af_12/2015</t>
  </si>
  <si>
    <t xml:space="preserve"> 03.02.100.7 </t>
  </si>
  <si>
    <t xml:space="preserve"> 92768 </t>
  </si>
  <si>
    <t>ARMAÇÃO DE LAJE DE UMA ESTRUTURA CONVENCIONAL DE CONCRETO ARMADO EM UM EDIFÍCIO DE MÚLTIPLOS PAVIMENTOS UTILIZANDO AÇO CA-60 DE 5,0 MM - MONTAGEM. AF_12/2015</t>
  </si>
  <si>
    <t xml:space="preserve"> 03.02.100.8 </t>
  </si>
  <si>
    <t xml:space="preserve"> 92770 </t>
  </si>
  <si>
    <t>ARMAÇÃO DE LAJE DE UMA ESTRUTURA CONVENCIONAL DE CONCRETO ARMADO EM UM EDIFÍCIO DE MÚLTIPLOS PAVIMENTOS UTILIZANDO AÇO CA-50 DE 8,0 MM - MONTAGEM. AF_12/2015</t>
  </si>
  <si>
    <t xml:space="preserve"> 03.02.100.9 </t>
  </si>
  <si>
    <t xml:space="preserve"> 92771 </t>
  </si>
  <si>
    <t>ARMAÇÃO DE LAJE DE UMA ESTRUTURA CONVENCIONAL DE CONCRETO ARMADO EM UM EDIFÍCIO DE MÚLTIPLOS PAVIMENTOS UTILIZANDO AÇO CA-50 DE 10,0 MM - MONTAGEM. AF_12/2015</t>
  </si>
  <si>
    <t xml:space="preserve"> 03.02.100.10 </t>
  </si>
  <si>
    <t xml:space="preserve"> 101963 </t>
  </si>
  <si>
    <t>LAJE PRÉ-MOLDADA UNIDIRECIONAL, BIAPOIADA, PARA PISO, ENCHIMENTO EM CERÂMICA, VIGOTA CONVENCIONAL, ALTURA TOTAL DA LAJE (ENCHIMENTO+CAPA) = (8+4). AF_11/2020</t>
  </si>
  <si>
    <t xml:space="preserve"> 03.02.100.11 </t>
  </si>
  <si>
    <t xml:space="preserve"> 92452 </t>
  </si>
  <si>
    <t>MONTAGEM E DESMONTAGEM DE FÔRMA DE VIGA, ESCORAMENTO METÁLICO, PÉ-DIREITO SIMPLES, EM CHAPA DE MADEIRA RESINADA, 2 UTILIZAÇÕES. AF_12/2015</t>
  </si>
  <si>
    <t xml:space="preserve"> 03.02.100.12 </t>
  </si>
  <si>
    <t xml:space="preserve"> 92759 </t>
  </si>
  <si>
    <t>ARMAÇÃO DE PILAR OU VIGA DE UMA ESTRUTURA CONVENCIONAL DE CONCRETO ARMADO EM UM EDIFÍCIO DE MÚLTIPLOS PAVIMENTOS UTILIZANDO AÇO CA-60 DE 5,0 MM - MONTAGEM. AF_12/2015</t>
  </si>
  <si>
    <t xml:space="preserve"> 03.02.100.13 </t>
  </si>
  <si>
    <t xml:space="preserve"> 92760 </t>
  </si>
  <si>
    <t>ARMAÇÃO DE PILAR OU VIGA DE UMA ESTRUTURA CONVENCIONAL DE CONCRETO ARMADO EM UM EDIFÍCIO DE MÚLTIPLOS PAVIMENTOS UTILIZANDO AÇO CA-50 DE 6,3 MM - MONTAGEM. AF_12/2015</t>
  </si>
  <si>
    <t xml:space="preserve"> 03.02.100.14 </t>
  </si>
  <si>
    <t xml:space="preserve"> 92761 </t>
  </si>
  <si>
    <t>ARMAÇÃO DE PILAR OU VIGA DE UMA ESTRUTURA CONVENCIONAL DE CONCRETO ARMADO EM UM EDIFÍCIO DE MÚLTIPLOS PAVIMENTOS UTILIZANDO AÇO CA-50 DE 8,0 MM - MONTAGEM. AF_12/2015</t>
  </si>
  <si>
    <t xml:space="preserve"> 03.02.100.15 </t>
  </si>
  <si>
    <t xml:space="preserve"> 92762 </t>
  </si>
  <si>
    <t>ARMAÇÃO DE PILAR OU VIGA DE UMA ESTRUTURA CONVENCIONAL DE CONCRETO ARMADO EM UM EDIFÍCIO DE MÚLTIPLOS PAVIMENTOS UTILIZANDO AÇO CA-50 DE 10,0 MM - MONTAGEM. AF_12/2015</t>
  </si>
  <si>
    <t xml:space="preserve"> 03.02.100.16 </t>
  </si>
  <si>
    <t xml:space="preserve"> 92763 </t>
  </si>
  <si>
    <t>ARMAÇÃO DE PILAR OU VIGA DE UMA ESTRUTURA CONVENCIONAL DE CONCRETO ARMADO EM UM EDIFÍCIO DE MÚLTIPLOS PAVIMENTOS UTILIZANDO AÇO CA-50 DE 12,5 MM - MONTAGEM. AF_12/2015</t>
  </si>
  <si>
    <t xml:space="preserve"> 03.02.100.17 </t>
  </si>
  <si>
    <t xml:space="preserve"> 92764 </t>
  </si>
  <si>
    <t>ARMAÇÃO DE PILAR OU VIGA DE UMA ESTRUTURA CONVENCIONAL DE CONCRETO ARMADO EM UM EDIFÍCIO DE MÚLTIPLOS PAVIMENTOS UTILIZANDO AÇO CA-50 DE 16,0 MM - MONTAGEM. AF_12/2015</t>
  </si>
  <si>
    <t xml:space="preserve"> 03.02.100.18 </t>
  </si>
  <si>
    <t xml:space="preserve"> 92765 </t>
  </si>
  <si>
    <t>ARMAÇÃO DE PILAR OU VIGA DE UMA ESTRUTURA CONVENCIONAL DE CONCRETO ARMADO EM UM EDIFÍCIO DE MÚLTIPLOS PAVIMENTOS UTILIZANDO AÇO CA-50 DE 20,0 MM - MONTAGEM. AF_12/2015</t>
  </si>
  <si>
    <t xml:space="preserve"> 03.02.190 </t>
  </si>
  <si>
    <t>Reforço de estrutura</t>
  </si>
  <si>
    <t xml:space="preserve"> 03.02.190.1 </t>
  </si>
  <si>
    <t xml:space="preserve"> 99814 </t>
  </si>
  <si>
    <t>LIMPEZA DE SUPERFÍCIE COM JATO DE ALTA PRESSÃO. AF_04/2019</t>
  </si>
  <si>
    <t xml:space="preserve"> 03.02.190.2 </t>
  </si>
  <si>
    <t xml:space="preserve"> MPDFT0585 </t>
  </si>
  <si>
    <t>Copia da SIURB (039024) - Polimento mecânico em superfícies de concreto</t>
  </si>
  <si>
    <t xml:space="preserve"> 03.02.190.3 </t>
  </si>
  <si>
    <t xml:space="preserve"> MPDFT0553 </t>
  </si>
  <si>
    <t>Copia da SEINFRA (C0929) - Corte em concreto deteriorado</t>
  </si>
  <si>
    <t xml:space="preserve"> 03.02.190.4 </t>
  </si>
  <si>
    <t xml:space="preserve"> MPDFT0570 </t>
  </si>
  <si>
    <t>Copia da SEINFRA (C3095) - Limpeza de superfície com escova de aço</t>
  </si>
  <si>
    <t xml:space="preserve"> 03.02.190.5 </t>
  </si>
  <si>
    <t xml:space="preserve"> MPDFT0571 </t>
  </si>
  <si>
    <t>Copia da SEINFRA (C0094) - Apicoamento em concreto/preparo da superfície</t>
  </si>
  <si>
    <t xml:space="preserve"> 03.02.190.6 </t>
  </si>
  <si>
    <t xml:space="preserve"> MPDFT0572 </t>
  </si>
  <si>
    <t>Copia da SEINFRA (C3106) - Reposição de armadura oxidada (Reforço, Fornecimento, dobragem e colocação)</t>
  </si>
  <si>
    <t xml:space="preserve"> 03.02.190.7 </t>
  </si>
  <si>
    <t xml:space="preserve"> MPDFT0573 </t>
  </si>
  <si>
    <t>Copia da SEINFRA (C4740) - Recuperação de concreto, sem reforço reconstituição com argamassa polimérica esp.=25mm</t>
  </si>
  <si>
    <t xml:space="preserve"> 03.02.190.8 </t>
  </si>
  <si>
    <t xml:space="preserve"> MPDFT0586 </t>
  </si>
  <si>
    <t>Copia da SEINFRA (C2900) - Pintura proteção c/ Inibidor Migratório Corrosão, 3 demãos</t>
  </si>
  <si>
    <t xml:space="preserve"> 03.02.190.9 </t>
  </si>
  <si>
    <t xml:space="preserve"> MPDFT0587 </t>
  </si>
  <si>
    <t>Copia da SEINFRA (C0098) - Aplicação de adesivo estrutural base epoxi</t>
  </si>
  <si>
    <t>kg</t>
  </si>
  <si>
    <t xml:space="preserve"> 03.02.190.10 </t>
  </si>
  <si>
    <t xml:space="preserve"> MPDFT0590 </t>
  </si>
  <si>
    <t>Copia da SINAPI (100716) - Hidrojateamento em estrutura de aço carbono com água e areia</t>
  </si>
  <si>
    <t xml:space="preserve"> 03.02.190.11 </t>
  </si>
  <si>
    <t xml:space="preserve"> MPDFT0628 </t>
  </si>
  <si>
    <t>Execução de furos em concreto com broca, para colagem de ferragens</t>
  </si>
  <si>
    <t>m</t>
  </si>
  <si>
    <t xml:space="preserve"> 04 </t>
  </si>
  <si>
    <t>ARQUITETURA E ELEMENTOS DE URBANISMO</t>
  </si>
  <si>
    <t xml:space="preserve"> 04.01 </t>
  </si>
  <si>
    <t>ARQUITETURA</t>
  </si>
  <si>
    <t xml:space="preserve"> 04.01.100 </t>
  </si>
  <si>
    <t>Paredes</t>
  </si>
  <si>
    <t xml:space="preserve"> 04.01.100.1 </t>
  </si>
  <si>
    <t xml:space="preserve"> 89168 </t>
  </si>
  <si>
    <t>(COMPOSIÇÃO REPRESENTATIVA) DO SERVIÇO DE ALVENARIA DE VEDAÇÃO DE BLOCOS VAZADOS DE CERÂMICA DE 9X19X19CM (ESPESSURA 9CM), PARA EDIFICAÇÃO HABITACIONAL UNIFAMILIAR (CASA) E EDIFICAÇÃO PÚBLICA PADRÃO. AF_11/2014</t>
  </si>
  <si>
    <t xml:space="preserve"> 04.01.100.2 </t>
  </si>
  <si>
    <t xml:space="preserve"> 101159 </t>
  </si>
  <si>
    <t>ALVENARIA DE VEDAÇÃO DE BLOCOS CERÂMICOS MACIÇOS DE 5X10X20CM (ESPESSURA 10CM) E ARGAMASSA DE ASSENTAMENTO COM PREPARO EM BETONEIRA. AF_05/2020</t>
  </si>
  <si>
    <t xml:space="preserve"> 04.01.100.3 </t>
  </si>
  <si>
    <t xml:space="preserve"> 93203 </t>
  </si>
  <si>
    <t>FIXAÇÃO (ENCUNHAMENTO) DE ALVENARIA DE VEDAÇÃO COM ESPUMA DE POLIURETANO EXPANSIVA. AF_03/2016</t>
  </si>
  <si>
    <t xml:space="preserve"> 04.01.100.4 </t>
  </si>
  <si>
    <t xml:space="preserve"> 93188 </t>
  </si>
  <si>
    <t>VERGA MOLDADA IN LOCO EM CONCRETO PARA PORTAS COM ATÉ 1,5 M DE VÃO. AF_03/2016</t>
  </si>
  <si>
    <t xml:space="preserve"> 04.01.100.5 </t>
  </si>
  <si>
    <t xml:space="preserve"> MPDFT0118 </t>
  </si>
  <si>
    <t>Mureta de apoio para fixação das grelhas externas em concreto armado, DM 15x20cm</t>
  </si>
  <si>
    <t xml:space="preserve"> 04.01.100.6 </t>
  </si>
  <si>
    <t xml:space="preserve"> MPDFT0119 </t>
  </si>
  <si>
    <t>Divisória sanitários e vestiários em laminado estrutural TS (maciço), branco, com e = 10 mm, dupla face decorativa texturizada, modelo Alcoplac Normatizado, fab. Neocom incluindo portas e conjunto de ferragens</t>
  </si>
  <si>
    <t xml:space="preserve"> 04.01.100.7 </t>
  </si>
  <si>
    <t xml:space="preserve"> MPDFT0140 </t>
  </si>
  <si>
    <t>Sóculo sob bancadas das copas, sanitários e lixo, altura de 15 cm e profundidade de 60 cm</t>
  </si>
  <si>
    <t xml:space="preserve"> 04.01.210 </t>
  </si>
  <si>
    <t>Esquadrias de ferro</t>
  </si>
  <si>
    <t xml:space="preserve"> 04.01.210.1 </t>
  </si>
  <si>
    <t xml:space="preserve"> MPDFT0141 </t>
  </si>
  <si>
    <t>Porta corta-fogo (PCF), DM 0,90x2,10m, resistente ao fogo por 90 minutos, inclusive barra anti-pânico</t>
  </si>
  <si>
    <t xml:space="preserve"> 04.01.210.2 </t>
  </si>
  <si>
    <t xml:space="preserve"> MPDFT0142 </t>
  </si>
  <si>
    <t>Porta acústica (PAC), DM 1,50x2,10 m (duas folhas de abrir), mod. EDB-PT, fab. Eletrodb, incluindo ferragens e acessórios</t>
  </si>
  <si>
    <t xml:space="preserve"> 04.01.210.3 </t>
  </si>
  <si>
    <t xml:space="preserve"> MPDFT0143 </t>
  </si>
  <si>
    <t>Portão automatizado (PF1), DM 6,00x2,80 m, tipo cortina de enrolar, em aço galvanizado com acabamento em pintura eletrostática na cor preta, micro perfurada, ref. C-06-Perfil Tipo TransVision, fab. Portas Carneiro</t>
  </si>
  <si>
    <t xml:space="preserve"> 04.01.210.4 </t>
  </si>
  <si>
    <t xml:space="preserve"> MPDFT0144 </t>
  </si>
  <si>
    <t>Cópia SINAPI (74244/001) - Porta (PF2) de gradil, DM 1,60x2,11m, de abrir (duas folhas), cor preta, incluindo ferragens, ref. Linha Artis, fab. Metalgrade</t>
  </si>
  <si>
    <t xml:space="preserve"> 04.01.210.5 </t>
  </si>
  <si>
    <t xml:space="preserve"> MPDFT0145 </t>
  </si>
  <si>
    <t>Cópia SINAPI (74244/001) - Porta (PF3) de gradil, DM 1,80x2,11m, de abrir (duas folhas), incluindo ferragens, ref. Linha Artis, fab. Metalgrade</t>
  </si>
  <si>
    <t xml:space="preserve"> 04.01.210.6 </t>
  </si>
  <si>
    <t xml:space="preserve"> MPDFT0146 </t>
  </si>
  <si>
    <t>Cópia SINAPI (74244/001) - Porta (PF4) de gradil, DM 0,90x2,11m, de abrir (uma folha), cor preta, incluindo ferragens, ref. Linha Artis, fab. Metalgrade</t>
  </si>
  <si>
    <t xml:space="preserve"> 04.01.230 </t>
  </si>
  <si>
    <t>Esquadrias de madeira</t>
  </si>
  <si>
    <t xml:space="preserve"> 04.01.230.1 </t>
  </si>
  <si>
    <t xml:space="preserve"> MPDFT0048 </t>
  </si>
  <si>
    <t>Porta de madeira (PM1), DM 0,80 x 2,10 m, acabamento em laminado melamínico texturizado, inclusive batente em chapa de aço dobrada, dobradiça e fechadura</t>
  </si>
  <si>
    <t xml:space="preserve"> 04.01.230.2 </t>
  </si>
  <si>
    <t xml:space="preserve"> MPDFT0049 </t>
  </si>
  <si>
    <t>Porta de madeira (PM1A), DM 0,80 x 2,10 m, acabamento em laminado melamínico texturizado, inclusive batente em chapa de aço dobrada, dobradiça, fechadura, grelha e mola aérea</t>
  </si>
  <si>
    <t xml:space="preserve"> 04.01.230.3 </t>
  </si>
  <si>
    <t xml:space="preserve"> MPDFT0147 </t>
  </si>
  <si>
    <t>Porta de madeira (PM2), DM 0,90 x 2,10 m, acabamento em laminado melamínico texturizado, inclusive batente em chapa de aço dobrada, dobradiça, fechadura, barra de apoio e grelha</t>
  </si>
  <si>
    <t xml:space="preserve"> 04.01.250 </t>
  </si>
  <si>
    <t>Esquadria de alumínio</t>
  </si>
  <si>
    <t xml:space="preserve"> 04.01.250.1 </t>
  </si>
  <si>
    <t xml:space="preserve"> MPDFT0053 </t>
  </si>
  <si>
    <t>Porta de giro em alumínio (PA), com veneziana, acabamento anodizado na cor branca</t>
  </si>
  <si>
    <t xml:space="preserve"> 04.01.250.2 </t>
  </si>
  <si>
    <t xml:space="preserve"> MPDFT1099 </t>
  </si>
  <si>
    <t>Esquadria de correr em alumínio, (EA) para vidro liso comum 6mm, acabamento anodizado na cor preta, incluindo ferragens</t>
  </si>
  <si>
    <t xml:space="preserve"> 04.01.250.3 </t>
  </si>
  <si>
    <t xml:space="preserve"> MPDFT0154 </t>
  </si>
  <si>
    <t>Esquadria basculante em alumínio, (EA) para vidro liso comum 6mm, acabamento anodizado na cor preta, incluindo ferragens</t>
  </si>
  <si>
    <t xml:space="preserve"> 04.01.250.4 </t>
  </si>
  <si>
    <t xml:space="preserve"> MPDFT0221 </t>
  </si>
  <si>
    <t>Esquadria fixa em veneziana de alumínio (EA), acabamento anodizado na cor preta, incluindo ferragens</t>
  </si>
  <si>
    <t xml:space="preserve"> 04.01.250.5 </t>
  </si>
  <si>
    <t xml:space="preserve"> MPDFT0224 </t>
  </si>
  <si>
    <t>Esquadria fixa com veneziana tipo "chicana" em alumínio (EA) e tela de proteção, acabamento anodizado na cor preta, incluindo ferragens</t>
  </si>
  <si>
    <t xml:space="preserve"> 04.01.250.6 </t>
  </si>
  <si>
    <t xml:space="preserve"> MPDFT0158 </t>
  </si>
  <si>
    <t>Esquadria em pele de vidro (EPV) de alumínio para vidro laminado, acabamento anodizado na cor preta, incluindo ferragens e instalação. Linha Cittá Due. Fab. Alcoa</t>
  </si>
  <si>
    <t xml:space="preserve"> 04.01.250.7 </t>
  </si>
  <si>
    <t xml:space="preserve"> MPDFT0225 </t>
  </si>
  <si>
    <t>Esquadria alçapão (AL) em alumínio anodizado liso, acabamento em pintura eletrostática na cor branca ou preta</t>
  </si>
  <si>
    <t xml:space="preserve"> 04.01.250.8 </t>
  </si>
  <si>
    <t xml:space="preserve"> MPDFT0245 </t>
  </si>
  <si>
    <t>Cópia da Sinapi (91341) - Alçapão em alumínio, com dupla vedação, DM 0,60x0,60m, na cor preta, ref. GDA-3071, fab. Vesuvio</t>
  </si>
  <si>
    <t xml:space="preserve"> 04.01.280 </t>
  </si>
  <si>
    <t>Esquadria de vidro</t>
  </si>
  <si>
    <t xml:space="preserve"> 04.01.280.1 </t>
  </si>
  <si>
    <t xml:space="preserve"> MPDFT0161 </t>
  </si>
  <si>
    <t>Esquadria (EVT1) com porta automática, DM 1,60x2,50m, bi-dobrável, em vidro temperado incolor e=10 mm, incluindo ferragens e instalação</t>
  </si>
  <si>
    <t xml:space="preserve"> 04.01.280.2 </t>
  </si>
  <si>
    <t xml:space="preserve"> MPDFT0162 </t>
  </si>
  <si>
    <t>Esquadria (EVT2) com porta automática, DM 4,70x2,10m, de correr (duas folhas) e fixa (duas folhas) + bandeira de 1,00m, em vidro temperado cor prata e=10 mm, incluindo ferragens e instalação</t>
  </si>
  <si>
    <t xml:space="preserve"> 04.01.300 </t>
  </si>
  <si>
    <t>Vidros e Plásticos</t>
  </si>
  <si>
    <t xml:space="preserve"> 04.01.300.1 </t>
  </si>
  <si>
    <t xml:space="preserve"> 102167 </t>
  </si>
  <si>
    <t>INSTALAÇÃO DE VIDRO LISO FUME, E = 6 MM, EM ESQUADRIA DE ALUMÍNIO OU PVC, FIXADO COM BAGUETE. AF_01/2021_P</t>
  </si>
  <si>
    <t xml:space="preserve"> 04.01.300.2 </t>
  </si>
  <si>
    <t xml:space="preserve"> MPDFT0163 </t>
  </si>
  <si>
    <t>Cópia SINAPI (72120) - Vidro monolítico refletivo incolor, espessura 6mm, fator solar máximo 0,6 e transmissão luminosa mínima 0,5</t>
  </si>
  <si>
    <t xml:space="preserve"> 04.01.300.3 </t>
  </si>
  <si>
    <t xml:space="preserve"> MPDFT0164 </t>
  </si>
  <si>
    <t>Vidro laminado refletivo na cor prata, espessura final de 8mm (4+4mm), fator solar máximo de 0,3 e transmissão luminosa mínima de 0,15</t>
  </si>
  <si>
    <t xml:space="preserve"> 04.01.300.4 </t>
  </si>
  <si>
    <t xml:space="preserve"> MPDFT1027 </t>
  </si>
  <si>
    <t>Copia da SINAPI (85005) - ESPELHO CRISTAL, ESPESSURA 4MM, COM PARAFUSOS DE FIXACAO, SEM MOLDURA</t>
  </si>
  <si>
    <t xml:space="preserve"> 04.01.400 </t>
  </si>
  <si>
    <t>Cobertura e Fechamento Lateral</t>
  </si>
  <si>
    <t xml:space="preserve"> 04.01.400.1 </t>
  </si>
  <si>
    <t xml:space="preserve"> MPDFT0054 </t>
  </si>
  <si>
    <t>Copia da SINAPI (94216) - Telha termoacústica, tipo trapezoidal com núcleo isolante em PIR com espessura de 50mm, revestimento externo e interno de aço (0,50 / 0,43), pré printado na cor branca.</t>
  </si>
  <si>
    <t xml:space="preserve"> 04.01.400.2 </t>
  </si>
  <si>
    <t xml:space="preserve"> 100764 </t>
  </si>
  <si>
    <t>VIGA METÁLICA EM PERFIL LAMINADO OU SOLDADO EM AÇO ESTRUTURAL, COM CONEXÕES SOLDADAS, INCLUSOS MÃO DE OBRA, TRANSPORTE E IÇAMENTO UTILIZANDO GUINDASTE - FORNECIMENTO E INSTALAÇÃO. AF_01/2020_P</t>
  </si>
  <si>
    <t xml:space="preserve"> 04.01.400.3 </t>
  </si>
  <si>
    <t xml:space="preserve"> MPDFT1014 </t>
  </si>
  <si>
    <t>ALVENARIA DE VEDAÇÃO DE BLOCOS CERÂMICOS MACIÇOS DE 5X10X20CM (ESPESSURA 10CM), INLCUSIVE CHAPISCO E MASSA ÚNICA, PARA EXECUÇÃO DE CALHAS PARA ÁGUAS PLUVIAIS</t>
  </si>
  <si>
    <t xml:space="preserve"> 04.01.400.5 </t>
  </si>
  <si>
    <t xml:space="preserve"> MPDFT0169 </t>
  </si>
  <si>
    <t>Cópia SINAPI (94231) - Rufo metálico em chapa de aço galvanizado # 24 desenvolvimento 50cm</t>
  </si>
  <si>
    <t xml:space="preserve"> 04.01.510 </t>
  </si>
  <si>
    <t>Revestimentos de pisos</t>
  </si>
  <si>
    <t xml:space="preserve"> 04.01.510.1 </t>
  </si>
  <si>
    <t xml:space="preserve"> MPDFT0170 </t>
  </si>
  <si>
    <t>Lastro de brita nº 1, espessura de 5cm, incluindo lona plástica para isolar o lastro do solo</t>
  </si>
  <si>
    <t xml:space="preserve"> 04.01.510.2 </t>
  </si>
  <si>
    <t xml:space="preserve"> MPDFT0056 </t>
  </si>
  <si>
    <t>Copia da SINAPI (96622) - Lastro de brita graduada compactada (BGC), espessura de 5cm, incluindo lona plástica para isolar o lastro do solo</t>
  </si>
  <si>
    <t xml:space="preserve"> 04.01.510.3 </t>
  </si>
  <si>
    <t xml:space="preserve"> MPDFT0172 </t>
  </si>
  <si>
    <t>Cópia SINAPI ( 94438+87630+87745+87755) - Contrapiso em argamassa traço 1:3 (cimento e areia), preparo mecânico com betoneira 400 l, espessura de 3cm</t>
  </si>
  <si>
    <t xml:space="preserve"> 04.01.510.4 </t>
  </si>
  <si>
    <t xml:space="preserve"> MPDFT0173 </t>
  </si>
  <si>
    <t>Piso de concreto em placas, e=2,5cm, acabamento liso, cor natural</t>
  </si>
  <si>
    <t xml:space="preserve"> 04.01.510.5 </t>
  </si>
  <si>
    <t xml:space="preserve"> 98680 </t>
  </si>
  <si>
    <t>PISO CIMENTADO, TRAÇO 1:3 (CIMENTO E AREIA), ACABAMENTO LISO, ESPESSURA 3,0 CM, PREPARO MECÂNICO DA ARGAMASSA. AF_06/2018</t>
  </si>
  <si>
    <t xml:space="preserve"> 04.01.510.6 </t>
  </si>
  <si>
    <t xml:space="preserve"> MPDFT0226 </t>
  </si>
  <si>
    <t>Cóipa SINAPI (72183+72137) - Piso em concreto estrutural de 35MPa, acabamento polido, espessura de 12cm, armado com tela soldada Q196 barra 5mm</t>
  </si>
  <si>
    <t xml:space="preserve"> 04.01.510.7 </t>
  </si>
  <si>
    <t xml:space="preserve"> MPDFT0210 </t>
  </si>
  <si>
    <t>Cópia SINAPI (72183) - Piso em concreto 20MPa preparo mecânico, espessura 7cm, armado com tela soldada Q92 barra 4,2mm</t>
  </si>
  <si>
    <t xml:space="preserve"> 04.01.510.8 </t>
  </si>
  <si>
    <t xml:space="preserve"> MPDFT0098 </t>
  </si>
  <si>
    <t>Revestimento de Alto Desempenho (RAD) monolítico, com camadas múltiplas à base de resinas epoxídicas e agregados minerais; e &gt;= 3mm, incluindo preparação e pintura do piso.</t>
  </si>
  <si>
    <t xml:space="preserve"> 04.01.510.9 </t>
  </si>
  <si>
    <t xml:space="preserve"> MPDFT0211 </t>
  </si>
  <si>
    <t>Copia da SBC (200424) - Piso tátil de alerta tipo elemento, em termoplástico, cor amarela, fixação por adesivo de contato, ref. ATIT 3013, fab. Mozaik</t>
  </si>
  <si>
    <t xml:space="preserve"> 04.01.510.10 </t>
  </si>
  <si>
    <t xml:space="preserve"> MPDFT1040 </t>
  </si>
  <si>
    <t>Copia da SBC (200424) - Piso tátil direcional tipo elemento, em termoplástico, cor amarela, fixação por adesivo de contato, ref. DTIT 3013, fab. Mozaik</t>
  </si>
  <si>
    <t xml:space="preserve"> 04.01.510.11 </t>
  </si>
  <si>
    <t xml:space="preserve"> MPDFT0130 </t>
  </si>
  <si>
    <t>Copia da ORSE (7324) - Piso tátil rígido de concreto, DM 25x25cm, espessura 20mm, modelo direcional ou alerta, cor amarela</t>
  </si>
  <si>
    <t xml:space="preserve"> 04.01.510.12 </t>
  </si>
  <si>
    <t xml:space="preserve"> MPDFT0253 </t>
  </si>
  <si>
    <t>Copia da SEINFRA (C4623) - Piso tátil de borracha sintética ou PVC colado, DM 25x25cm, espessura 5mm, modelo alerta ou direcioanal, cor amarela, fab. Daud</t>
  </si>
  <si>
    <t xml:space="preserve"> 04.01.510.13 </t>
  </si>
  <si>
    <t xml:space="preserve"> 101752 </t>
  </si>
  <si>
    <t>PISO EM GRANILITE, MARMORITE OU GRANITINA EM AMBIENTES INTERNOS. AF_09/2020</t>
  </si>
  <si>
    <t xml:space="preserve"> 04.01.510.14 </t>
  </si>
  <si>
    <t xml:space="preserve"> MPDFT0132 </t>
  </si>
  <si>
    <t>Copia da SINAPI (98671) - Piso em granito polido, Preto São Gabriel, e = 2cm</t>
  </si>
  <si>
    <t xml:space="preserve"> 04.01.510.15 </t>
  </si>
  <si>
    <t xml:space="preserve"> MPDFT0331 </t>
  </si>
  <si>
    <t>Copia da SINAPI (87263) - Porcelanato 60x60cm, linha Mineral (cod. 22294E), cor Argento, acabamento externo, fab. Portobello</t>
  </si>
  <si>
    <t xml:space="preserve"> 04.01.510.16 </t>
  </si>
  <si>
    <t xml:space="preserve"> MPDFT1042 </t>
  </si>
  <si>
    <t>Copia da SINAPI (87263) - Porcelanato 60x60cm, linha Mineral (cod. 22285E), cor Argento, acabamento natural, fab. Portobello</t>
  </si>
  <si>
    <t xml:space="preserve"> 04.01.510.17 </t>
  </si>
  <si>
    <t xml:space="preserve"> MPDFT1041 </t>
  </si>
  <si>
    <t>Copia da SINAPI (87263) - Porcelanato 60x60cm, linha Mineral (cod. 22281E), cor Portland, acabamento natural, fab. Portobello</t>
  </si>
  <si>
    <t xml:space="preserve"> 04.01.510.18 </t>
  </si>
  <si>
    <t xml:space="preserve"> MPDFT0136 </t>
  </si>
  <si>
    <t>Cópia SINAPI (88649) - Borda 15x60cm com sulco em baixo relevo, marca Portobello, linha Mineral, cor Portland (cód.21459E), acabamento externo</t>
  </si>
  <si>
    <t xml:space="preserve"> 04.01.510.19 </t>
  </si>
  <si>
    <t xml:space="preserve"> MPDFT1043 </t>
  </si>
  <si>
    <t>Copia da CPOS (21.02.311) - Piso vinílico autoportante em placas de 50x50cm, linha Square, Coleção Acoustic, cor cinza, ref. 24560032, fab. Tarkett, inclusive massa autonivelante e=3mm</t>
  </si>
  <si>
    <t xml:space="preserve"> 04.01.510.20 </t>
  </si>
  <si>
    <t xml:space="preserve"> MPDFT1044 </t>
  </si>
  <si>
    <t>Copia da SINAPI (98673) - Piso vinílico madeirado, em régua de 22,8x121,92cm, linha Square, Coleção Set, ref. 24025674, fab. Tarkett</t>
  </si>
  <si>
    <t xml:space="preserve"> 04.01.510.21 </t>
  </si>
  <si>
    <t xml:space="preserve"> MPDFT0123 </t>
  </si>
  <si>
    <t>Piso elevado metálico com placas 60x60x3cm, altura de 15cm, peso 41kg/m², ref. 01057, fab. Pisoag - fornecimento e instalação</t>
  </si>
  <si>
    <t xml:space="preserve"> 04.01.510.22 </t>
  </si>
  <si>
    <t xml:space="preserve"> 92396 </t>
  </si>
  <si>
    <t>EXECUÇÃO DE PASSEIO EM PISO INTERTRAVADO, COM BLOCO RETANGULAR COR NATURAL DE 20 X 10 CM, ESPESSURA 6 CM. AF_12/2015</t>
  </si>
  <si>
    <t xml:space="preserve"> 04.01.530 </t>
  </si>
  <si>
    <t>Revestimentos de paredes</t>
  </si>
  <si>
    <t xml:space="preserve"> 04.01.530.1 </t>
  </si>
  <si>
    <t xml:space="preserve"> 87879 </t>
  </si>
  <si>
    <t>CHAPISCO APLICADO EM ALVENARIAS E ESTRUTURAS DE CONCRETO INTERNAS, COM COLHER DE PEDREIRO.  ARGAMASSA TRAÇO 1:3 COM PREPARO EM BETONEIRA 400L. AF_06/2014</t>
  </si>
  <si>
    <t xml:space="preserve"> 04.01.530.2 </t>
  </si>
  <si>
    <t xml:space="preserve"> 89173 </t>
  </si>
  <si>
    <t>(COMPOSIÇÃO REPRESENTATIVA) DO SERVIÇO DE EMBOÇO/MASSA ÚNICA, APLICADO MANUALMENTE, TRAÇO 1:2:8, EM BETONEIRA DE 400L, PAREDES INTERNAS, COM EXECUÇÃO DE TALISCAS, EDIFICAÇÃO HABITACIONAL UNIFAMILIAR (CASAS) E EDIFICAÇÃO PÚBLICA PADRÃO. AF_12/2014</t>
  </si>
  <si>
    <t xml:space="preserve"> 04.01.530.3 </t>
  </si>
  <si>
    <t xml:space="preserve"> 87797 </t>
  </si>
  <si>
    <t>EMBOÇO OU MASSA ÚNICA EM ARGAMASSA TRAÇO 1:2:8, PREPARO MECÂNICO COM BETONEIRA 400 L, APLICADA MANUALMENTE EM PANOS CEGOS DE FACHADA (SEM PRESENÇA DE VÃOS), ESPESSURA DE 35 MM. AF_06/2014</t>
  </si>
  <si>
    <t xml:space="preserve"> 04.01.530.4 </t>
  </si>
  <si>
    <t xml:space="preserve"> MPDFT1045 </t>
  </si>
  <si>
    <t>Cópia SINAPI (87242) - Pastilha de porcelana 5,0x5,0cm, linha Engenharia, cor Boráx, fab. Atlas (ref.SG8414), assentada com argamassa pré-fabricada, incluindo rejuntamento</t>
  </si>
  <si>
    <t xml:space="preserve"> 04.01.530.5 </t>
  </si>
  <si>
    <t xml:space="preserve"> MPDFT1046 </t>
  </si>
  <si>
    <t>Cópia SINAPI (87242) - Pastilha de porcelana 5,0x5,0cm, linha Engenharia, cor Nassau, fab. Atlas (ref.SG8422), assentada com argamassa pré-fabricada, incluindo rejuntamento</t>
  </si>
  <si>
    <t xml:space="preserve"> 04.01.530.6 </t>
  </si>
  <si>
    <t xml:space="preserve"> MPDFT1047 </t>
  </si>
  <si>
    <t>Cópia SINAPI (87242) - Pastilha de porcelana 5,0x5,0cm, linha Engenharia, cor Barents, fab. Atlas (ref.M6329), assentada com argamassa pré-fabricada, incluindo rejuntamento</t>
  </si>
  <si>
    <t xml:space="preserve"> 04.01.530.7 </t>
  </si>
  <si>
    <t xml:space="preserve"> MPDFT1048 </t>
  </si>
  <si>
    <t>Cópia SINAPI (87242) - Pastilha de porcelana 5,0x5,0cm, linha Engenharia, cor Areia, fab. Atlas (ref.M4330), assentada com argamassa pré-fabricada, incluindo rejuntamento</t>
  </si>
  <si>
    <t xml:space="preserve"> 04.01.530.8 </t>
  </si>
  <si>
    <t xml:space="preserve"> MPDFT1049 </t>
  </si>
  <si>
    <t>Cópia SINAPI (72200) - Laminado melamínico, acabamento texturizado, Polar, espessura 1,3mm, referência L190, fab. Fórmica</t>
  </si>
  <si>
    <t xml:space="preserve"> 04.01.530.9 </t>
  </si>
  <si>
    <t xml:space="preserve"> MPDFT0625 </t>
  </si>
  <si>
    <t>Copia da SINAPI (87269) - Cerâmica grês 30x60cm, assentada com argamassa pré-fabricada, incluindo rejuntamento</t>
  </si>
  <si>
    <t xml:space="preserve"> 04.01.550 </t>
  </si>
  <si>
    <t>Revestimentos de forro</t>
  </si>
  <si>
    <t xml:space="preserve"> 04.01.550.1 </t>
  </si>
  <si>
    <t xml:space="preserve"> 96114 </t>
  </si>
  <si>
    <t>FORRO EM DRYWALL, PARA AMBIENTES COMERCIAIS, INCLUSIVE ESTRUTURA DE FIXAÇÃO. AF_05/2017_P</t>
  </si>
  <si>
    <t xml:space="preserve"> 04.01.550.2 </t>
  </si>
  <si>
    <t xml:space="preserve"> MPDFT1051 </t>
  </si>
  <si>
    <t>Copia da SBC (023361) - Execução de visita em forro de gesso, DM 60 x 60cm, inclusive acabamento em perfis de alumínio na cor branca</t>
  </si>
  <si>
    <t xml:space="preserve"> 04.01.550.3 </t>
  </si>
  <si>
    <t xml:space="preserve"> MPDFT1052 </t>
  </si>
  <si>
    <t>Tabica metálica pré pintada, para forro em gesso acartonado</t>
  </si>
  <si>
    <t xml:space="preserve"> 04.01.560 </t>
  </si>
  <si>
    <t>Pinturas</t>
  </si>
  <si>
    <t xml:space="preserve"> 04.01.560.1 </t>
  </si>
  <si>
    <t xml:space="preserve"> 88496 </t>
  </si>
  <si>
    <t>APLICAÇÃO E LIXAMENTO DE MASSA LÁTEX EM TETO, DUAS DEMÃOS. AF_06/2014</t>
  </si>
  <si>
    <t xml:space="preserve"> 04.01.560.2 </t>
  </si>
  <si>
    <t xml:space="preserve"> 04.01.560.3 </t>
  </si>
  <si>
    <t xml:space="preserve"> 88484 </t>
  </si>
  <si>
    <t>APLICAÇÃO DE FUNDO SELADOR ACRÍLICO EM TETO, UMA DEMÃO. AF_06/2014</t>
  </si>
  <si>
    <t xml:space="preserve"> 04.01.560.4 </t>
  </si>
  <si>
    <t xml:space="preserve"> 88497 </t>
  </si>
  <si>
    <t>APLICAÇÃO E LIXAMENTO DE MASSA LÁTEX EM PAREDES, DUAS DEMÃOS. AF_06/2014</t>
  </si>
  <si>
    <t xml:space="preserve"> 04.01.560.5 </t>
  </si>
  <si>
    <t xml:space="preserve"> 88489 </t>
  </si>
  <si>
    <t>APLICAÇÃO MANUAL DE PINTURA COM TINTA LÁTEX ACRÍLICA EM PAREDES, DUAS DEMÃOS. AF_06/2014</t>
  </si>
  <si>
    <t xml:space="preserve"> 04.01.560.6 </t>
  </si>
  <si>
    <t xml:space="preserve"> MPDFT0022 </t>
  </si>
  <si>
    <t>Copia da SINAPI (84665) - Pintura de sinalização vertical em faixas amarelo e preto</t>
  </si>
  <si>
    <t xml:space="preserve"> 04.01.560.7 </t>
  </si>
  <si>
    <t xml:space="preserve"> 100726 </t>
  </si>
  <si>
    <t>PINTURA COM TINTA ALQUÍDICA DE FUNDO E ACABAMENTO (ESMALTE SINTÉTICO GRAFITE) APLICADA A ROLO OU PINCEL SOBRE SUPERFÍCIES METÁLICAS (EXCETO PERFIL) EXECUTADO EM OBRA (POR DEMÃO). AF_01/2020</t>
  </si>
  <si>
    <t xml:space="preserve"> 04.01.600 </t>
  </si>
  <si>
    <t>Impermeabilizações</t>
  </si>
  <si>
    <t xml:space="preserve"> 04.01.600.1 </t>
  </si>
  <si>
    <t xml:space="preserve"> 04.01.600.2 </t>
  </si>
  <si>
    <t xml:space="preserve"> MPDFT1054 </t>
  </si>
  <si>
    <t>Copia da ORSE (10027) - Impermeabilização com solução elastomérica e tela de poliéster com malha 2x2mm, ref. Vitlastic 50/70</t>
  </si>
  <si>
    <t xml:space="preserve"> 04.01.600.3 </t>
  </si>
  <si>
    <t xml:space="preserve"> MPDFT0480 </t>
  </si>
  <si>
    <t>Copia da SINAPI (98546) - Impermeabilização de superfície com manta asfáltica (com polímeros elastoméricos), e=4mm, ref. Torodin Extra, colada com asfalto derretido</t>
  </si>
  <si>
    <t xml:space="preserve"> 04.01.600.4 </t>
  </si>
  <si>
    <t xml:space="preserve"> MPDFT0481 </t>
  </si>
  <si>
    <t>Copia da SINAPI (98546) - Impermeabilização de superfície com manta asfáltica antirraiz (com polímeros elastoméricos), e=4mm, ref. Torodin Extra, colada com asfalto derretido</t>
  </si>
  <si>
    <t xml:space="preserve"> 04.01.600.5 </t>
  </si>
  <si>
    <t xml:space="preserve"> MPDFT1059 </t>
  </si>
  <si>
    <t>Cópia SINAPI (98556) - Impermeabilização com revestimento impermeabilizante semi-flexível e tela de poliéster com malha 2x2mm, ref. Viaplus 1000 (2 demãos)</t>
  </si>
  <si>
    <t xml:space="preserve"> 04.01.600.6 </t>
  </si>
  <si>
    <t xml:space="preserve"> MPDFT1060 </t>
  </si>
  <si>
    <t>Cópia SINAPI (98556) - Impermeabilização com revestimento impermeabilizante flexível e tela de poliéster com malha 2x2mm, ref. Viaplus 7000  (4 demãos)</t>
  </si>
  <si>
    <t xml:space="preserve"> 04.01.600.7 </t>
  </si>
  <si>
    <t xml:space="preserve"> MPDFT0029 </t>
  </si>
  <si>
    <t>Copia da SINAPI (87640) - Regularização / preparação de superfície horizontal com argamassa, traço 1:3 (cimento e areia), preparo mecânico, espessura média 4cm</t>
  </si>
  <si>
    <t xml:space="preserve"> 04.01.600.8 </t>
  </si>
  <si>
    <t xml:space="preserve"> MPDFT1061 </t>
  </si>
  <si>
    <t>Copia da SINAPI (98565) - Proteção mecânica horizontal com argamassa traço 1:4 (cimento e areia), preparo mecânico, espessura 3cm, incluso camada separadora geotextil e junta de dilatação com asfalto modificado</t>
  </si>
  <si>
    <t xml:space="preserve"> 04.01.600.9 </t>
  </si>
  <si>
    <t xml:space="preserve"> MPDFT0500 </t>
  </si>
  <si>
    <t>Copia da IOPES (040705) - Junta de dilatação com selante elástico monocomponente a base de poliuretano, dimensões 15x35mm, inclusive delimitador de profundidade</t>
  </si>
  <si>
    <t xml:space="preserve"> 04.01.700 </t>
  </si>
  <si>
    <t>Acabamentos e Arremates</t>
  </si>
  <si>
    <t xml:space="preserve"> 04.01.700.1 </t>
  </si>
  <si>
    <t xml:space="preserve"> MPDFT1062 </t>
  </si>
  <si>
    <t>Cópia SINAPI (98689) -Peitoril em granito polido Preto São Gabriel, largura 16cm, e= 2cm</t>
  </si>
  <si>
    <t xml:space="preserve"> 04.01.700.2 </t>
  </si>
  <si>
    <t xml:space="preserve"> MPDFT1063 </t>
  </si>
  <si>
    <t>Cópia SINAPI (98689) - Peitoril em granito polido Preto São Gabriel, largura 17cm, e= 2cm, com friso pingadeira</t>
  </si>
  <si>
    <t xml:space="preserve"> 04.01.700.3 </t>
  </si>
  <si>
    <t xml:space="preserve"> MPDFT1064 </t>
  </si>
  <si>
    <t>Cópia SINAPI (98689) - Peitoril em granito polido Preto São Gabriel, largura 18cm, e= 2cm, com friso pingadeira</t>
  </si>
  <si>
    <t xml:space="preserve"> 04.01.700.4 </t>
  </si>
  <si>
    <t xml:space="preserve"> MPDFT1065 </t>
  </si>
  <si>
    <t>Cópia SINAPI (98689) - Peitoril em granito polido Preto São Gabriel, largura 21cm, e= 2cm</t>
  </si>
  <si>
    <t xml:space="preserve"> 04.01.700.5 </t>
  </si>
  <si>
    <t xml:space="preserve"> MPDFT1066 </t>
  </si>
  <si>
    <t>Cópia SINAPI (98689) - Chapins em granito polido Branco Itaúna, largura 15 cm, e= 2cm, com friso pingadeira</t>
  </si>
  <si>
    <t xml:space="preserve"> 04.01.700.6 </t>
  </si>
  <si>
    <t xml:space="preserve"> MPDFT1067 </t>
  </si>
  <si>
    <t>Cópia SINAPI (98689) - Chapins em granito polido Branco Itaúna, largura 25 cm, e= 2cm, com friso pingadeira</t>
  </si>
  <si>
    <t xml:space="preserve"> 04.01.700.7 </t>
  </si>
  <si>
    <t xml:space="preserve"> MPDFT1068 </t>
  </si>
  <si>
    <t>Cópia SINAPI (98689) - Chapins em granito polido Branco Itaúna, largura 30 cm, e= 2cm, com friso pingadeira</t>
  </si>
  <si>
    <t xml:space="preserve"> 04.01.700.8 </t>
  </si>
  <si>
    <t xml:space="preserve"> MPDFT1069 </t>
  </si>
  <si>
    <t>Copia da SINAPI (98685) - Rodapé pré-moldado em granitina, altura 10cm</t>
  </si>
  <si>
    <t xml:space="preserve"> 04.01.700.9 </t>
  </si>
  <si>
    <t xml:space="preserve"> MPDFT1070 </t>
  </si>
  <si>
    <t xml:space="preserve"> 04.01.700.10 </t>
  </si>
  <si>
    <t xml:space="preserve"> MPDFT1071 </t>
  </si>
  <si>
    <t xml:space="preserve"> 04.01.700.11 </t>
  </si>
  <si>
    <t xml:space="preserve"> MPDFT1072 </t>
  </si>
  <si>
    <t>Copia da SINAPI (98689) - Soleira pré-moldada em granitina, largura 15cm</t>
  </si>
  <si>
    <t xml:space="preserve"> 04.01.700.12 </t>
  </si>
  <si>
    <t xml:space="preserve"> MPDFT1073 </t>
  </si>
  <si>
    <t>Cópia SINAPI (98689) - Soleira em granito polido Preto São Gabriel, largura 15cm, espessura 2cm</t>
  </si>
  <si>
    <t xml:space="preserve"> 04.01.700.13 </t>
  </si>
  <si>
    <t xml:space="preserve"> MPDFT1074 </t>
  </si>
  <si>
    <t>Copia da SETOP (PIS-FAI-005) - Fita de alerta antiderrapante com faixa fosforescente, para tráfego alto de pessoas, largura de 50mm, cor amarela, ref. Safety Walk linha Neon, fab. 3M</t>
  </si>
  <si>
    <t xml:space="preserve"> 04.01.700.14 </t>
  </si>
  <si>
    <t xml:space="preserve"> MPDFT0091 </t>
  </si>
  <si>
    <t>Pingadeira em chapa metálica galvanizada em todo o perímetro interno do poço inglês, fixado por parafusos imediatamente abaixo da grade de proteção</t>
  </si>
  <si>
    <t xml:space="preserve"> 04.01.700.15 </t>
  </si>
  <si>
    <t xml:space="preserve"> MPDFT0092 </t>
  </si>
  <si>
    <t>Copia da SINAPI (73908/001) - Cantoneira de alumínio perfil L com duas abas iguais de 1/2"</t>
  </si>
  <si>
    <t xml:space="preserve"> 04.01.800 </t>
  </si>
  <si>
    <t>Equipamentos e Acessórios</t>
  </si>
  <si>
    <t xml:space="preserve"> 04.01.800.1 </t>
  </si>
  <si>
    <t xml:space="preserve"> MPDFT1075 </t>
  </si>
  <si>
    <t>Cópia SINAPI 99855 -Corrimão duplo de Ø 1.1/2" (38,1mm) em tubo de aço industrial, para pintura esmalte. Instalado em alvenaria</t>
  </si>
  <si>
    <t xml:space="preserve"> 04.01.800.2 </t>
  </si>
  <si>
    <t xml:space="preserve"> MPDFT1076 </t>
  </si>
  <si>
    <t>Cópia da SINAPI (99855) - Corrimão duplo de Ø 1.1/2" (38,1mm) em tubo de aço industrial, para pintura esmalte. Instalado em piso</t>
  </si>
  <si>
    <t xml:space="preserve"> 04.01.800.3 </t>
  </si>
  <si>
    <t xml:space="preserve"> MPDFT1078 </t>
  </si>
  <si>
    <t>Corrimão duplo de Ø1.1/2" (38,1mm) em aço inox, acabamento escovado</t>
  </si>
  <si>
    <t xml:space="preserve"> 04.01.800.4 </t>
  </si>
  <si>
    <t xml:space="preserve"> MPDFT1079 </t>
  </si>
  <si>
    <t>Guarda corpo com corrimão duplo de Ø1.1/2" (38,1mm) em aço inox, acabamento escovado, com vidro laminado 10mm incolor</t>
  </si>
  <si>
    <t xml:space="preserve"> 04.01.800.5 </t>
  </si>
  <si>
    <t xml:space="preserve"> MPDFT1080 </t>
  </si>
  <si>
    <t>Guarda corpo com corrimão simples de Ø1.1/2" (38,1mm) em aço inox, acabamento escovado, com vidro laminado 10mm incolor</t>
  </si>
  <si>
    <t xml:space="preserve"> 04.01.800.6 </t>
  </si>
  <si>
    <t xml:space="preserve"> MPDFT0063 </t>
  </si>
  <si>
    <t>Copia da ORSE (3783) - Grade de piso, malha 30 x 100, fio 4 liso, tratamento com galv. fogo, acab. em pinura poliéster, fabricação Metalgrade, ref. E-30C-253-S1</t>
  </si>
  <si>
    <t xml:space="preserve"> 04.01.800.7 </t>
  </si>
  <si>
    <t xml:space="preserve"> MPDFT1028 </t>
  </si>
  <si>
    <t>Copia da ORSE (2642) - Escada marinheiro em barra chata de ferro 2" x 5/16"</t>
  </si>
  <si>
    <t xml:space="preserve"> 04.01.800.8 </t>
  </si>
  <si>
    <t xml:space="preserve"> MPDFT0066 </t>
  </si>
  <si>
    <t>Termobrise painel tipo asa de avião em aluzinc, cor Grafite, preenchido com poliuretano expandido, Termobrise 335, ref. 7205, brilho 45%, fab. Hunter Douglas ou similar equivalente, instalado em fachada com sistema de acionamento individual para cada pavimento</t>
  </si>
  <si>
    <t xml:space="preserve"> 04.01.900 </t>
  </si>
  <si>
    <t>Isolamentos Termoacústicos</t>
  </si>
  <si>
    <t xml:space="preserve"> 04.01.900.1 </t>
  </si>
  <si>
    <t xml:space="preserve"> MPDFT1082 </t>
  </si>
  <si>
    <t>Painel rígido e absorvedor acústico, constituído por lã de vidro aglomerada com resinas sintéticas e revestido em ambas as faces com tecido de vidro (preto), espessura de 50mm, Linha Isosound, fab. Isover Saint Gobain</t>
  </si>
  <si>
    <t xml:space="preserve"> 04.03 </t>
  </si>
  <si>
    <t>INTERIORES</t>
  </si>
  <si>
    <t xml:space="preserve"> 04.03.100 </t>
  </si>
  <si>
    <t>Aplicações e Equipamentos</t>
  </si>
  <si>
    <t xml:space="preserve"> 04.03.100.1 </t>
  </si>
  <si>
    <t xml:space="preserve"> MPDFT1084 </t>
  </si>
  <si>
    <t>Obra de arte para edifícios públicos e placa de endereçamento</t>
  </si>
  <si>
    <t xml:space="preserve"> 04.04 </t>
  </si>
  <si>
    <t>PAISAGISMO</t>
  </si>
  <si>
    <t xml:space="preserve"> 04.04.100 </t>
  </si>
  <si>
    <t xml:space="preserve"> 04.04.100.1 </t>
  </si>
  <si>
    <t xml:space="preserve"> MPDFT1085 </t>
  </si>
  <si>
    <t>Copia da ORSE (3783) - Gradil metálico, linha Artis, código 455.4001, fab. Metalgrade</t>
  </si>
  <si>
    <t xml:space="preserve"> 04.04.100.2 </t>
  </si>
  <si>
    <t xml:space="preserve"> MPDFT0034 </t>
  </si>
  <si>
    <t>Bicicletario tipo R para parafusar, inclusive buchas e parafusos de fixação, acabamento em pintura eletrostática na cor grafite, acabamento fosco. Referência marca Altmayer, modelo R - AL56</t>
  </si>
  <si>
    <t xml:space="preserve"> 04.04.100.3 </t>
  </si>
  <si>
    <t xml:space="preserve"> MPDFT0035 </t>
  </si>
  <si>
    <t>Conjunto de mastros metálicos em tubo de ferro galvanizado, h=7m, em segmentos de seção variável (4", 3", e 2 1/2"), com anilhas</t>
  </si>
  <si>
    <t>cj</t>
  </si>
  <si>
    <t xml:space="preserve"> 04.04.100.4 </t>
  </si>
  <si>
    <t xml:space="preserve"> MPDFT0086 </t>
  </si>
  <si>
    <t>Cancela automática com braço articulado, vão de abertura de 2,80 m, motor monofásico ventilado 1/2CV, 220V, 60 Hz, inclusive execução de base em concreto para instalação</t>
  </si>
  <si>
    <t xml:space="preserve"> 04.04.300 </t>
  </si>
  <si>
    <t>Vegetação</t>
  </si>
  <si>
    <t xml:space="preserve"> 04.04.300.1 </t>
  </si>
  <si>
    <t xml:space="preserve"> 98504 </t>
  </si>
  <si>
    <t>PLANTIO DE GRAMA EM PLACAS. AF_05/2018</t>
  </si>
  <si>
    <t xml:space="preserve"> 04.04.400 </t>
  </si>
  <si>
    <t>Passeios</t>
  </si>
  <si>
    <t xml:space="preserve"> 04.04.400.1 </t>
  </si>
  <si>
    <t xml:space="preserve"> MPDFT0030 </t>
  </si>
  <si>
    <t>Copia da SINAPI (94990) - Calçada/ passeio em concreto Fck=15 MPa, espessura de 7cm, incluindo lastro de brita, desempenamento e corte para junta de dilatação</t>
  </si>
  <si>
    <t xml:space="preserve"> 04.05 </t>
  </si>
  <si>
    <t>PAVIMENTAÇÃO</t>
  </si>
  <si>
    <t xml:space="preserve"> 04.05.100 </t>
  </si>
  <si>
    <t>Serviços Preliminares</t>
  </si>
  <si>
    <t xml:space="preserve"> 04.05.100.2 </t>
  </si>
  <si>
    <t xml:space="preserve"> 94275 </t>
  </si>
  <si>
    <t>ASSENTAMENTO DE GUIA (MEIO-FIO) EM TRECHO RETO, CONFECCIONADA EM CONCRETO PRÉ-FABRICADO, DIMENSÕES 100X15X13X20 CM (COMPRIMENTO X BASE INFERIOR X BASE SUPERIOR X ALTURA), PARA URBANIZAÇÃO INTERNA DE EMPREENDIMENTOS. AF_06/2016_P</t>
  </si>
  <si>
    <t xml:space="preserve"> 04.05.100.3 </t>
  </si>
  <si>
    <t xml:space="preserve"> 94276 </t>
  </si>
  <si>
    <t>ASSENTAMENTO DE GUIA (MEIO-FIO) EM TRECHO CURVO, CONFECCIONADA EM CONCRETO PRÉ-FABRICADO, DIMENSÕES 100X15X13X20 CM (COMPRIMENTO X BASE INFERIOR X BASE SUPERIOR X ALTURA), PARA URBANIZAÇÃO INTERNA DE EMPREENDIMENTOS. AF_06/2016_P</t>
  </si>
  <si>
    <t xml:space="preserve"> 04.05.600 </t>
  </si>
  <si>
    <t>Revestimentos</t>
  </si>
  <si>
    <t xml:space="preserve"> 04.05.600.1 </t>
  </si>
  <si>
    <t xml:space="preserve"> 93680 </t>
  </si>
  <si>
    <t>EXECUÇÃO DE PÁTIO/ESTACIONAMENTO EM PISO INTERTRAVADO, COM BLOCO RETANGULAR COLORIDO DE 20 X 10 CM, ESPESSURA 6 CM. AF_12/2015</t>
  </si>
  <si>
    <t xml:space="preserve"> 04.05.600.2 </t>
  </si>
  <si>
    <t xml:space="preserve"> 100323 </t>
  </si>
  <si>
    <t>LASTRO COM MATERIAL GRANULAR (AREIA MÉDIA), APLICADO EM PISOS OU RADIERS, ESPESSURA DE *10 CM*. AF_07/2019</t>
  </si>
  <si>
    <t xml:space="preserve"> 05 </t>
  </si>
  <si>
    <t>INSTALAÇÕES HIDRÁULICAS E SANITÁRIAS</t>
  </si>
  <si>
    <t xml:space="preserve"> 05.01 </t>
  </si>
  <si>
    <t>ÁGUA FRIA</t>
  </si>
  <si>
    <t xml:space="preserve"> 05.01.100 </t>
  </si>
  <si>
    <t>Tubulações de Aço-Carbono e Conexões de Ferro Maleável</t>
  </si>
  <si>
    <t xml:space="preserve"> 05.01.100.1 </t>
  </si>
  <si>
    <t xml:space="preserve"> 92892 </t>
  </si>
  <si>
    <t>UNIÃO, EM FERRO GALVANIZADO, DN 25 (1"), CONEXÃO ROSQUEADA, INSTALADO EM REDE DE ALIMENTAÇÃO PARA HIDRANTE - FORNECIMENTO E INSTALAÇÃO. AF_12/2015</t>
  </si>
  <si>
    <t xml:space="preserve"> 05.01.100.2 </t>
  </si>
  <si>
    <t xml:space="preserve"> 92894 </t>
  </si>
  <si>
    <t>UNIÃO, EM FERRO GALVANIZADO, DN 40 (1 1/2"), CONEXÃO ROSQUEADA, INSTALADO EM REDE DE ALIMENTAÇÃO PARA HIDRANTE - FORNECIMENTO E INSTALAÇÃO. AF_12/2015</t>
  </si>
  <si>
    <t xml:space="preserve"> 05.01.100.3 </t>
  </si>
  <si>
    <t xml:space="preserve"> 92369 </t>
  </si>
  <si>
    <t>NIPLE, EM FERRO GALVANIZADO, DN 25 (1"), CONEXÃO ROSQUEADA, INSTALADO EM REDE DE ALIMENTAÇÃO PARA HIDRANTE - FORNECIMENTO E INSTALAÇÃO. AF_12/2015</t>
  </si>
  <si>
    <t xml:space="preserve"> 05.01.100.4 </t>
  </si>
  <si>
    <t xml:space="preserve"> 92345 </t>
  </si>
  <si>
    <t>LUVA, EM FERRO GALVANIZADO, DN 50 (2"), CONEXÃO ROSQUEADA, INSTALADO EM PRUMADAS - FORNECIMENTO E INSTALAÇÃO. AF_12/2015</t>
  </si>
  <si>
    <t xml:space="preserve"> 05.01.200 </t>
  </si>
  <si>
    <t>Tubulações e Conexões de PVC Rígido</t>
  </si>
  <si>
    <t xml:space="preserve"> 05.01.200.1 </t>
  </si>
  <si>
    <t xml:space="preserve"> 89452 </t>
  </si>
  <si>
    <t>TUBO, PVC, SOLDÁVEL, DN 85MM, INSTALADO EM PRUMADA DE ÁGUA - FORNECIMENTO E INSTALAÇÃO. AF_12/2014</t>
  </si>
  <si>
    <t xml:space="preserve"> 05.01.200.2 </t>
  </si>
  <si>
    <t xml:space="preserve"> 94653 </t>
  </si>
  <si>
    <t>TUBO, PVC, SOLDÁVEL, DN 75 MM, INSTALADO EM RESERVAÇÃO DE ÁGUA DE EDIFICAÇÃO QUE POSSUA RESERVATÓRIO DE FIBRA/FIBROCIMENTO   FORNECIMENTO E INSTALAÇÃO. AF_06/2016</t>
  </si>
  <si>
    <t xml:space="preserve"> 05.01.200.3 </t>
  </si>
  <si>
    <t xml:space="preserve"> 89451 </t>
  </si>
  <si>
    <t>TUBO, PVC, SOLDÁVEL, DN 75MM, INSTALADO EM PRUMADA DE ÁGUA - FORNECIMENTO E INSTALAÇÃO. AF_12/2014</t>
  </si>
  <si>
    <t xml:space="preserve"> 05.01.200.4 </t>
  </si>
  <si>
    <t xml:space="preserve"> 89450 </t>
  </si>
  <si>
    <t>TUBO, PVC, SOLDÁVEL, DN 60MM, INSTALADO EM PRUMADA DE ÁGUA - FORNECIMENTO E INSTALAÇÃO. AF_12/2014</t>
  </si>
  <si>
    <t xml:space="preserve"> 05.01.200.5 </t>
  </si>
  <si>
    <t xml:space="preserve"> 91788 </t>
  </si>
  <si>
    <t>(COMPOSIÇÃO REPRESENTATIVA) DO SERVIÇO DE INSTALAÇÃO DE TUBOS DE PVC, SOLDÁVEL, ÁGUA FRIA, DN 50 MM (INSTALADO EM PRUMADA), INCLUSIVE CONEXÕES, CORTES E FIXAÇÕES, PARA PRÉDIOS. AF_10/2015</t>
  </si>
  <si>
    <t xml:space="preserve"> 05.01.200.6 </t>
  </si>
  <si>
    <t xml:space="preserve"> 94651 </t>
  </si>
  <si>
    <t>TUBO, PVC, SOLDÁVEL, DN 50 MM, INSTALADO EM RESERVAÇÃO DE ÁGUA DE EDIFICAÇÃO QUE POSSUA RESERVATÓRIO DE FIBRA/FIBROCIMENTO   FORNECIMENTO E INSTALAÇÃO. AF_06/2016</t>
  </si>
  <si>
    <t xml:space="preserve"> 05.01.200.7 </t>
  </si>
  <si>
    <t xml:space="preserve"> 91787 </t>
  </si>
  <si>
    <t>(COMPOSIÇÃO REPRESENTATIVA) DO SERVIÇO DE INSTALAÇÃO DE TUBOS DE PVC, SOLDÁVEL, ÁGUA FRIA, DN 40 MM (INSTALADO EM PRUMADA), INCLUSIVE CONEXÕES, CORTES E FIXAÇÕES, PARA PRÉDIOS. AF_10/2015</t>
  </si>
  <si>
    <t xml:space="preserve"> 05.01.200.8 </t>
  </si>
  <si>
    <t xml:space="preserve"> 91786 </t>
  </si>
  <si>
    <t>(COMPOSIÇÃO REPRESENTATIVA) DO SERVIÇO DE INSTALAÇÃO TUBOS DE PVC, SOLDÁVEL, ÁGUA FRIA, DN 32 MM (INSTALADO EM RAMAL, SUB-RAMAL, RAMAL DE DISTRIBUIÇÃO OU PRUMADA), INCLUSIVE CONEXÕES, CORTES E FIXAÇÕES, PARA PRÉDIOS. AF_10/2015</t>
  </si>
  <si>
    <t xml:space="preserve"> 05.01.200.9 </t>
  </si>
  <si>
    <t xml:space="preserve"> 91785 </t>
  </si>
  <si>
    <t>(COMPOSIÇÃO REPRESENTATIVA) DO SERVIÇO DE INSTALAÇÃO DE TUBOS DE PVC, SOLDÁVEL, ÁGUA FRIA, DN 25 MM (INSTALADO EM RAMAL, SUB-RAMAL, RAMAL DE DISTRIBUIÇÃO OU PRUMADA), INCLUSIVE CONEXÕES, CORTES E FIXAÇÕES, PARA PRÉDIOS. AF_10/2015</t>
  </si>
  <si>
    <t xml:space="preserve"> 05.01.200.10 </t>
  </si>
  <si>
    <t xml:space="preserve"> 96681 </t>
  </si>
  <si>
    <t>TUBO, PPR, DN 75, CLASSE PN 25,  INSTALADO EM PRUMADA DE ÁGUA  FORNECIMENTO E INSTALAÇÃO. AF_06/2015</t>
  </si>
  <si>
    <t xml:space="preserve"> 05.01.200.11 </t>
  </si>
  <si>
    <t xml:space="preserve"> 96679 </t>
  </si>
  <si>
    <t>TUBO, PPR, DN 50, CLASSE PN 25,  INSTALADO EM PRUMADA DE ÁGUA  FORNECIMENTO E INSTALAÇÃO. AF_06/2015</t>
  </si>
  <si>
    <t xml:space="preserve"> 05.01.200.12 </t>
  </si>
  <si>
    <t xml:space="preserve"> 96648 </t>
  </si>
  <si>
    <t>TUBO, PPR, DN 32, CLASSE PN 25,  INSTALADO EM RAMAL DE DISTRIBUIÇÃO DE ÁGUA  FORNECIMENTO E INSTALAÇÃO. AF_06/2015</t>
  </si>
  <si>
    <t xml:space="preserve"> 05.01.200.13 </t>
  </si>
  <si>
    <t xml:space="preserve"> 96752 </t>
  </si>
  <si>
    <t>JOELHO 90 GRAUS, PPR, DN 63 MM, CLASSE PN 25,  INSTALADO EM RESERVAÇÃO DE ÁGUA DE EDIFICAÇÃO QUE POSSUA RESERVATÓRIO DE FIBRA/FIBROCIMENTO  FORNECIMENTO E INSTALAÇÃO. AF_06/2016</t>
  </si>
  <si>
    <t xml:space="preserve"> 05.01.200.14 </t>
  </si>
  <si>
    <t xml:space="preserve"> 96690 </t>
  </si>
  <si>
    <t>JOELHO 90 GRAUS, PPR, DN 50 MM, CLASSE PN 25, INSTALADO EM PRUMADA DE ÁGUA  FORNECIMENTO E INSTALAÇÃO . AF_06/2015</t>
  </si>
  <si>
    <t xml:space="preserve"> 05.01.200.15 </t>
  </si>
  <si>
    <t xml:space="preserve"> 96760 </t>
  </si>
  <si>
    <t>TÊ, PPR, DN 50 MM, CLASSE PN 25,  INSTALADO EM RESERVAÇÃO DE ÁGUA DE EDIFICAÇÃO QUE POSSUA RESERVATÓRIO DE FIBRA/FIBROCIMENTO  FORNECIMENTO E INSTALAÇÃO. AF_06/2016</t>
  </si>
  <si>
    <t xml:space="preserve"> 05.01.200.16 </t>
  </si>
  <si>
    <t xml:space="preserve"> 96761 </t>
  </si>
  <si>
    <t>TÊ, PPR, DN 63 MM, CLASSE PN 25,  INSTALADO EM RESERVAÇÃO DE ÁGUA DE EDIFICAÇÃO QUE POSSUA RESERVATÓRIO DE FIBRA/FIBROCIMENTO  FORNECIMENTO E INSTALAÇÃO. AF_06/2016</t>
  </si>
  <si>
    <t xml:space="preserve"> 05.01.200.17 </t>
  </si>
  <si>
    <t xml:space="preserve"> MPDFT0239 </t>
  </si>
  <si>
    <t>Copia da SINAPI (96704) - Bucha de redução, PPR, 50 x 32, classe PN25, fornecimento e instalação</t>
  </si>
  <si>
    <t xml:space="preserve"> 05.01.200.18 </t>
  </si>
  <si>
    <t xml:space="preserve"> 96676 </t>
  </si>
  <si>
    <t>TUBO, PPR, DN 25, CLASSE PN 25,  INSTALADO EM PRUMADA DE ÁGUA  FORNECIMENTO E INSTALAÇÃO. AF_06/2015</t>
  </si>
  <si>
    <t xml:space="preserve"> 05.01.200.19 </t>
  </si>
  <si>
    <t xml:space="preserve"> 94706 </t>
  </si>
  <si>
    <t>ADAPTADOR COM FLANGE E ANEL DE VEDAÇÃO, PVC, SOLDÁVEL, DN 50 MM X 1 1/2 , INSTALADO EM RESERVAÇÃO DE ÁGUA DE EDIFICAÇÃO QUE POSSUA RESERVATÓRIO DE FIBRA/FIBROCIMENTO   FORNECIMENTO E INSTALAÇÃO. AF_06/2016</t>
  </si>
  <si>
    <t xml:space="preserve"> 05.01.200.20 </t>
  </si>
  <si>
    <t xml:space="preserve"> 94707 </t>
  </si>
  <si>
    <t>ADAPTADOR COM FLANGE E ANEL DE VEDAÇÃO, PVC, SOLDÁVEL, DN 60 MM X 2 , INSTALADO EM RESERVAÇÃO DE ÁGUA DE EDIFICAÇÃO QUE POSSUA RESERVATÓRIO DE FIBRA/FIBROCIMENTO   FORNECIMENTO E INSTALAÇÃO. AF_06/2016</t>
  </si>
  <si>
    <t xml:space="preserve"> 05.01.200.21 </t>
  </si>
  <si>
    <t xml:space="preserve"> 94678 </t>
  </si>
  <si>
    <t>JOELHO 90 GRAUS, PVC, SOLDÁVEL, DN 50 MM INSTALADO EM RESERVAÇÃO DE ÁGUA DE EDIFICAÇÃO QUE POSSUA RESERVATÓRIO DE FIBRA/FIBROCIMENTO   FORNECIMENTO E INSTALAÇÃO. AF_06/2016</t>
  </si>
  <si>
    <t xml:space="preserve"> 05.01.200.22 </t>
  </si>
  <si>
    <t xml:space="preserve"> 89502 </t>
  </si>
  <si>
    <t>JOELHO 45 GRAUS, PVC, SOLDÁVEL, DN 50MM, INSTALADO EM PRUMADA DE ÁGUA - FORNECIMENTO E INSTALAÇÃO. AF_12/2014</t>
  </si>
  <si>
    <t xml:space="preserve"> 05.01.200.23 </t>
  </si>
  <si>
    <t xml:space="preserve"> MPDFT0241 </t>
  </si>
  <si>
    <t>Copia da SINAPI (94674) - Joelho 90 graus, PVC, soldável, dn 32mmx25mm, - fornecimento e instalação</t>
  </si>
  <si>
    <t xml:space="preserve"> 05.01.200.24 </t>
  </si>
  <si>
    <t xml:space="preserve"> 89620 </t>
  </si>
  <si>
    <t>TE, PVC, SOLDÁVEL, DN 32MM, INSTALADO EM PRUMADA DE ÁGUA - FORNECIMENTO E INSTALAÇÃO. AF_12/2014</t>
  </si>
  <si>
    <t xml:space="preserve"> 05.01.200.25 </t>
  </si>
  <si>
    <t xml:space="preserve"> MPDFT0243 </t>
  </si>
  <si>
    <t>Copia da SINAPI (94707) - União dupla PPR dn 63 mm x 2", fornecimento e instalação</t>
  </si>
  <si>
    <t xml:space="preserve"> 05.01.200.26 </t>
  </si>
  <si>
    <t xml:space="preserve"> MPDFT0244 </t>
  </si>
  <si>
    <t>Copia da SINAPI (94664) -Adaptador curto com bolsa e rosca para registro, PPR, PN25, dn 60mm x 2", fornecimento e instalação</t>
  </si>
  <si>
    <t xml:space="preserve"> 05.01.200.27 </t>
  </si>
  <si>
    <t xml:space="preserve"> MPDFT0242 </t>
  </si>
  <si>
    <t>Copia da SINAPI (94711) - União dupla PPR, dn 50 mm x 1 1/2"</t>
  </si>
  <si>
    <t xml:space="preserve"> 05.01.200.28 </t>
  </si>
  <si>
    <t xml:space="preserve"> 94662 </t>
  </si>
  <si>
    <t>ADAPTADOR CURTO COM BOLSA E ROSCA PARA REGISTRO, PVC, SOLDÁVEL, DN 50 MM X 1 1/2 , INSTALADO EM RESERVAÇÃO DE ÁGUA DE EDIFICAÇÃO QUE POSSUA RESERVATÓRIO DE FIBRA/FIBROCIMENTO   FORNECIMENTO E INSTALAÇÃO. AF_06/2016</t>
  </si>
  <si>
    <t xml:space="preserve"> 05.01.200.29 </t>
  </si>
  <si>
    <t xml:space="preserve"> MPDFT0246 </t>
  </si>
  <si>
    <t>Copia da SINAPI (94664) - Adaptador curto com bolsa e rosca, PPR, soldável, dn 63mm x 2" , fornecimento e instalação</t>
  </si>
  <si>
    <t xml:space="preserve"> 05.01.200.30 </t>
  </si>
  <si>
    <t xml:space="preserve"> 94666 </t>
  </si>
  <si>
    <t>ADAPTADOR CURTO COM BOLSA E ROSCA PARA REGISTRO, PVC, SOLDÁVEL, DN 75 MM X 2 1/2 , INSTALADO EM RESERVAÇÃO DE ÁGUA DE EDIFICAÇÃO QUE POSSUA RESERVATÓRIO DE FIBRA/FIBROCIMENTO   FORNECIMENTO E INSTALAÇÃO. AF_06/2016</t>
  </si>
  <si>
    <t xml:space="preserve"> 05.01.200.31 </t>
  </si>
  <si>
    <t xml:space="preserve"> 94668 </t>
  </si>
  <si>
    <t>ADAPTADOR CURTO COM BOLSA E ROSCA PARA REGISTRO, PVC, SOLDÁVEL, DN 85 MM X 3 , INSTALADO EM RESERVAÇÃO DE ÁGUA DE EDIFICAÇÃO QUE POSSUA RESERVATÓRIO DE FIBRA/FIBROCIMENTO   FORNECIMENTO E INSTALAÇÃO. AF_06/2016</t>
  </si>
  <si>
    <t xml:space="preserve"> 05.01.200.32 </t>
  </si>
  <si>
    <t xml:space="preserve"> 94682 </t>
  </si>
  <si>
    <t>JOELHO 90 GRAUS, PVC, SOLDÁVEL, DN 75 MM INSTALADO EM RESERVAÇÃO DE ÁGUA DE EDIFICAÇÃO QUE POSSUA RESERVATÓRIO DE FIBRA/FIBROCIMENTO   FORNECIMENTO E INSTALAÇÃO. AF_06/2016</t>
  </si>
  <si>
    <t xml:space="preserve"> 05.01.200.33 </t>
  </si>
  <si>
    <t xml:space="preserve"> 94680 </t>
  </si>
  <si>
    <t>JOELHO 90 GRAUS, PVC, SOLDÁVEL, DN 60 MM INSTALADO EM RESERVAÇÃO DE ÁGUA DE EDIFICAÇÃO QUE POSSUA RESERVATÓRIO DE FIBRA/FIBROCIMENTO   FORNECIMENTO E INSTALAÇÃO. AF_06/2016</t>
  </si>
  <si>
    <t xml:space="preserve"> 05.01.200.34 </t>
  </si>
  <si>
    <t xml:space="preserve"> 05.01.200.35 </t>
  </si>
  <si>
    <t xml:space="preserve"> 89625 </t>
  </si>
  <si>
    <t>TE, PVC, SOLDÁVEL, DN 50MM, INSTALADO EM PRUMADA DE ÁGUA - FORNECIMENTO E INSTALAÇÃO. AF_12/2014</t>
  </si>
  <si>
    <t xml:space="preserve"> 05.01.200.36 </t>
  </si>
  <si>
    <t xml:space="preserve"> 89521 </t>
  </si>
  <si>
    <t>JOELHO 90 GRAUS, PVC, SOLDÁVEL, DN 85MM, INSTALADO EM PRUMADA DE ÁGUA - FORNECIMENTO E INSTALAÇÃO. AF_12/2014</t>
  </si>
  <si>
    <t xml:space="preserve"> 05.01.200.37 </t>
  </si>
  <si>
    <t xml:space="preserve"> 89631 </t>
  </si>
  <si>
    <t>TE, PVC, SOLDÁVEL, DN 85MM, INSTALADO EM PRUMADA DE ÁGUA - FORNECIMENTO E INSTALAÇÃO. AF_12/2014</t>
  </si>
  <si>
    <t xml:space="preserve"> 05.01.200.38 </t>
  </si>
  <si>
    <t xml:space="preserve"> 89629 </t>
  </si>
  <si>
    <t>TE, PVC, SOLDÁVEL, DN 75MM, INSTALADO EM PRUMADA DE ÁGUA - FORNECIMENTO E INSTALAÇÃO. AF_12/2014</t>
  </si>
  <si>
    <t xml:space="preserve"> 05.01.200.39 </t>
  </si>
  <si>
    <t xml:space="preserve"> 89505 </t>
  </si>
  <si>
    <t>JOELHO 90 GRAUS, PVC, SOLDÁVEL, DN 60MM, INSTALADO EM PRUMADA DE ÁGUA - FORNECIMENTO E INSTALAÇÃO. AF_12/2014</t>
  </si>
  <si>
    <t xml:space="preserve"> 05.01.200.40 </t>
  </si>
  <si>
    <t xml:space="preserve"> 94691 </t>
  </si>
  <si>
    <t>TÊ DE REDUÇÃO, PVC, SOLDÁVEL, DN 32 MM X  25 MM, INSTALADO EM RESERVAÇÃO DE ÁGUA DE EDIFICAÇÃO QUE POSSUA RESERVATÓRIO DE FIBRA/FIBROCIMENTO   FORNECIMENTO E INSTALAÇÃO. AF_06/2016</t>
  </si>
  <si>
    <t xml:space="preserve"> 05.01.200.41 </t>
  </si>
  <si>
    <t xml:space="preserve"> 89628 </t>
  </si>
  <si>
    <t>TE, PVC, SOLDÁVEL, DN 60MM, INSTALADO EM PRUMADA DE ÁGUA - FORNECIMENTO E INSTALAÇÃO. AF_12/2014</t>
  </si>
  <si>
    <t xml:space="preserve"> 05.01.200.42 </t>
  </si>
  <si>
    <t xml:space="preserve"> 89632 </t>
  </si>
  <si>
    <t>TE DE REDUÇÃO, PVC, SOLDÁVEL, DN 85MM X 60MM, INSTALADO EM PRUMADA DE ÁGUA - FORNECIMENTO E INSTALAÇÃO. AF_12/2014</t>
  </si>
  <si>
    <t xml:space="preserve"> 05.01.200.43 </t>
  </si>
  <si>
    <t xml:space="preserve"> 89605 </t>
  </si>
  <si>
    <t>LUVA DE REDUÇÃO, PVC, SOLDÁVEL, DN 60MM X 50MM, INSTALADO EM PRUMADA DE ÁGUA - FORNECIMENTO E INSTALAÇÃO. AF_12/2014</t>
  </si>
  <si>
    <t xml:space="preserve"> 05.01.200.44 </t>
  </si>
  <si>
    <t xml:space="preserve"> MPDFT0248 </t>
  </si>
  <si>
    <t>Cruzeta PVC 85x75mm com reduções para 60 mm e 50mm</t>
  </si>
  <si>
    <t xml:space="preserve"> 05.01.200.45 </t>
  </si>
  <si>
    <t xml:space="preserve"> MPDFT0249 </t>
  </si>
  <si>
    <t>Cruzeta PVC 75x50mm com redução para32mm</t>
  </si>
  <si>
    <t xml:space="preserve"> 05.01.200.46 </t>
  </si>
  <si>
    <t xml:space="preserve"> MPDFT0250 </t>
  </si>
  <si>
    <t>(Cópia de C1750 Seinfra) Luva de redução, PVC, soldável, dn 85x75mm - fornecimento e instalação</t>
  </si>
  <si>
    <t xml:space="preserve"> 05.01.200.47 </t>
  </si>
  <si>
    <t xml:space="preserve"> MPDFT0251 </t>
  </si>
  <si>
    <t>Copia da SINAPI (89611+89575) - Luva de redução, PVC, soldável, dn 75x32mm - fornecimento e instalação</t>
  </si>
  <si>
    <t xml:space="preserve"> 05.01.200.48 </t>
  </si>
  <si>
    <t xml:space="preserve"> MPDFT0252 </t>
  </si>
  <si>
    <t>Copia da SEINFRA (C1749) - Luva de redução, PVC, soldável, dn 85x60mm - fornecimento e instalação</t>
  </si>
  <si>
    <t xml:space="preserve"> 05.01.200.49 </t>
  </si>
  <si>
    <t xml:space="preserve"> 94789 </t>
  </si>
  <si>
    <t>ADAPTADOR COM FLANGES LIVRES, PVC, SOLDÁVEL LONGO, DN 75 MM X 2 1/2 , INSTALADO EM RESERVAÇÃO DE ÁGUA DE EDIFICAÇÃO QUE POSSUA RESERVATÓRIO DE FIBRA/FIBROCIMENTO   FORNECIMENTO E INSTALAÇÃO. AF_06/2016</t>
  </si>
  <si>
    <t xml:space="preserve"> 05.01.200.50 </t>
  </si>
  <si>
    <t xml:space="preserve"> 94788 </t>
  </si>
  <si>
    <t>ADAPTADOR COM FLANGES LIVRES, PVC, SOLDÁVEL LONGO, DN 60 MM X 2 , INSTALADO EM RESERVAÇÃO DE ÁGUA DE EDIFICAÇÃO QUE POSSUA RESERVATÓRIO DE FIBRA/FIBROCIMENTO   FORNECIMENTO E INSTALAÇÃO. AF_06/2016</t>
  </si>
  <si>
    <t xml:space="preserve"> 05.01.200.51 </t>
  </si>
  <si>
    <t xml:space="preserve"> 94787 </t>
  </si>
  <si>
    <t>ADAPTADOR COM FLANGES LIVRES, PVC, SOLDÁVEL LONGO, DN 50 MM X 1 1/2 , INSTALADO EM RESERVAÇÃO DE ÁGUA DE EDIFICAÇÃO QUE POSSUA RESERVATÓRIO DE FIBRA/FIBROCIMENTO   FORNECIMENTO E INSTALAÇÃO. AF_06/2016</t>
  </si>
  <si>
    <t xml:space="preserve"> 05.01.200.52 </t>
  </si>
  <si>
    <t xml:space="preserve"> 89597 </t>
  </si>
  <si>
    <t>LUVA, PVC, SOLDÁVEL, DN 60MM, INSTALADO EM PRUMADA DE ÁGUA - FORNECIMENTO E INSTALAÇÃO. AF_12/2014</t>
  </si>
  <si>
    <t xml:space="preserve"> 05.01.200.53 </t>
  </si>
  <si>
    <t xml:space="preserve"> 89611 </t>
  </si>
  <si>
    <t>LUVA, PVC, SOLDÁVEL, DN 75MM, INSTALADO EM PRUMADA DE ÁGUA - FORNECIMENTO E INSTALAÇÃO. AF_12/2014</t>
  </si>
  <si>
    <t xml:space="preserve"> 05.01.200.54 </t>
  </si>
  <si>
    <t xml:space="preserve"> 89614 </t>
  </si>
  <si>
    <t>LUVA, PVC, SOLDÁVEL, DN 85MM, INSTALADO EM PRUMADA DE ÁGUA - FORNECIMENTO E INSTALAÇÃO. AF_12/2014</t>
  </si>
  <si>
    <t xml:space="preserve"> 05.01.500 </t>
  </si>
  <si>
    <t>Aparelhos, Metais e Acessórios Sanitários</t>
  </si>
  <si>
    <t xml:space="preserve"> 05.01.500.1 </t>
  </si>
  <si>
    <t xml:space="preserve"> MPDFT0258 </t>
  </si>
  <si>
    <t>Copia - Copia da SINAPI (95470) - Bacia sanitária, cor branco gelo, Linha Monte Carlo cód. P.8.17, fab. Deca</t>
  </si>
  <si>
    <t xml:space="preserve"> 05.01.500.2 </t>
  </si>
  <si>
    <t xml:space="preserve"> MPDFT0128 </t>
  </si>
  <si>
    <t>Copia - Copia da SINAPI (95471) - Bacia sanitária, Linha Vogue Plus Conforto, cor branco gelo, código P. 510, fabricação Deca ou similar</t>
  </si>
  <si>
    <t xml:space="preserve"> 05.01.500.3 </t>
  </si>
  <si>
    <t xml:space="preserve"> MPDFT0259 </t>
  </si>
  <si>
    <t>Copia da (SINAPI 99635+SBC 190802) - Válvula de descarga com acabamento cromado duplo acionamento, antivandalismo, Linha Hidra Duo 1 1/2”, cód. 2545.C.112PRO e 4900.C.DUO.PRO, fab. Deca ou similar equivalente</t>
  </si>
  <si>
    <t xml:space="preserve"> 05.01.500.4 </t>
  </si>
  <si>
    <t xml:space="preserve"> MPDFT0261 </t>
  </si>
  <si>
    <t>Copia da Sinapi (100858) - Mictório branco com sifão integrado, cód. M 715.17, fab. Deca - completo</t>
  </si>
  <si>
    <t xml:space="preserve"> 05.01.500.5 </t>
  </si>
  <si>
    <t xml:space="preserve"> MPDFT0304 </t>
  </si>
  <si>
    <t>Copia da SINAPI (86904) - Lavatório de semi-encaixe (padrão), branco, fixado sobre a bancada. Linha Monte Carlo, cód.:L82.17, fab. Deca ou similar equivalante</t>
  </si>
  <si>
    <t xml:space="preserve"> 05.01.500.6 </t>
  </si>
  <si>
    <t xml:space="preserve"> MPDFT0270 </t>
  </si>
  <si>
    <t>Conjunto de metais para lavatório em bancada de granito</t>
  </si>
  <si>
    <t xml:space="preserve"> 05.01.500.7 </t>
  </si>
  <si>
    <t xml:space="preserve"> MPDFT0303 </t>
  </si>
  <si>
    <t>Copia da SINAPI (86903) - Lavatório com coluna suspensa (PCD), branco. Linha Vogue Plus, cód.:L51.17 (lavatório) e cód.: CS1.17 (coluna suspensa), fab. Deca</t>
  </si>
  <si>
    <t xml:space="preserve"> 05.01.500.8 </t>
  </si>
  <si>
    <t xml:space="preserve"> MPDFT0260 </t>
  </si>
  <si>
    <t>Conjunto de metais para lavatório com coluna suspensa (PCD) ou semi-encaixe, inclusive torneira de mesa com alavanca</t>
  </si>
  <si>
    <t xml:space="preserve"> 05.01.500.9 </t>
  </si>
  <si>
    <t xml:space="preserve"> MPDFT0263 </t>
  </si>
  <si>
    <t>Copia da SINAPI (86872 + 86914 + 86883 + 86877) - Tanque de louça 40 litros com coluna e acessórios de metal, cor branco gelo GE17, cód. TQ.03 (tanque) e CT25 (coluna), fab. Deca</t>
  </si>
  <si>
    <t xml:space="preserve"> 05.01.500.10 </t>
  </si>
  <si>
    <t xml:space="preserve"> MPDFT0138 </t>
  </si>
  <si>
    <t>Copia da SINAPI (86914) - Torneira de parede uso geral com arejador, metálica com acabamento cromado, Linha Standard, cód. 1154.C39, fab. Deca ou similar</t>
  </si>
  <si>
    <t xml:space="preserve"> 05.01.500.11 </t>
  </si>
  <si>
    <t xml:space="preserve"> MPDFT0139 </t>
  </si>
  <si>
    <t>Copia da SINAPI (86914) - Torneira de jardim em caixa de alvenaria no piso, DM 30x30cm, inclusive tampão de ferro fundido</t>
  </si>
  <si>
    <t xml:space="preserve"> 05.01.500.12 </t>
  </si>
  <si>
    <t xml:space="preserve"> MPDFT0269 </t>
  </si>
  <si>
    <t>Bancada em granito polido, Branco Itaúna, com saia e rodabanca, inclusive mão francesa</t>
  </si>
  <si>
    <t xml:space="preserve"> 05.01.500.13 </t>
  </si>
  <si>
    <t xml:space="preserve"> MPDFT0097 </t>
  </si>
  <si>
    <t>Bancada em granito polido, Preto São Gabriel, com saia e rodabanca, inclusive mão francesa</t>
  </si>
  <si>
    <t xml:space="preserve"> 05.01.500.14 </t>
  </si>
  <si>
    <t xml:space="preserve"> MPDFT0356 </t>
  </si>
  <si>
    <t>Copia da SINAPI (86900) - Cuba de aço inox, DM 34x56x17 cm, linha Prime, mod. Retangular BL, ref. 94024206, fab. Tramontina, inclusive furo e colagem</t>
  </si>
  <si>
    <t xml:space="preserve"> 05.01.500.15 </t>
  </si>
  <si>
    <t xml:space="preserve"> MPDFT0357 </t>
  </si>
  <si>
    <t>Copia da SINAPI (86909 + 86887 + 86877 + 86881) - Conjunto de metais para pia com cuba inox</t>
  </si>
  <si>
    <t xml:space="preserve"> 05.01.500.16 </t>
  </si>
  <si>
    <t xml:space="preserve"> MPDFT0272 </t>
  </si>
  <si>
    <t>Copia da SINAPI (86895) - Prateleira em granito, incluindo mão francesa</t>
  </si>
  <si>
    <t xml:space="preserve"> 05.01.500.17 </t>
  </si>
  <si>
    <t xml:space="preserve"> 100872 </t>
  </si>
  <si>
    <t>BARRA DE APOIO RETA, EM ALUMINIO, COMPRIMENTO 80 CM,  FIXADA NA PAREDE - FORNECIMENTO E INSTALAÇÃO. AF_01/2020</t>
  </si>
  <si>
    <t xml:space="preserve"> 05.01.500.18 </t>
  </si>
  <si>
    <t xml:space="preserve"> 100871 </t>
  </si>
  <si>
    <t>BARRA DE APOIO RETA, EM ALUMINIO, COMPRIMENTO 70 CM,  FIXADA NA PAREDE - FORNECIMENTO E INSTALAÇÃO. AF_01/2020</t>
  </si>
  <si>
    <t xml:space="preserve"> 05.01.500.19 </t>
  </si>
  <si>
    <t xml:space="preserve"> MPDFT0276 </t>
  </si>
  <si>
    <t>Copia da ORSE (12122) - Barra de apoio tubular reta 40cm, Ø31,75mm e=2mm, em alumínio, acabamento com pintura epóxi branca, Linha Acessibilidade, fab. Leve Vida</t>
  </si>
  <si>
    <t xml:space="preserve"> 05.01.500.20 </t>
  </si>
  <si>
    <t xml:space="preserve"> MPDFT0277 </t>
  </si>
  <si>
    <t>Copia - Copia da ORSE (12123) - Barra de apoio tubular curva de 30cm para lavatório, Ø31,75mm e=2mm, em alumínio, acabamento com pintura epóxi branca, Linha Acessibilidade, fab. Leve Vida ou similar equivalente</t>
  </si>
  <si>
    <t xml:space="preserve"> 05.01.500.21 </t>
  </si>
  <si>
    <t xml:space="preserve"> 100864 </t>
  </si>
  <si>
    <t>BARRA DE APOIO EM "L", EM ACO INOX POLIDO 80 X 80 CM, FIXADA NA PAREDE - FORNECIMENTO E INSTALACAO. AF_01/2020</t>
  </si>
  <si>
    <t xml:space="preserve"> 05.01.500.22 </t>
  </si>
  <si>
    <t xml:space="preserve"> 100875 </t>
  </si>
  <si>
    <t>BANCO ARTICULADO, EM ACO INOX, PARA PCD, FIXADO NA PAREDE - FORNECIMENTO E INSTALAÇÃO. AF_01/2020</t>
  </si>
  <si>
    <t xml:space="preserve"> 05.01.500.23 </t>
  </si>
  <si>
    <t xml:space="preserve"> 05.01.500.24 </t>
  </si>
  <si>
    <t xml:space="preserve"> 89985 </t>
  </si>
  <si>
    <t>REGISTRO DE PRESSÃO BRUTO, LATÃO, ROSCÁVEL, 3/4", COM ACABAMENTO E CANOPLA CROMADOS. FORNECIDO E INSTALADO EM RAMAL DE ÁGUA. AF_12/2014</t>
  </si>
  <si>
    <t xml:space="preserve"> 05.01.500.25 </t>
  </si>
  <si>
    <t xml:space="preserve"> 89987 </t>
  </si>
  <si>
    <t>REGISTRO DE GAVETA BRUTO, LATÃO, ROSCÁVEL, 3/4", COM ACABAMENTO E CANOPLA CROMADOS. FORNECIDO E INSTALADO EM RAMAL DE ÁGUA. AF_12/2014</t>
  </si>
  <si>
    <t xml:space="preserve"> 05.01.500.26 </t>
  </si>
  <si>
    <t xml:space="preserve"> 94495 </t>
  </si>
  <si>
    <t>REGISTRO DE GAVETA BRUTO, LATÃO, ROSCÁVEL, 1, INSTALADO EM RESERVAÇÃO DE ÁGUA DE EDIFICAÇÃO QUE POSSUA RESERVATÓRIO DE FIBRA/FIBROCIMENTO  FORNECIMENTO E INSTALAÇÃO. AF_06/2016</t>
  </si>
  <si>
    <t xml:space="preserve"> 05.01.500.27 </t>
  </si>
  <si>
    <t xml:space="preserve"> 94497 </t>
  </si>
  <si>
    <t>REGISTRO DE GAVETA BRUTO, LATÃO, ROSCÁVEL, 1 1/2, INSTALADO EM RESERVAÇÃO DE ÁGUA DE EDIFICAÇÃO QUE POSSUA RESERVATÓRIO DE FIBRA/FIBROCIMENTO  FORNECIMENTO E INSTALAÇÃO. AF_06/2016</t>
  </si>
  <si>
    <t xml:space="preserve"> 05.01.500.28 </t>
  </si>
  <si>
    <t xml:space="preserve"> 94498 </t>
  </si>
  <si>
    <t>REGISTRO DE GAVETA BRUTO, LATÃO, ROSCÁVEL, 2, INSTALADO EM RESERVAÇÃO DE ÁGUA DE EDIFICAÇÃO QUE POSSUA RESERVATÓRIO DE FIBRA/FIBROCIMENTO  FORNECIMENTO E INSTALAÇÃO. AF_06/2016</t>
  </si>
  <si>
    <t xml:space="preserve"> 05.01.500.29 </t>
  </si>
  <si>
    <t xml:space="preserve"> 94499 </t>
  </si>
  <si>
    <t>REGISTRO DE GAVETA BRUTO, LATÃO, ROSCÁVEL, 2 1/2, INSTALADO EM RESERVAÇÃO DE ÁGUA DE EDIFICAÇÃO QUE POSSUA RESERVATÓRIO DE FIBRA/FIBROCIMENTO  FORNECIMENTO E INSTALAÇÃO. AF_06/2016</t>
  </si>
  <si>
    <t xml:space="preserve"> 05.01.500.30 </t>
  </si>
  <si>
    <t xml:space="preserve"> 94797 </t>
  </si>
  <si>
    <t>TORNEIRA DE BOIA, ROSCÁVEL, 1, FORNECIDA E INSTALADA EM RESERVAÇÃO DE ÁGUA. AF_06/2016</t>
  </si>
  <si>
    <t xml:space="preserve"> 05.01.600 </t>
  </si>
  <si>
    <t>Equipamentos</t>
  </si>
  <si>
    <t xml:space="preserve"> 05.01.600.1 </t>
  </si>
  <si>
    <t xml:space="preserve"> MPDFT0280 </t>
  </si>
  <si>
    <t>Copia da SINAPI (94800) - Conjunto flutuador com bóia e mangueira 2", Eco Sucção fab. Ecocasa</t>
  </si>
  <si>
    <t xml:space="preserve"> 05.01.600.2 </t>
  </si>
  <si>
    <t xml:space="preserve"> MPDFT0284 </t>
  </si>
  <si>
    <t>Cópia da Sinapi (102122) - Conjunto moto-bomba trifásico 220/380V, 1cv, ref. CAM W16 Dancor</t>
  </si>
  <si>
    <t xml:space="preserve"> 05.01.600.3 </t>
  </si>
  <si>
    <t xml:space="preserve"> MPDFT0285 </t>
  </si>
  <si>
    <t>Cópia da Sinapi (102118) - Conjunto moto-bomba trifásico 220/380V, 3cv, ref. CAM W16 Dancor ou similar equivalente</t>
  </si>
  <si>
    <t xml:space="preserve"> 05.01.600.4 </t>
  </si>
  <si>
    <t xml:space="preserve"> MPDFT0396 </t>
  </si>
  <si>
    <t>Cópia da Sinapi (95675) - Hidrômetro ultrassônico DN 25mm, com conectores RF 28x1" ref HYdros, Diehl Metering</t>
  </si>
  <si>
    <t xml:space="preserve"> 05.01.600.5 </t>
  </si>
  <si>
    <t xml:space="preserve"> MPDFT0287 </t>
  </si>
  <si>
    <t>Conjunto de conexões para moto-bomba trifásico 220/380V, 1cv - BOMBA DE TRANSFERÊNCIA (BT)</t>
  </si>
  <si>
    <t xml:space="preserve"> 05.01.600.6 </t>
  </si>
  <si>
    <t xml:space="preserve"> MPDFT0288 </t>
  </si>
  <si>
    <t>Conjunto de conexões para  moto-bomba trifásico 220/380V, 3cv - BOMBA RECALQUE ÁGUA FRIA (BAF)</t>
  </si>
  <si>
    <t xml:space="preserve"> 05.01.600.7 </t>
  </si>
  <si>
    <t xml:space="preserve"> MPDFT0289 </t>
  </si>
  <si>
    <t>Conjunto de conexões para  moto-bomba trifásico 220/380V, 3cv - BOMBA APROVEITAMENTO PLUVIAL (BAP)</t>
  </si>
  <si>
    <t xml:space="preserve"> 05.01.600.8 </t>
  </si>
  <si>
    <t xml:space="preserve"> MPDFT0290 </t>
  </si>
  <si>
    <t>Hidrômetro Woltmann flangeado modelo: H5000, classe C híbrido, diâmetro DN40 Honeywell Elster</t>
  </si>
  <si>
    <t xml:space="preserve"> 05.01.600.9 </t>
  </si>
  <si>
    <t xml:space="preserve"> MPDFT0291 </t>
  </si>
  <si>
    <t>Hidrômetro Woltmann flangeado modelo: H5000, classe C híbrido, diâmetro DN65 Honeywell Elster</t>
  </si>
  <si>
    <t xml:space="preserve"> 05.01.600.10 </t>
  </si>
  <si>
    <t xml:space="preserve"> 95644 </t>
  </si>
  <si>
    <t>KIT CAVALETE PARA MEDIÇÃO DE ÁGUA - ENTRADA INDIVIDUALIZADA, EM PVC DN 32 (1), PARA 1 MEDIDOR  FORNECIMENTO E INSTALAÇÃO (EXCLUSIVE HIDRÔMETRO). AF_11/2016</t>
  </si>
  <si>
    <t xml:space="preserve"> 05.01.600.11 </t>
  </si>
  <si>
    <t xml:space="preserve"> 95676 </t>
  </si>
  <si>
    <t>CAIXA EM CONCRETO PRÉ-MOLDADO PARA ABRIGO DE HIDRÔMETRO COM DN 20 (½)  FORNECIMENTO E INSTALAÇÃO. AF_11/2016</t>
  </si>
  <si>
    <t xml:space="preserve"> 05.01.600.12 </t>
  </si>
  <si>
    <t xml:space="preserve"> MPDFT0292 </t>
  </si>
  <si>
    <t>Válvula solenóide 5m³/h mod. 100-DV Ø1" Rainbird - fornecimento e instalação</t>
  </si>
  <si>
    <t xml:space="preserve"> 05.01.600.13 </t>
  </si>
  <si>
    <t xml:space="preserve"> MPDFT0294 </t>
  </si>
  <si>
    <t>Copia da CPOS (48.02.007) - Reservatório em fibra de vidro de 7.500 L, DM 217 x 250 cm, fab. Bakof Tec</t>
  </si>
  <si>
    <t xml:space="preserve"> 05.01.600.14 </t>
  </si>
  <si>
    <t xml:space="preserve"> MPDFT0296 </t>
  </si>
  <si>
    <t>Copia da CPOS (47.11.080) - Sensor de nível de líquido LA26M-40 com adaptador PVC M16x25, Icos Excelec</t>
  </si>
  <si>
    <t xml:space="preserve"> 05.01.600.15 </t>
  </si>
  <si>
    <t xml:space="preserve"> MPDFT0299 </t>
  </si>
  <si>
    <t>Clorador de passagem para pastilhas, vazão de 20 m³/h, pressão mínima de 22,5 mca, capacidade mínima para 6 pastilhas de 200g, fab. Snatural ou similar equivalente</t>
  </si>
  <si>
    <t xml:space="preserve"> 05.01.600.16 </t>
  </si>
  <si>
    <t xml:space="preserve"> MPDFT0300 </t>
  </si>
  <si>
    <t>Filtro ultravioleta com vazão mínima de 17,0 m³/h, fab. Sodramar ou similar equivalente</t>
  </si>
  <si>
    <t xml:space="preserve"> 05.01.600.17 </t>
  </si>
  <si>
    <t xml:space="preserve"> MPDFT0301 </t>
  </si>
  <si>
    <t>Cópia da CPOS (43.12.500) - Filtro de areia tipo piscina, 3/4cv, trifásico 220/380V, inclusive areia, ref. DFR-22 Dancor</t>
  </si>
  <si>
    <t xml:space="preserve"> 05.01.600.18 </t>
  </si>
  <si>
    <t xml:space="preserve"> MPDFT0302 </t>
  </si>
  <si>
    <t>Cópia da CPOS (43.12.300) - Bomba dosadora -  220 V - 50/60 Hz. Acionamento magnético, modelo Exatta EX0507</t>
  </si>
  <si>
    <t xml:space="preserve"> 05.03 </t>
  </si>
  <si>
    <t>DRENAGEM DE ÁGUAS PLUVIAIS</t>
  </si>
  <si>
    <t xml:space="preserve"> 05.03.300 </t>
  </si>
  <si>
    <t>Tubulações e Conexões de PVC</t>
  </si>
  <si>
    <t xml:space="preserve"> 05.03.300.1 </t>
  </si>
  <si>
    <t xml:space="preserve"> 91789 </t>
  </si>
  <si>
    <t>(COMPOSIÇÃO REPRESENTATIVA) DO SERVIÇO DE INSTALAÇÃO DE TUBOS DE PVC, SÉRIE R, ÁGUA PLUVIAL, DN 75 MM (INSTALADO EM RAMAL DE ENCAMINHAMENTO, OU CONDUTORES VERTICAIS), INCLUSIVE CONEXÕES, CORTE E FIXAÇÕES, PARA PRÉDIOS. AF_10/2015</t>
  </si>
  <si>
    <t xml:space="preserve"> 05.03.300.2 </t>
  </si>
  <si>
    <t xml:space="preserve"> 91790 </t>
  </si>
  <si>
    <t>(COMPOSIÇÃO REPRESENTATIVA) DO SERVIÇO DE INSTALAÇÃO DE TUBOS DE PVC, SÉRIE R, ÁGUA PLUVIAL, DN 100 MM (INSTALADO EM RAMAL DE ENCAMINHAMENTO, OU CONDUTORES VERTICAIS), INCLUSIVE CONEXÕES, CORTES E FIXAÇÕES, PARA PRÉDIOS. AF_10/2015</t>
  </si>
  <si>
    <t xml:space="preserve"> 05.03.300.3 </t>
  </si>
  <si>
    <t xml:space="preserve"> 91791 </t>
  </si>
  <si>
    <t>(COMPOSIÇÃO REPRESENTATIVA) DO SERVIÇO DE INSTALAÇÃO DE TUBOS DE PVC, SÉRIE R, ÁGUA PLUVIAL, DN 150 MM (INSTALADO EM CONDUTORES VERTICAIS), INCLUSIVE CONEXÕES, CORTES E FIXAÇÕES, PARA PRÉDIOS. AF_10/2015</t>
  </si>
  <si>
    <t xml:space="preserve"> 05.03.300.4 </t>
  </si>
  <si>
    <t xml:space="preserve"> 89509 </t>
  </si>
  <si>
    <t>TUBO PVC, SÉRIE R, ÁGUA PLUVIAL, DN 50 MM, FORNECIDO E INSTALADO EM RAMAL DE ENCAMINHAMENTO. AF_12/2014</t>
  </si>
  <si>
    <t xml:space="preserve"> 05.03.300.5 </t>
  </si>
  <si>
    <t xml:space="preserve"> MPDFT0305 </t>
  </si>
  <si>
    <t>Copia da SINAPI (94654) - Serviço de inst. tubo PVC, série n, água fria, 85 mm, para bombeamento dos reservatórios de água Pluvial</t>
  </si>
  <si>
    <t xml:space="preserve"> 05.03.300.6 </t>
  </si>
  <si>
    <t xml:space="preserve"> MPDFT0306 </t>
  </si>
  <si>
    <t>Copia da SINAPI (90712) - Fornecimento e instalação de tubo de PVC, JEI, DN 250mm, inclusive conexões</t>
  </si>
  <si>
    <t xml:space="preserve"> 05.03.300.7 </t>
  </si>
  <si>
    <t xml:space="preserve"> MPDFT0307 </t>
  </si>
  <si>
    <t>Copia da SINAPI (90711) - Fornecimento e instalação de tubo de PVC, JEI, DN 200mm, inclusive conexões</t>
  </si>
  <si>
    <t xml:space="preserve"> 05.03.300.8 </t>
  </si>
  <si>
    <t xml:space="preserve"> 91794 </t>
  </si>
  <si>
    <t>(COMPOSIÇÃO REPRESENTATIVA) DO SERVIÇO DE INST. TUBO PVC, SÉRIE N, ESGOTO PREDIAL, DN 75 MM, (INST. EM RAMAL DE DESCARGA, RAMAL DE ESG. SANITÁRIO, PRUMADA DE ESG. SANITÁRIO OU VENTILAÇÃO), INCL. CONEXÕES, CORTES E FIXAÇÕES, P/ PRÉDIOS. AF_10/2015</t>
  </si>
  <si>
    <t xml:space="preserve"> 05.03.300.9 </t>
  </si>
  <si>
    <t xml:space="preserve"> 91795 </t>
  </si>
  <si>
    <t>(COMPOSIÇÃO REPRESENTATIVA) DO SERVIÇO DE INST. TUBO PVC, SÉRIE N, ESGOTO PREDIAL, 100 MM (INST. RAMAL DESCARGA, RAMAL DE ESG. SANIT., PRUMADA ESG. SANIT., VENTILAÇÃO OU SUB-COLETOR AÉREO), INCL. CONEXÕES E CORTES, FIXAÇÕES, P/ PRÉDIOS. AF_10/2015</t>
  </si>
  <si>
    <t xml:space="preserve"> 05.03.800 </t>
  </si>
  <si>
    <t>Instalação Elevatória</t>
  </si>
  <si>
    <t xml:space="preserve"> 05.03.800.1 </t>
  </si>
  <si>
    <t xml:space="preserve"> MPDFT0308 </t>
  </si>
  <si>
    <t>Copia da SINAPI (83531) - Sifão ladrão Ø 200mm, fab: AQUASAVE</t>
  </si>
  <si>
    <t xml:space="preserve"> 05.03.800.2 </t>
  </si>
  <si>
    <t xml:space="preserve"> MPDFT0309 </t>
  </si>
  <si>
    <t>Copia da SINAPI (83531) - Freio d'água Ø 200mm, ref. FDA-200 fab. 3P Technik</t>
  </si>
  <si>
    <t xml:space="preserve"> 05.03.800.3 </t>
  </si>
  <si>
    <t xml:space="preserve"> MPDFT0657 </t>
  </si>
  <si>
    <t>Filtro primário com elemento filtrante duplo em aço inoxidável, malha 304, câmara e e tampa em polietileno mod. Ciclo 500 - Ciclo D'água</t>
  </si>
  <si>
    <t xml:space="preserve"> 05.03.800.4 </t>
  </si>
  <si>
    <t xml:space="preserve"> 05.03.800.5 </t>
  </si>
  <si>
    <t xml:space="preserve"> MPDFT0318 </t>
  </si>
  <si>
    <t>Cópia da Sinapi (102118) - Bomba tipo submergível trifásica 220/380V, 2CV. Ref.: DS 76-50 Dancor</t>
  </si>
  <si>
    <t xml:space="preserve"> 05.03.800.6 </t>
  </si>
  <si>
    <t xml:space="preserve"> MPDFT0311 </t>
  </si>
  <si>
    <t>Conjunto de conexões para instalação de bombas para reservatório enterrado de águas pluviais</t>
  </si>
  <si>
    <t xml:space="preserve"> 05.03.800.7 </t>
  </si>
  <si>
    <t xml:space="preserve"> MPDFT0312 </t>
  </si>
  <si>
    <t>Conjunto de conexões para instalação de bombas para reservatório de amortecimento de águas pluviais</t>
  </si>
  <si>
    <t xml:space="preserve"> 05.03.800.8 </t>
  </si>
  <si>
    <t xml:space="preserve"> MPDFT0101 </t>
  </si>
  <si>
    <t>Tampa para reservatório em alumínio naval xadrez, dobrada, antiderrapante, com borracha de vedação entre a base de apoio e tampa. Dimensões: 70 x 70cm Prolider</t>
  </si>
  <si>
    <t xml:space="preserve"> 05.03.900 </t>
  </si>
  <si>
    <t>Acessórios</t>
  </si>
  <si>
    <t xml:space="preserve"> 05.03.900.1 </t>
  </si>
  <si>
    <t xml:space="preserve"> MPDFT0313 </t>
  </si>
  <si>
    <t>Copia da ORSE (7752) - Ralo hemisférico tipo abacaxi em ferro fundido, D = 150mm - fornecimento e instalação</t>
  </si>
  <si>
    <t xml:space="preserve"> 05.03.900.2 </t>
  </si>
  <si>
    <t xml:space="preserve"> MPDFT0317 </t>
  </si>
  <si>
    <t>Copia da SBC (053440) - Grelha quadrada em ferro fundido, 200x200mm para drenagem de piso - fornecimento e instalação</t>
  </si>
  <si>
    <t xml:space="preserve"> 05.04 </t>
  </si>
  <si>
    <t>ESGOTOS SANITÁRIOS</t>
  </si>
  <si>
    <t xml:space="preserve"> 05.04.300 </t>
  </si>
  <si>
    <t xml:space="preserve"> 05.04.300.1 </t>
  </si>
  <si>
    <t xml:space="preserve"> 91792 </t>
  </si>
  <si>
    <t>(COMPOSIÇÃO REPRESENTATIVA) DO SERVIÇO DE INSTALAÇÃO DE TUBO DE PVC, SÉRIE NORMAL, ESGOTO PREDIAL, DN 40 MM (INSTALADO EM RAMAL DE DESCARGA OU RAMAL DE ESGOTO SANITÁRIO), INCLUSIVE CONEXÕES, CORTES E FIXAÇÕES, PARA PRÉDIOS. AF_10/2015</t>
  </si>
  <si>
    <t xml:space="preserve"> 05.04.300.2 </t>
  </si>
  <si>
    <t xml:space="preserve"> 91793 </t>
  </si>
  <si>
    <t>(COMPOSIÇÃO REPRESENTATIVA) DO SERVIÇO DE INSTALAÇÃO DE TUBO DE PVC, SÉRIE NORMAL, ESGOTO PREDIAL, DN 50 MM (INSTALADO EM RAMAL DE DESCARGA OU RAMAL DE ESGOTO SANITÁRIO), INCLUSIVE CONEXÕES, CORTES E FIXAÇÕES PARA, PRÉDIOS. AF_10/2015</t>
  </si>
  <si>
    <t xml:space="preserve"> 05.04.300.3 </t>
  </si>
  <si>
    <t xml:space="preserve"> 05.04.300.4 </t>
  </si>
  <si>
    <t xml:space="preserve"> 05.04.300.5 </t>
  </si>
  <si>
    <t xml:space="preserve"> 91796 </t>
  </si>
  <si>
    <t>(COMPOSIÇÃO REPRESENTATIVA) DO SERVIÇO DE INSTALAÇÃO DE TUBO DE PVC, SÉRIE NORMAL, ESGOTO PREDIAL, DN 150 MM (INSTALADO EM SUB-COLETOR AÉREO), INCLUSIVE CONEXÕES, CORTES E FIXAÇÕES, PARA PRÉDIOS. AF_10/2015</t>
  </si>
  <si>
    <t xml:space="preserve"> 05.04.300.6 </t>
  </si>
  <si>
    <t xml:space="preserve"> MPDFT0319 </t>
  </si>
  <si>
    <t>Copia da SINAPI (94654) - Serviço de instalação tubo PVC, série n, água fria, 85 mm, para bombeamento dos reservatórios de esgoto</t>
  </si>
  <si>
    <t xml:space="preserve"> 05.04.300.7 </t>
  </si>
  <si>
    <t xml:space="preserve"> 05.04.300.8 </t>
  </si>
  <si>
    <t xml:space="preserve"> 05.04.300.9 </t>
  </si>
  <si>
    <t xml:space="preserve"> MPDFT0322 </t>
  </si>
  <si>
    <t>Copia da SINAPI (72293) - Terminal de ventilação, PVC, DN 50mm - fornecimento e instalação</t>
  </si>
  <si>
    <t xml:space="preserve"> 05.04.300.10 </t>
  </si>
  <si>
    <t xml:space="preserve"> MPDFT0324 </t>
  </si>
  <si>
    <t>Copia da SINAPI (89611) - Terminal de ventilação, PVC, DN 75mm - fornecimento e instalação</t>
  </si>
  <si>
    <t xml:space="preserve"> 05.04.300.11 </t>
  </si>
  <si>
    <t xml:space="preserve"> MPDFT0323 </t>
  </si>
  <si>
    <t>Copia da SINAPI (89614) - Terminal de ventilação, PVC, DN 100mm - fornecimento e instalação</t>
  </si>
  <si>
    <t xml:space="preserve"> 05.04.700 </t>
  </si>
  <si>
    <t xml:space="preserve"> 05.04.700.1 </t>
  </si>
  <si>
    <t xml:space="preserve"> 05.04.700.2 </t>
  </si>
  <si>
    <t xml:space="preserve"> MPDFT0137 </t>
  </si>
  <si>
    <t>Conjunto de conexões para instalação de bombas para reservatório inferior e recalque de esgoto</t>
  </si>
  <si>
    <t xml:space="preserve"> 05.04.800 </t>
  </si>
  <si>
    <t xml:space="preserve"> 05.04.800.1 </t>
  </si>
  <si>
    <t xml:space="preserve"> MPDFT0220 </t>
  </si>
  <si>
    <t>Copia da SINAPI (89708) - Caixa sifonada, PVC, DN 150x185x75mm, incluindo grelha quadrada em aço inox - fornecimento e instalação</t>
  </si>
  <si>
    <t xml:space="preserve"> 05.04.800.2 </t>
  </si>
  <si>
    <t xml:space="preserve"> MPDFT0238 </t>
  </si>
  <si>
    <t>Copia da SINAPI (89708) - Caixa sifonada, PVC, DN 150x185x75mm, incluindo tampa hermética em aço inox - fornecimento e instalação</t>
  </si>
  <si>
    <t xml:space="preserve"> 05.04.800.3 </t>
  </si>
  <si>
    <t xml:space="preserve"> MPDFT0240 </t>
  </si>
  <si>
    <t>Caixa de gordura especial, em alvenaria revestida, DM 60x60cm (interna), volume útil de 180 L, com tampão de ferro fundido, inclusive escavação</t>
  </si>
  <si>
    <t xml:space="preserve"> 05.04.800.4 </t>
  </si>
  <si>
    <t xml:space="preserve"> MPDFT0271 </t>
  </si>
  <si>
    <t>Caixa de sabão sifonada, em alvenaria revestida, DM 60x60cm (interna), com tampão de ferro fundido, inclusive escavação</t>
  </si>
  <si>
    <t xml:space="preserve"> 05.06 </t>
  </si>
  <si>
    <t>SERVIÇOS DIVERSOS</t>
  </si>
  <si>
    <t xml:space="preserve"> 05.06.100 </t>
  </si>
  <si>
    <t>Escavação de Valas</t>
  </si>
  <si>
    <t xml:space="preserve"> 05.06.100.1 </t>
  </si>
  <si>
    <t xml:space="preserve"> 93358 </t>
  </si>
  <si>
    <t>ESCAVAÇÃO MANUAL DE VALA COM PROFUNDIDADE MENOR OU IGUAL A 1,30 M. AF_03/2016</t>
  </si>
  <si>
    <t xml:space="preserve"> 05.06.100.2 </t>
  </si>
  <si>
    <t xml:space="preserve"> 93382 </t>
  </si>
  <si>
    <t>REATERRO MANUAL DE VALAS COM COMPACTAÇÃO MECANIZADA. AF_04/2016</t>
  </si>
  <si>
    <t xml:space="preserve"> 05.06.100.3 </t>
  </si>
  <si>
    <t xml:space="preserve"> MPDFT0478 </t>
  </si>
  <si>
    <t>Demolição de caixas de esgoto, água pluvial e águas servidas, inclusive fundo em concreto, escavação e reaterro</t>
  </si>
  <si>
    <t xml:space="preserve"> 05.06.100.4 </t>
  </si>
  <si>
    <t xml:space="preserve"> MPDFT0479 </t>
  </si>
  <si>
    <t>Remoção de tubulação enterrada, inclusive escavação e reaterro manual de vala</t>
  </si>
  <si>
    <t xml:space="preserve"> 05.06.100.5 </t>
  </si>
  <si>
    <t xml:space="preserve"> MPDFT0021 </t>
  </si>
  <si>
    <t>Cópia da Sinapi (100762) - Pintura esmalte sobre tubulação de PVC, intervalo de Ø 25mm - 100mm, 2 demãos</t>
  </si>
  <si>
    <t xml:space="preserve"> 05.06.100.6 </t>
  </si>
  <si>
    <t xml:space="preserve"> MPDFT0004 </t>
  </si>
  <si>
    <t>Transporte de material – bota-fora, D.M.T = 35,0 km</t>
  </si>
  <si>
    <t xml:space="preserve"> 05.06.200 </t>
  </si>
  <si>
    <t>Lastros</t>
  </si>
  <si>
    <t xml:space="preserve"> 05.06.200.1 </t>
  </si>
  <si>
    <t xml:space="preserve"> 05.06.300 </t>
  </si>
  <si>
    <t>Caixas de Passagem</t>
  </si>
  <si>
    <t xml:space="preserve"> 05.06.300.1 </t>
  </si>
  <si>
    <t xml:space="preserve"> MPDFT0325 </t>
  </si>
  <si>
    <t>Caixa de inspeção p/esgoto, em tubo pré-moldado de concreto, com encaixe ponta e bolsa, diâmetro interno: 60cm, altura variável até 87cm, tampão em ferro fundido T-70 simples, pesado, incluindo escavação.</t>
  </si>
  <si>
    <t xml:space="preserve"> 05.06.300.2 </t>
  </si>
  <si>
    <t xml:space="preserve"> MPDFT0326 </t>
  </si>
  <si>
    <t>Cópia da Sinapi (74166/2, 98114, 96522) Caixa de inspeção p/esgoto, em tubo pré-moldado de concreto, com encaixe ponta e bolsa, diâmetro interno: 110cm, altura variável acima de 87cm, tampão em ferro fundido T-70 simples, pesado, incluindo escavação.</t>
  </si>
  <si>
    <t xml:space="preserve"> 05.06.300.3 </t>
  </si>
  <si>
    <t xml:space="preserve"> MPDFT0327 </t>
  </si>
  <si>
    <t>Cópia da Sinapi (97897) - Caixa de areia p/ águas pluviais, em concreto pré-moldado, com encaixe ponta e bolsa, Ø60cm, altura variável acima de 87cm, tampão em ferro fundido T-70 simples, pesado, incluindo escavação</t>
  </si>
  <si>
    <t xml:space="preserve"> 05.06.300.4 </t>
  </si>
  <si>
    <t xml:space="preserve"> MPDFT0328 </t>
  </si>
  <si>
    <t>Cópia da Sinapi (74166/2, 98114, 96522) - Caixa de inspeção p/ águas pluviais, em tubo pré-moldado de concreto, com encaixe ponta e bolsa, diâmetro interno: 110cm, altura variável acima de 87cm, tampão em ferro fundido T-70 simples, pesado, incluindo escavação.</t>
  </si>
  <si>
    <t xml:space="preserve"> 05.06.300.5 </t>
  </si>
  <si>
    <t xml:space="preserve"> MPDFT0329 </t>
  </si>
  <si>
    <t>Cópia da Sinapi (97898) - Caixa de areia p/ águas pluviais, em concreto pré-moldado, com encaixe ponta e bolsa, Ø80cm, altura variável até 87cm, grelha metálica 50x50 cm, tela anti inseto, incluindo escavação</t>
  </si>
  <si>
    <t xml:space="preserve"> 05.06.300.6 </t>
  </si>
  <si>
    <t xml:space="preserve"> MPDFT0330 </t>
  </si>
  <si>
    <t>Cópia da Sinapi (97898, 97885) - Caixa de areia p/ águas pluviais, em tubo pré-moldado de concreto, com encaixe ponta e bolsa, diâmetro interno: 110cm, altura variável até 87cm, grelha metálica 50x50 cm, tela anti inseto, incluindo escavação.</t>
  </si>
  <si>
    <t xml:space="preserve"> 05.06.400 </t>
  </si>
  <si>
    <t>Poços de Visita</t>
  </si>
  <si>
    <t xml:space="preserve"> 05.06.400.1 </t>
  </si>
  <si>
    <t xml:space="preserve"> MPDFT0100 </t>
  </si>
  <si>
    <t>PV de esgoto em tubo pré-moldado de concreto, com encaixe ponta e bolsa, Ø80cm, altura 85cm, tampão em ferro fundido T-100, simples, pesado, incluindo escavação.</t>
  </si>
  <si>
    <t xml:space="preserve"> 05.06.700 </t>
  </si>
  <si>
    <t>Caixas Coletoras</t>
  </si>
  <si>
    <t xml:space="preserve"> 05.06.700.1 </t>
  </si>
  <si>
    <t xml:space="preserve"> MPDFT0332 </t>
  </si>
  <si>
    <t>Baseado na Sinai (101805) - Caixa separadora de areia e óleo, em alvenaria revestida, DM1,85x2,05x1,65 (CxLxH) (A=2,93m²), com tampas em chapa metálica, inclusive escavação</t>
  </si>
  <si>
    <t xml:space="preserve"> 05.06.700.2 </t>
  </si>
  <si>
    <t xml:space="preserve"> MPDFT0333 </t>
  </si>
  <si>
    <t>Cópia da Sinaoi (101804) - Caixa de retenção de óleo em caso de vazamento do gerador DM0,98x0,60m</t>
  </si>
  <si>
    <t xml:space="preserve"> 06 </t>
  </si>
  <si>
    <t>INSTALAÇÕES ELÉTRICAS E ELETRÔNICAS</t>
  </si>
  <si>
    <t xml:space="preserve"> 06.01 </t>
  </si>
  <si>
    <t>INSTALAÇÕES ELÉTRICAS</t>
  </si>
  <si>
    <t xml:space="preserve"> 06.01.100 </t>
  </si>
  <si>
    <t>Quadros Elétricos</t>
  </si>
  <si>
    <t xml:space="preserve"> 06.01.100.1 </t>
  </si>
  <si>
    <t xml:space="preserve"> MPDFT0185 </t>
  </si>
  <si>
    <t>QGN - Painel de distribuição em chapa metálica tamanho 1830x900x400mm, Schneider Eletric linha PRISMA G, padrão TTA conforme ABNT NBR IEC 60439-1, fornecimento e instalação de todos os seus componentes, conforme projeto</t>
  </si>
  <si>
    <t xml:space="preserve"> 06.01.100.2 </t>
  </si>
  <si>
    <t xml:space="preserve"> MPDFT0186 </t>
  </si>
  <si>
    <t>QGE - Painel de distribuição em chapa metálica tamanho 1830x900x400mm, Schneider Eletric linha PRISMA G, padrão TTA conforme ABNT NBR IEC 60439-1, fornecimento e instalação de todos os seus componentes, conforme projeto</t>
  </si>
  <si>
    <t xml:space="preserve"> 06.01.100.3 </t>
  </si>
  <si>
    <t xml:space="preserve"> MPDFT0187 </t>
  </si>
  <si>
    <t>QGU - Painel de distribuição em chapa metálica tamanho 1830x900x400mm, Schneider Eletric linha PRISMA G, padrão TTA conforme ABNT NBR IEC 60439-1, fornecimento e instalação de todos os seus componentes, conforme projeto</t>
  </si>
  <si>
    <t xml:space="preserve"> 06.01.100.4 </t>
  </si>
  <si>
    <t xml:space="preserve"> MPDFT0188 </t>
  </si>
  <si>
    <t>QTN-SS - Quadro de distribuição de sobrepor, 600x550x136mm - Pragma PRA20324, fab. Schneider, fornecimento e instalação de todos os seus componentes, conforme projeto</t>
  </si>
  <si>
    <t xml:space="preserve"> 06.01.100.5 </t>
  </si>
  <si>
    <t xml:space="preserve"> MPDFT0189 </t>
  </si>
  <si>
    <t>QTE-1P - Quadro de distribuição de sobrepor, 600x550x136mm - Pragma PRA20324, fab. Schneider, fornecimento e instalação de todos os seus componentes, conforme projeto</t>
  </si>
  <si>
    <t xml:space="preserve"> 06.01.100.6 </t>
  </si>
  <si>
    <t xml:space="preserve"> MPDFT0190 </t>
  </si>
  <si>
    <t>QTE-TE - Quadro de distribuição de sobrepor, 600x550x136mm - Pragma PRA20324, fab. Schneider, fornecimento e instalação de todos os seus componentes, conforme projeto</t>
  </si>
  <si>
    <t xml:space="preserve"> 06.01.100.7 </t>
  </si>
  <si>
    <t xml:space="preserve"> MPDFT0191 </t>
  </si>
  <si>
    <t>QTE-SS - Quadro de distribuição de sobrepor, 600x550x136mm - Pragma PRA20324, fab. Schneider, fornecimento e instalação de todos os seus componentes, conforme projeto</t>
  </si>
  <si>
    <t xml:space="preserve"> 06.01.100.8 </t>
  </si>
  <si>
    <t xml:space="preserve"> MPDFT0192 </t>
  </si>
  <si>
    <t>QTU-1P - Quadro de distribuição de sobrepor, 600x550x136mm - Pragma PRA20324, fab. Schneider, fornecimento e instalação de todos os seus componentes, conforme projeto</t>
  </si>
  <si>
    <t xml:space="preserve"> 06.01.100.9 </t>
  </si>
  <si>
    <t xml:space="preserve"> MPDFT0193 </t>
  </si>
  <si>
    <t>QTU-TE - Quadro de distribuição de sobrepor, 600x550x136mm - Pragma PRA20324, fab. Schneider, fornecimento e instalação de todos os seus componentes, conforme projeto</t>
  </si>
  <si>
    <t xml:space="preserve"> 06.01.100.10 </t>
  </si>
  <si>
    <t xml:space="preserve"> MPDFT0194 </t>
  </si>
  <si>
    <t>QTU-SS - Quadro de distribuição de sobrepor, 600x550x136mm - Pragma PRA20324, fab. Schneider, fornecimento e instalação de todos os seus componentes, conforme projeto</t>
  </si>
  <si>
    <t xml:space="preserve"> 06.01.100.11 </t>
  </si>
  <si>
    <t xml:space="preserve"> MPDFT0195 </t>
  </si>
  <si>
    <t>QTE-RAF (BOMBA DE RECALQUE DE ÀGUA FRIA) Quadro de comando CE 800x600x250 em aço, IP-54, com placa de montagem, porta e fecho simples - Cemar 901127 - fornecimento e instalação de todos os seus componentes, conforme projeto</t>
  </si>
  <si>
    <t xml:space="preserve"> 06.01.100.12 </t>
  </si>
  <si>
    <t xml:space="preserve"> MPDFT0196 </t>
  </si>
  <si>
    <t>QTE-RES (BOMBA DE RECALQUE DE ÀGUAS SERVIDAS E ESGOTO) Quadro de comando CE 1000x600x250 em aço, IP-54, com placa de montagem, porta e fecho simples - Cemar 901129 - fornecimento e instalação de todos os seus componentes</t>
  </si>
  <si>
    <t xml:space="preserve"> 06.01.100.13 </t>
  </si>
  <si>
    <t xml:space="preserve"> MPDFT0197 </t>
  </si>
  <si>
    <t>QTE - RAR (BOMBA ÁGUA DE REUSO) Quadro de comando CE 1000x600x250 em aço, IP-54, com placa de montagem, porta e fecho simples - Cemar 901129 - fornecimento e instalação de todos os seus componentes, conforme projeto</t>
  </si>
  <si>
    <t xml:space="preserve"> 06.01.100.14 </t>
  </si>
  <si>
    <t xml:space="preserve"> MPDFT0198 </t>
  </si>
  <si>
    <t>QTE-RAP (BOMBA RECALQUE DO AMORTECIMENTO DE ÁGUAS PLUVIAIS) Quadro de comando CE 800x600x250 em aço, IP-54, com placa de montagem, porta e fecho simples - Cemar 901127 - fornecimento e instalação de todos os seus componentes, conforme projeto</t>
  </si>
  <si>
    <t xml:space="preserve"> 06.01.100.15 </t>
  </si>
  <si>
    <t xml:space="preserve"> MPDFT0441 </t>
  </si>
  <si>
    <t>QTN-AC - Painel de distribuição em chapa metálica tamanho 1830x900x400mm, Schneider Eletric linha PRISMA G, padrão TTA conforme ABNT NBR IEC 60439-1, fornecimento e instalação de todos os seus componentes, conforme projeto</t>
  </si>
  <si>
    <t xml:space="preserve"> 06.01.100.16 </t>
  </si>
  <si>
    <t xml:space="preserve"> MPDFT0454 </t>
  </si>
  <si>
    <t>QF-INC - Quadro das bomba de incêdio e hidrantes - PJBZ - painel Standard 600x600x250mm em aço, IP-54 - fornecimento e instalação de todos os seus componentes, conforme projeto</t>
  </si>
  <si>
    <t xml:space="preserve"> 06.01.100.17 </t>
  </si>
  <si>
    <t xml:space="preserve"> MPDFT1019 </t>
  </si>
  <si>
    <t>QTE-VAE - Quadro de distribuição de sobrepor, 450x336x123mm - Pragma PRA20213, fab. Schneider, fornecimento e instalação de todos os seus componentes, conforme projeto</t>
  </si>
  <si>
    <t xml:space="preserve"> 06.01.100.18 </t>
  </si>
  <si>
    <t xml:space="preserve"> MPDFT0099 </t>
  </si>
  <si>
    <t>Inversor de frequência HVAC ATV212 - 2.2 kW - 380-480 VAC trifásico Altivar ATV212HU22N4 Schneider Electric – Fornecimento e instalação</t>
  </si>
  <si>
    <t xml:space="preserve"> 06.01.200 </t>
  </si>
  <si>
    <t>Subestação</t>
  </si>
  <si>
    <t xml:space="preserve"> 06.01.200.1 </t>
  </si>
  <si>
    <t xml:space="preserve"> 96977 </t>
  </si>
  <si>
    <t>CORDOALHA DE COBRE NU 50 MM², ENTERRADA, SEM ISOLADOR - FORNECIMENTO E INSTALAÇÃO. AF_12/2017</t>
  </si>
  <si>
    <t xml:space="preserve"> 06.01.200.2 </t>
  </si>
  <si>
    <t xml:space="preserve"> MPDFT0199 </t>
  </si>
  <si>
    <t>Copia da SINAPI (92984) - Cabo de cobre, isolamento 15kV, 25mm² EPR, formado por fios de cobre nu têmpera mole, encordoamento classe 2, blindagem do condutor formada por composto termofixo semicondutor, isolação em composto termofixo de borracha EPR, cobertura formada por composto termoplástico PVC sem chumbo, ref. Prysmian</t>
  </si>
  <si>
    <t xml:space="preserve"> 06.01.200.3 </t>
  </si>
  <si>
    <t xml:space="preserve"> 92996 </t>
  </si>
  <si>
    <t>CABO DE COBRE FLEXÍVEL ISOLADO, 150 MM², ANTI-CHAMA 0,6/1,0 KV, PARA DISTRIBUIÇÃO - FORNECIMENTO E INSTALAÇÃO. AF_12/2015</t>
  </si>
  <si>
    <t xml:space="preserve"> 06.01.200.4 </t>
  </si>
  <si>
    <t xml:space="preserve"> MPDFT0200 </t>
  </si>
  <si>
    <t>Copia da SBC (061071) - Eletroduto de aço carbono com costura galvanizado a fogo, inclusive conexões, ø 100mm (4")</t>
  </si>
  <si>
    <t xml:space="preserve"> 06.01.200.5 </t>
  </si>
  <si>
    <t xml:space="preserve"> MPDFT0201 </t>
  </si>
  <si>
    <t>Caixa de passagem CB-2, inclusive tampa de ferro fundido T-55</t>
  </si>
  <si>
    <t xml:space="preserve"> 06.01.200.6 </t>
  </si>
  <si>
    <t xml:space="preserve"> MPDFT0202 </t>
  </si>
  <si>
    <t>Caixa de aterramento em alvenaria 30x30x50cm, tampa de ferro fundido T-16. Com cordoalha e haste copperweld</t>
  </si>
  <si>
    <t xml:space="preserve"> 06.01.200.7 </t>
  </si>
  <si>
    <t xml:space="preserve"> MPDFT0203 </t>
  </si>
  <si>
    <t>Copia da SBC (061169) - ELETRODUTO FERRO GALVANIZADO ROSCÁVEL 1.1/2"" COM CONEXÕES, INSTALAÇÃO ENTERRADA</t>
  </si>
  <si>
    <t xml:space="preserve"> 06.01.200.8 </t>
  </si>
  <si>
    <t xml:space="preserve"> MPDFT0204 </t>
  </si>
  <si>
    <t>Copia da CPOS (38.12.120) - Leito para cabos, tipo pesado, em aço galvanizado de 500 x 100 mm - com acessórios</t>
  </si>
  <si>
    <t xml:space="preserve"> 06.01.200.9 </t>
  </si>
  <si>
    <t xml:space="preserve"> MPDFT0205 </t>
  </si>
  <si>
    <t>Copia da CAERN (1060377) - VERGALHÃO COBRE NU 1/4"</t>
  </si>
  <si>
    <t xml:space="preserve"> 06.01.200.10 </t>
  </si>
  <si>
    <t xml:space="preserve"> MPDFT0206 </t>
  </si>
  <si>
    <t>Copia da SIURB (091408) - ISOLADOR SUPORTE TIPO PEDESTAL EM EPOXI - 15KV</t>
  </si>
  <si>
    <t xml:space="preserve"> 06.01.200.11 </t>
  </si>
  <si>
    <t xml:space="preserve"> MPDFT1006 </t>
  </si>
  <si>
    <t>Copia da SINAPI (73781/001) - MUFLA TERMINAL PRIMARIA UNIPOLAR USO INTERNO PARA CABO 35/120MM2, ISOLACAO 15/25KV EM EPR - BORRACHA DE SILICONE. FORNECIMENTO E INSTALACAO.</t>
  </si>
  <si>
    <t xml:space="preserve"> 06.01.200.12 </t>
  </si>
  <si>
    <t xml:space="preserve"> MPDFT0207 </t>
  </si>
  <si>
    <t>Copia da SINAPI (73781/003) - BUCHA (ISOLADOR) DE PASSAGEM PARA 15KV, USO INTERNO/EXTERNO, FABRICADA EM PORCELANA, PARA PASSAGEM DE PAREDE EM SUBESTAÇÕES PRIMÁRIAS, CAPACIDADE DE 200A</t>
  </si>
  <si>
    <t xml:space="preserve"> 06.01.200.13 </t>
  </si>
  <si>
    <t xml:space="preserve"> MPDFT0208 </t>
  </si>
  <si>
    <t>Copia da CPOS (36.07.060) - Para-raios de distribuição, classe 15 kV/10 kA, completo, encapsulado com polímero</t>
  </si>
  <si>
    <t xml:space="preserve"> 06.01.200.14 </t>
  </si>
  <si>
    <t xml:space="preserve"> MPDFT0209 </t>
  </si>
  <si>
    <t>Chave (interruptor) de média tensão tripolar, para uso interno, manobra com carga, sem base fusível, isoladores em resina epóxi, acionamento através de estribo, comando simultâneo, bloqueio mecânico com fechadura Yale, 17,5kV 400A. Fabricação Beghim HRL. Deverá possuir intertravamento elétrico e mecânico com o disjuntor de média tensão</t>
  </si>
  <si>
    <t xml:space="preserve"> 06.01.200.15 </t>
  </si>
  <si>
    <t xml:space="preserve"> MPDFT0212 </t>
  </si>
  <si>
    <t>Chave (interruptor) de média tensão tripolar, para uso interno, manobra com carga, com base fusível, isoladores em resina epóxi, acionamento através de estribo, comando simultâneo, bloqueio mecânico com fechadura Yale, 17,5kV 400A. Fabricação Beghim HRBTL</t>
  </si>
  <si>
    <t xml:space="preserve"> 06.01.200.16 </t>
  </si>
  <si>
    <t xml:space="preserve"> MPDFT0213 </t>
  </si>
  <si>
    <t>Alavanca de manobra para chave seccionadora, peça maciça em aço, L=1,40m, com sistema de travamento ou bloqueio</t>
  </si>
  <si>
    <t xml:space="preserve"> 06.01.200.17 </t>
  </si>
  <si>
    <t xml:space="preserve"> MPDFT0214 </t>
  </si>
  <si>
    <t>Fusíveis limitadores tipo HH Tn=17,5kV, Ts=13,8kV, Ic=25A, Fabricação TEE</t>
  </si>
  <si>
    <t xml:space="preserve"> 06.01.200.18 </t>
  </si>
  <si>
    <t xml:space="preserve"> MPDFT0215 </t>
  </si>
  <si>
    <t>Transformador de potencial, 500VA, tipo seco encapsulado em resina epóxi, para instalação interna, classe de tensão 17,5kV, tensão primária 13,8kV, tensão secundária nominal 115V, tensão aplicada a freqüência industrial 60Hz/1min (TAFI) 38kV, NBI 95kV, frequência nominal 60Hz, grupo de ligação 1. Fabricação Balteau VFI-15</t>
  </si>
  <si>
    <t xml:space="preserve"> 06.01.200.19 </t>
  </si>
  <si>
    <t xml:space="preserve"> MPDFT0216 </t>
  </si>
  <si>
    <t>No-break monofásico, alta capacidade, tensão de entrada automática (min. 100~240V), microprocessado, com bateria(s) interna(s) de alta capacidade (45A/h), potência mínima de 600VA. Fabricação Balteau VFI-15</t>
  </si>
  <si>
    <t xml:space="preserve"> 06.01.200.20 </t>
  </si>
  <si>
    <t xml:space="preserve"> MPDFT0217 </t>
  </si>
  <si>
    <t>Copia da ORSE (12073) - Disjuntor tripolar de média tensão, 17,5kV 60Hz, instalação interna, câmaras de vácuo, 630A, 16kA, NBI: 95kV, tempo de abertura/fechamento 70/100ms, motorizado, relê secundário on-board com as funções ANSI 50/51/50N/51N/27/47/59, provido de 3 transformadores de corrente, comunicação RS485, protocolo Modbus. Fbricação Beghim MAF 15.6 com relê URPE7104</t>
  </si>
  <si>
    <t xml:space="preserve"> 06.01.200.21 </t>
  </si>
  <si>
    <t xml:space="preserve"> MPDFT0223 </t>
  </si>
  <si>
    <t>Copia da SBC (065290) - Transformador a seco, instalação interna (IP00), 300kVA, tensão primária 13,8/13,2/12,6/12,0/11,4 kV, tensão secundária: 380/220V, freqüência 60Hz, grupo de ligação DYN1, norma NBR 10295, nível de isolamento AT 34/95kV BT 4kV, impedância de 4 a 6%, classe térmica F (155°C), posição dos terminais AT superior, BT superior, nível de ruído conforme NBR 10295</t>
  </si>
  <si>
    <t xml:space="preserve"> 06.01.200.22 </t>
  </si>
  <si>
    <t xml:space="preserve"> MPDFT0227 </t>
  </si>
  <si>
    <t>Copia da SINAPI (68066) - Caixa de medição polifásica modelo P4, em chapa de aço #18 USG, pintada na cor Munsell 6.5</t>
  </si>
  <si>
    <t xml:space="preserve"> 06.01.200.23 </t>
  </si>
  <si>
    <t xml:space="preserve"> MPDFT0228 </t>
  </si>
  <si>
    <t>Copia da CPOS (37.20.140) - Suporte metálico para "TC" e "TP" de medição</t>
  </si>
  <si>
    <t xml:space="preserve"> 06.01.200.24 </t>
  </si>
  <si>
    <t xml:space="preserve"> MPDFT0230 </t>
  </si>
  <si>
    <t>Copia da ORSE (7379) - Suporte para buchas de passagem, em chapa de aço pintada, cor RAL 7032, #16 USG</t>
  </si>
  <si>
    <t xml:space="preserve"> 06.01.200.25 </t>
  </si>
  <si>
    <t xml:space="preserve"> MPDFT0231 </t>
  </si>
  <si>
    <t>Copia da SBC (078150) - Suporte para fixação de pára-raios e muflas terminais, h=2,10m</t>
  </si>
  <si>
    <t xml:space="preserve"> 06.01.200.26 </t>
  </si>
  <si>
    <t xml:space="preserve"> 101907 </t>
  </si>
  <si>
    <t>EXTINTOR DE INCÊNDIO PORTÁTIL COM CARGA DE CO2 DE 6 KG, CLASSE BC - FORNECIMENTO E INSTALAÇÃO. AF_10/2020_P</t>
  </si>
  <si>
    <t xml:space="preserve"> 06.01.200.27 </t>
  </si>
  <si>
    <t xml:space="preserve"> MPDFT0232 </t>
  </si>
  <si>
    <t>Copia da ORSE (12138) - Placa de advertência ESTA CHAVE NÃO DEVE SER MANOBRADA SOB CARGA, em PVC, resistente a produtos químicos e temperaturas de até 50°, dimensão 240x160mm</t>
  </si>
  <si>
    <t>Un</t>
  </si>
  <si>
    <t xml:space="preserve"> 06.01.200.28 </t>
  </si>
  <si>
    <t xml:space="preserve"> MPDFT0233 </t>
  </si>
  <si>
    <t>Copia da ORSE (12138) - Placa de sinalização PERIGO DE MORTE - ALTA TENSÃO, em PVC, resistente a produtos químicos e temperaturas de até 50°, dimensão 240x160mm. Fabricação Digimetta Sinalizações</t>
  </si>
  <si>
    <t xml:space="preserve"> 06.01.200.29 </t>
  </si>
  <si>
    <t xml:space="preserve"> MPDFT0254 </t>
  </si>
  <si>
    <t>Copia da CPOS (36.20.380) - Tapete isolante de borracha, Tipo I, classe 2 (20kV), 914x1.000mm, superfície antiderrapante e base texturizada. Fabricação Orion</t>
  </si>
  <si>
    <t xml:space="preserve"> 06.01.200.30 </t>
  </si>
  <si>
    <t xml:space="preserve"> MPDFT0256 </t>
  </si>
  <si>
    <t>Equipamentos para instalação em Poste</t>
  </si>
  <si>
    <t xml:space="preserve"> 06.01.200.31 </t>
  </si>
  <si>
    <t xml:space="preserve"> MPDFT0264 </t>
  </si>
  <si>
    <t>Relé de proteção térmica, 4 entradas para RTD Pt100? com 3 fios, 1 saída de alarme e 1 saída para comando de desligamento TRIP, 2 saídas para controle de ventiladores, comunicação serial bilateral RS485 com protocolo MODBUS RTU. h. Marca de referência: Modelo PCPT4, fabricante Pextron</t>
  </si>
  <si>
    <t xml:space="preserve"> 06.01.300 </t>
  </si>
  <si>
    <t>Rede Elétrica Primária</t>
  </si>
  <si>
    <t xml:space="preserve"> 06.01.300.1 </t>
  </si>
  <si>
    <t xml:space="preserve"> 91924 </t>
  </si>
  <si>
    <t>CABO DE COBRE FLEXÍVEL ISOLADO, 1,5 MM², ANTI-CHAMA 450/750 V, PARA CIRCUITOS TERMINAIS - FORNECIMENTO E INSTALAÇÃO. AF_12/2015</t>
  </si>
  <si>
    <t xml:space="preserve"> 06.01.300.2 </t>
  </si>
  <si>
    <t xml:space="preserve"> 91926 </t>
  </si>
  <si>
    <t>CABO DE COBRE FLEXÍVEL ISOLADO, 2,5 MM², ANTI-CHAMA 450/750 V, PARA CIRCUITOS TERMINAIS - FORNECIMENTO E INSTALAÇÃO. AF_12/2015</t>
  </si>
  <si>
    <t xml:space="preserve"> 06.01.300.3 </t>
  </si>
  <si>
    <t xml:space="preserve"> 92984 </t>
  </si>
  <si>
    <t>CABO DE COBRE FLEXÍVEL ISOLADO, 25 MM², ANTI-CHAMA 0,6/1,0 KV, PARA DISTRIBUIÇÃO - FORNECIMENTO E INSTALAÇÃO. AF_12/2015</t>
  </si>
  <si>
    <t xml:space="preserve"> 06.01.300.4 </t>
  </si>
  <si>
    <t xml:space="preserve"> 91935 </t>
  </si>
  <si>
    <t>CABO DE COBRE FLEXÍVEL ISOLADO, 16 MM², ANTI-CHAMA 0,6/1,0 KV, PARA CIRCUITOS TERMINAIS - FORNECIMENTO E INSTALAÇÃO. AF_12/2015</t>
  </si>
  <si>
    <t xml:space="preserve"> 06.01.300.5 </t>
  </si>
  <si>
    <t xml:space="preserve"> 91933 </t>
  </si>
  <si>
    <t>CABO DE COBRE FLEXÍVEL ISOLADO, 10 MM², ANTI-CHAMA 0,6/1,0 KV, PARA CIRCUITOS TERMINAIS - FORNECIMENTO E INSTALAÇÃO. AF_12/2015</t>
  </si>
  <si>
    <t xml:space="preserve"> 06.01.300.6 </t>
  </si>
  <si>
    <t xml:space="preserve"> 91931 </t>
  </si>
  <si>
    <t>CABO DE COBRE FLEXÍVEL ISOLADO, 6 MM², ANTI-CHAMA 0,6/1,0 KV, PARA CIRCUITOS TERMINAIS - FORNECIMENTO E INSTALAÇÃO. AF_12/2015</t>
  </si>
  <si>
    <t xml:space="preserve"> 06.01.300.7 </t>
  </si>
  <si>
    <t xml:space="preserve"> 91929 </t>
  </si>
  <si>
    <t>CABO DE COBRE FLEXÍVEL ISOLADO, 4 MM², ANTI-CHAMA 0,6/1,0 KV, PARA CIRCUITOS TERMINAIS - FORNECIMENTO E INSTALAÇÃO. AF_12/2015</t>
  </si>
  <si>
    <t xml:space="preserve"> 06.01.300.8 </t>
  </si>
  <si>
    <t xml:space="preserve"> MPDFT0265 </t>
  </si>
  <si>
    <t>Copia da ORSE (698) - Fornecimento e colocação de anilha para identificação</t>
  </si>
  <si>
    <t>mil</t>
  </si>
  <si>
    <t xml:space="preserve"> 06.01.300.9 </t>
  </si>
  <si>
    <t xml:space="preserve"> MPDFT0266 </t>
  </si>
  <si>
    <t>Copia da SETOP (ELE-CAL-005) - Eletrocalha perfurada, chapa mínima de 20, tipo "C", 50x50mm, inclusive conexões e fixações, fab. Mopa</t>
  </si>
  <si>
    <t xml:space="preserve"> 06.01.300.10 </t>
  </si>
  <si>
    <t xml:space="preserve"> MPDFT0281 </t>
  </si>
  <si>
    <t>Copia da SETOP (ELE-CAL-045) - Eletrocalha perfurada, chapa mínima de 20, tipo "C", 100x50mm, incluindo divisores perfurados perfil "L", conexões e fixações, fab. Mopa</t>
  </si>
  <si>
    <t xml:space="preserve"> 06.01.300.11 </t>
  </si>
  <si>
    <t xml:space="preserve"> MPDFT0282 </t>
  </si>
  <si>
    <t>Copia da SETOP (ELE-CAL-065) - Eletrocalha perfurada, chapa mínima de 20, tipo "C", 150x50mm, incluindo divisores perfurados perfil "L", conexões e fixações, fab. Mopa</t>
  </si>
  <si>
    <t xml:space="preserve"> 06.01.300.12 </t>
  </si>
  <si>
    <t xml:space="preserve"> MPDFT0283 </t>
  </si>
  <si>
    <t>Copia da SETOP (ELE-CAL-070) - Eletrocalha perfurada, chapa mínima de 20, tipo "C", 200x100mm, incluindo divisores perfurados perfil "L", conexões e fixações, fab. Mopa</t>
  </si>
  <si>
    <t xml:space="preserve"> 06.01.300.13 </t>
  </si>
  <si>
    <t xml:space="preserve"> MPDFT0293 </t>
  </si>
  <si>
    <t>Copia da SETOP (ELE-CAL-055) - Eletrocalha perfurada, chapa mínima de 20, tipo "C", 250x50mm, incluindo divisores perfurados perfil "L", conexões e fixações, fab. Mopa</t>
  </si>
  <si>
    <t xml:space="preserve"> 06.01.300.16 </t>
  </si>
  <si>
    <t xml:space="preserve"> 95752 </t>
  </si>
  <si>
    <t>ELETRODUTO DE AÇO GALVANIZADO, CLASSE SEMI PESADO, DN 40 MM (1 1/2  ), APARENTE, INSTALADO EM PAREDE - FORNECIMENTO E INSTALAÇÃO. AF_11/2016_P</t>
  </si>
  <si>
    <t xml:space="preserve"> 06.01.300.17 </t>
  </si>
  <si>
    <t xml:space="preserve"> MPDFT0298 </t>
  </si>
  <si>
    <t>Copia da SETOP (ELE-CXS-025) - Caixa de passagem de sobrepor 200x200mm com tampa, em chapa de aço galvanizado, fab. Cemar-Legrand linha CPS</t>
  </si>
  <si>
    <t xml:space="preserve"> 06.01.400 </t>
  </si>
  <si>
    <t>Rede Elétrica Secundária</t>
  </si>
  <si>
    <t xml:space="preserve"> 06.01.400.1 </t>
  </si>
  <si>
    <t xml:space="preserve"> MPDFT0316 </t>
  </si>
  <si>
    <t>Copia da SINAPI (97587) - TIPO A: luminária quadrada de embutir para 4 lâmpadas fluorescentes T8 de 16w; corpo em chapa de aço fosfatizada e pintada eletrostaticamente, refletor e aletas parabólicas em alumínio anodizado de alta pureza e refletância, curva fotométrica aberta tipo "bat wing". Fabricação Lumicenter CAA01-E416</t>
  </si>
  <si>
    <t xml:space="preserve"> 06.01.400.2 </t>
  </si>
  <si>
    <t xml:space="preserve"> MPDFT0335 </t>
  </si>
  <si>
    <t>Copia da SINAPI (97587) - TIPO B: luminária quadrada de embutir para 2 lâmpadas fluorescentes T8 de 16w tipo mellow-light; corpo em chapa de aço fosfatizada e pintada eletrostaticamente, refletor em chapa de aço fosfatizada. Fabricação Lumicenter CML03-E216</t>
  </si>
  <si>
    <t xml:space="preserve"> 06.01.400.3 </t>
  </si>
  <si>
    <t xml:space="preserve"> MPDFT0336 </t>
  </si>
  <si>
    <t>Copia da SINAPI (97587) - TIPO C: luminária retangular de sobrepor para 2 lâmpadas fluorescentes T8 de 32W, corpo em chapa de aço fosfatizada e pintada elostraticamente, refletor facetado em alumínio anodizado de alta pureza e reflectância. Fabricação Lumicenter CAN03-S232</t>
  </si>
  <si>
    <t xml:space="preserve"> 06.01.400.4 </t>
  </si>
  <si>
    <t xml:space="preserve"> MPDFT0337 </t>
  </si>
  <si>
    <t>Copia da SINAPI (97587) - TIPO D: Luminária quadrada de embutir tipo painel led, 220VAC 12W, temperatura de cor 2700K a 3000K (branco quente), fluxo luminoso 1100lm (mín), fator de potência 0,92 (mín.), corpo em aço com pintura microtexturizada na cor branca e difusor em poliestireno translúcido. Fabricação Lumicenter EF74-E1200830</t>
  </si>
  <si>
    <t xml:space="preserve"> 06.01.400.5 </t>
  </si>
  <si>
    <t xml:space="preserve"> MPDFT0338 </t>
  </si>
  <si>
    <t>TIPO E: Luminária quadrada de embutir tipo painel led, 220VAC 12W, temperatura de cor 5000K a 5500K (branco frio), fluxo luminoso 1100lm (mín), fator de potência 0,92 (mín.), corpo em aço com pintura microtexturizada na cor branca e difusor em poliestireno translúcido. Fabricação Lumicenter EF74-E1200850.</t>
  </si>
  <si>
    <t xml:space="preserve"> 06.01.400.6 </t>
  </si>
  <si>
    <t xml:space="preserve"> MPDFT0339 </t>
  </si>
  <si>
    <t>Copia da SINAPI (97589) - Tipo F: luminária tipo pendente para 1 lâmpada com base E27, corpo e canopla em alumínio repuxado com acabamento em pintura branca, cabo multiplexado com alma de aço regulável de até 2,00m de comprimento. Fabricação Lumidec PD01-P1E27</t>
  </si>
  <si>
    <t xml:space="preserve"> 06.01.400.7 </t>
  </si>
  <si>
    <t xml:space="preserve"> MPDFT0340 </t>
  </si>
  <si>
    <t>Copia da SINAPI (97608) - Tipo G: luminária tipo arandela “tartaruga”, em alumínio injetado com acabamento na cor branca, com difusor em vidro, grade de proteção e borracha de vedação, para lâmpadas com base E27. Fabricação Lumicenter EX02-S</t>
  </si>
  <si>
    <t xml:space="preserve"> 06.01.400.8 </t>
  </si>
  <si>
    <t xml:space="preserve"> MPDFT0341 </t>
  </si>
  <si>
    <t>Copia da SINAPI (100619) - Tipo H: Poste para iluminação externa, com corpo em alumínio na cor preta e refletor em acrílico transparente, duas pétalas com lâmpada LED integrada de 40W/220VAC cada, fator de potência 0,92 (mín), temperatura de cor 4000K (branco médio), 7000lm ou superior, abertura de facho 120°, altura aproximada da base à lâmpada igual 3000mm. Fabricação Everlight Urban 80W</t>
  </si>
  <si>
    <t xml:space="preserve"> 06.01.400.9 </t>
  </si>
  <si>
    <t xml:space="preserve"> MPDFT0342 </t>
  </si>
  <si>
    <t>Copia da SBC (060000) - Tipo I: luminária circular de embutir no piso, com corpo em alumínio na cor preta e refletor em vidro temperado transparente, com lâmpada LED integrada de 3,5W/220VAC, fator de potência 0,92 (mín), temperatura de cor 3000K (branco quente), fluxo luminoso 200lm (mín.), abertura de facho 25°, diâmetro externo aproximado igual a 75mm. Fabricação Everlight Small</t>
  </si>
  <si>
    <t xml:space="preserve"> 06.01.400.10 </t>
  </si>
  <si>
    <t xml:space="preserve"> MPDFT0343 </t>
  </si>
  <si>
    <t>Copia da SBC (060641) - Tipo J: luminária tipo balizador, em alumínio injetado com acabamento na cor branca, com difusor em vidro, grade de proteção e borracha de vedação, para lâmpadas com base E27. Fabricação Lumicenter EX01-E</t>
  </si>
  <si>
    <t xml:space="preserve"> 06.01.400.11 </t>
  </si>
  <si>
    <t xml:space="preserve"> MPDFT0344 </t>
  </si>
  <si>
    <t>Copia - Copia da SBC (060000) - Tipo K: luminária circular de embutir no solo para 1 lâmpada LED/PAR30 de 10W, corpo e grade frontal de proteção em alumínio injetado com acabamento em pintura eletrostática poliéster na cor preta, difusor em vidro plano temperado, grau de proteção mínimo IP 65. Fabricação Lumicenter EX04-E</t>
  </si>
  <si>
    <t xml:space="preserve"> 06.01.400.12 </t>
  </si>
  <si>
    <t xml:space="preserve"> MPDFT0345 </t>
  </si>
  <si>
    <t>Copia da SINAPI (97599) - Bloco autônomo LED para aclareamento de emergência, de sobrepor, corpo em ABS autoextinguível de alto impacto na cor branca e difusor em policarbonato transparente, resistente a temperatura de 70°C por 1h (mín.) alimentação 220VAC com bateria interna selada livre de manutenção, tempo de recarga menor ou igual a 24h, temperatura de cor 5000K, autonomia 5h (mín.), fluxo luminoso constante 500lm (mín.), funcionamento não permanente/apenas emergência. Fabricação Fluxeon FLX 500</t>
  </si>
  <si>
    <t xml:space="preserve"> 06.01.400.13 </t>
  </si>
  <si>
    <t xml:space="preserve"> MPDFT0346 </t>
  </si>
  <si>
    <t>Copia da SINAPI (97587) - Tipo M: luminária redonda de embutir em forro de gesso para 1 lâmpada PAR 30 (base E27), sem difusor, corpo em aço com pintura eletrostática e refletor em alumínio repuxado anodizado. Fabricação Lumicenter EF05-E1PAR30</t>
  </si>
  <si>
    <t xml:space="preserve"> 06.01.400.14 </t>
  </si>
  <si>
    <t xml:space="preserve"> MPDFT0347 </t>
  </si>
  <si>
    <t>Interruptor simples embutido em alvenaria, 1 secção, linha Nereya, fab. Pial</t>
  </si>
  <si>
    <t xml:space="preserve"> 06.01.400.15 </t>
  </si>
  <si>
    <t xml:space="preserve"> MPDFT0348 </t>
  </si>
  <si>
    <t>Interruptor simples embutido em alvenaria, 2 secções, linha Nereya, fab. Pial</t>
  </si>
  <si>
    <t xml:space="preserve"> 06.01.400.16 </t>
  </si>
  <si>
    <t xml:space="preserve"> MPDFT0349 </t>
  </si>
  <si>
    <t>Interruptor simples embutido em alvenaria, 3 secções, linha Nereya, fab. Pial</t>
  </si>
  <si>
    <t xml:space="preserve"> 06.01.400.17 </t>
  </si>
  <si>
    <t xml:space="preserve"> MPDFT0350 </t>
  </si>
  <si>
    <t>Interruptor paralelo embutido em alvenaria, 1 secção, linha Nereya, fab. Pial</t>
  </si>
  <si>
    <t xml:space="preserve"> 06.01.400.18 </t>
  </si>
  <si>
    <t xml:space="preserve"> 06.01.400.19 </t>
  </si>
  <si>
    <t xml:space="preserve"> 06.01.400.20 </t>
  </si>
  <si>
    <t xml:space="preserve"> 91928 </t>
  </si>
  <si>
    <t>CABO DE COBRE FLEXÍVEL ISOLADO, 4 MM², ANTI-CHAMA 450/750 V, PARA CIRCUITOS TERMINAIS - FORNECIMENTO E INSTALAÇÃO. AF_12/2015</t>
  </si>
  <si>
    <t xml:space="preserve"> 06.01.400.21 </t>
  </si>
  <si>
    <t xml:space="preserve"> 91930 </t>
  </si>
  <si>
    <t>CABO DE COBRE FLEXÍVEL ISOLADO, 6 MM², ANTI-CHAMA 450/750 V, PARA CIRCUITOS TERMINAIS - FORNECIMENTO E INSTALAÇÃO. AF_12/2015</t>
  </si>
  <si>
    <t xml:space="preserve"> 06.01.400.22 </t>
  </si>
  <si>
    <t xml:space="preserve"> 06.01.400.23 </t>
  </si>
  <si>
    <t xml:space="preserve"> MPDFT0351 </t>
  </si>
  <si>
    <t>Copia da SINAPI (95726) - Eletroduto rígido soldável, PVC cor cinza, dn 20mm (1/2”), aparente, instalado em teto – fornecimento e instalação</t>
  </si>
  <si>
    <t xml:space="preserve"> 06.01.400.24 </t>
  </si>
  <si>
    <t xml:space="preserve"> MPDFT0352 </t>
  </si>
  <si>
    <t>Copia da SINAPI (95727) - Eletroduto rígido soldável, PVC cor cinza, dn 25mm (3/4”), aparente, instalado em teto – fornecimento e instalação</t>
  </si>
  <si>
    <t xml:space="preserve"> 06.01.400.25 </t>
  </si>
  <si>
    <t xml:space="preserve"> MPDFT0402 </t>
  </si>
  <si>
    <t>Copia da SINAPI (95728) - Eletroduto rígido soldável, PVC cor cinza, dn 32mm (1”), aparente, instalado em teto – fornecimento e instalação</t>
  </si>
  <si>
    <t xml:space="preserve"> 06.01.400.26 </t>
  </si>
  <si>
    <t xml:space="preserve"> MPDFT0355 </t>
  </si>
  <si>
    <t>Copia da SINAPI (95747) - Eletroduto rígido de aço carbono, sem costura, com revestimento protetor de zinco aplicado à quente, extremidades rosqueadas, classe pesada, Ø32 mm (1.1/4" BSPP), fab. Apolo - fornecimento e instalação</t>
  </si>
  <si>
    <t xml:space="preserve"> 06.01.400.27 </t>
  </si>
  <si>
    <t xml:space="preserve"> MPDFT0354 </t>
  </si>
  <si>
    <t>Copia da SINAPI (95746) - Eletroduto rígido de aço carbono, sem costura, com revestimento protetor de zinco aplicado à quente, extremidades rosqueadas, classe pesada, Ø25 mm (3/4" BSPP), fab. Apolo - fornecimento e instalação</t>
  </si>
  <si>
    <t xml:space="preserve"> 06.01.400.28 </t>
  </si>
  <si>
    <t xml:space="preserve"> MPDFT0425 </t>
  </si>
  <si>
    <t>Copia da SINAPI (91839) - Eletroduto metálico flexível dn 32 mm (1”), instalado sob piso elevado – fornecimento e instalação</t>
  </si>
  <si>
    <t xml:space="preserve"> 06.01.400.29 </t>
  </si>
  <si>
    <t xml:space="preserve"> 91856 </t>
  </si>
  <si>
    <t>ELETRODUTO FLEXÍVEL CORRUGADO, PVC, DN 32 MM (1"), PARA CIRCUITOS TERMINAIS, INSTALADO EM PAREDE - FORNECIMENTO E INSTALAÇÃO. AF_12/2015</t>
  </si>
  <si>
    <t xml:space="preserve"> 06.01.400.30 </t>
  </si>
  <si>
    <t xml:space="preserve"> 91854 </t>
  </si>
  <si>
    <t>ELETRODUTO FLEXÍVEL CORRUGADO, PVC, DN 25 MM (3/4"), PARA CIRCUITOS TERMINAIS, INSTALADO EM PAREDE - FORNECIMENTO E INSTALAÇÃO. AF_12/2015</t>
  </si>
  <si>
    <t xml:space="preserve"> 06.01.400.31 </t>
  </si>
  <si>
    <t xml:space="preserve"> 91852 </t>
  </si>
  <si>
    <t>ELETRODUTO FLEXÍVEL CORRUGADO, PVC, DN 20 MM (1/2"), PARA CIRCUITOS TERMINAIS, INSTALADO EM PAREDE - FORNECIMENTO E INSTALAÇÃO. AF_12/2015</t>
  </si>
  <si>
    <t xml:space="preserve"> 06.01.400.32 </t>
  </si>
  <si>
    <t xml:space="preserve"> MPDFT0353 </t>
  </si>
  <si>
    <t>Copia da SUDECAP (11.12.01) - Perfilado perfurado em chapa de aço galvanizado # 22, largura 38 mm x altura 38 mm, sem tampa, inclusive conexões</t>
  </si>
  <si>
    <t xml:space="preserve"> 06.01.400.33 </t>
  </si>
  <si>
    <t xml:space="preserve"> MPDFT0358 </t>
  </si>
  <si>
    <t>Copia da CPOS (69.03.310) - Ponto de tomada no piso para estação de trabalho (PTET)= 1 ponto de tomada duplo essencial + 1 ponto de tomada simples normal + 1 ponto de rede duplo</t>
  </si>
  <si>
    <t xml:space="preserve"> 06.01.400.34 </t>
  </si>
  <si>
    <t xml:space="preserve"> MPDFT0360 </t>
  </si>
  <si>
    <t>Ponto de tomada baixa para estação de trabalho (PTET)= 1 ponto de tomada duplo essencial + 1 ponto de tomada simples normal</t>
  </si>
  <si>
    <t xml:space="preserve"> 06.01.400.35 </t>
  </si>
  <si>
    <t xml:space="preserve"> MPDFT0359 </t>
  </si>
  <si>
    <t>Copia da CPOS (69.03.310) - Ponto de tomada no piso para equipamento de rede (PTER) = 1 ponto de tomada simples normal + 1 ponto de rede simples</t>
  </si>
  <si>
    <t xml:space="preserve"> 06.01.400.36 </t>
  </si>
  <si>
    <t xml:space="preserve"> MPDFT0361 </t>
  </si>
  <si>
    <t>Ponto de tomada simples (PTS) baixa</t>
  </si>
  <si>
    <t xml:space="preserve"> 06.01.400.37 </t>
  </si>
  <si>
    <t xml:space="preserve"> MPDFT0362 </t>
  </si>
  <si>
    <t>Ponto de tomada simples (PTS) média</t>
  </si>
  <si>
    <t xml:space="preserve"> 06.01.400.38 </t>
  </si>
  <si>
    <t xml:space="preserve"> MPDFT0363 </t>
  </si>
  <si>
    <t>Ponto de tomada simples (PTS) alta</t>
  </si>
  <si>
    <t xml:space="preserve"> 06.01.400.39 </t>
  </si>
  <si>
    <t xml:space="preserve"> MPDFT0364 </t>
  </si>
  <si>
    <t>Ponto de tomada simples (PTS) teto</t>
  </si>
  <si>
    <t xml:space="preserve"> 06.01.400.40 </t>
  </si>
  <si>
    <t xml:space="preserve"> MPDFT0365 </t>
  </si>
  <si>
    <t>Ponto de tomada de potência (PTP) média</t>
  </si>
  <si>
    <t xml:space="preserve"> 06.01.400.41 </t>
  </si>
  <si>
    <t xml:space="preserve"> MPDFT0366 </t>
  </si>
  <si>
    <t>Ponto de tomada de potência (PTP) alta</t>
  </si>
  <si>
    <t xml:space="preserve"> 06.01.400.42 </t>
  </si>
  <si>
    <t xml:space="preserve"> MPDFT0367 </t>
  </si>
  <si>
    <t>Copia da SINAPI (91990) - Sinalizador audiovisual em caixa metálica na cor branca, grau de proteção IP32 ou superior, com sinalização sonora e luminosa, alimentação 220VCA 60Hz (ref. Abafire AFSVFPNE), montado sobre espelho cego branco (ref. Pial Nereya 6634 00) instalados em caixa 4x4" de PVC embutida em alvenaria.</t>
  </si>
  <si>
    <t xml:space="preserve"> 06.01.400.43 </t>
  </si>
  <si>
    <t xml:space="preserve"> MPDFT0368 </t>
  </si>
  <si>
    <t>Copia da SINAPI (91998) - BOTOEIRA DE EMERGÊNCIA será construída em plástico ABS na cor amarela com manopla vermelha, grau de proteção IP65 ou superior, com interruptor de travamento tipo soco, com um contato NA/NF 5A(min)/220VCA 60Hz, (ref. Abafire AFAMPNE*), montada sobre espelho cego branco (ref. Pial Nereya 6634 00) instalados em caixa 4x4” de PVC embutida em alvenaria.</t>
  </si>
  <si>
    <t xml:space="preserve"> 06.01.400.44 </t>
  </si>
  <si>
    <t xml:space="preserve"> 06.01.400.45 </t>
  </si>
  <si>
    <t xml:space="preserve"> 06.01.400.46 </t>
  </si>
  <si>
    <t xml:space="preserve"> 95808 </t>
  </si>
  <si>
    <t xml:space="preserve"> 06.01.400.47 </t>
  </si>
  <si>
    <t xml:space="preserve"> 95809 </t>
  </si>
  <si>
    <t>CONDULETE DE PVC, TIPO LL, PARA ELETRODUTO DE PVC SOLDÁVEL DN 32 MM (1</t>
  </si>
  <si>
    <t xml:space="preserve"> 06.01.400.48 </t>
  </si>
  <si>
    <t xml:space="preserve"> 95789 </t>
  </si>
  <si>
    <t>CONDULETE DE ALUMÍNIO, TIPO LR, PARA ELETRODUTO DE AÇO GALVANIZADO DN 25 MM (1</t>
  </si>
  <si>
    <t xml:space="preserve"> 06.01.400.49 </t>
  </si>
  <si>
    <t xml:space="preserve"> MPDFT0369 </t>
  </si>
  <si>
    <t>Copia da SETOP (ELE-CXS-075) - Caixa de passagem no piso de aço galvanizado, própria para instalação embutida, com tampa, de dimensões aproximadas 20x20x10cm, fabricação Cemar CPE 901062 - fornecimento e instalação</t>
  </si>
  <si>
    <t xml:space="preserve"> 06.01.400.50 </t>
  </si>
  <si>
    <t xml:space="preserve"> MPDFT0370 </t>
  </si>
  <si>
    <t>Copia da SINAPI (83463) - Ponto de consolidação de tomadas</t>
  </si>
  <si>
    <t xml:space="preserve"> 06.01.400.51 </t>
  </si>
  <si>
    <t xml:space="preserve"> MPDFT0371 </t>
  </si>
  <si>
    <t>Copia da SINAPI (84402) - Ponto de consolidação de iluminação</t>
  </si>
  <si>
    <t xml:space="preserve"> 06.01.400.52 </t>
  </si>
  <si>
    <t xml:space="preserve"> MPDFT0373 </t>
  </si>
  <si>
    <t>Copia da SBC (063756) - Saída horizontal para eletroduto Ø 3/4"</t>
  </si>
  <si>
    <t xml:space="preserve"> 06.01.500 </t>
  </si>
  <si>
    <t>Aterramento e Proteção Contra Descargas Atmosféricas</t>
  </si>
  <si>
    <t xml:space="preserve"> 06.01.500.1 </t>
  </si>
  <si>
    <t xml:space="preserve"> MPDFT0374 </t>
  </si>
  <si>
    <t>Copia da SUDECAP (11.92.32) - Barra de aço galvanizado a fogo, DN 8mm (50mm²) e comprimento de 4m, fab. Montal MON-238</t>
  </si>
  <si>
    <t xml:space="preserve"> 06.01.500.2 </t>
  </si>
  <si>
    <t xml:space="preserve"> MPDFT0376 </t>
  </si>
  <si>
    <t>Copia da ORSE (11273) - Barramento de equipotencialização principal em caixa de aço acabada em pintura eletrostática na cor cinza, de dimensões aproximadas 40x40x10cm, com porta, contendo barramento de cobre de dimensões aproximadas 330x65x6,5mm, com no mínimo 1 terminal para cabos de 50mm² e 15 terminais para cabos de 16mm², para instalação sobreposta, fab. Montal MON-733</t>
  </si>
  <si>
    <t xml:space="preserve"> 06.01.500.3 </t>
  </si>
  <si>
    <t xml:space="preserve"> MPDFT0375 </t>
  </si>
  <si>
    <t>Copia da ORSE (11273) - Barramento de equipotencialização local em caixa de PVC, de dimensões aproximadas 15x18x7,5cm, com porta, contendo barramento de cobre de dimensões aproximadas 160x50x6,5mm, com 1 terminal para cabos de 50mm² e 4 terminais para cabos de 16mm², fab. Montal MON-730</t>
  </si>
  <si>
    <t xml:space="preserve"> 06.01.500.4 </t>
  </si>
  <si>
    <t xml:space="preserve"> MPDFT0412 </t>
  </si>
  <si>
    <t>Copia da SETOP (SPDA-CLIP-005) - Conector universal com sapata, fab. Montal MON-420</t>
  </si>
  <si>
    <t xml:space="preserve"> 06.01.500.5 </t>
  </si>
  <si>
    <t xml:space="preserve"> MPDFT0378 </t>
  </si>
  <si>
    <t>Copia da SINAPI (72315) - Captor aéreo em aço galvanizado a fogo, altura de 250mm, fixação horizontal com um furo e interligação à cordoalha de cobre por meio de conector de pressão com furo 3/8", fab. Montal MON-111 + MON-421</t>
  </si>
  <si>
    <t xml:space="preserve"> 06.01.500.6 </t>
  </si>
  <si>
    <t xml:space="preserve"> 96973 </t>
  </si>
  <si>
    <t>CORDOALHA DE COBRE NU 35 MM², NÃO ENTERRADA, COM ISOLADOR - FORNECIMENTO E INSTALAÇÃO. AF_12/2017</t>
  </si>
  <si>
    <t xml:space="preserve"> 06.01.500.7 </t>
  </si>
  <si>
    <t xml:space="preserve"> MPDFT0379 </t>
  </si>
  <si>
    <t>Copia da SINAPI (96973) - Cordoalha de cobre nu 35 mm², enterrada, incluindo escavação e reaterro de vala - fornecimento e instalação.</t>
  </si>
  <si>
    <t xml:space="preserve"> 06.01.500.8 </t>
  </si>
  <si>
    <t xml:space="preserve"> MPDFT0380 </t>
  </si>
  <si>
    <t>Copia da SINAPI (72272) - Conector de pressão tipo split-bolt, em cobre estanhado, fab. Montal MON-404</t>
  </si>
  <si>
    <t xml:space="preserve"> 06.01.500.9 </t>
  </si>
  <si>
    <t xml:space="preserve"> MPDFT0381 </t>
  </si>
  <si>
    <t>Copia da SINAPI (98111) - Caixa de inspeção de aterramento 30x60cm (diâmetro x profundidade) em PVC, com tampa de ferro fundido com escotilha, fab. Montal MON-712 + MON-718</t>
  </si>
  <si>
    <t xml:space="preserve"> 06.01.500.10 </t>
  </si>
  <si>
    <t xml:space="preserve"> MPDFT0408 </t>
  </si>
  <si>
    <t>Copia da SETOP (SPDA-CLIP-005) - Clipes galvanizados, fab. Montal MON-432</t>
  </si>
  <si>
    <t xml:space="preserve"> 06.01.500.11 </t>
  </si>
  <si>
    <t xml:space="preserve"> MPDFT0409 </t>
  </si>
  <si>
    <t>Concreto não estrutural, preparo com betoneira, inclusive lançamento</t>
  </si>
  <si>
    <t xml:space="preserve"> 06.01.600 </t>
  </si>
  <si>
    <t>Geração de Emergência</t>
  </si>
  <si>
    <t xml:space="preserve"> 06.01.600.1 </t>
  </si>
  <si>
    <t xml:space="preserve"> MPDFT0314 </t>
  </si>
  <si>
    <t>Copia da ORSE (8331) - CONJUNTO NO-BREAK modular, com três módulos de 20kVA/18kW com chaves estáticas e inversores independentes (totalizando 60kVA/54kW instalados), com saída senoidal pura, IGBT, on-line double conversion, 3Φ 380-380Vca a 5 fios, 60Hz, η≥92% a plena carga, dupla entrada, correção de fator de potência na entrada com fp≥0,92, battery hot swapping, com chave estática de desvio (static bypass) por módulo e de chave de desvio de manutenção (maintenance by-pass) com transferência automática de carga conforme necessário; inclusive BANCO DE BATERIAS composto de baterias seladas, estacionárias, reguladas a válvula, livres de manutenção, idêntica fabricação do conjunto no-break 60kVA/54kW, autonomia do conjunto a plena carga com (fp≥0,92) ≥15min, fabricação UPSBR MODULAR S3</t>
  </si>
  <si>
    <t xml:space="preserve"> 06.01.600.2 </t>
  </si>
  <si>
    <t xml:space="preserve"> MPDFT0315 </t>
  </si>
  <si>
    <t>Copia da CPOS (36.08.110) - GRUPO MOTOR GERADOR (GMG) deverá ser a diesel, para instalação abrigada, com motor 6 cilindros turboalimentado e refrigerado a água, sistema de partida em 12VCC, com tanque de combustível externo em material plástico com capacidade para, no mínimo, 250L de combustível, equipado com chave de transferência automática apropriada com contato seco de status de posição da chave, interface de comunicação serial RS-485 e rede MODBUS, 3Φ 380-380Vca a 5 fios 60Hz, potências elétricas mínimas 181kVA/145kW standby, fabricação Cummins Power</t>
  </si>
  <si>
    <t xml:space="preserve"> 06.01.700 </t>
  </si>
  <si>
    <t>Captação de energia fotovoltaica</t>
  </si>
  <si>
    <t xml:space="preserve"> 06.01.700.1 </t>
  </si>
  <si>
    <t xml:space="preserve"> MPDFT0156 </t>
  </si>
  <si>
    <t>Cópia da CPOS (43.03.510) - Painel fotovoltaico retangular, de silício policristalino, com estrutura em alumínio anodizado e vidro temperado de e≥ 3mm, grau de proteção IP68, DM (CxLxA) 2100x1050x45mm, temperatura de operação máxima 85°C (mínimo), garantia mínima de 10 anos para estrutura, vida útil mínima de 20 anos com potência de saída mínima de 85% da potência nominal no fim do período, com tecnologia para redução de efeito de sombreamento, Canadian Solar HiKu CS3W-395P *.</t>
  </si>
  <si>
    <t xml:space="preserve"> 06.01.700.2 </t>
  </si>
  <si>
    <t xml:space="preserve"> MPDFT0157 </t>
  </si>
  <si>
    <t>Cópia da SIURB (098248) - Inversor CC/CA sem transformador, com 2 MPPT (Maximum Power Point Tracker), faixa de tensão de entrada de 200Vcc a 800VCC (mínimo), corrente máxima de entrada 25A (mínimo), tensão nominal de saída 220/380VAC 60Hz trifásico com neutro, potência nominal de saída 17,5kVA ou superior, fator de distorção máximo 2%, fator de potência de saída variável, eficiência a 100% da saída maior ou igual a 96% com refrigeração forçada automática, com proteção contra descarga, curto-circuito e inversão de polaridade, comunicação Mdbus RTU via RS485, com datalogger e webserver integrados, fabricação Fronius Symo 17.5-3-M*.</t>
  </si>
  <si>
    <t xml:space="preserve"> 06.01.700.3 </t>
  </si>
  <si>
    <t xml:space="preserve"> MPDFT0159 </t>
  </si>
  <si>
    <t>QGS-CA-PJBZ - Quadro elétrico geral Solar CA</t>
  </si>
  <si>
    <t xml:space="preserve"> 06.01.700.4 </t>
  </si>
  <si>
    <t xml:space="preserve"> MPDFT0160 </t>
  </si>
  <si>
    <t>Quadro string-box CC externo pequeno (SBE-1,3,4,5,6, e 7), de sobrepor. Fabricação Suntree SHLX-PV2/1</t>
  </si>
  <si>
    <t xml:space="preserve"> 06.01.700.5 </t>
  </si>
  <si>
    <t xml:space="preserve"> MPDFT0165 </t>
  </si>
  <si>
    <t>Quadro string-box CC externo grande (SBE-2A e SBE-2B), de sobrepor. Fabricação Suntree SHLX-PV2/1</t>
  </si>
  <si>
    <t xml:space="preserve"> 06.01.700.6 </t>
  </si>
  <si>
    <t xml:space="preserve"> MPDFT0171 </t>
  </si>
  <si>
    <t>String box interno (SBI) em quadro de distribuição de sobrepor  300x336x150mm, Schneider Pragma PRA20113 e 2 (dois) disjuntores CC bipolares, padrão IEC 60898, 550VCC/32A, 6kA, curva C, para montagem em trilho DIN 35mm, fabricação Suntree SCB2-63DC</t>
  </si>
  <si>
    <t xml:space="preserve"> 06.01.700.7 </t>
  </si>
  <si>
    <t xml:space="preserve"> 06.01.700.8 </t>
  </si>
  <si>
    <t>Copia da Sinapi (92988) - Cabo Elétrico, 50mm², de cobre flexível, têmpera mole, encordoamento classe 5, isolação termofixa em dupla camada de borracha etilenopropileno HEPR 90°C O,6/1KV. Fabricação Prysmian linha Eprotenax Gsette</t>
  </si>
  <si>
    <t xml:space="preserve"> 06.01.700.9 </t>
  </si>
  <si>
    <t xml:space="preserve"> MPDFT0262 </t>
  </si>
  <si>
    <t>Copia da SINAPI (92992) - Cabo Elétrico CA, 95mm², de cobre flexível, têmpera mole, encordoamento classe 5, isolação termofixa em dupla camada de borracha etilenopropileno HEPR 90°C O,6/1KV. Fabricação Prysmian linha Eprotenax Gsette</t>
  </si>
  <si>
    <t xml:space="preserve"> 06.01.700.10 </t>
  </si>
  <si>
    <t xml:space="preserve"> MPDFT0560 </t>
  </si>
  <si>
    <t>Copia da SBC (063214) - Cabo Elétrico CC, 6mm², de cobre flexível, têmpera mole, encordoamento classe 5, isolação termofixa antichama sem chumbo, tensão de operação 1,8kV, temperatura de operação de 90°C (mínimo). Fabricação Prysmian linha Afumex Solar</t>
  </si>
  <si>
    <t xml:space="preserve"> 06.01.700.11 </t>
  </si>
  <si>
    <t xml:space="preserve"> MPDFT0584 </t>
  </si>
  <si>
    <t>Cópia da FDE (09.05.007) - Eletroduto CA 65mm será em aço carbono sem costura, parede classe pesada de espessura ≥1,5mm, com revestimento protetor de zinco aplicado a quente, extremidades com rosa BSP. Fabricação Apolo Tubos e Equipamentos</t>
  </si>
  <si>
    <t xml:space="preserve"> 06.01.700.12 </t>
  </si>
  <si>
    <t xml:space="preserve"> MPDFT0988 </t>
  </si>
  <si>
    <t>Copia da SINAPI (95748) - Eletroduto rígido de aço carbono, sem costura, com revestimento protetor de zinco aplicado à quente, extremidades rosqueadas, classe pesada, Ø40 mm (1 1/2" BSPP), fab. Apolo</t>
  </si>
  <si>
    <t xml:space="preserve"> 06.01.700.13 </t>
  </si>
  <si>
    <t xml:space="preserve"> 06.01.700.14 </t>
  </si>
  <si>
    <t xml:space="preserve"> MPDFT0800 </t>
  </si>
  <si>
    <t>Copia da SINAPI (95748) - Eletroduto rígido de aço carbono, sem costura, com revestimento protetor de zinco aplicado à quente, extremidades rosqueadas, classe pesada, Ø50 mm (2" BSPP), fab. Apolo - fornecimento e instalação</t>
  </si>
  <si>
    <t xml:space="preserve"> 06.01.700.15 </t>
  </si>
  <si>
    <t xml:space="preserve"> 95730 </t>
  </si>
  <si>
    <t>ELETRODUTO RÍGIDO SOLDÁVEL, PVC, DN 25 MM (3/4), APARENTE, INSTALADO EM PAREDE - FORNECIMENTO E INSTALAÇÃO. AF_11/2016_P</t>
  </si>
  <si>
    <t xml:space="preserve"> 06.01.700.16 </t>
  </si>
  <si>
    <t xml:space="preserve"> 06.03 </t>
  </si>
  <si>
    <t>DETECÇÃO E ALARME DE INCÊNDIO</t>
  </si>
  <si>
    <t xml:space="preserve"> 06.03.000.1 </t>
  </si>
  <si>
    <t xml:space="preserve"> MPDFT1021 </t>
  </si>
  <si>
    <t>Central de Incêndio endereçável com capacidade quantitativa de 03 (três) laços. A placa principal, com respectivo painel, deverá possuir cartão de memória tipo “FLASH EEPROM” (SIMM CARD) com sistema operacional - “firmware” já gravado, modelo OCTO PLUS - EN-54, marca Global Fire</t>
  </si>
  <si>
    <t xml:space="preserve"> 06.03.000.2 </t>
  </si>
  <si>
    <t xml:space="preserve"> MPDFT0416 </t>
  </si>
  <si>
    <t>Copia da ORSE (12018) - Ponto de detecção óptico, instalado no entreforro</t>
  </si>
  <si>
    <t xml:space="preserve"> 06.03.000.3 </t>
  </si>
  <si>
    <t xml:space="preserve"> MPDFT0417 </t>
  </si>
  <si>
    <t>Copia da ORSE (12018) - Ponto de detecção óptico, instalado no ambiente</t>
  </si>
  <si>
    <t xml:space="preserve"> 06.03.000.4 </t>
  </si>
  <si>
    <t xml:space="preserve"> MPDFT0418 </t>
  </si>
  <si>
    <t>Copia da ORSE (12018) - Ponto de detecção térmico endereçável, instalado no entreforro</t>
  </si>
  <si>
    <t xml:space="preserve"> 06.03.000.5 </t>
  </si>
  <si>
    <t xml:space="preserve"> MPDFT0419 </t>
  </si>
  <si>
    <t>Copia da ORSE (12018) - Ponto de detecção térmico endereçável, instalado no ambiente</t>
  </si>
  <si>
    <t xml:space="preserve"> 06.03.000.6 </t>
  </si>
  <si>
    <t xml:space="preserve"> MPDFT0420 </t>
  </si>
  <si>
    <t>Copia da IOPES (160674) - Acionador manual endereçável do tipo “quebre o vidro”, fabricação Apollo linha XP95 modelo 55200-908</t>
  </si>
  <si>
    <t xml:space="preserve"> 06.03.000.7 </t>
  </si>
  <si>
    <t xml:space="preserve"> MPDFT0421 </t>
  </si>
  <si>
    <t>Copia da SUDECAP (10.90.87) - AVISADOR SONORO-VISUAL  endereçável, por sirene multitons e iluminação piscante, fabricação Apollo modelo Valkyrie ASB</t>
  </si>
  <si>
    <t xml:space="preserve"> 06.03.000.8 </t>
  </si>
  <si>
    <t xml:space="preserve"> 95787 </t>
  </si>
  <si>
    <t>CONDULETE DE ALUMÍNIO, TIPO LR, PARA ELETRODUTO DE AÇO GALVANIZADO DN 20 MM (3/4''), APARENTE - FORNECIMENTO E INSTALAÇÃO. AF_11/2016_P</t>
  </si>
  <si>
    <t xml:space="preserve"> 06.03.000.9 </t>
  </si>
  <si>
    <t xml:space="preserve"> MPDFT0422 </t>
  </si>
  <si>
    <t>Copia da SETOP (ELE-CXS-030) - Caixa de passagem de sobrepor 300x300mm com tampa, em chapa de aço galvanizado, fab. Cemar-Legrand linha CPS</t>
  </si>
  <si>
    <t xml:space="preserve"> 06.03.000.10 </t>
  </si>
  <si>
    <t xml:space="preserve"> 06.03.000.11 </t>
  </si>
  <si>
    <t xml:space="preserve"> MPDFT0423 </t>
  </si>
  <si>
    <t>Copia da CPOS (39.12.520) - Cabo elétrico de laço de detecção e alarme em cobre flexível eletrolítico, seção 3#1,5mm², têmpera mole, encordoamento classe 2, isolação em PVC para 105ºC, passo de torção de 50~60mm, blindagem eletrostática em fita de alumínio e também poliéster, condutor dreno de cobre em contato com a fita de alumínio, isolamento para 300V, fab. Poliron/Belden, modelo 215MAAIFR</t>
  </si>
  <si>
    <t xml:space="preserve"> 06.03.000.12 </t>
  </si>
  <si>
    <t xml:space="preserve"> 06.08 </t>
  </si>
  <si>
    <t>SISTEMA DE SUPERVISÃO, COMANDO E CONTROLE</t>
  </si>
  <si>
    <t xml:space="preserve"> 06.08.100 </t>
  </si>
  <si>
    <t>Quadros</t>
  </si>
  <si>
    <t xml:space="preserve"> 06.08.100.1 </t>
  </si>
  <si>
    <t xml:space="preserve"> MPDFT0382 </t>
  </si>
  <si>
    <t>Quadro Elétrico de Automação Geral - QEAG (PJBZ)</t>
  </si>
  <si>
    <t xml:space="preserve"> 06.08.100.2 </t>
  </si>
  <si>
    <t xml:space="preserve"> MPDFT0383 </t>
  </si>
  <si>
    <t>Quadro Elétrico de Automação do Subsolo - QEA-SS (PJBZ)</t>
  </si>
  <si>
    <t xml:space="preserve"> 06.08.100.3 </t>
  </si>
  <si>
    <t xml:space="preserve"> MPDFT0384 </t>
  </si>
  <si>
    <t>Quadro Elétrico de Automação de Bombas - QEA-B-SS (PJBZ)</t>
  </si>
  <si>
    <t xml:space="preserve"> 06.08.100.4 </t>
  </si>
  <si>
    <t xml:space="preserve"> MPDFT0385 </t>
  </si>
  <si>
    <t>Quadro Elétrico de Automação Split - QEA-SPLIT (PJBZ)</t>
  </si>
  <si>
    <t xml:space="preserve"> 06.08.100.5 </t>
  </si>
  <si>
    <t xml:space="preserve"> MPDFT0386 </t>
  </si>
  <si>
    <t>Quadro Elétrico de Automação de Medição - QEA-MED (PJBZ)</t>
  </si>
  <si>
    <t xml:space="preserve"> 06.08.100.6 </t>
  </si>
  <si>
    <t xml:space="preserve"> MPDFT0387 </t>
  </si>
  <si>
    <t>Quadro Elétrico de Automação do Térreo - QEA-TE (PJBZ)</t>
  </si>
  <si>
    <t xml:space="preserve"> 06.08.100.7 </t>
  </si>
  <si>
    <t xml:space="preserve"> MPDFT0390 </t>
  </si>
  <si>
    <t>Quadro Elétrico de Automação do 1º Pavimento - QEA-1P (PJBZ)</t>
  </si>
  <si>
    <t xml:space="preserve"> 06.08.100.8 </t>
  </si>
  <si>
    <t xml:space="preserve"> MPDFT0388 </t>
  </si>
  <si>
    <t>Quadro Elétrico de Automação de Bomba Cobertura - QEA-B-COB (PJBZ)</t>
  </si>
  <si>
    <t xml:space="preserve"> 06.08.200 </t>
  </si>
  <si>
    <t>Hardware, Software e Drivers</t>
  </si>
  <si>
    <t xml:space="preserve"> 06.08.200.1 </t>
  </si>
  <si>
    <t xml:space="preserve"> MPDFT0389 </t>
  </si>
  <si>
    <t>Cópia da CPOS (40.05.350) - Sensor infravermelho passivo, modelo de referência IVP 3011 CORTINA, fabricante Intelbras - fornecimento e instalação</t>
  </si>
  <si>
    <t xml:space="preserve"> 06.08.200.2 </t>
  </si>
  <si>
    <t xml:space="preserve"> MPDFT0391 </t>
  </si>
  <si>
    <t>Cópia da CPOS (40.05.350) - SP - Sensor infravermelho passivo, modelo de referência IVP 3011 TETO, fabricante Intelbras</t>
  </si>
  <si>
    <t xml:space="preserve"> 06.08.200.3 </t>
  </si>
  <si>
    <t xml:space="preserve"> MPDFT0392 </t>
  </si>
  <si>
    <t>Cópia da CPOS (61.15.174) - SDC - Sensor de CO2, umidade e temperatura AP KNX, fabricante Schneider</t>
  </si>
  <si>
    <t xml:space="preserve"> 06.08.200.4 </t>
  </si>
  <si>
    <t xml:space="preserve"> MPDFT0393 </t>
  </si>
  <si>
    <t>Relé secundário funções ANSI 50/51, 50/51N, comunicação RS485, protocolo Modbus, modelo de referência URPE 7104, fabricante Pextron</t>
  </si>
  <si>
    <t xml:space="preserve"> 06.08.200.5 </t>
  </si>
  <si>
    <t xml:space="preserve"> MPDFT0394 </t>
  </si>
  <si>
    <t>Cópia da Sinapi (83399) - Chave Micro Switch com Alavanca de 25mm e Roldana SPDT ON-(ON) 16A 125/250VAC - modelo de referência MSW-03A, fabricante Jietong</t>
  </si>
  <si>
    <t xml:space="preserve"> 06.08.200.6 </t>
  </si>
  <si>
    <t xml:space="preserve"> MPDFT0395 </t>
  </si>
  <si>
    <t>Cópia da Sinapi (83399) - Relé térmico funções ANSI 23, 26, 49, comunicação RS485, protocolo Modbus</t>
  </si>
  <si>
    <t xml:space="preserve"> 06.08.200.7 </t>
  </si>
  <si>
    <t xml:space="preserve"> 06.08.200.8 </t>
  </si>
  <si>
    <t xml:space="preserve"> MPDFT0397 </t>
  </si>
  <si>
    <t>Cópia da Sedop (180639) - Sensor Ultrassônico de Nível para Líquidos, modelo de referência EasyTREK SP-300, fabricante NIVELCO</t>
  </si>
  <si>
    <t xml:space="preserve"> 06.08.200.9 </t>
  </si>
  <si>
    <t xml:space="preserve"> MPDFT0398 </t>
  </si>
  <si>
    <t>Cópia da CPOS (61.15.160) - Sensor de temperatura ambiente, interno, montado em parede, modelo de referência ETR100, fabricante Schneider Electric</t>
  </si>
  <si>
    <t xml:space="preserve"> 06.08.200.10 </t>
  </si>
  <si>
    <t xml:space="preserve"> MPDFT0399 </t>
  </si>
  <si>
    <t>Cópia da SIURB INFRA (020503) - Transmissor de nível hidrostático, modelo de referência TP-ST18-SUB, fabricante Acros Automação Industrial</t>
  </si>
  <si>
    <t xml:space="preserve"> 06.08.200.11 </t>
  </si>
  <si>
    <t xml:space="preserve"> MPDFT0400 </t>
  </si>
  <si>
    <t xml:space="preserve"> 06.08.400 </t>
  </si>
  <si>
    <t>Infraestrutura</t>
  </si>
  <si>
    <t xml:space="preserve"> 06.08.400.1 </t>
  </si>
  <si>
    <t xml:space="preserve"> 06.08.400.2 </t>
  </si>
  <si>
    <t xml:space="preserve"> 06.08.400.3 </t>
  </si>
  <si>
    <t xml:space="preserve"> 06.08.400.4 </t>
  </si>
  <si>
    <t xml:space="preserve"> MPDFT0403 </t>
  </si>
  <si>
    <t>Curva para eletroduto de 25mm de aço carbono, sem costura, com revestimento protetor de zinco aplicado à quente. d. Marca de referência: Apollo, Manesmman ou equivalente técnico.</t>
  </si>
  <si>
    <t xml:space="preserve"> 06.08.400.5 </t>
  </si>
  <si>
    <t xml:space="preserve"> 06.08.400.6 </t>
  </si>
  <si>
    <t xml:space="preserve"> 06.08.500 </t>
  </si>
  <si>
    <t>Cabeamento e Acessórios</t>
  </si>
  <si>
    <t xml:space="preserve"> 06.08.500.1 </t>
  </si>
  <si>
    <t xml:space="preserve"> MPDFT0404 </t>
  </si>
  <si>
    <t>Cabo 2x#0,75mm, Par(es) trançado(s) com blindagem de alumínio, resistência máxima de 150 Ωpor km, resistência de isolamento em 220 V maior que 5000 MΩ.km, rigidez dielétrica entre condutores de 1500 V. ref. Schneider Eletric</t>
  </si>
  <si>
    <t xml:space="preserve"> 06.08.500.2 </t>
  </si>
  <si>
    <t xml:space="preserve"> MPDFT0405 </t>
  </si>
  <si>
    <t>Copia da SINAPI (91927) - Cabo 2x#2,5mm, Par(es) trançado(s) com blindagem de alumínio, resistência máxima de 150 Ωpor km, resistência de isolamento em 220 V maior que 5000 MΩ.km, rigidez dielétrica entre condutores de 1500 V. Marca de referência: Schneider Eletric ou similar equivalente técnico.</t>
  </si>
  <si>
    <t xml:space="preserve"> 06.08.500.3 </t>
  </si>
  <si>
    <t xml:space="preserve"> 98297 </t>
  </si>
  <si>
    <t>CABO ELETRÔNICO CATEGORIA 6, INSTALADO EM EDIFICAÇÃO INSTITUCIONAL - FORNECIMENTO E INSTALAÇÃO. AF_11/2019</t>
  </si>
  <si>
    <t xml:space="preserve"> 06.08.500.4 </t>
  </si>
  <si>
    <t xml:space="preserve"> MPDFT0406 </t>
  </si>
  <si>
    <t>Copia da SBC (063512) - Cabo KNX para automação, em cobre rígido (4 vias) 2x2x0,80mm</t>
  </si>
  <si>
    <t xml:space="preserve"> 06.08.800 </t>
  </si>
  <si>
    <t>Testes</t>
  </si>
  <si>
    <t xml:space="preserve"> 06.08.800.1 </t>
  </si>
  <si>
    <t xml:space="preserve"> MPDFT0413 </t>
  </si>
  <si>
    <t>Teste de aceitação do sistema. Em todos os sistemas de automação inclusive com os softwares preparados e ativados com as integrações previstas.</t>
  </si>
  <si>
    <t xml:space="preserve"> 06.08.800.2 </t>
  </si>
  <si>
    <t xml:space="preserve"> MPDFT0414 </t>
  </si>
  <si>
    <t>Desenvolvimento das telas de monitoração, desenvolvimento dos softwares e parametrização do sistema, incluindo a elaboração dos projetos lógicos, dos quadros de automação e "as built"</t>
  </si>
  <si>
    <t xml:space="preserve"> 06.08.800.3 </t>
  </si>
  <si>
    <t xml:space="preserve"> 91677 </t>
  </si>
  <si>
    <t>ENGENHEIRO ELETRICISTA COM ENCARGOS COMPLEMENTARES</t>
  </si>
  <si>
    <t>H</t>
  </si>
  <si>
    <t xml:space="preserve"> 06.09 </t>
  </si>
  <si>
    <t>SISTEMA DE CABEAMENTO ESTRUTURADO</t>
  </si>
  <si>
    <t xml:space="preserve"> 06.09.000.1 </t>
  </si>
  <si>
    <t xml:space="preserve"> MPDFT0424 </t>
  </si>
  <si>
    <t>Copia da ORSE (7723) - RACK-TEL fechado 19" 44U profundidade 870mm, fab. Triunfo modelo RKS44U, incluindo switches, patch panels, voice panels e cabeamento</t>
  </si>
  <si>
    <t xml:space="preserve"> 06.09.000.2 </t>
  </si>
  <si>
    <t xml:space="preserve"> MPDFT0426 </t>
  </si>
  <si>
    <t>Copia da ORSE (7723) - RACK-DV-1S fechado 19" 44U profundidade 870mm, fab. Triunfo modelo RKS44U, incluindo switches, patch panels, voice panels e cabeamento</t>
  </si>
  <si>
    <t xml:space="preserve"> 06.09.000.3 </t>
  </si>
  <si>
    <t xml:space="preserve"> MPDFT0427 </t>
  </si>
  <si>
    <t>Copia da ORSE (7723) - RACK-DV-TE fechado 19" 32U profundidade 870mm, fab. Triunfo modelo RKS32U, incluindo switches, patch panels, voice panels e cabeamento</t>
  </si>
  <si>
    <t xml:space="preserve"> 06.09.000.4 </t>
  </si>
  <si>
    <t xml:space="preserve"> MPDFT0428 </t>
  </si>
  <si>
    <t>Copia da ORSE (7723) - RACK-DV-1P fechado 19" 32U profundidade 870mm, fab. Triunfo modelo RKS32U, incluindo switches, patch panels, voice panels e cabeamento</t>
  </si>
  <si>
    <t xml:space="preserve"> 06.09.000.5 </t>
  </si>
  <si>
    <t xml:space="preserve"> MPDFT0429 </t>
  </si>
  <si>
    <t>Copia da ORSE (7723) - RACK-SEG fechado 19" 12U profundidade 570mm para instalação em parede, fab. Triunfo modelo BKS2-12450P, incluindo switches, patch panels, voice panels e cabeamento</t>
  </si>
  <si>
    <t xml:space="preserve"> 06.09.000.6 </t>
  </si>
  <si>
    <t xml:space="preserve"> MPDFT0430 </t>
  </si>
  <si>
    <t>Copia da SINAPI (98307) - Ponto de consolidação de rede 24P, descarregado, em aço inoxidável, integralmente conectorizado com conector fêmea RJ-45 CAT.6, fabricação Furukawa 35150080</t>
  </si>
  <si>
    <t xml:space="preserve"> 06.09.000.7 </t>
  </si>
  <si>
    <t xml:space="preserve"> 06.09.000.8 </t>
  </si>
  <si>
    <t xml:space="preserve"> MPDFT0431 </t>
  </si>
  <si>
    <t>Ponto de tomada baixa para estação de trabalho (PTET) = 1 ponto de rede duplo</t>
  </si>
  <si>
    <t xml:space="preserve"> 06.09.000.9 </t>
  </si>
  <si>
    <t xml:space="preserve"> MPDFT0432 </t>
  </si>
  <si>
    <t>Ponto de tomada baixa para equipamento de rede = 1 ponto de rede simples</t>
  </si>
  <si>
    <t xml:space="preserve"> 06.09.000.10 </t>
  </si>
  <si>
    <t xml:space="preserve"> MPDFT0433 </t>
  </si>
  <si>
    <t>Ponto de tomada média para equipamento de rede = 1 ponto de rede simples</t>
  </si>
  <si>
    <t xml:space="preserve"> 06.09.000.11 </t>
  </si>
  <si>
    <t xml:space="preserve"> MPDFT0434 </t>
  </si>
  <si>
    <t>Ponto de tomada no teto para equipamento de rede = 1 ponto de rede simples</t>
  </si>
  <si>
    <t xml:space="preserve"> 06.09.000.12 </t>
  </si>
  <si>
    <t xml:space="preserve"> MPDFT0435 </t>
  </si>
  <si>
    <t>Identificação, teste e certificação de pontos de rede lógica, emissão de relatório</t>
  </si>
  <si>
    <t xml:space="preserve"> 06.09.000.13 </t>
  </si>
  <si>
    <t xml:space="preserve"> 06.09.000.14 </t>
  </si>
  <si>
    <t xml:space="preserve"> MPDFT0436 </t>
  </si>
  <si>
    <t>Copia da SETOP (ELE-CAL-075) - Eletrocalha perfurada, chapa mínima de 20, tipo "C", 300x100mm, incluindo divisores perfurados perfil "L", conexões e fixações, fab. Mopa</t>
  </si>
  <si>
    <t xml:space="preserve"> 06.09.000.15 </t>
  </si>
  <si>
    <t xml:space="preserve"> MPDFT0437 </t>
  </si>
  <si>
    <t>Copia da SETOP (ELE-CAL-065) - Eletrocalha perfurada, chapa mínima de 20, tipo "C", 150x100mm, incluindo divisores perfurados perfil "L", conexões e fixações, fab. Mopa</t>
  </si>
  <si>
    <t xml:space="preserve"> 06.09.000.16 </t>
  </si>
  <si>
    <t xml:space="preserve"> 06.09.000.17 </t>
  </si>
  <si>
    <t xml:space="preserve"> MPDFT0438 </t>
  </si>
  <si>
    <t>Copia da SETOP (ELE-CAL-045) - Eletrocalha perfurada, chapa mínima de 20, tipo "C", 100x100mm, incluindo divisores perfurados perfil "L", conexões e fixações, fab. Mopa</t>
  </si>
  <si>
    <t xml:space="preserve"> 06.09.000.18 </t>
  </si>
  <si>
    <t xml:space="preserve"> 06.09.000.19 </t>
  </si>
  <si>
    <t xml:space="preserve"> 06.09.000.20 </t>
  </si>
  <si>
    <t xml:space="preserve"> 06.09.000.21 </t>
  </si>
  <si>
    <t xml:space="preserve"> MPDFT0439 </t>
  </si>
  <si>
    <t>Copia da SINAPI (93012) - Eletroduto de PVC rígido roscável DN 100mm (4"), inclusive conexões, guia, escavação e reaterro</t>
  </si>
  <si>
    <t xml:space="preserve"> 06.09.000.22 </t>
  </si>
  <si>
    <t xml:space="preserve"> 06.09.000.23 </t>
  </si>
  <si>
    <t xml:space="preserve"> 06.09.000.24 </t>
  </si>
  <si>
    <t xml:space="preserve"> 06.09.000.25 </t>
  </si>
  <si>
    <t xml:space="preserve"> 98270 </t>
  </si>
  <si>
    <t>CABO TELEFÔNICO CI-50 50 PARES INSTALADO EM ENTRADA DE EDIFICAÇÃO - FORNECIMENTO E INSTALAÇÃO. AF_11/2019</t>
  </si>
  <si>
    <t xml:space="preserve"> 06.09.000.26 </t>
  </si>
  <si>
    <t xml:space="preserve"> 95791 </t>
  </si>
  <si>
    <t>CONDULETE DE ALUMÍNIO, TIPO LR, PARA ELETRODUTO DE AÇO GALVANIZADO DN 32 MM (1 1/4''), APARENTE - FORNECIMENTO E INSTALAÇÃO. AF_11/2016_P</t>
  </si>
  <si>
    <t xml:space="preserve"> 06.09.000.27 </t>
  </si>
  <si>
    <t xml:space="preserve"> 06.09.000.28 </t>
  </si>
  <si>
    <t xml:space="preserve"> 97894 </t>
  </si>
  <si>
    <t>CAIXA ENTERRADA ELÉTRICA RETANGULAR, EM ALVENARIA COM BLOCOS DE CONCRETO, FUNDO COM BRITA, DIMENSÕES INTERNAS: 1X1X0,6 M. AF_12/2020</t>
  </si>
  <si>
    <t xml:space="preserve"> 06.09.000.29 </t>
  </si>
  <si>
    <t xml:space="preserve"> 101799 </t>
  </si>
  <si>
    <t>TAMPA PARA CAIXA TIPO R2 E R3, EM FERRO FUNDIDO, DIMENSÕES INTERNAS: 0,55 X 1,10 M - FORNECIMENTO E INSTALAÇÃO. AF_12/2020</t>
  </si>
  <si>
    <t xml:space="preserve"> 07 </t>
  </si>
  <si>
    <t>INSTALAÇÕES MECÂNICAS E DE UTILIDADES</t>
  </si>
  <si>
    <t xml:space="preserve"> 07.01 </t>
  </si>
  <si>
    <t>ELEVADORES</t>
  </si>
  <si>
    <t xml:space="preserve"> 07.01.000.1 </t>
  </si>
  <si>
    <t xml:space="preserve"> MPDFT0057 </t>
  </si>
  <si>
    <t>Elevador com capacidade para 8 passageiros ou 600kg, 3 paradas, velocidade nominal de 1,00 m/s - fornecimento e instalação</t>
  </si>
  <si>
    <t xml:space="preserve"> 07.02 </t>
  </si>
  <si>
    <t>AR CONDICIONADO CENTRAL</t>
  </si>
  <si>
    <t xml:space="preserve"> 07.02.200 </t>
  </si>
  <si>
    <t>Condicionadores</t>
  </si>
  <si>
    <t xml:space="preserve"> 07.02.200.1 </t>
  </si>
  <si>
    <t xml:space="preserve"> MPDFT0058 </t>
  </si>
  <si>
    <t>Aparelho de ar condicionado de expansão direta split, tipo hi-wall, gás refrigerante R-410A, compressor com sistema inverter,  capacidade nominal de resfriamento de 12.000 BTU/h , dimensões da unidade externa (AxLxP) 550 x 740 x 326mm, massa 26kg, dimensões da unidade interna (AxLxP) 285 x 770 x 225mm, massa 8 kg, linha de líquido Ø6,35mm, linha de sucção Ø9,53mm, conexão do dreno de Ø20mm, cor branca, alimentação elétrica 220- monofásica-60Hz, potência elétrica 1,03kW, COP 3,45, incluindo: filtro de ar e controle remoto sem fio. Modelo de referência: DAIKIN- STK12P5VL (FTK12P5VL+RK12P5VL) ou similar equivalente.</t>
  </si>
  <si>
    <t xml:space="preserve"> 07.02.200.2 </t>
  </si>
  <si>
    <t xml:space="preserve"> MPDFT0059 </t>
  </si>
  <si>
    <t>Aparelho de ar condicionado de expansão direta split, tipo hi-wall, gás refrigerante R-410A, compressor com sistema inverter,  capacidade nominal de resfriamento de 18.000 BTU/h , dimensões da unidade externa (AxLxP) 735 x 954 x 374mm, massa 48kg, dimensões da unidade interna (AxLxP) 285 x 770 x 225mm, massa 8 kg, linha de líquido Ø6,35mm, linha de sucção Ø12,7mm, conexão do dreno de Ø20mm, cor branca, alimentação elétrica 220- monofásica-60Hz, potência elétrica 1,498kW, COP 3,46, incluindo: filtro de ar e controle remoto sem fio. Modelo de referência: DAIKIN- STK18P5VL (FTK18P5VL+RK18P5VL) ou similar equivalente.</t>
  </si>
  <si>
    <t xml:space="preserve"> 07.02.200.3 </t>
  </si>
  <si>
    <t xml:space="preserve"> MPDFT0286 </t>
  </si>
  <si>
    <t>Ventilador helicocentrífugo com isolamento fono-absorvente, construído em material plástico, desmontável, motor regulável 60 Hz, 220V, potência 43W, rotação 2570rpm, vazão em descarga livre 395m³/h, nível de pressão sonora 23 dB(A), diâmetro do duto 125mm, peso 5kg, incluindo comporta anti-retorno, acoplamento para duto retangular, damper regulador de vazão, flanges e juntas de borrachas (admissão e saída) e suporte para instalação no entreforro. Modelo de referência: Soler&amp;Palau OTAM TD-350/125 Silent + MCA+MAR ou similar equivalente.</t>
  </si>
  <si>
    <t xml:space="preserve"> 07.02.200.4 </t>
  </si>
  <si>
    <t xml:space="preserve"> MPDFT0440 </t>
  </si>
  <si>
    <t>Ventilador helicocentrífugo com isolamento fono-absorvente, construído em material plástico, desmontável, motor regulável 60 Hz, 220V, potência 245W, rotação 2775rpm, vazão em descarga livre 1060m³/h, nível de pressão sonora 31 dB(A), diâmetro do duto 250mm, peso 20kg, incluindo comporta anti-retorno, acoplamento para duto retangular, damper regulador de vazão, flanges e juntas de borrachas (admissão e saída) e suporte para instalação no entreforro. Modelo de referência: Soler&amp;Palau OTAM TD-1300/250 Silent + MCA+MAR ou similar equivalente.</t>
  </si>
  <si>
    <t xml:space="preserve"> 07.02.200.5 </t>
  </si>
  <si>
    <t xml:space="preserve"> MPDFT0475 </t>
  </si>
  <si>
    <t>Gabinete de ventilação com rotores tipo “sirocco” de dupla aspiração, ponto operacional vazão 5500m³/h, 70mmca,  incluindo: motor elétrico 3CV, ligações flexíveis na aspiração, registro para regulagem da vazão, gaveta 1º estágio com filtro G4, gaveta 2º estágio com filtro F5 (conforme ABNT 16401), isoladores de vibração. Modelo de referência: OTAM linha GVS - TDA 12/9 posição H180º  ou similar equivalente.</t>
  </si>
  <si>
    <t xml:space="preserve"> 07.02.200.6 </t>
  </si>
  <si>
    <t xml:space="preserve"> MPDFT0476 </t>
  </si>
  <si>
    <t>Gabinete de ventilação com rotores tipo “sirocco” de dupla aspiração, ponto operacional vazão 6142m³/h, 70mmca,  incluindo: motor elétrico, ligações flexíveis na aspiração, registro para regulagem da vazão, gaveta 1º estágio com filtro G4, gaveta 2º estágio com filtro F5 (conforme ABNT 16401), isoladores de vibração. Modelo de referência: OTAM linha GVS - TDA 12/9 posição H180º  ou similar equivalente.</t>
  </si>
  <si>
    <t xml:space="preserve"> 07.02.200.7 </t>
  </si>
  <si>
    <t xml:space="preserve"> MPDFT0477 </t>
  </si>
  <si>
    <t>(UI-02) -Unidade interna para sistema VRF, tipo cassete,  gás refrigerante R-410A, capacidade de resfriamento de 3,6kW (12300 BTU/h), vazão de ar máxima de 750m³/h, ajuste alto-médio-baixo, dimensões externas (AxLxP) 204mm x 840mm x 840mm, peso 20kg, conexão gás refrigerante 6,35mm e 12,7mm,  alimentação elétrica 220- monofásica-60Hz, potência elétrica 49W, incluindo: controle remoto sem fio;  kit bomba de dreno e filtro de ar. Modelo de referência: DAIKIN FXFSQ32AVE  –  ou similiar equivalente.</t>
  </si>
  <si>
    <t xml:space="preserve"> 07.02.200.8 </t>
  </si>
  <si>
    <t xml:space="preserve"> MPDFT0036 </t>
  </si>
  <si>
    <t>(UI-03) – Unidade interna para sistema VRF, tipo cassete,  gás refrigerante R-410A, capacidade de resfriamento de 4,5kW (15400 BTU/h), vazão de ar máxima de 810m³/h, ajuste alto-médio-baixo, dimensões externas (AxLxP) 204mm x 840mm x 840mm, peso 20kg, conexão gás refrigerante 6,35mm e 12,7mm,  alimentação elétrica 220- monofásica-60Hz, potência elétrica 59W, incluindo: controle remoto sem fio;  kit bomba de dreno e filtro de ar. Modelo de referência: DAIKIN FXFSQ40AVE –  ou similiar equivalente.</t>
  </si>
  <si>
    <t xml:space="preserve"> 07.02.200.9 </t>
  </si>
  <si>
    <t xml:space="preserve"> MPDFT0032 </t>
  </si>
  <si>
    <t>(UI-04) – Unidade interna para sistema VRF, tipo cassete,  gás refrigerante R-410A, capacidade de resfriamento de 9,0kW (30700 BTU/h), vazão de ar máxima de 1800m³/h, ajuste alto-médio-baixo, dimensões externas (AxLxP) 288mm x 840mm x 840mm, peso 26kg, conexão gás refrigerante 9,53mm e 15,88mm, alimentação elétrica 220- monofásica-60Hz, potência elétrica 214W, incluindo: controle remoto sem fio;  kit bomba de dreno e filtro de ar. Modelo de referência: DAIKIN FXFSQ80AVE –  ou similiar equivalente.</t>
  </si>
  <si>
    <t xml:space="preserve"> 07.02.200.10 </t>
  </si>
  <si>
    <t xml:space="preserve"> MPDFT0037 </t>
  </si>
  <si>
    <t>(UI-05) – Unidade interna para sistema VRF, tipo cassete,  gás refrigerante R-410A, capacidade de resfriamento de 11,2kW (38200 BTU/h), vazão de ar máxima de 1800m³/h, ajuste alto-médio-baixo, dimensões externas (AxLxP) 288mm x 840mm x 840mm, peso 26kg, conexão gás refrigerante 9,53mm e 15,88mm,  alimentação elétrica 220- monofásica-60Hz, potência elétrica 214W, incluindo: controle remoto sem fio;  kit bomba de dreno e filtro de ar. Modelo de referência: DAIKIN FXFSQ100AVE –  ou similiar equivalente.</t>
  </si>
  <si>
    <t xml:space="preserve"> 07.02.200.11 </t>
  </si>
  <si>
    <t xml:space="preserve"> MPDFT0038 </t>
  </si>
  <si>
    <t>(UI-06) – Unidade interna para sistema VRF, tipo cassete,  gás refrigerante R-410A, capacidade de resfriamento de 14,0kW (47800 BTU/h), vazão de ar máxima de 1800m³/h, ajuste alto-médio-baixo, dimensões externas (AxLxP) 288mm x 840mm x 840mm, peso 26kg, conexão gás refrigerante 9,53mm e 15,88mm, alimentação elétrica 220- monofásica-60Hz, potência elétrica 214W, incluindo: controle remoto sem fio; kit bomba de dreno e filtro de ar. Modelo de referência: DAIKIN FXFSQ125AVE –  ou similiar equivalente</t>
  </si>
  <si>
    <t xml:space="preserve"> 07.02.200.12 </t>
  </si>
  <si>
    <t xml:space="preserve"> MPDFT0039 </t>
  </si>
  <si>
    <t>Controle remoto sem fio para unidade evaporadora cassete new round flow. Fabricação DAIKIN, modelo BRC7M634F</t>
  </si>
  <si>
    <t xml:space="preserve"> 07.02.200.13 </t>
  </si>
  <si>
    <t xml:space="preserve"> MPDFT0040 </t>
  </si>
  <si>
    <t>(UE-02) – Unidade externa para sistema VRF, capacidade nominal de resfriamento 73,0kW, composta de 2 unidades com dimensões (AxLxP) 1657x930x765 e 1657x1240x765 , peso total 476kg, gás refrigerante R-410A, com válvula de expansão eletrônica, compressor hermético scroll inverter, trocador de calor tipo corrente cruzada, com aletas de alumínio e tubos de cobre, vazão total de ar 26100m³/h, linha de líquido ø 19,1mm, linha de gás ø 31,8mm, alimentação elétrica trifásica, 60 Hz, 380V, potência elétrica 17,77kW (6,50kW + 11,27kW ). Modelo de referência: Daikin RHXYQ26AYL ou similar equivalente.</t>
  </si>
  <si>
    <t xml:space="preserve"> 07.02.200.14 </t>
  </si>
  <si>
    <t xml:space="preserve"> MPDFT0041 </t>
  </si>
  <si>
    <t>(UE-03) – Unidade externa para sistema VRF, capacidade nominal de resfriamento 95,0kW, composta de 2 unidades com dimensões (AxLxP) 1657x930x765 e 1657x1240x765 , peso total 530kg, gás refrigerante R-410A, com válvula de expansão eletrônica, compressor hermético scroll inverter, trocador de calor tipo corrente cruzada, com aletas de alumínio e tubos de cobre, vazão total de ar 27360m³/h, linha de líquido ø 19,1mm, linha de gás ø 31,8mm, alimentação elétrica trifásica, 60 Hz, 380V, potência elétrica 25,01kW (8,01kW + 17,00kW ). Modelo de referência: Daikin RHXYQ34AYL ou similar equivalente.</t>
  </si>
  <si>
    <t xml:space="preserve"> 07.02.200.15 </t>
  </si>
  <si>
    <t xml:space="preserve"> MPDFT0042 </t>
  </si>
  <si>
    <t>(UE-01) – Unidade externa para sistema VRF, capacidade nominal de resfriamento 56,0kW,  com dimensões (AxLxP) 1657x1240x765, peso 317kg, gás refrigerante R-410A, com válvula de expansão eletrônica, compressor hermético scroll inverter, trocador de calor tipo corrente cruzada, com aletas de alumínio e tubos de cobre, vazão total de ar 15660m³/h, linha de líquido ø 15,88mm, linha de gás ø 28,6mm, alimentação elétrica trifásica, 60 Hz, 380V, potência elétrica 15,0kW (modo aquecimento) . Modelo de referência: Daikin RHXYQ20AYL ou similar equivalente.</t>
  </si>
  <si>
    <t xml:space="preserve"> 07.02.200.16 </t>
  </si>
  <si>
    <t xml:space="preserve"> MPDFT0043 </t>
  </si>
  <si>
    <t>(AT-1) - Unidade controladora do sistema VRF, para controle e monitoramento das unidades internas e externas, incluindo: software; expansão de portas adicionais; display com tela sensível ao toque (touch screen); possibilidade de customização, como planta, vista ou corte dos ambientes; função programação horária; função histórico; acesso remoto; gestão de energia; relatórios de desempenho; e função de bloqueio. Modelo de referência: Daikin ITM DCM601A51+DCM601A52+DCM002A51+SVM-PS1 ou similar equivalente.</t>
  </si>
  <si>
    <t xml:space="preserve"> 07.02.200.17 </t>
  </si>
  <si>
    <t xml:space="preserve"> MPDFT0044 </t>
  </si>
  <si>
    <t>(AT-2) – Unidade controladora para acesso remoto via internet que permita acesso às funções da unidade controladora do sistema VRF, incluindo: antena WI-FI; alerta via e-mail; cadastro de usuários por nível de acesso; ajuste de setpoint da temperatura ambiente; acesso à programação horária; liga e desliga de unidades internas e externas. Modelo de referência: Daikin SVMPC2+DCM007A51 ou similar equivalente.</t>
  </si>
  <si>
    <t xml:space="preserve"> 07.02.300 </t>
  </si>
  <si>
    <t>Redes de Dutos</t>
  </si>
  <si>
    <t xml:space="preserve"> 07.02.300.1 </t>
  </si>
  <si>
    <t xml:space="preserve"> MPDFT0045 </t>
  </si>
  <si>
    <t>Difusor de insuflação de ar exterior, dimensões 371x208mm, aletas fixas, em perfil de alumínio extrudado e anodizado, para insuflamento em 2 direções, incluindo registro acoplado de aletas convergentes. Modelo de referência: TROX ADQ-2 371x208mm ou similar equivalente.</t>
  </si>
  <si>
    <t xml:space="preserve"> 07.02.300.2 </t>
  </si>
  <si>
    <t xml:space="preserve"> MPDFT0046 </t>
  </si>
  <si>
    <t>Difusor de insuflação, dimensões 671x376mm, aletas fixas, em perfil de alumínio extrudado e anodizado, para insuflamento em 1 direção, incluindo registro acoplado de aletas convergentes. Modelo de referência: TROX ADQ-1 671x376mm ou similar equivalente.</t>
  </si>
  <si>
    <t xml:space="preserve"> 07.02.300.3 </t>
  </si>
  <si>
    <t xml:space="preserve"> MPDFT0047 </t>
  </si>
  <si>
    <t>Difusor de insuflação de ar exterior, dimensões 471x264mm, aletas fixas, em perfil de alumínio extrudado e anodizado, para insuflamento em 2 direções, incluindo registro acoplado de aletas convergentes. Modelo de referência: TROX ADQ-2 471x264mm ou similar equivalente.</t>
  </si>
  <si>
    <t xml:space="preserve"> 07.02.300.4 </t>
  </si>
  <si>
    <t xml:space="preserve"> MPDFT0051 </t>
  </si>
  <si>
    <t>Grelha de insuflação, dimensões 225x125mm,  aletas fixas e horizontais, saída de ar inclinada 15º em realação a grelha, fabricada com perfis de alumínio extrudado, anodizado, na cor natural, incluindo registro de lâminas opostas e dupla deflexão. Modelo de referência: TROX AH-15/DG ou similar equivalente.</t>
  </si>
  <si>
    <t xml:space="preserve"> 07.02.300.5 </t>
  </si>
  <si>
    <t xml:space="preserve"> MPDFT0052 </t>
  </si>
  <si>
    <t>Grelha de exaustão, dimensões 325x125mm, aletas verticais ajustadas individualmente, fabricada com perfis de alumínio extrudado, anodizado, na cor natural, incluindo registro de lâminas opostas e dupla deflexão. Modelo de referência: TROX VAT-DG ou similar equivalente</t>
  </si>
  <si>
    <t xml:space="preserve"> 07.02.300.6 </t>
  </si>
  <si>
    <t xml:space="preserve"> MPDFT0096 </t>
  </si>
  <si>
    <t>Grelha de exaustão, dimensões 325x325mm, aletas verticais ajustadas individualmente, fabricada com perfis de alumínio extrudado, anodizado, na cor natural, incluindo registro de lâminas opostas e dupla deflexão. Modelo de referência: TROX VAT-DG ou similar equivalente</t>
  </si>
  <si>
    <t xml:space="preserve"> 07.02.300.7 </t>
  </si>
  <si>
    <t xml:space="preserve"> MPDFT0060 </t>
  </si>
  <si>
    <t>Dutos de ar condicionado (ar exterior, retorno e exaustão) em espuma rígida de poliuretano com revestimento em alumínio nas superfícies internas e externas, nas dimensões internas indicadas em projeto, painéis com densidade de 42kg/m³, espessura 20mm, construído conforme orientação do fabricante, incluindo visitas pré-fabricadas (portas de inspeção) a cada 7 metros de trecho reto ou após curvas, perfis de união, baioneta, canto de reforço, canto de acabamento, perfis, barras de reforço, colarinhos, cola adesiva, massa de vedação, etc., com utilização das ferramentas bancada, facas especiais, punhos, marcadores de fita, caneta de nylon, aplicador de fita, alicate de bico, esquadro, estilete, martela de borracha, esquadros, vincadeira, compasso, cortador de colarinho, régua, etc. Modelo de referência:  Multivac MPU ou similar equivalente.</t>
  </si>
  <si>
    <t xml:space="preserve"> 07.02.300.8 </t>
  </si>
  <si>
    <t xml:space="preserve"> MPDFT0061 </t>
  </si>
  <si>
    <t>Registro de vazão fabricado em chapa de aço galvanizado, dimensões 400x305mm, com lâminas convergentes e acionamento por alavanca. Modelo de referência: TROX série RL-B (B=400mm e H=305) ou similar equivalente.</t>
  </si>
  <si>
    <t xml:space="preserve"> 07.02.300.9 </t>
  </si>
  <si>
    <t xml:space="preserve"> MPDFT0062 </t>
  </si>
  <si>
    <t>Registro de vazão fabricado em chapa de aço galvanizado, dimensões 500x305mm, com lâminas convergentes e acionamento por alavanca. Modelo de referência: TROX série RL-B (B=500mm e H=305) ou similar equivalente.</t>
  </si>
  <si>
    <t xml:space="preserve"> 07.02.300.10 </t>
  </si>
  <si>
    <t xml:space="preserve"> MPDFT0064 </t>
  </si>
  <si>
    <t>Registro de vazão fabricado em chapa de aço galvanizado, dimensões 500x405mm, com lâminas convergentes e acionamento por alavanca. Modelo de referência: TROX série RL-B (B=500mm e H=405) ou similar equivalente.</t>
  </si>
  <si>
    <t xml:space="preserve"> 07.02.400 </t>
  </si>
  <si>
    <t>Redes Hidráulicas</t>
  </si>
  <si>
    <t xml:space="preserve"> 07.02.400.1 </t>
  </si>
  <si>
    <t xml:space="preserve"> MPDFT0069 </t>
  </si>
  <si>
    <t>Tubo de cobre,  sem costura, diâmetro de 6,35 mm (1/4"), espessura da parede de 0,8 mm soldável, têmpera mole, para condução do gás refrigerante R-410A,incluindo: acessórios (curvas, joelhos luvas, etc); suporte para tubulação de tubo de cobre, com espaçamento máximo de 2,5m e isolamento térmico</t>
  </si>
  <si>
    <t xml:space="preserve"> 07.02.400.2 </t>
  </si>
  <si>
    <t xml:space="preserve"> 97332 </t>
  </si>
  <si>
    <t>TUBO EM COBRE FLEXÍVEL, DN 3/8", COM ISOLAMENTO, INSTALADO EM RAMAL DE ALIMENTAÇÃO DE AR CONDICIONADO COM CONDENSADORA CENTRAL  FORNECIMENTO E INSTALAÇÃO. AF_12/2015</t>
  </si>
  <si>
    <t xml:space="preserve"> 07.02.400.3 </t>
  </si>
  <si>
    <t xml:space="preserve"> 97333 </t>
  </si>
  <si>
    <t>TUBO EM COBRE FLEXÍVEL, DN 1/2", COM ISOLAMENTO, INSTALADO EM RAMAL DE ALIMENTAÇÃO DE AR CONDICIONADO COM CONDENSADORA CENTRAL  FORNECIMENTO E INSTALAÇÃO. AF_12/2015</t>
  </si>
  <si>
    <t xml:space="preserve"> 07.02.400.4 </t>
  </si>
  <si>
    <t xml:space="preserve"> MPDFT0070 </t>
  </si>
  <si>
    <t>Tubo de cobre,  sem costura, diâmetro de 15,88 mm (5/8"), espessura da parede de 1 mm soldável, têmpera mole, para condução do gás refrigerante R-410A,incluindo: acessórios (curvas, joelhos luvas, etc); suporte para tubulação de tubo de cobre, com espaçamento máximo de 2,5m e isolamento térmico</t>
  </si>
  <si>
    <t xml:space="preserve"> 07.02.400.5 </t>
  </si>
  <si>
    <t xml:space="preserve"> MPDFT0073 </t>
  </si>
  <si>
    <t>Tubo de cobre,  sem costura, diâmetro de 19,05 mm (3/4"), espessura da parede de 1 mm soldável, têmpera mole, para condução do gás refrigerante R-410A,incluindo: acessórios (curvas, joelhos luvas, etc); suporte para tubulação de tubo de cobre, com espaçamento máximo de 2,5m e isolamento térmico</t>
  </si>
  <si>
    <t xml:space="preserve"> 07.02.400.6 </t>
  </si>
  <si>
    <t xml:space="preserve"> MPDFT0074 </t>
  </si>
  <si>
    <t>Tubo de cobre,  sem costura, diâmetro de 22,20 mm (7/8"), espessura da parede de 1 mm soldável, têmpera duro, para condução do gás refrigerante R-410A,incluindo: acessórios (curvas, joelhos luvas, etc); suporte para tubulação de tubo de cobre, com espaçamento máximo de 2,5m e isolamento térmico</t>
  </si>
  <si>
    <t xml:space="preserve"> 07.02.400.7 </t>
  </si>
  <si>
    <t xml:space="preserve"> MPDFT0075 </t>
  </si>
  <si>
    <t>Tubo de cobre,  sem costura, diâmetro de 28,60 mm (1 1/8"), espessura da parede de 1 mm soldável, têmpera duro, para condução do gás refrigerante R-410A,incluindo: acessórios (curvas, joelhos luvas, etc); suporte para tubulação de tubo de cobre, com espaçamento máximo de 2,5m e isolamento térmico</t>
  </si>
  <si>
    <t xml:space="preserve"> 07.02.400.8 </t>
  </si>
  <si>
    <t xml:space="preserve"> MPDFT0076 </t>
  </si>
  <si>
    <t>Tubo de cobre,  sem costura, diâmetro de 31,75 mm (1 1/4"), espessura da parede de 1,10 mm soldável, têmpera duro, para condução do gás refrigerante R-410A,incluindo: acessórios (curvas, joelhos luvas, etc); suporte para tubulação de tubo de cobre, com espaçamento máximo de 2,5m e isolamento térmico</t>
  </si>
  <si>
    <t xml:space="preserve"> 07.02.400.9 </t>
  </si>
  <si>
    <t xml:space="preserve"> MPDFT0077 </t>
  </si>
  <si>
    <t>Tubo de cobre,  sem costura, diâmetro de 34,92 mm (1 3/8"), espessura da parede de 1,35 mm soldável, têmpera duro, para condução do gás refrigerante R-410A,incluindo: acessórios (curvas, joelhos luvas, etc); suporte para tubulação de tubo de cobre, com espaçamento máximo de 2,5m e isolamento térmico</t>
  </si>
  <si>
    <t xml:space="preserve"> 07.02.400.10 </t>
  </si>
  <si>
    <t xml:space="preserve"> MPDFT0078 </t>
  </si>
  <si>
    <t>Tubo de cobre,  sem costura, diâmetro de 38,10 mm (1 1/2"), espessura da parede de 1,35 mm soldável, têmpera duro, para condução do gás refrigerante R-410A,incluindo: acessórios (curvas, joelhos luvas, etc); suporte para tubulação de tubo de cobre, com espaçamento máximo de 2,5m e isolamento térmico</t>
  </si>
  <si>
    <t xml:space="preserve"> 07.02.400.11 </t>
  </si>
  <si>
    <t xml:space="preserve"> MPDFT0079 </t>
  </si>
  <si>
    <t>Tubo de dreno em PVC soldável 25mm, com isolamento térmico com espuma elastomérica, espessura mínima de 8mm. Modelo : Poliplex - Isoline ou similar equivalente</t>
  </si>
  <si>
    <t xml:space="preserve"> 07.02.400.12 </t>
  </si>
  <si>
    <t xml:space="preserve"> MPDFT0080 </t>
  </si>
  <si>
    <t>Tubo de dreno em PVC soldável 32mm, com isolamento térmico com espuma elastomérica, espessura mínima de 8mm. Modelo : Poliplex - Isoline ou similar equivalente</t>
  </si>
  <si>
    <t xml:space="preserve"> 07.02.400.13 </t>
  </si>
  <si>
    <t xml:space="preserve"> MPDFT0081 </t>
  </si>
  <si>
    <t>Tubo de dreno em PVC soldável 40mm, com isolamento térmico com espuma elastomérica, espessura mínima de 8mm. Modelo : Poliplex - Isoline ou similar equivalente</t>
  </si>
  <si>
    <t xml:space="preserve"> 07.02.400.14 </t>
  </si>
  <si>
    <t xml:space="preserve"> MPDFT0082 </t>
  </si>
  <si>
    <t>Tubo de dreno em PVC soldável 50mm, com isolamento térmico com espuma elastomérica, espessura mínima de 8mm. Modelo : Poliplex - Isoline ou similar equivalente</t>
  </si>
  <si>
    <t xml:space="preserve"> 07.02.400.15 </t>
  </si>
  <si>
    <t xml:space="preserve"> MPDFT0083 </t>
  </si>
  <si>
    <t>Tubos de ramificação (refnet) em cobre fabricado/aprovado pelo fabricante dos equipamentos do sistema VRF, para as linhas de líquido e de gás, para unidades internas abaixo de 20.000 kcal/h. Modelo de referência: Daikin -KHRP26A22T ou similar equivalente.</t>
  </si>
  <si>
    <t xml:space="preserve"> 07.02.400.16 </t>
  </si>
  <si>
    <t xml:space="preserve"> MPDFT0084 </t>
  </si>
  <si>
    <t>Tubos de ramificação (refnet) em cobre fabricado/aprovado pelo fabricante dos equipamentos do sistema VRF, para as linhas de líquido e de gás, para unidades internas abaixo de 29.000 kcal/h. Modelo de referência: Daikin -KHRP26A33T ou similar equivalente.</t>
  </si>
  <si>
    <t xml:space="preserve"> 07.02.400.17 </t>
  </si>
  <si>
    <t xml:space="preserve"> MPDFT0085 </t>
  </si>
  <si>
    <t>Tubos de ramificação (refnet) em cobre fabricado/aprovado pelo fabricante dos equipamentos do sistema VRF, para as linhas de líquido e de gás, para unidades internas abaixo de 64.000 kcal/h. Modelo de referência: Daikin -KHRP26A72T ou similar equivalente.</t>
  </si>
  <si>
    <t xml:space="preserve"> 07.02.400.18 </t>
  </si>
  <si>
    <t xml:space="preserve"> MPDFT0087 </t>
  </si>
  <si>
    <t>Tubos de ramificação (refnet) em cobre fabricado/aprovado pelo fabricante dos equipamentos do sistema VRF, para as linhas de líquido e de gás, para unidades internas acima de 64.000 kcal/h, incluindo  redução. Modelo de referência: Daikin - KHRP26A73T +KHRP26M73TP ou similar equivalente.</t>
  </si>
  <si>
    <t xml:space="preserve"> 07.02.400.19 </t>
  </si>
  <si>
    <t xml:space="preserve"> MPDFT0089 </t>
  </si>
  <si>
    <t>Kit de tubulação para conexões múltiplas das unidades externas. Modelo de referência: Daikin BHFP22P100 ou similar equivalente.</t>
  </si>
  <si>
    <t xml:space="preserve"> 07.02.500 </t>
  </si>
  <si>
    <t>Redes Elétricas</t>
  </si>
  <si>
    <t xml:space="preserve"> 07.02.500.1 </t>
  </si>
  <si>
    <t xml:space="preserve"> MPDFT0093 </t>
  </si>
  <si>
    <t>Eletroduto roscável em PVC para comunicação do sistema VRF, incluindo para cada ciclo indicado cabos de comunicação 2x1,5mm², blindado, com aterramento, interligando as unidades evaporadoras e unidades condensadoras de cada ciclo. Modelo de referência: Elecon (eletroduto) - Poliron (cabo) ou similar equivalente</t>
  </si>
  <si>
    <t xml:space="preserve"> 07.02.500.2 </t>
  </si>
  <si>
    <t xml:space="preserve"> 95795 </t>
  </si>
  <si>
    <t>CONDULETE DE ALUMÍNIO, TIPO T, PARA ELETRODUTO DE AÇO GALVANIZADO DN 20 MM (3/4</t>
  </si>
  <si>
    <t xml:space="preserve"> 07.02.700 </t>
  </si>
  <si>
    <t>Serviços Diversos</t>
  </si>
  <si>
    <t xml:space="preserve"> 07.02.700.1 </t>
  </si>
  <si>
    <t xml:space="preserve"> 96620 </t>
  </si>
  <si>
    <t>LASTRO DE CONCRETO MAGRO, APLICADO EM PISOS OU RADIERS. AF_08/2017</t>
  </si>
  <si>
    <t xml:space="preserve"> 07.02.700.2 </t>
  </si>
  <si>
    <t xml:space="preserve"> 07.02.700.3 </t>
  </si>
  <si>
    <t xml:space="preserve"> MPDFT1029 </t>
  </si>
  <si>
    <t>Balanceamento, treinamento, testes e comissionamento das instalações mecânicas conforme memorial descritivo - PJBZ</t>
  </si>
  <si>
    <t xml:space="preserve"> 08 </t>
  </si>
  <si>
    <t>INSTALAÇÕES DE PREVENÇÃO E COMBATE A INCÊNDIO</t>
  </si>
  <si>
    <t xml:space="preserve"> 08.01 </t>
  </si>
  <si>
    <t>PREVENÇÃO E COMBATE A INCÊNDIO</t>
  </si>
  <si>
    <t xml:space="preserve"> 08.01.200 </t>
  </si>
  <si>
    <t xml:space="preserve"> 08.01.200.1 </t>
  </si>
  <si>
    <t xml:space="preserve"> 92687 </t>
  </si>
  <si>
    <t>TUBO DE AÇO GALVANIZADO COM COSTURA, CLASSE MÉDIA, CONEXÃO ROSQUEADA, DN 15 (1/2"), INSTALADO EM RAMAIS E SUB-RAMAIS DE GÁS - FORNECIMENTO E INSTALAÇÃO. AF_12/2015</t>
  </si>
  <si>
    <t xml:space="preserve"> 08.01.200.2 </t>
  </si>
  <si>
    <t xml:space="preserve"> 97498 </t>
  </si>
  <si>
    <t>TUBO DE AÇO GALVANIZADO COM COSTURA, CLASSE MÉDIA, DN 25 (1"), CONEXÃO ROSQUEADA, INSTALADO EM REDE DE ALIMENTAÇÃO PARA HIDRANTE - FORNECIMENTO E INSTALAÇÃO. AF_12/2015</t>
  </si>
  <si>
    <t xml:space="preserve"> 08.01.200.3 </t>
  </si>
  <si>
    <t xml:space="preserve"> 92366 </t>
  </si>
  <si>
    <t>TUBO DE AÇO GALVANIZADO COM COSTURA, CLASSE MÉDIA, DN 50 (2"), CONEXÃO ROSQUEADA, INSTALADO EM REDE DE ALIMENTAÇÃO PARA HIDRANTE - FORNECIMENTO E INSTALAÇÃO. AF_12/2015</t>
  </si>
  <si>
    <t xml:space="preserve"> 08.01.200.4 </t>
  </si>
  <si>
    <t xml:space="preserve"> 92367 </t>
  </si>
  <si>
    <t>TUBO DE AÇO GALVANIZADO COM COSTURA, CLASSE MÉDIA, DN 65 (2 1/2"), CONEXÃO ROSQUEADA, INSTALADO EM REDE DE ALIMENTAÇÃO PARA HIDRANTE - FORNECIMENTO E INSTALAÇÃO. AF_12/2015</t>
  </si>
  <si>
    <t xml:space="preserve"> 08.01.200.5 </t>
  </si>
  <si>
    <t xml:space="preserve"> 92368 </t>
  </si>
  <si>
    <t>TUBO DE AÇO GALVANIZADO COM COSTURA, CLASSE MÉDIA, DN 80 (3"), CONEXÃO ROSQUEADA, INSTALADO EM REDE DE ALIMENTAÇÃO PARA HIDRANTE - FORNECIMENTO E INSTALAÇÃO. AF_12/2015</t>
  </si>
  <si>
    <t xml:space="preserve"> 08.01.200.6 </t>
  </si>
  <si>
    <t xml:space="preserve"> 91185 </t>
  </si>
  <si>
    <t>FIXAÇÃO DE TUBOS HORIZONTAIS DE PVC, CPVC OU COBRE DIÂMETROS MENORES OU IGUAIS A 40 MM COM ABRAÇADEIRA METÁLICA FLEXÍVEL 18 MM, FIXADA DIRETAMENTE NA LAJE. AF_05/2015</t>
  </si>
  <si>
    <t xml:space="preserve"> 08.01.200.7 </t>
  </si>
  <si>
    <t xml:space="preserve"> 91180 </t>
  </si>
  <si>
    <t>FIXAÇÃO DE TUBOS HORIZONTAIS DE PVC, CPVC OU COBRE DIÂMETROS MAIORES QUE 40 MM E MENORES OU IGUAIS A 75 MM COM ABRAÇADEIRA METÁLICA RÍGIDA TIPO D 1 1/2, FIXADA DIRETAMENTE NA LAJE. AF_05/2015</t>
  </si>
  <si>
    <t xml:space="preserve"> 08.01.200.8 </t>
  </si>
  <si>
    <t xml:space="preserve"> 91181 </t>
  </si>
  <si>
    <t>FIXAÇÃO DE TUBOS HORIZONTAIS DE PVC, CPVC OU COBRE DIÂMETROS MAIORES QUE 75 MM COM ABRAÇADEIRA METÁLICA RÍGIDA TIPO  D  3" , FIXADA DIRETAMENTE NA LAJE. AF_05/2015</t>
  </si>
  <si>
    <t xml:space="preserve"> 08.01.200.9 </t>
  </si>
  <si>
    <t xml:space="preserve"> 08.01.200.10 </t>
  </si>
  <si>
    <t xml:space="preserve"> 08.01.200.11 </t>
  </si>
  <si>
    <t xml:space="preserve"> 94500 </t>
  </si>
  <si>
    <t>REGISTRO DE GAVETA BRUTO, LATÃO, ROSCÁVEL, 3, INSTALADO EM RESERVAÇÃO DE ÁGUA DE EDIFICAÇÃO QUE POSSUA RESERVATÓRIO DE FIBRA/FIBROCIMENTO  FORNECIMENTO E INSTALAÇÃO. AF_06/2016</t>
  </si>
  <si>
    <t xml:space="preserve"> 08.01.200.12 </t>
  </si>
  <si>
    <t xml:space="preserve"> 92925 </t>
  </si>
  <si>
    <t>LUVA DE REDUÇÃO, EM FERRO GALVANIZADO, 1 1/4" X 1", CONEXÃO ROSQUEADA, INSTALADO EM REDE DE ALIMENTAÇÃO PARA HIDRANTE - FORNECIMENTO E INSTALAÇÃO. AF_12/2015</t>
  </si>
  <si>
    <t xml:space="preserve"> 08.01.200.13 </t>
  </si>
  <si>
    <t xml:space="preserve"> 92933 </t>
  </si>
  <si>
    <t>LUVA DE REDUÇÃO, EM FERRO GALVANIZADO, 2" X 1", CONEXÃO ROSQUEADA, INSTALADO EM REDE DE ALIMENTAÇÃO PARA HIDRANTE - FORNECIMENTO E INSTALAÇÃO. AF_12/2015</t>
  </si>
  <si>
    <t xml:space="preserve"> 08.01.200.14 </t>
  </si>
  <si>
    <t xml:space="preserve"> 92936 </t>
  </si>
  <si>
    <t>LUVA DE REDUÇÃO, EM FERRO GALVANIZADO, 3" X 2 1/2", CONEXÃO ROSQUEADA, INSTALADO EM REDE DE ALIMENTAÇÃO PARA HIDRANTE - FORNECIMENTO E INSTALAÇÃO. AF_12/2015</t>
  </si>
  <si>
    <t xml:space="preserve"> 08.01.200.15 </t>
  </si>
  <si>
    <t xml:space="preserve"> 92937 </t>
  </si>
  <si>
    <t>LUVA DE REDUÇÃO, EM FERRO GALVANIZADO, 3" X 2", CONEXÃO ROSQUEADA, INSTALADO EM REDE DE ALIMENTAÇÃO PARA HIDRANTE - FORNECIMENTO E INSTALAÇÃO. AF_12/2015</t>
  </si>
  <si>
    <t xml:space="preserve"> 08.01.200.16 </t>
  </si>
  <si>
    <t xml:space="preserve"> 92896 </t>
  </si>
  <si>
    <t>UNIÃO, EM FERRO GALVANIZADO, DN 65 (2 1/2"), CONEXÃO ROSQUEADA, INSTALADO EM REDE DE ALIMENTAÇÃO PARA HIDRANTE - FORNECIMENTO E INSTALAÇÃO. AF_12/2015</t>
  </si>
  <si>
    <t xml:space="preserve"> 08.01.200.17 </t>
  </si>
  <si>
    <t xml:space="preserve"> 92897 </t>
  </si>
  <si>
    <t>UNIÃO, EM FERRO GALVANIZADO, DN 80 (3"), CONEXÃO ROSQUEADA, INSTALADO EM REDE DE ALIMENTAÇÃO PARA HIDRANTE - FORNECIMENTO E INSTALAÇÃO. AF_12/2015</t>
  </si>
  <si>
    <t xml:space="preserve"> 08.01.200.18 </t>
  </si>
  <si>
    <t xml:space="preserve"> 92382 </t>
  </si>
  <si>
    <t>JOELHO 90 GRAUS, EM FERRO GALVANIZADO, DN 25 (1"), CONEXÃO ROSQUEADA, INSTALADO EM REDE DE ALIMENTAÇÃO PARA HIDRANTE - FORNECIMENTO E INSTALAÇÃO. AF_12/2015</t>
  </si>
  <si>
    <t xml:space="preserve"> 08.01.200.19 </t>
  </si>
  <si>
    <t xml:space="preserve"> 92390 </t>
  </si>
  <si>
    <t>JOELHO 90 GRAUS, EM FERRO GALVANIZADO, DN 65 (2 1/2"), CONEXÃO ROSQUEADA, INSTALADO EM REDE DE ALIMENTAÇÃO PARA HIDRANTE - FORNECIMENTO E INSTALAÇÃO. AF_12/2015</t>
  </si>
  <si>
    <t xml:space="preserve"> 08.01.200.20 </t>
  </si>
  <si>
    <t xml:space="preserve"> 92636 </t>
  </si>
  <si>
    <t>JOELHO 90 GRAUS, EM FERRO GALVANIZADO, CONEXÃO ROSQUEADA, DN 80 (3"), INSTALADO EM REDE DE ALIMENTAÇÃO PARA HIDRANTE - FORNECIMENTO E INSTALAÇÃO. AF_12/2015</t>
  </si>
  <si>
    <t xml:space="preserve"> 08.01.200.21 </t>
  </si>
  <si>
    <t xml:space="preserve"> 92642 </t>
  </si>
  <si>
    <t>TÊ, EM FERRO GALVANIZADO, CONEXÃO ROSQUEADA, DN 65 (2 1/2"), INSTALADO EM REDE DE ALIMENTAÇÃO PARA HIDRANTE - FORNECIMENTO E INSTALAÇÃO. AF_12/2015</t>
  </si>
  <si>
    <t xml:space="preserve"> 08.01.200.22 </t>
  </si>
  <si>
    <t xml:space="preserve"> 92644 </t>
  </si>
  <si>
    <t>TÊ, EM FERRO GALVANIZADO, CONEXÃO ROSQUEADA, DN 80 (3"), INSTALADO EM REDE DE ALIMENTAÇÃO PARA HIDRANTE - FORNECIMENTO E INSTALAÇÃO. AF_12/2015</t>
  </si>
  <si>
    <t xml:space="preserve"> 08.01.200.23 </t>
  </si>
  <si>
    <t xml:space="preserve"> MPDFT0452 </t>
  </si>
  <si>
    <t>Te de redução, em ferro galvanizado, linha BSP, 1"x1/2"x1" ou 1"x3/8"x1"</t>
  </si>
  <si>
    <t xml:space="preserve"> 08.01.200.24 </t>
  </si>
  <si>
    <t xml:space="preserve"> MPDFT0449 </t>
  </si>
  <si>
    <t>Cópia de Seinfra (C0968) - Cruzeta, ferro galvanizado, linha BSP, 80mm</t>
  </si>
  <si>
    <t xml:space="preserve"> 08.01.200.25 </t>
  </si>
  <si>
    <t xml:space="preserve"> MPDFT0451 </t>
  </si>
  <si>
    <t>Cópia da Sinapi (94790) - Flange, ferro galvanizado, linha BSP, 80mm</t>
  </si>
  <si>
    <t xml:space="preserve"> 08.01.200.26 </t>
  </si>
  <si>
    <t xml:space="preserve"> 92377 </t>
  </si>
  <si>
    <t>NIPLE, EM FERRO GALVANIZADO, DN 65 (2 1/2"), CONEXÃO ROSQUEADA, INSTALADO EM REDE DE ALIMENTAÇÃO PARA HIDRANTE - FORNECIMENTO E INSTALAÇÃO. AF_12/2015</t>
  </si>
  <si>
    <t xml:space="preserve"> 08.01.500 </t>
  </si>
  <si>
    <t xml:space="preserve"> 08.01.500.1 </t>
  </si>
  <si>
    <t xml:space="preserve"> MPDFT0442 </t>
  </si>
  <si>
    <t>Cópia da SINAPI (96765) - Hidrante simples com abrigo para mangueiras, em chapa de aço #20, DN 900x600x200mm, pintura epóxi, dotado de duas mangueiras Ø40mm, esguicho regulável em latão 1.1/2" de jato sólido e neblina e chave Storz, conforme NBR13714; sinalização conforme 13434-2</t>
  </si>
  <si>
    <t xml:space="preserve"> 08.01.500.2 </t>
  </si>
  <si>
    <t xml:space="preserve"> MPDFT0443 </t>
  </si>
  <si>
    <t>Registro de recalque (ou passeio) com caixa em alvenaria e tampão de ferro fundido</t>
  </si>
  <si>
    <t xml:space="preserve"> 08.01.500.3 </t>
  </si>
  <si>
    <t xml:space="preserve"> MPDFT0444 </t>
  </si>
  <si>
    <t>Copia da SINAPI (102123) - Bomba centrífuga, trifásica, para pressurização do sistema de combate a incêndio 5CV, 220/380V, 60Hz, 28,0mca, modelo Firebloc, KSB-32-125 diâmetro do rotor 131mm</t>
  </si>
  <si>
    <t xml:space="preserve"> 08.01.500.4 </t>
  </si>
  <si>
    <t xml:space="preserve"> 101909 </t>
  </si>
  <si>
    <t>EXTINTOR DE INCÊNDIO PORTÁTIL COM CARGA DE PQS DE 6 KG, CLASSE BC - FORNECIMENTO E INSTALAÇÃO. AF_10/2020_P</t>
  </si>
  <si>
    <t xml:space="preserve"> 08.01.500.5 </t>
  </si>
  <si>
    <t xml:space="preserve"> 08.01.500.6 </t>
  </si>
  <si>
    <t xml:space="preserve"> MPDFT0445 </t>
  </si>
  <si>
    <t>Cópia da SINAPI (99624) - Válvula de retenção vertical, de bronze, roscável, 2 1/2" - fornecimento e instalação</t>
  </si>
  <si>
    <t xml:space="preserve"> 08.01.500.7 </t>
  </si>
  <si>
    <t xml:space="preserve"> 99624 </t>
  </si>
  <si>
    <t>VÁLVULA DE RETENÇÃO HORIZONTAL, DE BRONZE, ROSCÁVEL, 2 1/2" - FORNECIMENTO E INSTALAÇÃO. AF_01/2019</t>
  </si>
  <si>
    <t xml:space="preserve"> 08.01.500.8 </t>
  </si>
  <si>
    <t xml:space="preserve"> MPDFT0446 </t>
  </si>
  <si>
    <t>Cópia da Orse (1518) - Válvula de fluxo - flow switch - 2 1/2"</t>
  </si>
  <si>
    <t xml:space="preserve"> 08.01.500.9 </t>
  </si>
  <si>
    <t xml:space="preserve"> MPDFT0447 </t>
  </si>
  <si>
    <t>Cópia da Agetop Civil (085039) - Pressostato, tipo diferencial fixo, média pressão, para líquidos, rosca externa de 1/4" BSP, em latão, sobrepressão máxima de 50 kgf/cm², ref. TAP-M-17-A-B-B-R Tecnofluid</t>
  </si>
  <si>
    <t xml:space="preserve"> 08.01.500.10 </t>
  </si>
  <si>
    <t xml:space="preserve"> 101917 </t>
  </si>
  <si>
    <t>MANÔMETRO 0 A 200 PSI (0 A 14 KGF/CM2), D = 50MM - FORNECIMENTO E INSTALAÇÃO. AF_10/2020</t>
  </si>
  <si>
    <t xml:space="preserve"> 08.01.500.11 </t>
  </si>
  <si>
    <t xml:space="preserve"> MPDFT0448 </t>
  </si>
  <si>
    <t>Cópia da Agetop Civil (085037) - Tanque de pressão - 10 litros</t>
  </si>
  <si>
    <t xml:space="preserve"> 08.01.600 </t>
  </si>
  <si>
    <t>Sinalização de rota e fuga</t>
  </si>
  <si>
    <t xml:space="preserve"> 08.01.600.1 </t>
  </si>
  <si>
    <t xml:space="preserve"> MPDFT0455 </t>
  </si>
  <si>
    <t>16a - Placa de Saída de Emergência (PSA), 260x130mm, fixada nas superfícies por meio de fita dupla-face, fundo em chapa de acrílico opaca, espessura 3mm, acabamento pintura esmalte automotivo sobre  primer surfacer, referência cromática Verde C60, M0, Y40, K30, símbolo em vinil fotoluminescente</t>
  </si>
  <si>
    <t xml:space="preserve"> 08.01.600.2 </t>
  </si>
  <si>
    <t xml:space="preserve"> MPDFT0456 </t>
  </si>
  <si>
    <t>16b - Placa de Saída de Emergência (PSA), 260x130mm, fixada nas superfícies por meio de fita dupla-face, fundo em chapa de acrílico opaca, espessura 3mm, acabamento pintura esmalte automotivo sobre  primer surfacer, referência cromática Verde C60, M0, Y40, K30, símbolo em vinil fotoluminescente</t>
  </si>
  <si>
    <t xml:space="preserve"> 08.01.600.3 </t>
  </si>
  <si>
    <t xml:space="preserve"> MPDFT0457 </t>
  </si>
  <si>
    <t>17a - Placa de Saída de Emergência (PSA), 600x130mm, fixada nas superfícies por meio de chapa de aço inox escovado #20 dobrada, fundo em chapa de acrílico opaca, espessura 3mm, acabamento pintura esmalte automotivo sobre  primer surfacer, referência cromática Verde C60, M0, Y40, K30, símbolo em vinil fotoluminescente</t>
  </si>
  <si>
    <t xml:space="preserve"> 08.01.600.4 </t>
  </si>
  <si>
    <t xml:space="preserve"> MPDFT0458 </t>
  </si>
  <si>
    <t>17b - Placa de Saída de Emergência (PSA), 600x130mm,fixada nas superfícies por meio de chapa de aço inox escovado #20 dobrada, fundo em chapa de acrílico opaca, espessura 3mm, acabamento pintura esmalte automotivo sobre  primer surfacer, referência cromática Verde C60, M0, Y40, K30, símbolo em vinil fotoluminescente</t>
  </si>
  <si>
    <t xml:space="preserve"> 08.01.600.5 </t>
  </si>
  <si>
    <t xml:space="preserve"> MPDFT0459 </t>
  </si>
  <si>
    <t>17c - Placa de Saída de Emergência (PSA), 300x100mm, fixada nas superfícies por meio de fita dupla-face, fundo em chapa de acrílico opaca, espessura 3mm, acabamento pintura esmalte automotivo sobre  primer surfacer, referência cromática Verde C60, M0, Y40, K30, símbolo em vinil fotoluminescente</t>
  </si>
  <si>
    <t xml:space="preserve"> 08.01.600.6 </t>
  </si>
  <si>
    <t xml:space="preserve"> MPDFT0460 </t>
  </si>
  <si>
    <t>17d - Placa de Saída de Emergência (PSA), 300x100mm, fixada nas superfícies por meio de fita dupla-face, fundo em chapa de acrílico opaca, espessura 3mm, acabamento pintura esmalte automotivo sobre  primer surfacer, referência cromática Verde C60, M0, Y40, K30, símbolo em vinil fotoluminescente</t>
  </si>
  <si>
    <t xml:space="preserve"> 08.01.600.7 </t>
  </si>
  <si>
    <t xml:space="preserve"> MPDFT0461 </t>
  </si>
  <si>
    <t>17e - Placa de Saída de Emergência (PSA), 300x100mm, fixada nas superfícies por meio de fita dupla-face, fundo em chapa de acrílico opaca, espessura 3mm, acabamento pintura esmalte automotivo sobre  primer surfacer, referência cromática Verde C60, M0, Y40, K30, símbolo em vinil fotoluminescente</t>
  </si>
  <si>
    <t xml:space="preserve"> 08.01.600.8 </t>
  </si>
  <si>
    <t xml:space="preserve"> MPDFT0462 </t>
  </si>
  <si>
    <t>19a - Placa de Identificação de Pavimento (PIP), 150x150mm, fixada nas superfícies por meio de fita dupla-face, fundo em chapa de acrílico opaca, espessura 3mm, acabamento pintura esmalte automotivo sobre  primer surfacer, referência cromática Verde C60, M0, Y40, K30, símbolo em vinil fotoluminescente, texto em Braile em alto relevo 1mm de PVC conforme NBR 9050.</t>
  </si>
  <si>
    <t xml:space="preserve"> 08.01.600.9 </t>
  </si>
  <si>
    <t xml:space="preserve"> MPDFT0463 </t>
  </si>
  <si>
    <t>19b - Placa de Identificação de Pavimento (PIP), 150x150mm, fixada nas superfícies por meio de fita dupla-face, fundo em chapa de acrílico opaca, espessura 3mm, acabamento pintura esmalte automotivo sobre  primer surfacer, referência cromática Verde C60, M0, Y40, K30, símbolo em vinil fotoluminescente, texto em Braile em alto relevo 1mm de PVC conforme NBR 9050.</t>
  </si>
  <si>
    <t xml:space="preserve"> 08.01.600.10 </t>
  </si>
  <si>
    <t xml:space="preserve"> MPDFT0464 </t>
  </si>
  <si>
    <t>19c - Placa de Identificação de Pavimento (PIP), 150x150mm, fixada nas superfícies por meio de fita dupla-face, fundo em chapa de acrílico opaca, espessura 3mm, acabamento pintura esmalte automotivo sobre  primer surfacer, referência cromática Verde C60, M0, Y40, K30, símbolo em vinil fotoluminescente, texto em Braile em alto relevo 1mm de PVC conforme NBR 9050.</t>
  </si>
  <si>
    <t xml:space="preserve"> 08.01.600.11 </t>
  </si>
  <si>
    <t xml:space="preserve"> MPDFT0465 </t>
  </si>
  <si>
    <t>28 - Placa de orientação continuada (seta) de rota de saída, 200x70mm</t>
  </si>
  <si>
    <t xml:space="preserve"> 08.01.600.12 </t>
  </si>
  <si>
    <t xml:space="preserve"> MPDFT0466 </t>
  </si>
  <si>
    <t>4 - Placa de Sinalização de Emergência (PSE), 180x225mm - "Proibido utilizar elevador em caso de incêndio", fixada nas superfícies por meio de fita dupla-face, fundo em chapa de acrílico, espessura 6 mm, pintura esmalte automotivo sobre primer surfacer, na cor grafite, e símbolo em vinil fotoluminescente</t>
  </si>
  <si>
    <t xml:space="preserve"> 08.01.600.13 </t>
  </si>
  <si>
    <t xml:space="preserve"> MPDFT0467 </t>
  </si>
  <si>
    <t>25 - Placa de Sinalização de Emergência (PSE), 180x225mm - "Abrigo de mangueira e hidrante" em chapa de acrílico espessura 6mm, pintura esmalte automotivo sobre primer surfacer, na cor vermelho 100% e símbolo em vinil fotoluminescente</t>
  </si>
  <si>
    <t xml:space="preserve"> 08.01.600.14 </t>
  </si>
  <si>
    <t xml:space="preserve"> MPDFT0468 </t>
  </si>
  <si>
    <t>23a - Placa de Sinalização de Emergência (PSE), 180x225mm - Extintor de incêndio "CO²", em chapa de acrílico espessura 6mm, pintura esmalte automotivo sobre primer surfacer, na cor vermelho 100% e símbolo em vinil fotoluminescente</t>
  </si>
  <si>
    <t xml:space="preserve"> 08.01.600.15 </t>
  </si>
  <si>
    <t xml:space="preserve"> MPDFT0469 </t>
  </si>
  <si>
    <t>23b - Placa de Sinalização de Emergência (PSE), 180x225mm - Extintor de incêndio "PQS" em chapa de acrílico espessura 6mm, pintura esmalte automotivo sobre primer surfacer, na cor vermelho 100% e símbolo em vinil fotoluminescente</t>
  </si>
  <si>
    <t xml:space="preserve"> 08.01.600.16 </t>
  </si>
  <si>
    <t xml:space="preserve"> MPDFT0470 </t>
  </si>
  <si>
    <t>LD - Placa de Sinalização de Emergência (PSE), 180x220mm,  fixada nas superfícies por meio de fita dupla-face, fundo em chapa de acrílico, espessura 6 mm, pintura esmalte automotivo sobre primer surfacer, na cor grafite, e símbolo em vinil fotoluminescente</t>
  </si>
  <si>
    <t xml:space="preserve"> 08.01.600.17 </t>
  </si>
  <si>
    <t xml:space="preserve"> MPDFT0471 </t>
  </si>
  <si>
    <t>20 - Placa de Sinalização de Emergência (PSE), 150x150mm - Alarme sonoro, em chapa de acrílico espessura 6mm, pintura esmalte automotivo sobre primer surfacer, na cor vermelho 100% e símbolo em vinil fotoluminescente</t>
  </si>
  <si>
    <t xml:space="preserve"> 08.01.600.18 </t>
  </si>
  <si>
    <t xml:space="preserve"> MPDFT0472 </t>
  </si>
  <si>
    <t>21 - Placa de Sinalização de Emergência (PSE), 150x220mm - "Alarme de incêndio" em chapa de acrílico espessura 6mm, pintura esmalte automotivo sobre primer surfacer, na cor vermelho 100% e símbolo em vinil fotoluminescente</t>
  </si>
  <si>
    <t xml:space="preserve"> 08.01.600.19 </t>
  </si>
  <si>
    <t xml:space="preserve"> MPDFT0473 </t>
  </si>
  <si>
    <t>9 - Placa de alerta 200mm - "Cuidado, risco de choque elétrico" com forma triangular, cor do fundo amarela, moldura preta cor do símbolo preta.</t>
  </si>
  <si>
    <t xml:space="preserve"> 08.01.700 </t>
  </si>
  <si>
    <t xml:space="preserve"> 08.01.700.1 </t>
  </si>
  <si>
    <t xml:space="preserve"> MPDFT0474 </t>
  </si>
  <si>
    <t>Balaceamento, testes e comissionamento das instalações conforme memorial descritivo</t>
  </si>
  <si>
    <t xml:space="preserve"> 08.01.700.2 </t>
  </si>
  <si>
    <t xml:space="preserve"> 09 </t>
  </si>
  <si>
    <t>SERVIÇOS COMPLEMENTARES</t>
  </si>
  <si>
    <t xml:space="preserve"> 09.02 </t>
  </si>
  <si>
    <t>LIMPEZA DE OBRAS</t>
  </si>
  <si>
    <t xml:space="preserve"> 09.02.000.1 </t>
  </si>
  <si>
    <t xml:space="preserve"> 99811 </t>
  </si>
  <si>
    <t>LIMPEZA DE CONTRAPISO COM VASSOURA A SECO. AF_04/2019</t>
  </si>
  <si>
    <t xml:space="preserve"> 09.02.000.2 </t>
  </si>
  <si>
    <t xml:space="preserve"> 09.02.000.3 </t>
  </si>
  <si>
    <t xml:space="preserve"> 99802 </t>
  </si>
  <si>
    <t>LIMPEZA DE PISO CERÂMICO OU PORCELANATO COM VASSOURA A SECO. AF_04/2019</t>
  </si>
  <si>
    <t xml:space="preserve"> 09.02.000.4 </t>
  </si>
  <si>
    <t xml:space="preserve"> 99803 </t>
  </si>
  <si>
    <t>LIMPEZA DE PISO CERÂMICO OU PORCELANATO COM PANO ÚMIDO. AF_04/2019</t>
  </si>
  <si>
    <t xml:space="preserve"> 09.02.000.5 </t>
  </si>
  <si>
    <t xml:space="preserve"> 99806 </t>
  </si>
  <si>
    <t>LIMPEZA DE REVESTIMENTO CERÂMICO EM PAREDE COM PANO ÚMIDO AF_04/2019</t>
  </si>
  <si>
    <t xml:space="preserve"> 09.02.000.6 </t>
  </si>
  <si>
    <t xml:space="preserve"> MPDFT1087 </t>
  </si>
  <si>
    <t>Desmobilização de canteiro</t>
  </si>
  <si>
    <t xml:space="preserve"> 09.02.000.7 </t>
  </si>
  <si>
    <t xml:space="preserve"> 09.04 </t>
  </si>
  <si>
    <t>COMO CONSTRÍDO ("AS BUILT")</t>
  </si>
  <si>
    <t xml:space="preserve"> 09.04.000.1 </t>
  </si>
  <si>
    <t xml:space="preserve"> MPDFT1089 </t>
  </si>
  <si>
    <t>"As Built" de projetos</t>
  </si>
  <si>
    <t xml:space="preserve"> 10 </t>
  </si>
  <si>
    <t>SERVIÇOS AUXILIARES E ADMINISTRATIVOS</t>
  </si>
  <si>
    <t xml:space="preserve"> 10.01 </t>
  </si>
  <si>
    <t>PESSOAL</t>
  </si>
  <si>
    <t xml:space="preserve"> 10.01.000.1 </t>
  </si>
  <si>
    <t xml:space="preserve"> MPDFT1090 </t>
  </si>
  <si>
    <t>Administração local</t>
  </si>
  <si>
    <t>mês</t>
  </si>
  <si>
    <t xml:space="preserve"> 10.02 </t>
  </si>
  <si>
    <t>MATERIAIS</t>
  </si>
  <si>
    <t xml:space="preserve"> 10.02.000.1 </t>
  </si>
  <si>
    <t xml:space="preserve"> MPDFT1091 </t>
  </si>
  <si>
    <t>Operação e manutenção do canteiro de obra</t>
  </si>
  <si>
    <t>Total sem BDI</t>
  </si>
  <si>
    <t>Total do BDI</t>
  </si>
  <si>
    <t>Total Geral</t>
  </si>
  <si>
    <t>Data:</t>
  </si>
  <si>
    <t>Material</t>
  </si>
  <si>
    <t>Mão de Obra</t>
  </si>
  <si>
    <t>Peso (%)</t>
  </si>
  <si>
    <t>Planilha Orçamentária Resumida</t>
  </si>
  <si>
    <t>Composição de BDI</t>
  </si>
  <si>
    <t>%</t>
  </si>
  <si>
    <t>Grupo A</t>
  </si>
  <si>
    <t>% em relação ao custo direto CD</t>
  </si>
  <si>
    <t>A1</t>
  </si>
  <si>
    <t>Despesas Indiretas</t>
  </si>
  <si>
    <t>a1</t>
  </si>
  <si>
    <t>Administração Central</t>
  </si>
  <si>
    <t>a2</t>
  </si>
  <si>
    <t>Seguro + garantia</t>
  </si>
  <si>
    <t>a3</t>
  </si>
  <si>
    <t>Risco</t>
  </si>
  <si>
    <t>a4</t>
  </si>
  <si>
    <t>Despesa Financeira</t>
  </si>
  <si>
    <t>a5</t>
  </si>
  <si>
    <t>Lucro</t>
  </si>
  <si>
    <t>Grupo B</t>
  </si>
  <si>
    <t>% em relação ao valor total VT</t>
  </si>
  <si>
    <t>B1</t>
  </si>
  <si>
    <t>Tributos</t>
  </si>
  <si>
    <t>Pis</t>
  </si>
  <si>
    <t>Cofins</t>
  </si>
  <si>
    <t>BDI</t>
  </si>
  <si>
    <t>BDI = [(((1+(a1+a2+a3))*(1+a4)*(1+a5)))/(1-B1)-1]</t>
  </si>
  <si>
    <t>GRUPO A</t>
  </si>
  <si>
    <t>INSS</t>
  </si>
  <si>
    <t>A2</t>
  </si>
  <si>
    <t>SESI</t>
  </si>
  <si>
    <t>A3</t>
  </si>
  <si>
    <t>SENAI</t>
  </si>
  <si>
    <t>A4</t>
  </si>
  <si>
    <t>INCRA</t>
  </si>
  <si>
    <t>A5</t>
  </si>
  <si>
    <t>SEBRAE</t>
  </si>
  <si>
    <t>A6</t>
  </si>
  <si>
    <t>Salário-Educação</t>
  </si>
  <si>
    <t>A7</t>
  </si>
  <si>
    <t>Seguro Contra Acidentes Trabalho</t>
  </si>
  <si>
    <t>A8</t>
  </si>
  <si>
    <t>Fundo de Garantia por Tempo de Serviços</t>
  </si>
  <si>
    <t>A9</t>
  </si>
  <si>
    <t>SECONCI</t>
  </si>
  <si>
    <t>A</t>
  </si>
  <si>
    <t xml:space="preserve"> Total dos Encargos Sociais Básicos</t>
  </si>
  <si>
    <t>GRUPO B</t>
  </si>
  <si>
    <t>Repouso Semanal Remunerado</t>
  </si>
  <si>
    <t>B2</t>
  </si>
  <si>
    <t>Feriados</t>
  </si>
  <si>
    <t>B3</t>
  </si>
  <si>
    <t>Auxílio-enfermidade</t>
  </si>
  <si>
    <t>B4</t>
  </si>
  <si>
    <t>13º Salário</t>
  </si>
  <si>
    <t>B5</t>
  </si>
  <si>
    <t>Licença-paternidade</t>
  </si>
  <si>
    <t>B6</t>
  </si>
  <si>
    <t>Faltas justificadas</t>
  </si>
  <si>
    <t>B7</t>
  </si>
  <si>
    <t>Dias de chuva</t>
  </si>
  <si>
    <t>B8</t>
  </si>
  <si>
    <t>Auxílio acidente de trabalho</t>
  </si>
  <si>
    <t>B9</t>
  </si>
  <si>
    <t>Férias gozadas</t>
  </si>
  <si>
    <t>B10</t>
  </si>
  <si>
    <t>Salário maternidade</t>
  </si>
  <si>
    <t>B</t>
  </si>
  <si>
    <t>Total de Encargos Sociais que recebem incidências de A</t>
  </si>
  <si>
    <t>GRUPO C</t>
  </si>
  <si>
    <t>C1</t>
  </si>
  <si>
    <t>Aviso prévio indenizado</t>
  </si>
  <si>
    <t>C2</t>
  </si>
  <si>
    <t>Aviso prévio trabalhado</t>
  </si>
  <si>
    <t>C3</t>
  </si>
  <si>
    <t>Férias indenizadas (inclusive 1/3)</t>
  </si>
  <si>
    <t>C4</t>
  </si>
  <si>
    <t>Depósito rescisão sem justa causa</t>
  </si>
  <si>
    <t>C5</t>
  </si>
  <si>
    <t>Indenização adicional</t>
  </si>
  <si>
    <t>C</t>
  </si>
  <si>
    <t>GRUPO D</t>
  </si>
  <si>
    <t>D1</t>
  </si>
  <si>
    <t>Reincidência de A sobre B</t>
  </si>
  <si>
    <t>D2</t>
  </si>
  <si>
    <t>Reincidência do FGTS sobre API e Grupo A sobre APT</t>
  </si>
  <si>
    <t xml:space="preserve">D </t>
  </si>
  <si>
    <t>Total das Taxas incidências e reincidências</t>
  </si>
  <si>
    <t>Total das taxas incidências e reincidências</t>
  </si>
  <si>
    <r>
      <t xml:space="preserve">CPRB - Contribuição Previdenciária sobre a Renda Bruta </t>
    </r>
    <r>
      <rPr>
        <b/>
        <sz val="8"/>
        <rFont val="Arial"/>
        <family val="2"/>
      </rPr>
      <t>(só aplicável se adotado modelo com desoneração sobre a folha de pagamento)</t>
    </r>
  </si>
  <si>
    <t>Discriminação</t>
  </si>
  <si>
    <t/>
  </si>
  <si>
    <t>L</t>
  </si>
  <si>
    <t>Corda em polipropileno para mastro externo</t>
  </si>
  <si>
    <t xml:space="preserve"> CM0146 </t>
  </si>
  <si>
    <t>PARAFUSO DE ACO ZINCADO COM ROSCA SOBERBA, CABECA CHATA E FENDA SIMPLES, DIAMETRO 4,2 MM, COMPRIMENTO * 32 * MM</t>
  </si>
  <si>
    <t xml:space="preserve"> 00004377 </t>
  </si>
  <si>
    <t>Massa óleo para calafetar (lata 1 kg)</t>
  </si>
  <si>
    <t xml:space="preserve"> CM1420 </t>
  </si>
  <si>
    <t>SILICONE ACETICO USO GERAL INCOLOR 280 G</t>
  </si>
  <si>
    <t xml:space="preserve"> 00039961 </t>
  </si>
  <si>
    <t>SIFAO PLASTICO EXTENSIVEL UNIVERSAL, TIPO COPO</t>
  </si>
  <si>
    <t xml:space="preserve"> 00020262 </t>
  </si>
  <si>
    <t>BUCHA DE REDUCAO DE PVC, SOLDAVEL, LONGA, COM 50 X 32 MM, PARA AGUA FRIA PREDIAL</t>
  </si>
  <si>
    <t xml:space="preserve"> 00000820 </t>
  </si>
  <si>
    <t>TERMINAL DE VENTILACAO, 50 MM, SERIE NORMAL, ESGOTO PREDIAL</t>
  </si>
  <si>
    <t xml:space="preserve"> 00039319 </t>
  </si>
  <si>
    <t>BUCHA DE REDUCAO DE PVC, SOLDAVEL, LONGA, COM 75 X 50 MM, PARA AGUA FRIA PREDIAL</t>
  </si>
  <si>
    <t xml:space="preserve"> 00000821 </t>
  </si>
  <si>
    <t>ELETRODO REVESTIDO AWS - E6013, DIAMETRO IGUAL A 2,50 MM</t>
  </si>
  <si>
    <t xml:space="preserve"> 00011002 </t>
  </si>
  <si>
    <t>FITA VEDA ROSCA EM ROLOS DE 18 MM X 10 M (L X C)</t>
  </si>
  <si>
    <t xml:space="preserve"> 00003146 </t>
  </si>
  <si>
    <t>Placa de sinalização PERIGO DE MORTE - ALTA TENSÃO, em PVC, resistente a produtos químicos e temperaturas de até 50°, dimensão 240x160mm, fab. Digimetta Sinalizações</t>
  </si>
  <si>
    <t xml:space="preserve"> CM0683 </t>
  </si>
  <si>
    <t>Placa de advertência ESTA CHAVE NÃO DEVE SER MANOBRADA SOB CARGA, em PVC, resistente a produtos químicos e temperaturas de até 50°, dimensão 240x160mm, fab. Digimetta Sinalizações</t>
  </si>
  <si>
    <t xml:space="preserve"> CM0682 </t>
  </si>
  <si>
    <t>Mão francesa plana 710 mm</t>
  </si>
  <si>
    <t xml:space="preserve"> CM1438 </t>
  </si>
  <si>
    <t>ANEL BORRACHA, PARA TUBO PVC, REDE COLETOR ESGOTO, DN 150 MM (NBR 7362)</t>
  </si>
  <si>
    <t xml:space="preserve"> 00000305 </t>
  </si>
  <si>
    <t>Suporte Z</t>
  </si>
  <si>
    <t xml:space="preserve"> CM0437 </t>
  </si>
  <si>
    <t>Cruzeta PVC sold. marrom diam. 75mm (2 1/2'')</t>
  </si>
  <si>
    <t xml:space="preserve"> CM1452 </t>
  </si>
  <si>
    <t>Delimitador de profundidade (Tarucel) Ø 6mm</t>
  </si>
  <si>
    <t xml:space="preserve"> CM1446 </t>
  </si>
  <si>
    <t>ABRACADEIRA, GALVANIZADA/ZINCADA, ROSCA SEM FIM, PARAFUSO INOX, LARGURA  FITA *12,6 A *14 MM, D = 3" A 3 3/4"</t>
  </si>
  <si>
    <t xml:space="preserve"> 00011928 </t>
  </si>
  <si>
    <t>ABRACADEIRA DE NYLON PARA AMARRACAO DE CABOS, COMPRIMENTO DE 100 X 2,5 MM</t>
  </si>
  <si>
    <t xml:space="preserve"> 00000414 </t>
  </si>
  <si>
    <t>Bucha de redução, PPR, 50x32, classe PN 12</t>
  </si>
  <si>
    <t xml:space="preserve"> CM1291 </t>
  </si>
  <si>
    <t>BUCHA DE REDUCAO, PPR, DN 40 X 25 MM, PARA AGUA QUENTE E FRIA PREDIAL</t>
  </si>
  <si>
    <t xml:space="preserve"> 00038993 </t>
  </si>
  <si>
    <t>FUNDO ANTICORROSIVO PARA METAIS FERROSOS (ZARCAO)</t>
  </si>
  <si>
    <t xml:space="preserve"> 00007307 </t>
  </si>
  <si>
    <t>BUCHA DE REDUCAO DE PVC, SOLDAVEL, LONGA, COM 85 X 60 MM, PARA AGUA FRIA PREDIAL</t>
  </si>
  <si>
    <t xml:space="preserve"> 00000817 </t>
  </si>
  <si>
    <t>BUCHA DE REDUCAO DE PVC, SOLDAVEL, CURTA, COM 85 X 75 MM, PARA AGUA FRIA PREDIAL</t>
  </si>
  <si>
    <t xml:space="preserve"> 00000830 </t>
  </si>
  <si>
    <t>Relé fotocélula, modelo de referência Tri-Fácil 220V (FCR2TF), fabricante Exatron</t>
  </si>
  <si>
    <t xml:space="preserve"> CM1155 </t>
  </si>
  <si>
    <t>Grampo de ancoragem polimérico, 15kV</t>
  </si>
  <si>
    <t xml:space="preserve"> CM0436 </t>
  </si>
  <si>
    <t>LUVA PPR, SOLDAVEL, DN 50 MM, PARA AGUA QUENTE PREDIAL</t>
  </si>
  <si>
    <t xml:space="preserve"> 00038443 </t>
  </si>
  <si>
    <t>SOQUETE DE PVC / TERMOPLASTICO BASE E27, COM RABICHO, PARA LAMPADAS</t>
  </si>
  <si>
    <t xml:space="preserve"> 00013329 </t>
  </si>
  <si>
    <t>Adaptador PVC soldável ICOS M16x25</t>
  </si>
  <si>
    <t xml:space="preserve"> CM1248 </t>
  </si>
  <si>
    <t>TERMINAL DE VENTILACAO, 75 MM, SERIE NORMAL, ESGOTO PREDIAL</t>
  </si>
  <si>
    <t xml:space="preserve"> 00039320 </t>
  </si>
  <si>
    <t>Cruzeta PVC sold. marrom diam. 85mm (3'')</t>
  </si>
  <si>
    <t xml:space="preserve"> CM1455 </t>
  </si>
  <si>
    <t>CURVA 90 GRAUS, PARA ELETRODUTO, EM ACO GALVANIZADO ELETROLITICO, DIAMETRO DE 40 MM (1 1/2")</t>
  </si>
  <si>
    <t xml:space="preserve"> 00002632 </t>
  </si>
  <si>
    <t>Válvula de escoamento (sem ladrão), 1 ½”, ref. 1606 C, cromada, fab. Deca</t>
  </si>
  <si>
    <t xml:space="preserve"> CM0162 </t>
  </si>
  <si>
    <t>TAMPAO COM CORRENTE, EM LATAO, ENGATE RAPIDO 2 1/2", PARA INSTALACAO PREDIAL DE COMBATE A INCENDIO</t>
  </si>
  <si>
    <t xml:space="preserve"> 00010905 </t>
  </si>
  <si>
    <t>Suporte metálico para transformadores de medição, em perfil L de aço #12 USG, pintado na cor Munsell 6.5</t>
  </si>
  <si>
    <t xml:space="preserve"> CM0314 </t>
  </si>
  <si>
    <t>JOELHO DE REDUCAO, PVC SOLDAVEL, 90 GRAUS,  32 MM X 25 MM, PARA AGUA FRIA PREDIAL</t>
  </si>
  <si>
    <t xml:space="preserve"> 00003538 </t>
  </si>
  <si>
    <t>VEDACAO PVC, 100 MM, PARA SAIDA VASO SANITARIO</t>
  </si>
  <si>
    <t xml:space="preserve"> 00006138 </t>
  </si>
  <si>
    <t>LUVA DE CORRER, PVC PBA, JE, DN 75 / DE 85 MM, PARA REDE AGUA (NBR 10351)</t>
  </si>
  <si>
    <t xml:space="preserve"> 00003827 </t>
  </si>
  <si>
    <t>CAIXA DE PASSAGEM METALICA DE SOBREPOR COM TAMPA PARAFUSADA, DIMENSOES 30 X 30 X 10 CM</t>
  </si>
  <si>
    <t xml:space="preserve"> 00039772 </t>
  </si>
  <si>
    <t>REGISTRO DE ESFERA, PVC, COM VOLANTE, VS, SOLDAVEL, DN 50 MM, COM CORPO DIVIDIDO</t>
  </si>
  <si>
    <t xml:space="preserve"> 00011677 </t>
  </si>
  <si>
    <t>CHAVE DUPLA PARA CONEXOES TIPO STORZ, ENGATE RAPIDO 1 1/2" X 2 1/2", EM LATAO, PARA INSTALACAO PREDIAL COMBATE A INCENDIO</t>
  </si>
  <si>
    <t xml:space="preserve"> 00020971 </t>
  </si>
  <si>
    <t>Adaptador curto com bolsa e rosca, PPR, soldável, dn 32 mm x 1"</t>
  </si>
  <si>
    <t xml:space="preserve"> CM1294 </t>
  </si>
  <si>
    <t>TERMINAL DE VENTILACAO, 100 MM, SERIE NORMAL, ESGOTO PREDIAL</t>
  </si>
  <si>
    <t xml:space="preserve"> 00039321 </t>
  </si>
  <si>
    <t>Tampa hermética em aço inox, DN 150mm, para fechamento de caixa sifonada</t>
  </si>
  <si>
    <t xml:space="preserve"> CM0880 </t>
  </si>
  <si>
    <t>TE DE REDUCAO, PVC LEVE, CURTO, 90 GRAUS, COM BOLSA PARA ANEL, 150 X 100 MM, PARA ESGOTO</t>
  </si>
  <si>
    <t xml:space="preserve"> 00020176 </t>
  </si>
  <si>
    <t>ELETRODUTO/CONDULETE DE PVC RIGIDO, LISO, COR CINZA, DE 1/2", PARA INSTALACOES APARENTES (NBR 5410)</t>
  </si>
  <si>
    <t xml:space="preserve"> 00039254 </t>
  </si>
  <si>
    <t>Isolador suporte, tipo pedestal, fabricado em resina epóxi, tensão nominal de isolação 15kV, fab. Eletrosud ISO0002</t>
  </si>
  <si>
    <t xml:space="preserve"> CM0025 </t>
  </si>
  <si>
    <t>CADEADO SIMPLES, EM LATAO MACICO CROMADO, LARGURA DE 35 MM,  HASTE DE ACO TEMPERADO, CEMENTADO (NAO LONGA), INCLUI 2 CHAVES</t>
  </si>
  <si>
    <t xml:space="preserve"> 00005085 </t>
  </si>
  <si>
    <t>Lâmpada bulbo LED E27 220VAC 12W, temperatura de cor 6000K a 6500K (branco frio), fluxo luminoso 1200lm (mín), fator de potência 0,92 (mín), modelo A712B6AO, marca Ol Iluminação</t>
  </si>
  <si>
    <t xml:space="preserve"> CM1054 </t>
  </si>
  <si>
    <t>CHAPA DE ACO GROSSA, ASTM A36, E = 1/4 " (6,35 MM) 49,79 KG/M2</t>
  </si>
  <si>
    <t xml:space="preserve"> 00001330 </t>
  </si>
  <si>
    <t>Sifão com tubo extensivo cromado 1x1/2", fabricação Astra</t>
  </si>
  <si>
    <t xml:space="preserve"> CM1675 </t>
  </si>
  <si>
    <t>Identificadores frontais e laterais, com gravação conforme a identificação do circuito, letra e número, e conforme seção de condutor do conector/ borne, Siemens 8WH8-2xx-xxx</t>
  </si>
  <si>
    <t xml:space="preserve"> CM0350 </t>
  </si>
  <si>
    <t>FURO PARA TORNEIRA OU OUTROS ACESSORIOS  EM BANCADA DE MARMORE/ GRANITO OU OUTRO TIPO DE PEDRA NATURAL</t>
  </si>
  <si>
    <t xml:space="preserve"> 00038633 </t>
  </si>
  <si>
    <t>Suporte para fixação de pára-raios e muflas terminais, em perfil L de aço #'12 USG, pintado na cor Munsell 6.5</t>
  </si>
  <si>
    <t xml:space="preserve"> CM0316 </t>
  </si>
  <si>
    <t>Coluna de louça para tanque TQ 03 fab. Deca, código CT25</t>
  </si>
  <si>
    <t xml:space="preserve"> CM0161 </t>
  </si>
  <si>
    <t>Lâmpada bulbo LED E27, 220VAC 12W, temperatura de cor 2700K a 3000K (branco quente), fluxo luminoso 1200lm (mín), fator de potência 0,92 (mín). Fabricação OL Iluminação A712B3AO</t>
  </si>
  <si>
    <t xml:space="preserve"> CM1076 </t>
  </si>
  <si>
    <t>VALVULA EM METAL CROMADO PARA PIA AMERICANA 3.1/2 X 1.1/2 "</t>
  </si>
  <si>
    <t xml:space="preserve"> 00006157 </t>
  </si>
  <si>
    <t>CINTA CIRCULAR EM ACO GALVANIZADO DE 210 MM DE DIAMETRO PARA INSTALACAO DE TRANSFORMADOR EM POSTE DE CONCRETO</t>
  </si>
  <si>
    <t xml:space="preserve"> 00012327 </t>
  </si>
  <si>
    <t>BUCHA DE NYLON SEM ABA S8</t>
  </si>
  <si>
    <t xml:space="preserve"> 00004376 </t>
  </si>
  <si>
    <t>TAMPAO FOFO SIMPLES COM BASE, CLASSE A15 CARGA MAX 1,5 T, 300 X 300 MM, REDE PLUVIAL/ESGOTO</t>
  </si>
  <si>
    <t xml:space="preserve"> 00011315 </t>
  </si>
  <si>
    <t>TE, PVC, SERIE R, 150 X 150 MM, PARA ESGOTO PREDIAL</t>
  </si>
  <si>
    <t xml:space="preserve"> 00020181 </t>
  </si>
  <si>
    <t>Conector de medição 50-30-3158 Amerion</t>
  </si>
  <si>
    <t xml:space="preserve"> CM0431 </t>
  </si>
  <si>
    <t>ISOLADOR DE PORCELANA, TIPO PINO MONOCORPO, PARA TENSAO DE *15* KV</t>
  </si>
  <si>
    <t xml:space="preserve"> 00003406 </t>
  </si>
  <si>
    <t>Cabo 2x#2,5mm, Par(es) trançado(s) com blindagem de alumínio, resistência máxima de 150 Ωpor km,resistência de isolamento em 220 V maior que 5000 MΩ.km, rigidez dielétrica entre condutores de 1500 V Schneider Eletric</t>
  </si>
  <si>
    <t xml:space="preserve"> CM1156 </t>
  </si>
  <si>
    <t>Tanque de pressão 10L</t>
  </si>
  <si>
    <t xml:space="preserve"> CM0354 </t>
  </si>
  <si>
    <t xml:space="preserve"> CM1103 </t>
  </si>
  <si>
    <t>BUCHA DE NYLON, DIAMETRO DO FURO 8 MM, COMPRIMENTO 40 MM, COM PARAFUSO DE ROSCA SOBERBA, CABECA CHATA, FENDA SIMPLES, 4,8 X 50 MM</t>
  </si>
  <si>
    <t xml:space="preserve"> 00004350 </t>
  </si>
  <si>
    <t>ELETRODO REVESTIDO AWS - E7018, DIAMETRO IGUAL A 4,00 MM</t>
  </si>
  <si>
    <t xml:space="preserve"> 00010997 </t>
  </si>
  <si>
    <t>Lâmpada bulbo LED E27, 220VAC 15W, temperatura de cor 2700K a 3000K (branco quente), fluxo luminoso 1300lm (mín), fator de potência 0,92 (mín). Fabricação OL Iluminação A815B3AO</t>
  </si>
  <si>
    <t xml:space="preserve"> CM1077 </t>
  </si>
  <si>
    <t>MES</t>
  </si>
  <si>
    <t>PLACA DE SINALIZACAO DE SEGURANCA CONTRA INCENDIO, FOTOLUMINESCENTE, QUADRADA, *14 X 14* CM, EM PVC *2* MM ANTI-CHAMAS (SIMBOLOS, CORES E PICTOGRAMAS CONFORME NBR 13434)</t>
  </si>
  <si>
    <t xml:space="preserve"> 00037557 </t>
  </si>
  <si>
    <t>TABUA *2,5 X 15 CM EM PINUS, MISTA OU EQUIVALENTE DA REGIAO - BRUTA</t>
  </si>
  <si>
    <t xml:space="preserve"> 00006194 </t>
  </si>
  <si>
    <t>Sifão simples com polipropileno com fecho hídrico, ref. 94525100, fab. Tramontina</t>
  </si>
  <si>
    <t xml:space="preserve"> CM0157 </t>
  </si>
  <si>
    <t>CONJUNTO DE LIGACAO PARA BACIA SANITARIA EM PLASTICO BRANCO COM TUBO, CANOPLA E ANEL DE EXPANSAO (TUBO 1.1/2 '' X 20 CM)</t>
  </si>
  <si>
    <t xml:space="preserve"> 00011686 </t>
  </si>
  <si>
    <t>CRUZETA DE FERRO GALVANIZADO, COM ROSCA BSP, DE 3"</t>
  </si>
  <si>
    <t xml:space="preserve"> 00001652 </t>
  </si>
  <si>
    <t>Placa de separação, termoplástico cinza, Siemens 8WH9-070-0AA00</t>
  </si>
  <si>
    <t xml:space="preserve"> CM0343 </t>
  </si>
  <si>
    <t xml:space="preserve"> CM1465 </t>
  </si>
  <si>
    <t>Amortecedor de vibração para base de conjunto motor-bomba</t>
  </si>
  <si>
    <t xml:space="preserve"> CM0091 </t>
  </si>
  <si>
    <t>LUVA PARA ELETRODUTO, EM ACO GALVANIZADO ELETROLITICO, DIAMETRO DE 40 MM (1 1/2")</t>
  </si>
  <si>
    <t xml:space="preserve"> 00002644 </t>
  </si>
  <si>
    <t>ABERTURA PARA ENCAIXE DE CUBA OU LAVATORIO EM BANCADA DE MARMORE/ GRANITO OU OUTRO TIPO DE PEDRA NATURAL</t>
  </si>
  <si>
    <t xml:space="preserve"> 00038605 </t>
  </si>
  <si>
    <t>TAMPAO FOFO SIMPLES COM BASE, CLASSE A15 CARGA MAX 1,5 T, 400 X 400 MM, REDE PLUVIAL/ESGOTO/ELETRICA</t>
  </si>
  <si>
    <t xml:space="preserve"> 00021071 </t>
  </si>
  <si>
    <t>ADITIVO IMPERMEABILIZANTE DE PEGA NORMAL PARA ARGAMASSAS E CONCRETOS SEM ARMACAO, LIQUIDO E ISENTO DE CLORETOS</t>
  </si>
  <si>
    <t xml:space="preserve"> 00000123 </t>
  </si>
  <si>
    <t>Protetor de bucha</t>
  </si>
  <si>
    <t xml:space="preserve"> CM0441 </t>
  </si>
  <si>
    <t>REJUNTE EPOXI BRANCO</t>
  </si>
  <si>
    <t xml:space="preserve"> 00037329 </t>
  </si>
  <si>
    <t>Suporte curto para perfilado em aço galvanizado</t>
  </si>
  <si>
    <t xml:space="preserve"> CM1442 </t>
  </si>
  <si>
    <t>Trilho DIN 35mm metálico perfurado, Cemar-Legrand 936604</t>
  </si>
  <si>
    <t xml:space="preserve"> CM0342 </t>
  </si>
  <si>
    <t>FITA VEDA ROSCA EM ROLOS DE 18 MM X 50 M (L X C)</t>
  </si>
  <si>
    <t xml:space="preserve"> 00003148 </t>
  </si>
  <si>
    <t>Sensor infravermelho passivo, modelo de referência IVP 3011 TETO, fabricante Intelbras</t>
  </si>
  <si>
    <t xml:space="preserve"> CM1135 </t>
  </si>
  <si>
    <t>LUVA PVC SOLDAVEL, 75 MM, PARA AGUA FRIA PREDIAL</t>
  </si>
  <si>
    <t xml:space="preserve"> 00003865 </t>
  </si>
  <si>
    <t>CAP PVC, SERIE R, DN 150 MM, PARA ESGOTO PREDIAL</t>
  </si>
  <si>
    <t xml:space="preserve"> 00020089 </t>
  </si>
  <si>
    <t>ARAME GALVANIZADO 12 BWG, D = 2,76 MM (0,048 KG/M) OU 14 BWG, D = 2,11 MM (0,026 KG/M)</t>
  </si>
  <si>
    <t xml:space="preserve"> 00043130 </t>
  </si>
  <si>
    <t>Sensor de temperatura ambiente, interno, montado em parede, modelo de referência ETR100, fabricante Schneider Electric</t>
  </si>
  <si>
    <t xml:space="preserve"> CM1153 </t>
  </si>
  <si>
    <t>ARGAMASSA COLANTE AC I PARA CERAMICAS</t>
  </si>
  <si>
    <t xml:space="preserve"> 00001381 </t>
  </si>
  <si>
    <t>Saída horizontal para eletroduto Ø 3/4"</t>
  </si>
  <si>
    <t xml:space="preserve"> CM1444 </t>
  </si>
  <si>
    <t>LAMPADA FLUORESCENTE COMPACTA 3U BRANCA 20 W, BASE E27 (127/220 V)</t>
  </si>
  <si>
    <t xml:space="preserve"> 00038780 </t>
  </si>
  <si>
    <t>CORRENTE DE ELO CURTO COMUM, SOLDADA, GALVANIZADA, ESPESSURA DO ELO = 1/2" (12,5 MM)</t>
  </si>
  <si>
    <t xml:space="preserve"> 00005086 </t>
  </si>
  <si>
    <t>PARAFUSO DE ACO TIPO CHUMBADOR PARABOLT, DIAMETRO 1/2", COMPRIMENTO 75 MM</t>
  </si>
  <si>
    <t xml:space="preserve"> 00011963 </t>
  </si>
  <si>
    <t>Registro de vazão fabricado em chapa de aço galvanizado, dimensões 500x405mm, com lâminas convergentes e acionamento por alavanca. Modelo de referência: TROX série RL-B (B=500mm e H=405) ou similar equivalente</t>
  </si>
  <si>
    <t xml:space="preserve"> CM1467 </t>
  </si>
  <si>
    <t xml:space="preserve"> CM0645 </t>
  </si>
  <si>
    <t>Coluna para lavatório Monte Carlo/Village/Vogue Plus C1 Deca</t>
  </si>
  <si>
    <t xml:space="preserve"> CM1459 </t>
  </si>
  <si>
    <t>Válvula elétrica solenóide Ø1", ref. 100-DVF, fab. Rainbird</t>
  </si>
  <si>
    <t xml:space="preserve"> CM1234 </t>
  </si>
  <si>
    <t>JOELHO, PVC SERIE R, 90 GRAUS, DN 150 MM, PARA ESGOTO PREDIAL</t>
  </si>
  <si>
    <t xml:space="preserve"> 00020158 </t>
  </si>
  <si>
    <t>Cantoneira ZZ alta</t>
  </si>
  <si>
    <t xml:space="preserve"> CM1441 </t>
  </si>
  <si>
    <t>TAMPAO FOFO SIMPLES COM BASE, CLASSE A15 CARGA MAX 1,5 T, *400 X 600* MM, REDE TELEFONE</t>
  </si>
  <si>
    <t xml:space="preserve"> 00014112 </t>
  </si>
  <si>
    <t>Delimitador de profundidade (Tarucel) Ø 15mm</t>
  </si>
  <si>
    <t xml:space="preserve"> CM1757 </t>
  </si>
  <si>
    <t>GAS DE COZINHA - GLP</t>
  </si>
  <si>
    <t xml:space="preserve"> 00004226 </t>
  </si>
  <si>
    <t>Tampão para suporte de tomadas 1 módulo de tomada PIAL,fabricação MOPA. Ref: 149-141</t>
  </si>
  <si>
    <t xml:space="preserve"> CM1443 </t>
  </si>
  <si>
    <t>ESGUICHO TIPO JATO SOLIDO, EM LATAO, ENGATE RAPIDO 1 1/2" X 16 MM, PARA MANGUEIRA EM INSTALACAO PREDIAL COMBATE A INCENDIO</t>
  </si>
  <si>
    <t xml:space="preserve"> 00020965 </t>
  </si>
  <si>
    <t>Tampão para suporte de tomadas RJ,fabricação MOPA. Ref: 149-21</t>
  </si>
  <si>
    <t xml:space="preserve"> CM1112 </t>
  </si>
  <si>
    <t>TAMPAO COM CORRENTE, EM LATAO, ENGATE RAPIDO 1 1/2", PARA INSTALACAO PREDIAL DE COMBATE A INCENDIO</t>
  </si>
  <si>
    <t xml:space="preserve"> 00020964 </t>
  </si>
  <si>
    <t>PORCA ZINCADA, SEXTAVADA, DIAMETRO 1/4"</t>
  </si>
  <si>
    <t xml:space="preserve"> 00039997 </t>
  </si>
  <si>
    <t>CURVA 90 GRAUS EM ACO CARBONO, RAIO CURTO, SOLDAVEL, PRESSAO 3.000 LBS, DN 3/4"</t>
  </si>
  <si>
    <t xml:space="preserve"> 00040380 </t>
  </si>
  <si>
    <t>ACO CA-25, 10,0 MM, OU 12,5 MM, OU 16,0 MM, OU 20,0 MM, OU 25,0 MM, VERGALHAO</t>
  </si>
  <si>
    <t xml:space="preserve"> 00043054 </t>
  </si>
  <si>
    <t>Barra de apoio tubular reta 45cm, Ø31,75mm e=2mm, em alumínio, acabamento com pintura epóxi branca, Linha Acessibilidade, fab. Leve Vida</t>
  </si>
  <si>
    <t xml:space="preserve"> CM0126 </t>
  </si>
  <si>
    <t>Grelha para ralo quadrado em aço inox AISI 304, fab. Tramontina, código 94535003, dimensões (comprimento x largura x altura) 150 x 150 x 4 mm</t>
  </si>
  <si>
    <t xml:space="preserve"> CM0381 </t>
  </si>
  <si>
    <t>CONECTOR RETO DE ALUMINIO PARA ELETRODUTO DE 3/4", PARA ADAPTAR ENTRADA DE ELETRODUTO METALICO FLEXIVEL EM QUADROS</t>
  </si>
  <si>
    <t xml:space="preserve"> 00002488 </t>
  </si>
  <si>
    <t>VALVULA DE RETENCAO VERTICAL, DE BRONZE (PN-16), 2 1/2", 200 PSI, EXTREMIDADES COM ROSCA</t>
  </si>
  <si>
    <t xml:space="preserve"> 00012657 </t>
  </si>
  <si>
    <t>FLANGE SEXTAVADO DE FERRO GALVANIZADO, COM ROSCA BSP, DE 3"</t>
  </si>
  <si>
    <t xml:space="preserve"> 00003268 </t>
  </si>
  <si>
    <t>TABUA DE MADEIRA NAO APARELHADA *2,5 X 10 CM (1 X 4 ") PINUS, MISTA OU EQUIVALENTE DA REGIAO</t>
  </si>
  <si>
    <t xml:space="preserve"> 00004509 </t>
  </si>
  <si>
    <t>Anotação de Resposanbilidade Técnica (Faixa 1 - Tabela A - CONFEA)</t>
  </si>
  <si>
    <t xml:space="preserve"> CM1407 </t>
  </si>
  <si>
    <t>lâmpada LED PAR20 220VAC/7W, temperatura de cor 2700K a 3000K (branco quente), abertura de facho 45°, fluxo luminoso 500lm (mín.), base E27. Fabricação OL Iluminação PR2007S2A</t>
  </si>
  <si>
    <t xml:space="preserve"> CM1082 </t>
  </si>
  <si>
    <t>CAIXA INSPECAO EM POLIETILENO PARA ATERRAMENTO E PARA RAIOS DIAMETRO = 300 MM</t>
  </si>
  <si>
    <t xml:space="preserve"> 00034643 </t>
  </si>
  <si>
    <t>TE DE REDUCAO, PVC, SOLDAVEL, 90 GRAUS, 32 MM X 25 MM, PARA AGUA FRIA PREDIAL</t>
  </si>
  <si>
    <t xml:space="preserve"> 00007136 </t>
  </si>
  <si>
    <t>ADAPTADOR, EM LATAO, ENGATE RAPIDO 2 1/2" X ROSCA INTERNA 5 FIOS 2 1/2",  PARA INSTALACAO PREDIAL DE COMBATE A INCENDIO</t>
  </si>
  <si>
    <t xml:space="preserve"> 00010899 </t>
  </si>
  <si>
    <t>PARAFUSO FRANCES M16 EM ACO GALVANIZADO, COMPRIMENTO = 45 MM, DIAMETRO = 16 MM, CABECA ABAULADA</t>
  </si>
  <si>
    <t xml:space="preserve"> 00000442 </t>
  </si>
  <si>
    <t>MASSA PLASTICA PARA MARMORE/GRANITO</t>
  </si>
  <si>
    <t xml:space="preserve"> 00004823 </t>
  </si>
  <si>
    <t>Difusor de insuflação de ar exterior, dimensões 471x264mm, aletas fixas, em perfil de alumínio extrudado e anodizado, para insuflamento em 2 direções, incluindo registro acoplado de aletas convergentes. Modelo de referência: TROX ADQ-2 471x264mm</t>
  </si>
  <si>
    <t xml:space="preserve"> CM1165 </t>
  </si>
  <si>
    <t>PLACA DE SINALIZACAO DE SEGURANCA CONTRA INCENDIO, FOTOLUMINESCENTE, QUADRADA, *20 X 20* CM, EM PVC *2* MM ANTI-CHAMAS (SIMBOLOS, CORES E PICTOGRAMAS CONFORME NBR 13434)</t>
  </si>
  <si>
    <t xml:space="preserve"> 00037556 </t>
  </si>
  <si>
    <t>ANEL BORRACHA PARA TUBO ESGOTO PREDIAL DN 75 MM (NBR 5688)</t>
  </si>
  <si>
    <t xml:space="preserve"> 00000297 </t>
  </si>
  <si>
    <t>SOLVENTE DILUENTE A BASE DE AGUARRAS</t>
  </si>
  <si>
    <t xml:space="preserve"> 00005318 </t>
  </si>
  <si>
    <t xml:space="preserve"> CM1466 </t>
  </si>
  <si>
    <t>TOMADA 2P+T 10A, 250V, CONJUNTO MONTADO PARA SOBREPOR 4" X 2" (CAIXA + MODULO)</t>
  </si>
  <si>
    <t xml:space="preserve"> 00012147 </t>
  </si>
  <si>
    <t>CHAPA DE GESSO ACARTONADO, STANDARD (ST), COR BRANCA, E = 12,5 MM, 1200 X 1800 MM (L X C)</t>
  </si>
  <si>
    <t xml:space="preserve"> 00039412 </t>
  </si>
  <si>
    <t>Barramento de equipotencialização local em caixa de PVC, de dimensões aproximadas 15x18x7,5cm, com porta, contendo barramento de cobre de dimensões aproximadas 160x50x6,5mm, com 1 terminal para cabos de 50mm² e 4 terminais para cabos de 16mm², fab. Montal MON-730</t>
  </si>
  <si>
    <t xml:space="preserve"> CM0044 </t>
  </si>
  <si>
    <t>Tanque de louça 40 litros para coluna, cor branco; fabricação Deca, código TQ.03 (tanque) cor branco gelo GE17</t>
  </si>
  <si>
    <t xml:space="preserve"> CM0160 </t>
  </si>
  <si>
    <t>CORDAO DE COBRE, FLEXIVEL, TORCIDO, CLASSE 4 OU 5, ISOLACAO EM PVC/D, 300 V, 2 CONDUTORES DE 1,5 MM2</t>
  </si>
  <si>
    <t xml:space="preserve"> 00011890 </t>
  </si>
  <si>
    <t>Eletrocalha perfurada, chapa mínima de 20, tipo "C", 250x50mm, fab. Mopa</t>
  </si>
  <si>
    <t xml:space="preserve"> CM1107 </t>
  </si>
  <si>
    <t>PISO PODOTATIL DE CONCRETO - DIRECIONAL E ALERTA, *40 X 40 X 2,5* CM</t>
  </si>
  <si>
    <t xml:space="preserve"> 00036178 </t>
  </si>
  <si>
    <t>PLACA DE SINALIZACAO DE SEGURANCA CONTRA INCENDIO, FOTOLUMINESCENTE, RETANGULAR, *12 X 40* CM, EM PVC *2* MM ANTI-CHAMAS (SIMBOLOS, CORES E PICTOGRAMAS CONFORME NBR 13434)</t>
  </si>
  <si>
    <t xml:space="preserve"> 00037559 </t>
  </si>
  <si>
    <t>CAIXA DE PASSAGEM N 2, DE EMBUTIR, PADRAO TELEBRAS, DIMENSOES 20 X 20 X 12 CM, EM CHAPA DE ACO GALVANIZADO</t>
  </si>
  <si>
    <t xml:space="preserve"> 00011250 </t>
  </si>
  <si>
    <t>Haste cooperweld 3/8" x 3000mm</t>
  </si>
  <si>
    <t xml:space="preserve"> CM1106 </t>
  </si>
  <si>
    <t>Luminária tipo balizador, em alumínio injetado com acabamento na cor branca, com difusor em vidro, grade de proteção e borracha de vedação, para lâmpadas com base E27. Fabricação Lumicenter EX01-E</t>
  </si>
  <si>
    <t xml:space="preserve"> CM1080 </t>
  </si>
  <si>
    <t>BARRA ANTIPANICO SIMPLES, CEGA LADO OPOSTO, COR CINZA</t>
  </si>
  <si>
    <t xml:space="preserve"> 00039615 </t>
  </si>
  <si>
    <t>Barra de apoio curva lateral para lavatório 30cm, em tubo de alumínio e=2mm, Ø31,75mm, tratamento de superfície e pintura epóxi, na cor branca, fab. Leve Vida</t>
  </si>
  <si>
    <t xml:space="preserve"> CM0597 </t>
  </si>
  <si>
    <t>Eletroduto rígido de aço carbono, ø 1.1/2" (38,10mm), sem costura, revestimento protetor de zinco aplicado a quente, em barras de 3000mm, extremidades rosqueadas, fornecido com uma luva na extremidade, rosca cilíndrica BSP, paredes com espessura de classe pesada, conforme norma NBR 5598, instalação enterrada</t>
  </si>
  <si>
    <t xml:space="preserve"> CM0187 </t>
  </si>
  <si>
    <t>Barramento de equipotencialização principal em caixa de aço acabada em pintura eletrostática na cor cinza, de dimensões aproximadas 40x40x10cm, com porta, contendo barramento de cobre de dimensões aproximadas 330x65x6,5mm, com no mínimo 1 terminal para cabos de 50mm² e 15 terminais para cabos de 16mm², para instalação sobreposta, fab. Montal MON-733</t>
  </si>
  <si>
    <t xml:space="preserve"> CM0043 </t>
  </si>
  <si>
    <t>ADESIVO ESTRUTURAL A BASE DE RESINA EPOXI, BICOMPONENTE, PASTOSO (TIXOTROPICO)</t>
  </si>
  <si>
    <t xml:space="preserve"> 00000131 </t>
  </si>
  <si>
    <t>Para-raios polimérico, ZnO, 12 KV, 10 KA, MCOV</t>
  </si>
  <si>
    <t xml:space="preserve"> CM1437 </t>
  </si>
  <si>
    <t>ADESIVO PLASTICO PARA PVC, FRASCO COM 175 GR</t>
  </si>
  <si>
    <t xml:space="preserve"> 00020080 </t>
  </si>
  <si>
    <t>TUBO DE DESCARGA PVC, PARA LIGACAO CAIXA DE DESCARGA - EMBUTIR, 40 MM X 150 CM</t>
  </si>
  <si>
    <t xml:space="preserve"> 00012613 </t>
  </si>
  <si>
    <t>TINTA A BASE DE RESINA ACRILICA, PARA SINALIZACAO HORIZONTAL VIARIA (NBR 11862)</t>
  </si>
  <si>
    <t xml:space="preserve"> 00007343 </t>
  </si>
  <si>
    <t>VALVULA DE RETENCAO DE BRONZE, PE COM CRIVOS, EXTREMIDADE COM ROSCA, DE 3", PARA FUNDO DE POCO</t>
  </si>
  <si>
    <t xml:space="preserve"> 00010235 </t>
  </si>
  <si>
    <t>Luminária redonda de embutir em forro de gesso para 1 lâmpada PAR 30 (base E27), sem difusor, corpo em aço com pintura eletrostática e refletor em alumínio repuxado anodizado. Fabricação Lumicenter EF05-E1PAR30</t>
  </si>
  <si>
    <t xml:space="preserve"> CM1113 </t>
  </si>
  <si>
    <t>Conjunto flutuador com bóia 2", cod. BOMVF, ref. Metalúrgica Cacupé / 3P Technick</t>
  </si>
  <si>
    <t xml:space="preserve"> CM0891 </t>
  </si>
  <si>
    <t>PREGO DE ACO POLIDO COM CABECA 18 X 27 (2 1/2 X 10)</t>
  </si>
  <si>
    <t xml:space="preserve"> 00005061 </t>
  </si>
  <si>
    <t>REDUCAO FIXA TIPO STORZ, ENGATE RAPIDO 2.1/2" X 1.1/2", EM LATAO, PARA INSTALACAO PREDIAL COMBATE A INCENDIO PREDIAL</t>
  </si>
  <si>
    <t xml:space="preserve"> 00020972 </t>
  </si>
  <si>
    <t>Placa de identificação permanente em acrílico h≥2mm, texto branco em fundo azul escuro ou preto</t>
  </si>
  <si>
    <t xml:space="preserve"> CM0351 </t>
  </si>
  <si>
    <t>Lâmpada LED PAR30 220VAC/10W, temperatura de cor 2700K a 3000K (branco quente), abertura de facho 40°, fluxo luminoso 900lm (mín.), base E27. Fabricação OL Iluminação PR3010S2</t>
  </si>
  <si>
    <t xml:space="preserve"> CM1114 </t>
  </si>
  <si>
    <t>Mangueira de ligação para bomba Ø 3"</t>
  </si>
  <si>
    <t xml:space="preserve"> CM1245 </t>
  </si>
  <si>
    <t>União dupla PPR 63 mm x 2"</t>
  </si>
  <si>
    <t xml:space="preserve"> CM1295 </t>
  </si>
  <si>
    <t>ANEL BORRACHA, DN 150 MM, PARA TUBO SERIE REFORCADA ESGOTO PREDIAL</t>
  </si>
  <si>
    <t xml:space="preserve"> 00000300 </t>
  </si>
  <si>
    <t>Sifão ladrão Ø200mm, dimensões: 375 x 659 x 765 mm, fab.:ACQUASAVE</t>
  </si>
  <si>
    <t xml:space="preserve"> CM1230 </t>
  </si>
  <si>
    <t>Leito de cabos em ferro galvanizado, chapa #14 USG, tamanho 500x100mm, fab. Mopa</t>
  </si>
  <si>
    <t xml:space="preserve"> CM0689 </t>
  </si>
  <si>
    <t>PARAFUSO DRY WALL, EM ACO ZINCADO, CABECA LENTILHA E PONTA BROCA (LB), LARGURA 4,2 MM, COMPRIMENTO 13 MM</t>
  </si>
  <si>
    <t xml:space="preserve"> 00039443 </t>
  </si>
  <si>
    <t>REJUNTE COLORIDO, CIMENTICIO</t>
  </si>
  <si>
    <t xml:space="preserve"> 00034357 </t>
  </si>
  <si>
    <t>PARAFUSO NIQUELADO COM ACABAMENTO CROMADO PARA FIXAR PECA SANITARIA, INCLUI PORCA CEGA, ARRUELA E BUCHA DE NYLON TAMANHO S-10</t>
  </si>
  <si>
    <t xml:space="preserve"> 00004384 </t>
  </si>
  <si>
    <t>Tubo de ligação para vaso sanitário, cromado, código 1968C, fabricação Deca</t>
  </si>
  <si>
    <t xml:space="preserve"> CM0765 </t>
  </si>
  <si>
    <t>Pára-raios de óxido de zinco de distribuição, classe 1 segundo a IEC 60099-4, núcleo envolto por uma camada de fibra de vidro recoberto por uma camada polimérica a base de silicone, 10kA, 15kV, fab. KMG KEP 18A</t>
  </si>
  <si>
    <t xml:space="preserve"> CM0024 </t>
  </si>
  <si>
    <t>RACK fechados 19" 12U  570mm, porta de vidro temperado e ângulo de abertura 180º, laterais removíveis com chave, teto com aletas de ventilação forçada (incluindo exaustores) e régua de tomadas, para instalação em parede, pintura epóxi-pó na cor preta, completo, fabricante Triunfo modelo BKS2-12450P</t>
  </si>
  <si>
    <t xml:space="preserve"> CM1449 </t>
  </si>
  <si>
    <t>Cuba de aço inox, DM 34x56x17 cm, linha Prime, mod. Retangular BL, ref. 94024206, fab. Tramontina</t>
  </si>
  <si>
    <t xml:space="preserve"> CM0156 </t>
  </si>
  <si>
    <t>CONECTOR METALICO TIPO PARAFUSO FENDIDO (SPLIT BOLT), COM SEPARADOR DE CABOS BIMETALICOS, PARA CABOS ATE 70 MM2</t>
  </si>
  <si>
    <t xml:space="preserve"> 00001563 </t>
  </si>
  <si>
    <t>CHUMBADOR DE ACO, DIAMETRO 5/8", COMPRIMENTO 6", COM PORCA</t>
  </si>
  <si>
    <t xml:space="preserve"> 00011975 </t>
  </si>
  <si>
    <t>Placa de montagem em chapa metálica laranja RAL2004, 232x182mm, Cemar-Legrand 915005</t>
  </si>
  <si>
    <t xml:space="preserve"> CM0271 </t>
  </si>
  <si>
    <t>Fita antiderrapante fosforescente, para tráfego alto de pessoas, largura de 50mm, cor amarela, ref. Safety Walk linha Neon, fab. 3M</t>
  </si>
  <si>
    <t xml:space="preserve"> CM0989 </t>
  </si>
  <si>
    <t>LIXA D'AGUA EM FOLHA, GRAO 100</t>
  </si>
  <si>
    <t xml:space="preserve"> 00038383 </t>
  </si>
  <si>
    <t>Borne plastico conex. por mola, 2,5mm², cinza - Siemens 8WH2 003-0AF00</t>
  </si>
  <si>
    <t xml:space="preserve"> CM0480 </t>
  </si>
  <si>
    <t>Cesto 1/2 lua suporte para mangueira de incêndio 90cm x 60cm, em chapa de aço</t>
  </si>
  <si>
    <t xml:space="preserve"> CM1445 </t>
  </si>
  <si>
    <t>Granito Preto São Gabriel, e=2cm, acabamento polido</t>
  </si>
  <si>
    <t xml:space="preserve"> CM0762 </t>
  </si>
  <si>
    <t>Freio d'água Ø 200mm, ref. FDA-200 fab. 3P Technik</t>
  </si>
  <si>
    <t xml:space="preserve"> CM0884 </t>
  </si>
  <si>
    <t>Calço de borracha compacto, capacidade 700kg, 100x25mm (LxH), tipo P. Modelo de referência: Rubber-stop</t>
  </si>
  <si>
    <t xml:space="preserve"> CM1203 </t>
  </si>
  <si>
    <t>Tampão de ferro fundido T-16 30x30 cm</t>
  </si>
  <si>
    <t xml:space="preserve"> CM1101 </t>
  </si>
  <si>
    <t>Conector universal parafuso fendido com sapata bimetálico, ref. Montal MON-420</t>
  </si>
  <si>
    <t xml:space="preserve"> CM0015 </t>
  </si>
  <si>
    <t>SUPORTE MAO-FRANCESA EM ACO, ABAS IGUAIS 30 CM, CAPACIDADE MINIMA 60 KG, BRANCO</t>
  </si>
  <si>
    <t xml:space="preserve"> 00037590 </t>
  </si>
  <si>
    <t>Tapete isolante de borracha, Tipo I, classe 2 (20kV), 914x1.000mm, superfície antiderrapante e base texturizada. Fabricação Orion</t>
  </si>
  <si>
    <t xml:space="preserve"> CM1104 </t>
  </si>
  <si>
    <t>Torneira para cozinha de mesa, bica móvel com arejador, cromada, altura total 289 mm, linha Fast, cód. 1167.C59, fab. Deca</t>
  </si>
  <si>
    <t xml:space="preserve"> CM0841 </t>
  </si>
  <si>
    <t>FITA ISOLANTE ADESIVA ANTICHAMA, USO ATE 750 V, EM ROLO DE 19 MM X 5 M</t>
  </si>
  <si>
    <t xml:space="preserve"> 00021127 </t>
  </si>
  <si>
    <t>RALO FOFO SEMIESFERICO, 150 MM, PARA LAJES/ CALHAS</t>
  </si>
  <si>
    <t xml:space="preserve"> 00011709 </t>
  </si>
  <si>
    <t>Cruzeta tipo cantoneira 100 x 100mm e comprimento de 2200 mm</t>
  </si>
  <si>
    <t xml:space="preserve"> CM0446 </t>
  </si>
  <si>
    <t>CAIXA DE PASSAGEM METALICA DE SOBREPOR COM TAMPA PARAFUSADA, DIMENSOES 20 X 20 X 10 CM</t>
  </si>
  <si>
    <t xml:space="preserve"> 00039771 </t>
  </si>
  <si>
    <t>Borne plastico conex. por mola, 2,5mm², azul - Siemens 8WH2 003-0AF01</t>
  </si>
  <si>
    <t xml:space="preserve"> CM0481 </t>
  </si>
  <si>
    <t>CONDULETE DE ALUMINIO TIPO LR, PARA ELETRODUTO ROSCAVEL DE 3/4", COM TAMPA CEGA</t>
  </si>
  <si>
    <t xml:space="preserve"> 00002593 </t>
  </si>
  <si>
    <t>Chave de fluxo (flow swuitch), Ø65mm, eletrônica, ref  WL 118, Technofluid</t>
  </si>
  <si>
    <t xml:space="preserve"> CM0352 </t>
  </si>
  <si>
    <t>cx</t>
  </si>
  <si>
    <t>Marcadores tipo anilha aberta com garra em PVC, Ø6mm, fab. Hellerman Tyton 1000 unidades, mod. WIC W3</t>
  </si>
  <si>
    <t xml:space="preserve"> CM0181 </t>
  </si>
  <si>
    <t>Poste e tampa finais, Siemens 8WH9 000-1GA00 + 8WH9-150-0CA00</t>
  </si>
  <si>
    <t xml:space="preserve"> CM0347 </t>
  </si>
  <si>
    <t>Eletroduto de 50mm em aço carbono sem costura, parede classe pesada de espessura ≥1,5mm, com revestimento protetor de zinco aplicado a quente, extremidades com rosa BSP. Fabricação Apolo Tubos e Equipamentos*.</t>
  </si>
  <si>
    <t xml:space="preserve"> CM0913 </t>
  </si>
  <si>
    <t>Tampão dupla vedação simples em ferro fundido ou alumínio fundido - 500x500mm</t>
  </si>
  <si>
    <t xml:space="preserve"> CM1238 </t>
  </si>
  <si>
    <t>Chave fusível, 100A, classe 15kV, NBI 95KV, com elo 25K</t>
  </si>
  <si>
    <t xml:space="preserve"> CM1105 </t>
  </si>
  <si>
    <t>CAIXA INTERNA DE MEDICAO PARA 1 MEDIDOR TRIFASICO, COM VISOR, EM CHAPA DE ACO 18 USG (PADRAO DA CONCESSIONARIA LOCAL)</t>
  </si>
  <si>
    <t xml:space="preserve"> 00001062 </t>
  </si>
  <si>
    <t>No-break monofásico, alta capacidade, tensão de entrada automática (min. 100~240V), microprocessado, com bateria(s) interna(s) de alta capacidade (45A/h), potência mínima de 600VA, fab. NHS PDV 600E</t>
  </si>
  <si>
    <t xml:space="preserve"> CM0691 </t>
  </si>
  <si>
    <t>Sinalização tátil de sobrepor, em elementos, tipo DIRECIONAL em termoplástico, a ser fixada por adesivo de contato. Cor: amarela ou preta. Especificações técnicas conforme normas NBR 9050/2015 E NBR 16537/2016. Referência comercial: Mozaik DTIT 3013 ou DTIT 3017</t>
  </si>
  <si>
    <t xml:space="preserve"> CM1040 </t>
  </si>
  <si>
    <t>BOTOEIRA DE EMERGÊNCIA será construída em plástico ABS na cor amarela com manopla vermelha, grau de proteção IP65 ou superior, com interruptor de travamento tipo soco, com um contato NA/NF 5A(min)/220VCA 60Hz, (ref. Abafire AFAMPNE)</t>
  </si>
  <si>
    <t xml:space="preserve"> CM1132 </t>
  </si>
  <si>
    <t>REGISTRO OU VALVULA GLOBO ANGULAR EM LATAO, PARA HIDRANTES EM INSTALACAO PREDIAL DE INCENDIO, 45 GRAUS, DIAMETRO DE 2 1/2", COM VOLANTE, CLASSE DE PRESSAO DE ATE 200 PSI</t>
  </si>
  <si>
    <t xml:space="preserve"> 00010904 </t>
  </si>
  <si>
    <t>SOLEIRA PRE-MOLDADA EM GRANILITE, MARMORITE OU GRANITINA, L = *15 CM</t>
  </si>
  <si>
    <t xml:space="preserve"> 00010856 </t>
  </si>
  <si>
    <t>Bomba dosadora -  220 V - 50/60 Hz. Acionamento magnético, modelo Exatta EX0507</t>
  </si>
  <si>
    <t xml:space="preserve"> CM1488 </t>
  </si>
  <si>
    <t>Nitobond ar emulsão para aplicação de ponte de aderência</t>
  </si>
  <si>
    <t xml:space="preserve"> CM1524 </t>
  </si>
  <si>
    <t>Grelha quadrada em ferro fundido com porta grelha, DM 200x200mm</t>
  </si>
  <si>
    <t xml:space="preserve"> CM0876 </t>
  </si>
  <si>
    <t>PLACA DE SINALIZACAO DE SEGURANCA CONTRA INCENDIO, FOTOLUMINESCENTE, RETANGULAR, *13 X 26* CM, EM PVC *2* MM ANTI-CHAMAS (SIMBOLOS, CORES E PICTOGRAMAS CONFORME NBR 13434)</t>
  </si>
  <si>
    <t xml:space="preserve"> 00037539 </t>
  </si>
  <si>
    <t>Luminária quadrada de embutir tipo painel led, 220VAC 12W, temperatura de cor 5000K a 5500K (branco frio), fluxo luminoso 1100lm (mín), fator de potência 0,92 (mín.), corpo em aço com pintura microtexturizada na cor branca e difusor em poliestireno translúcido. Fabricação Lumicenter EF74-E1200850</t>
  </si>
  <si>
    <t xml:space="preserve"> CM1084 </t>
  </si>
  <si>
    <t>VERGALHAO ZINCADO ROSCA TOTAL, 1/4 " (6,3 MM)</t>
  </si>
  <si>
    <t xml:space="preserve"> 00039996 </t>
  </si>
  <si>
    <t>PLACA DE SINALIZACAO DE SEGURANCA CONTRA INCENDIO, FOTOLUMINESCENTE, RETANGULAR, *20 X 40* CM, EM PVC *2* MM ANTI-CHAMAS (SIMBOLOS, CORES E PICTOGRAMAS CONFORME NBR 13434)</t>
  </si>
  <si>
    <t xml:space="preserve"> 00037558 </t>
  </si>
  <si>
    <t>ADAPTADOR PVC SOLDAVEL CURTO COM BOLSA E ROSCA, 85 MM X 3", PARA AGUA FRIA</t>
  </si>
  <si>
    <t xml:space="preserve"> 00000102 </t>
  </si>
  <si>
    <t>Luminária "tartaruga" de sobrepor para 1 lâmpada fluorescente compacta integrada 23W, corpo em alumínio injetado, borracha de vedação, difusor em vidro prensado e grade frontal de proteção, fab. Lumidec EX02-S1E27</t>
  </si>
  <si>
    <t xml:space="preserve"> CM0243 </t>
  </si>
  <si>
    <t>Eletroduto rígido de aço carbono, sem costura, com revestimento protetor de zinco aplicado a quente, extremidades rosqueadas, classe pesada, Ø100mm (4" BSPP), fab. Apolo</t>
  </si>
  <si>
    <t xml:space="preserve"> CM0023 </t>
  </si>
  <si>
    <t>Barra de apoio reta 40cm, em tubo de alumínio e=2mm, Ø31,75mm, tratamento de superfície e pintura epóxi, na cor branca, fab. Leve Vida</t>
  </si>
  <si>
    <t xml:space="preserve"> CM0598 </t>
  </si>
  <si>
    <t>Suporte para buchas de passagem, em chapa de aço pintada, cor RAL 7032, #16 USG</t>
  </si>
  <si>
    <t xml:space="preserve"> CM0315 </t>
  </si>
  <si>
    <t>Calço de mola dupla, para bombas e fancoil de TAE, com capacidade individual de 400kg e isolação de 97%, Vibra-stop</t>
  </si>
  <si>
    <t xml:space="preserve"> CM0737 </t>
  </si>
  <si>
    <t>BUCHA DE NYLON SEM ABA S10, COM PARAFUSO DE 6,10 X 65 MM EM ACO ZINCADO COM ROSCA SOBERBA, CABECA CHATA E FENDA PHILLIPS</t>
  </si>
  <si>
    <t xml:space="preserve"> 00007568 </t>
  </si>
  <si>
    <t>Mufla terminal unipolar polimérica, instalação interna, para cabos de potência isolados, material termo-contrátil a frio, classe de tensão 15kV, para ambientes agressivos, permite energização imediata após a aplicação, dispensa o uso de maçarico, fab. Prysmian TEPD</t>
  </si>
  <si>
    <t xml:space="preserve"> CM0106 </t>
  </si>
  <si>
    <t>l</t>
  </si>
  <si>
    <t>Inibidor de corrosão migratório MCI2020</t>
  </si>
  <si>
    <t xml:space="preserve"> CM1528 </t>
  </si>
  <si>
    <t>Ventilador helicocentrífugo com isolamento fono-absorvente, construído em material plástico, desmontável, motor regulável 60 Hz, 220V, potência 43W, rotação 2570rpm, vazão em descarga livre 395m³/h, nível de pressão sonora 23 dB(A), diâmetro do duto 125mm, peso 5kg, incluindo comporta anti-retorno, acoplamento para duto retangular, damper regulador de vazão, flanges e juntas de borrachas (admissão e saída) e suporte para instalação no entreforro. Modelo de referência: Soler&amp;Palau OTAM TD-350/125 Silent + MCA+MAR</t>
  </si>
  <si>
    <t xml:space="preserve"> CM1162 </t>
  </si>
  <si>
    <t>GRAMPO METALICO TIPO U PARA HASTE DE ATERRAMENTO DE ATE 5/8'', CONDUTOR DE 10 A 25 MM2</t>
  </si>
  <si>
    <t xml:space="preserve"> 00038056 </t>
  </si>
  <si>
    <t>Pressostato, tipo diferencial fixo, média pressão, para líquidos, rosca externa de 1/4" BSP, em latão, sobrepressão máxima de 50 kgf/cm², ref. TAP-M-17-A-B-B-R Tecnofluid</t>
  </si>
  <si>
    <t xml:space="preserve"> CM0353 </t>
  </si>
  <si>
    <t>CONECTOR METALICO TIPO PARAFUSO FENDIDO (SPLIT BOLT), PARA CABOS ATE 50 MM2</t>
  </si>
  <si>
    <t xml:space="preserve"> 00011862 </t>
  </si>
  <si>
    <t>Sinalizador audiovisual em caixa metálica na cor branca,grau de proteção IP32 ou superior, com sinalização sonora e luminosa, alimentação 220VCA 60Hz (ref. Abafire AFSVFPNE)</t>
  </si>
  <si>
    <t xml:space="preserve"> CM1131 </t>
  </si>
  <si>
    <t>ESPUMA EXPANSIVA DE POLIURETANO, APLICACAO MANUAL - 500 ML</t>
  </si>
  <si>
    <t xml:space="preserve"> 00038124 </t>
  </si>
  <si>
    <t>Luminária tipo pendente para 1 lâmpada com base E27, corpo e canopla em alumínio repuxado com acabamento em pintura branca, cabo multiplexado com alma de aço regulável de até 2,00m de comprimento.Fabricação Lumidec PD01-P1E27</t>
  </si>
  <si>
    <t xml:space="preserve"> CM1075 </t>
  </si>
  <si>
    <t>Isolamento térmico flexível de espuma elastomérica, de célula fechada 1/4", com espessura minima de 13mm, tipo anti chamas e com resistência térmica acima de 100 ºC, incluindo suporte estruturado para fixação de abraçadeira metálica, com resistência mecânica e perfeita aderência e cobrimento do tubo, juntas colas e acabamento com fita de PVC conforme orientação do fabricante. Modelo de referência: Polipex - Isoline</t>
  </si>
  <si>
    <t xml:space="preserve"> CM1178 </t>
  </si>
  <si>
    <t>Eletrocalha perfurada, chapa mínima de 20, tipo "C", 150x100mm fab. Mopa</t>
  </si>
  <si>
    <t xml:space="preserve"> CM0223 </t>
  </si>
  <si>
    <t>PISO TATIL ALERTA OU DIRECIONAL, DE BORRACHA, COLORIDO, 25 X 25 CM, E = 5 MM, PARA COLA</t>
  </si>
  <si>
    <t xml:space="preserve"> 00038181 </t>
  </si>
  <si>
    <t>Eletrocalha perfurada, chapa mínima de 20, tipo "C", 300x100mm, fab. Mopa</t>
  </si>
  <si>
    <t xml:space="preserve"> CM0206 </t>
  </si>
  <si>
    <t>Acabamento meia esquadria (inclusive colagem)</t>
  </si>
  <si>
    <t xml:space="preserve"> CM0167 </t>
  </si>
  <si>
    <t>Plug macho 2P+T para tomada</t>
  </si>
  <si>
    <t xml:space="preserve"> CM0261 </t>
  </si>
  <si>
    <t>CABO DE COBRE, RIGIDO, CLASSE 2, ISOLACAO EM PVC/A, ANTICHAMA BWF-B, 1 CONDUTOR, 450/750 V, SECAO NOMINAL 2,5 MM2</t>
  </si>
  <si>
    <t xml:space="preserve"> 00000984 </t>
  </si>
  <si>
    <t>União dupla PPR 50 mm x 1 1/2"</t>
  </si>
  <si>
    <t xml:space="preserve"> CM1290 </t>
  </si>
  <si>
    <t>Borda 15x60cm com sulco em baixo relevo, marca Portobello, linha Mineral, cor Portland (cód.21459E), acabamento externo</t>
  </si>
  <si>
    <t xml:space="preserve"> CM1279 </t>
  </si>
  <si>
    <t>BARRA DE FERRO CHATO, RETANGULAR, 50,8 MM X 7,94 MM (L X E), 3,162 KG/M</t>
  </si>
  <si>
    <t xml:space="preserve"> 00000560 </t>
  </si>
  <si>
    <t>CORDAO DE COBRE, FLEXIVEL, TORCIDO, CLASSE 4 OU 5, ISOLACAO EM PVC/D, 300 V, 2 CONDUTORES DE 2,5 MM2</t>
  </si>
  <si>
    <t xml:space="preserve"> 00011891 </t>
  </si>
  <si>
    <t>SUPORTE PARA CALHA DE 150 MM EM FERRO GALVANIZADO</t>
  </si>
  <si>
    <t xml:space="preserve"> 00011033 </t>
  </si>
  <si>
    <t>SOLUCAO ASFALTICA ELASTOMERICA PARA IMPRIMACAO, APLICACAO A FRIO</t>
  </si>
  <si>
    <t xml:space="preserve"> 00011609 </t>
  </si>
  <si>
    <t>Vergalhão de cobre, redondo, ø1/4", fornecido em barras de 3000mm, peso 0,281kg/m, composição mínima de 99,9% de cobre</t>
  </si>
  <si>
    <t xml:space="preserve"> CM0168 </t>
  </si>
  <si>
    <t>Solução hidrofugante à base de silano-siloxano Nitoprimer 40, fab. Anchortec Quartzolit</t>
  </si>
  <si>
    <t xml:space="preserve"> CM0169 </t>
  </si>
  <si>
    <t>ESPACADOR OU DISTANCIADOR, EM PLASTICO, TIPO APOIO DE CORDOALHA (CARANGUEJO), PARA ARMADURA NEGATIVA E PROTENSAO, COBRIMENTO 50 MM</t>
  </si>
  <si>
    <t xml:space="preserve"> 00039481 </t>
  </si>
  <si>
    <t>LONA PLASTICA PRETA, E= 150 MICRA</t>
  </si>
  <si>
    <t xml:space="preserve"> 00003777 </t>
  </si>
  <si>
    <t>LUVA PVC SOLDAVEL, 85 MM, PARA AGUA FRIA PREDIAL</t>
  </si>
  <si>
    <t xml:space="preserve"> 00003866 </t>
  </si>
  <si>
    <t>ELETRODUTO FLEXIVEL, EM ACO GALVANIZADO, REVESTIDO EXTERNAMENTE COM PVC PRETO, DIAMETRO EXTERNO DE 25 MM (3/4"), TIPO SEALTUBO</t>
  </si>
  <si>
    <t xml:space="preserve"> 00002504 </t>
  </si>
  <si>
    <t>Eletroduto rígido de aço carbono, sem costura, com revestimento protetor de zinco aplicado à quente, extremidades rosqueadas, classe pesada, Ø32 mm (1.1/4" BSPP), fab. Apolo</t>
  </si>
  <si>
    <t xml:space="preserve"> CM0901 </t>
  </si>
  <si>
    <t>Ligação flexível de malha de aço 50cm, ref. 4607C 050, fab. Deca</t>
  </si>
  <si>
    <t xml:space="preserve"> CM0137 </t>
  </si>
  <si>
    <t>Isolamento térmico flexível de espuma elastomérica, de célula fechada 1 1/4", com espessura minima de 19mm, tipo anti chamas e com resistência térmica acima de 100 ºC, incluindo suporte estruturado para fixação de abraçadeira metálica, com resistência mecânica e perfeita aderência e cobrimento do tubo, juntas colas e acabamento com fita de PVC conforme orientação do fabricante. Modelo de referência: Polipex - Isoline</t>
  </si>
  <si>
    <t xml:space="preserve"> CM1186 </t>
  </si>
  <si>
    <t>Difusor de ar exterior, DM 371x208mm, aletas fixas, em perfil de alumínio extrudado e anodizado, para insuflamento em 2 direções, incluindo registro acoplado de aletas convergentes. Modelo de referência: TROX ADQ-2 371x208mm</t>
  </si>
  <si>
    <t xml:space="preserve"> CM0323 </t>
  </si>
  <si>
    <t>Barra de aço galvanizado a fogo, DN 8mm (50mm²) e comprimento de 4m, fab. Montal MON-238</t>
  </si>
  <si>
    <t xml:space="preserve"> CM0101 </t>
  </si>
  <si>
    <t>Tampa de ferro fundido com escotilha, fab. Montal MON-718</t>
  </si>
  <si>
    <t xml:space="preserve"> CM0056 </t>
  </si>
  <si>
    <t>ARRUELA REDONDA DE LATAO, DIAMETRO EXTERNO = 34 MM, ESPESSURA = 2,5 MM, DIAMETRO DO FURO = 17 MM</t>
  </si>
  <si>
    <t xml:space="preserve"> 00011267 </t>
  </si>
  <si>
    <t>Sensor de nível de líquido LA26M-40 com adaptador PVC M16 X 25, fab. Icos Excelec Ltda</t>
  </si>
  <si>
    <t xml:space="preserve"> CM1246 </t>
  </si>
  <si>
    <t>Chave Micro Switch com Alavanca de 25mm e Roldana SPDT ON-(ON) 16A 125/250VAC - Modelo MSW-03A, fabricante Jietong</t>
  </si>
  <si>
    <t xml:space="preserve"> CM1150 </t>
  </si>
  <si>
    <t>Canaleta termoplástica pré-cortada com espaço para identificação escrita, 40x40mm, Cemar-Legrand 36206</t>
  </si>
  <si>
    <t xml:space="preserve"> CM0341 </t>
  </si>
  <si>
    <t>ARAME RECOZIDO 16 BWG, D = 1,60 MM (0,016 KG/M) OU 18 BWG, D = 1,25 MM (0,01 KG/M)</t>
  </si>
  <si>
    <t xml:space="preserve"> 00043132 </t>
  </si>
  <si>
    <t>Filtro de areia tipo piscina, 3/4cv, trifásico 220/380V, inclusive areia, ref. DFR-22 Dancor</t>
  </si>
  <si>
    <t xml:space="preserve"> CM0840 </t>
  </si>
  <si>
    <t>Manta asfáltica elastomérica em poliéster 4mm, antirraiz</t>
  </si>
  <si>
    <t xml:space="preserve"> CM1475 </t>
  </si>
  <si>
    <t>Alçapão em alumínio anodizado liso, acabamento em pintura eletrostática na cor branca, incluindo ferragens e instalação</t>
  </si>
  <si>
    <t xml:space="preserve"> CM1221 </t>
  </si>
  <si>
    <t>Filtro ultravioleta - desinfecção, potência lâmpada 95W, vazão: 18m³/h, fab. Sodramar SUV 18 ABS</t>
  </si>
  <si>
    <t xml:space="preserve"> CM0838 </t>
  </si>
  <si>
    <t>CJ</t>
  </si>
  <si>
    <t>HASTE RETA PARA GANCHO DE FERRO GALVANIZADO, COM ROSCA 1/4 " X 30 CM PARA FIXACAO DE TELHA METALICA, INCLUI PORCA E ARRUELAS DE VEDACAO</t>
  </si>
  <si>
    <t xml:space="preserve"> 00011029 </t>
  </si>
  <si>
    <t>CAIXA SIFONADA PVC, 150 X 185 X 75 MM, COM GRELHA QUADRADA BRANCA</t>
  </si>
  <si>
    <t xml:space="preserve"> 00011714 </t>
  </si>
  <si>
    <t>Eletrocalha perfurada, chapa mínima de 20, tipo "C", 100x100mm, fab. Mopa</t>
  </si>
  <si>
    <t xml:space="preserve"> CM0301 </t>
  </si>
  <si>
    <t>ELETRODUTO/CONDULETE DE PVC RIGIDO, LISO, COR CINZA, DE 1", PARA INSTALACOES APARENTES (NBR 5410)</t>
  </si>
  <si>
    <t xml:space="preserve"> 00039255 </t>
  </si>
  <si>
    <t>MOLA AEREA FECHA PORTA, PARA PORTAS COM LARGURA ATE 95 CM</t>
  </si>
  <si>
    <t xml:space="preserve"> 00011560 </t>
  </si>
  <si>
    <t>ANEL DE CONCRETO ARMADO, D = 0,60 M, H = 0,50 M</t>
  </si>
  <si>
    <t xml:space="preserve"> 00012532 </t>
  </si>
  <si>
    <t>Difusor de insuflação, dimensões 671x376mm, aletas fixas, em perfil de alumínio extrudado e anodizado, para insuflamento em 1 direção, incluindo registro acoplado de aletas convergentes. Modelo de referência: TROX ADQ-1 671x376mm</t>
  </si>
  <si>
    <t xml:space="preserve"> CM1164 </t>
  </si>
  <si>
    <t>CAIXA DE INCENDIO/ABRIGO PARA MANGUEIRA, DE SOBREPOR/EXTERNA, COM 90 X 60 X 17 CM, EM CHAPA DE ACO, PORTA COM VENTILACAO, VISOR COM A INSCRICAO "INCENDIO", SUPORTE/CESTA INTERNA PARA A MANGUEIRA, PINTURA ELETROSTATICA VERMELHA</t>
  </si>
  <si>
    <t xml:space="preserve"> 00020963 </t>
  </si>
  <si>
    <t>Transformador de potencial, 500VA, tipo seco encapsulado em resina epóxi, para instalação interna, classe de tensão 17,5kV, tensão primária 13,8kV, tensão secundária nominal 115V, tensão aplicada a freqüência industrial 60Hz/1min (TAFI) 38kV, NBI 95kV, frequência nominal 60Hz, grupo de ligação 1, fab. Balteau VFI-15</t>
  </si>
  <si>
    <t xml:space="preserve"> CM0692 </t>
  </si>
  <si>
    <t>PERFILADO PERFURADO SIMPLES 38 X 38 MM, CHAPA 22</t>
  </si>
  <si>
    <t xml:space="preserve"> 00039028 </t>
  </si>
  <si>
    <t>Esquadria fixa com veneziana tipo "chicana" em alumínio e tela de proteção, acabamento anodizado na cor preta, incluindo ferragens</t>
  </si>
  <si>
    <t xml:space="preserve"> CM1217 </t>
  </si>
  <si>
    <t>SARRAFO DE MADEIRA NAO APARELHADA *2,5 X 10 CM, MACARANDUBA, ANGELIM OU EQUIVALENTE DA REGIAO</t>
  </si>
  <si>
    <t xml:space="preserve"> 00004460 </t>
  </si>
  <si>
    <t>ANEL DE CONCRETO ARMADO, D = 0,80 M, H = 0,50 M</t>
  </si>
  <si>
    <t xml:space="preserve"> 00012544 </t>
  </si>
  <si>
    <t>TUBO ACO GALVANIZADO COM COSTURA, CLASSE MEDIA, DN 4", E = 4,50* MM, PESO 12,10* KG/M (NBR 5580)</t>
  </si>
  <si>
    <t xml:space="preserve"> 00007693 </t>
  </si>
  <si>
    <t xml:space="preserve"> CM1491 </t>
  </si>
  <si>
    <t>Grelha de exaustão, dimensões 325x325mm,  aletas verticais ajustadas individualmente, fabricada com perfis de alumínio extrudado, anodizado, na cor natural, incluindo registro de lâminas opostas e dupla deflexão. Modelo de referência: TROX VAT-DG ou similar equivalente.</t>
  </si>
  <si>
    <t xml:space="preserve"> CM1485 </t>
  </si>
  <si>
    <t>PATCH PANEL, 24 PORTAS, CATEGORIA 6, COM RACKS DE 19" E 1 U DE ALTURA</t>
  </si>
  <si>
    <t xml:space="preserve"> 00039596 </t>
  </si>
  <si>
    <t xml:space="preserve"> CM1464 </t>
  </si>
  <si>
    <t>Tela arame galvanizado mosqueteira contra insetos</t>
  </si>
  <si>
    <t xml:space="preserve"> CM1439 </t>
  </si>
  <si>
    <t>Chave (interruptor) de média tensão tripolar, para uso interno, manobra com carga, sem base fusível, isoladores em resina epóxi, acionamento através de estribo, comando simultâneo, bloqueio mecânico com fechadura Yale, 17,5kV 400A, fab. Beghim HRL. Deverá possuir intertravamento elétrico e mecânico com o disjuntor de média tensão</t>
  </si>
  <si>
    <t xml:space="preserve"> CM0295 </t>
  </si>
  <si>
    <t xml:space="preserve"> CM1395 </t>
  </si>
  <si>
    <t>Sifão regulável com tubo de saída corrugável 1x1.1/2", VSM 182, fabricação Esteves</t>
  </si>
  <si>
    <t xml:space="preserve"> CM1674 </t>
  </si>
  <si>
    <t>ISOLADOR DE PORCELANA, TIPO BUCHA, PARA TENSAO DE *15* KV</t>
  </si>
  <si>
    <t xml:space="preserve"> 00003394 </t>
  </si>
  <si>
    <t>TUBO ACO GALVANIZADO COM COSTURA, CLASSE MEDIA, DN 3", E = *4,05* MM, PESO *8,47* KG/M (NBR 5580)</t>
  </si>
  <si>
    <t xml:space="preserve"> 00007694 </t>
  </si>
  <si>
    <t>Adaptador curto com bolsa e rosca, PPR, soldável, dn 60 mm x 2"</t>
  </si>
  <si>
    <t xml:space="preserve"> CM1293 </t>
  </si>
  <si>
    <t>Tampão em alumínio fundido na cor preta, 60x60cm, dupla vedação, Fundição Vesúvio GDA-3071</t>
  </si>
  <si>
    <t xml:space="preserve"> CM1220 </t>
  </si>
  <si>
    <t>Luminária quadrada de embutir para 2 lâmpadas fluorescentes T8 de 16w tipo mellow-light; corpo em chapa de aço fosfatizada e pintada eletrostaticamente, refletor em chapa de aço fosfatizada. Fabricação Lumicenter CML03-E216</t>
  </si>
  <si>
    <t xml:space="preserve"> CM1071 </t>
  </si>
  <si>
    <t>TELA FACHADEIRA EM POLIETILENO, ROLO DE 3 X 100 M (L X C), COR BRANCA, SEM LOGOMARCA - PARA PROTECAO DE OBRAS</t>
  </si>
  <si>
    <t xml:space="preserve"> 00007170 </t>
  </si>
  <si>
    <t>Quadro Elétrico QTE-RAP - (PJBZ)</t>
  </si>
  <si>
    <t xml:space="preserve"> CM1098 </t>
  </si>
  <si>
    <t xml:space="preserve"> CM1698 </t>
  </si>
  <si>
    <t>Kit de tubulação para conexões múltiplas das unidades externas. Modelo de referência: Daikin BHFP22P100</t>
  </si>
  <si>
    <t xml:space="preserve"> CM1177 </t>
  </si>
  <si>
    <t>PASTA LUBRIFICANTE PARA TUBOS E CONEXOES COM JUNTA ELASTICA (USO EM PVC, ACO, POLIETILENO E OUTROS) ( DE *400* G)</t>
  </si>
  <si>
    <t xml:space="preserve"> 00020078 </t>
  </si>
  <si>
    <t>TUBO DE COBRE FLEXIVEL, D = 1/4 ", E = 0,79 MM, PARA AR-CONDICIONADO/ INSTALACOES GAS RESIDENCIAIS E COMERCIAIS</t>
  </si>
  <si>
    <t xml:space="preserve"> 00039662 </t>
  </si>
  <si>
    <t>TUBO COLETOR DE ESGOTO PVC, JEI, DN 250 MM (NBR 7362)</t>
  </si>
  <si>
    <t xml:space="preserve"> 00041931 </t>
  </si>
  <si>
    <t>Borne plast. conex. mola, 2,5mm², verde-amarelo - Siemens 8WH2 003-0CF07</t>
  </si>
  <si>
    <t xml:space="preserve"> CM0792 </t>
  </si>
  <si>
    <t>LIXADEIRA ELETRICA ANGULAR, PARA DISCO DE 7 " (180 MM), POTENCIA DE 2.200 W, *5.000* RPM, 220 V</t>
  </si>
  <si>
    <t xml:space="preserve"> 00038413 </t>
  </si>
  <si>
    <t>GEOTEXTIL NAO TECIDO AGULHADO DE FILAMENTOS CONTINUOS 100% POLIESTER, RESITENCIA A TRACAO = 14 KN/M</t>
  </si>
  <si>
    <t xml:space="preserve"> 00004021 </t>
  </si>
  <si>
    <t>PONTALETE DE MADEIRA NAO APARELHADA *7,5 X 7,5* CM (3 X 3 ") PINUS, MISTA OU EQUIVALENTE DA REGIAO</t>
  </si>
  <si>
    <t xml:space="preserve"> 00004491 </t>
  </si>
  <si>
    <t>Torneira para lavatório de mesa com alavanca, cromada, fechamento automático, Linha Pressmatic Benefit, Código 00490706, fab. Docol</t>
  </si>
  <si>
    <t xml:space="preserve"> CM0143 </t>
  </si>
  <si>
    <t>Tampão em alumínio fundido na cor natural, 60x60cm, dupla vedação, Fundição Vesúvio GDA-3016</t>
  </si>
  <si>
    <t xml:space="preserve"> CM1247 </t>
  </si>
  <si>
    <t>Rodapé em porcelanato, DM 20x90cm, linha Mineral, cor Argento, acabamento natural, com sulco em baixo relevo, ref. 21447E, fab. Portobello</t>
  </si>
  <si>
    <t xml:space="preserve"> CM1286 </t>
  </si>
  <si>
    <t>Cabo de comunicação 2x1,5mm², blindado, fab. Poliron</t>
  </si>
  <si>
    <t xml:space="preserve"> CM0479 </t>
  </si>
  <si>
    <t xml:space="preserve"> 96,77%</t>
  </si>
  <si>
    <t>ARGAMASSA POLIMERICA IMPERMEABILIZANTE SEMIFLEXIVEL, BICOMPONENTE (MEMBRANA IMPERMEABILIZANTE ACRILICA)</t>
  </si>
  <si>
    <t xml:space="preserve"> 00000135 </t>
  </si>
  <si>
    <t xml:space="preserve"> CM1276 </t>
  </si>
  <si>
    <t>Inibidor nitroprimer para proteção de armadura</t>
  </si>
  <si>
    <t xml:space="preserve"> CM1523 </t>
  </si>
  <si>
    <t>Relé de proteção térmica, 4 entradas para RTD Pt100Ω com 3 fios, 1 saída de alarme e 1 saída para comando de desligamento TRIP, 2 saídas para controle de ventiladores, comunicação serial bilateral RS485 com protocolo MODBUS RTU. h. Marca de referência: Modelo PCPT4, fabricante Pextron</t>
  </si>
  <si>
    <t xml:space="preserve"> CM0777 </t>
  </si>
  <si>
    <t>CABO TELEFONICO CI 50, 50 PARES, USO INTERNO</t>
  </si>
  <si>
    <t xml:space="preserve"> 00011922 </t>
  </si>
  <si>
    <t>Eletrocalha perfurada, chapa mínima de 20, tipo "C", 150x50mm, fab. Mopa</t>
  </si>
  <si>
    <t xml:space="preserve"> CM0806 </t>
  </si>
  <si>
    <t>PARAFUSO NIQUELADO 3 1/2" COM ACABAMENTO CROMADO PARA FIXAR PECA SANITARIA, INCLUI PORCA CEGA, ARRUELA E BUCHA DE NYLON TAMANHO S-8</t>
  </si>
  <si>
    <t xml:space="preserve"> 00004351 </t>
  </si>
  <si>
    <t>Válvula de escoamento, cromada, cod.1601C, fab. Deca</t>
  </si>
  <si>
    <t xml:space="preserve"> CM0135 </t>
  </si>
  <si>
    <t>Luminária circular de embutir no solo para 1 lâmpada LED/PAR30 de 10W, corpo e grade frontal de proteção em alumínio injetado com acabamento em pintura eletrostática poliéster na cor preta, difusor em vidro plano temperado, grau de proteção mínimo IP 65. Fabricação Lumicenter EX04-E</t>
  </si>
  <si>
    <t xml:space="preserve"> CM1081 </t>
  </si>
  <si>
    <t>Quadro Elétrico QTE-RAF- (PJBZ)</t>
  </si>
  <si>
    <t xml:space="preserve"> CM1097 </t>
  </si>
  <si>
    <t>Eletroduto rígido de aço carbono, sem costura, com revestimento protetor de zinco aplicado à quente, extremidades rosqueadas, classe pesada, Ø40 mm (1 1/2" BSPP), fab. Apolo</t>
  </si>
  <si>
    <t xml:space="preserve"> CM1743 </t>
  </si>
  <si>
    <t>Cabo KNX para automação, em cobre rígido (4 vias) 2x2x0,80mm</t>
  </si>
  <si>
    <t xml:space="preserve"> CM0917 </t>
  </si>
  <si>
    <t xml:space="preserve"> CM1100 </t>
  </si>
  <si>
    <t>Adaptador curto com bolsa e rosca, PPR, soldável, dn 50 mm x 1 1/2"</t>
  </si>
  <si>
    <t xml:space="preserve"> CM1292 </t>
  </si>
  <si>
    <t>Lavatório com coluna suspensa, marca Deca, Modelo Vogue Plus, código L.51.17, cor branco</t>
  </si>
  <si>
    <t xml:space="preserve"> CM1048 </t>
  </si>
  <si>
    <t>Clorador de passagem para pastilhas, vazão de 20 m³/h, pressão mínima de 22,5 mca, capacidade mínima para 6 pastilhas de 200g, fab. Snatural</t>
  </si>
  <si>
    <t xml:space="preserve"> CM0839 </t>
  </si>
  <si>
    <t>CABO FLEXIVEL PVC 750 V, 3 CONDUTORES DE 1,5 MM2</t>
  </si>
  <si>
    <t xml:space="preserve"> 00034618 </t>
  </si>
  <si>
    <t>Friso para pingadeira (granito)</t>
  </si>
  <si>
    <t xml:space="preserve"> CM0757 </t>
  </si>
  <si>
    <t>REVESTIMENTO EM CERAMICA ESMALTADA EXTRA, PEI MENOR OU IGUAL A 3, FORMATO MENOR OU IGUAL A 2025 CM2</t>
  </si>
  <si>
    <t xml:space="preserve"> 00000536 </t>
  </si>
  <si>
    <t>PLACA DE SINALIZACAO DE SEGURANCA CONTRA INCENDIO - ALERTA, TRIANGULAR, BASE DE *30* CM, EM PVC *2* MM ANTI-CHAMAS (SIMBOLOS, CORES E PICTOGRAMAS CONFORME NBR 13434)</t>
  </si>
  <si>
    <t xml:space="preserve"> 00037560 </t>
  </si>
  <si>
    <t>TUBO DE BORRACHA ELASTOMERICA FLEXIVEL, PRETA, PARA ISOLAMENTO TERMICO DE TUBULACAO, DN 1 3/8" (35 MM), E= 32 MM, COEFICIENTE DE CONDUTIVIDADE TERMICA 0,036W/mK, VAPOR DE AGUA MAIOR OU IGUAL A 10.000</t>
  </si>
  <si>
    <t xml:space="preserve"> 00039734 </t>
  </si>
  <si>
    <t>Portão pivotante 1 folha, malha 65 x 132 BP 25 x 2,00 - L - dim. 2200 x 1100 mm com pintura eletrostática, Ref.: Metalgrade.</t>
  </si>
  <si>
    <t xml:space="preserve"> CM1470 </t>
  </si>
  <si>
    <t>SARRAFO DE MADEIRA NAO APARELHADA *2,5 X 7,5* CM (1 X 3 ") PINUS, MISTA OU EQUIVALENTE DA REGIAO</t>
  </si>
  <si>
    <t xml:space="preserve"> 00004517 </t>
  </si>
  <si>
    <t>Grelha 50x50cm em chapa de aço perfurada</t>
  </si>
  <si>
    <t xml:space="preserve"> CM1233 </t>
  </si>
  <si>
    <t xml:space="preserve"> CM1490 </t>
  </si>
  <si>
    <t xml:space="preserve"> CM1102 </t>
  </si>
  <si>
    <t>Tubo em cobre flexível, d=3/4”, e=1mm, para ar-condiconado/instalações de gás residenciais e comerciais</t>
  </si>
  <si>
    <t xml:space="preserve"> CM1473 </t>
  </si>
  <si>
    <t>Cabo 2x#0,75mm, Par(es) trançado(s) com blindagem de alumínio, resistência máxima de 150 Ωpor km, resistência de isolamento em 220 V maior que 5000 MΩ.km, rigidez dielétrica entre condutores de 1500 V. Marca de referência: Schneider Eletric</t>
  </si>
  <si>
    <t xml:space="preserve"> CM0915 </t>
  </si>
  <si>
    <t>AREIA GROSSA - POSTO JAZIDA/FORNECEDOR (RETIRADO NA JAZIDA, SEM TRANSPORTE)</t>
  </si>
  <si>
    <t xml:space="preserve"> 00000367 </t>
  </si>
  <si>
    <t>Execução de furo em piso elevado para instalação de caixa de tomadas</t>
  </si>
  <si>
    <t xml:space="preserve"> CM1362 </t>
  </si>
  <si>
    <t>Bacia sanitária, Linha Vogue Plus Conforto, cor branco gelo, código P. 510, fab. Deca</t>
  </si>
  <si>
    <t xml:space="preserve"> CM0129 </t>
  </si>
  <si>
    <t>Bomba tipo centrífuga, potência 1 CV, vazão 9,1 m³/h, altura manométrica 16,0 mca, diâmetro do rotor 104 mm - 2 polos, motor trifásico tensão 220/380V - 60Hz, rotação do rotor 3500 rpm, grau de proteção IP 21, diâmetro de sucção 2", diâmetro recalque 1.1/2". Marca referência: Dancor. Modelo: CAM-W16</t>
  </si>
  <si>
    <t xml:space="preserve"> CM1236 </t>
  </si>
  <si>
    <t>TINTA ESMALTE SINTETICO PREMIUM FOSCO</t>
  </si>
  <si>
    <t xml:space="preserve"> 00007288 </t>
  </si>
  <si>
    <t>Isolamento térmico flexível de espuma elastomérica, de célula fechada 1 1/2", com espessura minima de 19mm, tipo anti chamas e com resistência térmica acima de 100 ºC, incluindo suporte estruturado para fixação de abraçadeira metálica, com resistência mecânica e perfeita aderência e cobrimento do tubo, juntas colas e acabamento com fita de PVC conforme orientação do fabricante. Modelo de referência: Polipex - Isoline</t>
  </si>
  <si>
    <t xml:space="preserve"> CM1187 </t>
  </si>
  <si>
    <t>CANTONEIRA ALUMINIO ABAS IGUAIS 1 ", E = 1/8 ", 25,40 X 3,17 MM (0,408 KG/M)</t>
  </si>
  <si>
    <t xml:space="preserve"> 00000592 </t>
  </si>
  <si>
    <t>PRIMER PARA MANTA ASFALTICA A BASE DE ASFALTO MODIFICADO DILUIDO EM SOLVENTE, APLICACAO A FRIO</t>
  </si>
  <si>
    <t xml:space="preserve"> 00000511 </t>
  </si>
  <si>
    <t>Eletrocalha perfurada, chapa mínima de 20, tipo "C", 200x100mm, fab. Mopa</t>
  </si>
  <si>
    <t xml:space="preserve"> CM0310 </t>
  </si>
  <si>
    <t>ASFALTO MODIFICADO TIPO III - NBR 9910 (ASFALTO OXIDADO PARA IMPERMEABILIZACAO, COEFICIENTE DE PENETRACAO 15-25)</t>
  </si>
  <si>
    <t xml:space="preserve"> 00000509 </t>
  </si>
  <si>
    <t>Quadro Elétrico QTE-RES - (PJBZ)</t>
  </si>
  <si>
    <t xml:space="preserve"> CM1099 </t>
  </si>
  <si>
    <t>Torneira para lavatório de mesa, cromada, fechamento automático, Decamatic Eco, Código 1173.C, fab. Deca</t>
  </si>
  <si>
    <t xml:space="preserve"> CM0134 </t>
  </si>
  <si>
    <t>Rack fechado 19"  32U  870mm, porta de vidro temperado e ângulo de abertura 180º, laterais removíveis com chave, teto com aletas de ventilação forçada (incluindo exaustores), conjunto de rodas e régua de tomadas, pintura epóxi-pó na cor preta, completo, fabricante Triunfo modelo RKS32</t>
  </si>
  <si>
    <t xml:space="preserve"> CM1116 </t>
  </si>
  <si>
    <t>REGISTRO GAVETA BRUTO EM LATAO FORJADO, BITOLA 3 " (REF 1509)</t>
  </si>
  <si>
    <t xml:space="preserve"> 00006012 </t>
  </si>
  <si>
    <t>Torneira de parede uso geral com arejador, metálica com acabamento cromado, fab. Deca, Linha Standard, código 1154.C39</t>
  </si>
  <si>
    <t xml:space="preserve"> CM0163 </t>
  </si>
  <si>
    <t>TUBO DE BORRACHA ELASTOMERICA FLEXIVEL, PRETA, PARA ISOLAMENTO TERMICO DE TUBULACAO, DN 5/8" (15 MM), E= 19 MM, COEFICIENTE DE CONDUTIVIDADE TERMICA 0,036W/MK, VAPOR DE AGUA MAIOR OU IGUAL A 10.000</t>
  </si>
  <si>
    <t xml:space="preserve"> 00039853 </t>
  </si>
  <si>
    <t>Tubos de ramificação (refnet) em cobre fabricado/aprovado pelo fabricante dos equipamentos do sistema VRF, para as linhas de líquido e de gás, para unidades internas acima de 64.000 kcal/h, incluindo  redução. Modelo de referência: Daikin - KHRP26A73T +KHRP26M73TP</t>
  </si>
  <si>
    <t xml:space="preserve"> CM1176 </t>
  </si>
  <si>
    <t>RODAPE PRE-MOLDADO DE GRANILITE, MARMORITE OU GRANITINA L = 10 CM</t>
  </si>
  <si>
    <t xml:space="preserve"> 00034680 </t>
  </si>
  <si>
    <t>Quadro string-box cc externo (SBE), de sobrepor. Fabricação Suntree SHLX-PV2/1*,</t>
  </si>
  <si>
    <t xml:space="preserve"> CM0053 </t>
  </si>
  <si>
    <t>Assento para bacia sanitária em poliéster, cor branco gelo, Linha Vogue Plus Conforto, código AP. 51, fab. Deca</t>
  </si>
  <si>
    <t xml:space="preserve"> CM0130 </t>
  </si>
  <si>
    <t>AR CONDICIONADO SPLIT INVERTER, HI-WALL (PAREDE), 12000 BTU/H, CICLO FRIO, 60HZ, CLASSIFICACAO A (SELO PROCEL), GAS HFC, CONTROLE S/FIO</t>
  </si>
  <si>
    <t xml:space="preserve"> 00042425 </t>
  </si>
  <si>
    <t>Eletroduto CA 65mm será em aço carbono sem costura, parede classe pesada de espessura ≥1,5mm, com revestimento protetor de zinco aplicado a quente, extremidades com rosa BSP. Fabricação Apolo Tubos e Equipamentos*.</t>
  </si>
  <si>
    <t xml:space="preserve"> CM0213 </t>
  </si>
  <si>
    <t>Portão pivotante 2 folhas, malha 65 x 132 BP 25 x 2,00 - L - dim. 2200 x 2000 mm com pintura eletrostática, Ref.: Metalgrade.</t>
  </si>
  <si>
    <t xml:space="preserve"> CM1469 </t>
  </si>
  <si>
    <t>Quadro Elétrico QTE-RAR - (PJBZ)</t>
  </si>
  <si>
    <t xml:space="preserve"> CM1218 </t>
  </si>
  <si>
    <t>Hidrômetro Ultrassônico DN 32mm, ref. Hydrus, fab. Diehl</t>
  </si>
  <si>
    <t xml:space="preserve"> CM1151 </t>
  </si>
  <si>
    <t xml:space="preserve"> CM1149 </t>
  </si>
  <si>
    <t>DISCO DE LIXA PARA METAL, DIAMETRO = 180 MM, GRAO 120</t>
  </si>
  <si>
    <t xml:space="preserve"> 00026020 </t>
  </si>
  <si>
    <t>Manutenção - material de limpeza</t>
  </si>
  <si>
    <t xml:space="preserve"> CM1495 </t>
  </si>
  <si>
    <t>Cabo de cobre, isolamento 15kV, 25mm² EPR, fios de cobre nu, têmpera mole, encordoamento classe 2, blindagem do condutor formada por composto termofixo semicondutor, isolação em composto termofixo de borracha EPR, cobertura formada por composto termoplástico PVC sem chumbo</t>
  </si>
  <si>
    <t xml:space="preserve"> CM0230 </t>
  </si>
  <si>
    <t>COLA A BASE DE RESINA SINTETICA PARA CHAPA DE LAMINADO MELAMINICO</t>
  </si>
  <si>
    <t xml:space="preserve"> 00001339 </t>
  </si>
  <si>
    <t>Rack fechado 19" 44U profundidade 870mm com porta de vidro temperado dotado de ângulo de abertura de 180°, laterais removíveis com chave, teto com aletas e ventilação forçada (incluindo exaustores), conjunto de rodas e régua de tomadas, pintura epóxi-pó na cor preta, completo, fabricante Triunfo modelo RKS44U</t>
  </si>
  <si>
    <t xml:space="preserve"> CM0103 </t>
  </si>
  <si>
    <t xml:space="preserve"> CM0199 </t>
  </si>
  <si>
    <t>Tuboled 18 a 20 W - Lâmpada tubular de LED; com base/conector G13 (2 pinos) eficiência energética maior ou igual 100 lm/W;  fluxo luminoso maior ou igual a 2000 lumens; potência menor ou igual a 20 W; vida útil mínima da lâmpada de 25.000 horas; ângulo de abertura (facho) maior ou igual a 150°; temperatura de cor de 3800 a 4200 K; índice geral de reprodução de cor (IRC) maior ou igual a 80; fator de potência 0,92 (mín.); frequência nominal de 60 Hz; comprimento de 1200 mm. Fabricação Philips Master LEDTube 1200 mm 18W 840 T8 I W</t>
  </si>
  <si>
    <t xml:space="preserve"> CM0071 </t>
  </si>
  <si>
    <t>Lavatório de semi-encaixe de louça, linha Monte Carlo, cor branco gelo, código L82, fab. Deca</t>
  </si>
  <si>
    <t xml:space="preserve"> CM0147 </t>
  </si>
  <si>
    <t>Inversor de freqüência Trifásico, 380VCA 3hp/2,2kW, IP55, Comunicação MODBUS, fab. Schneider Electric, ref. ATV212WU22N4</t>
  </si>
  <si>
    <t xml:space="preserve"> CM1486 </t>
  </si>
  <si>
    <t>AVISADOR SONORO-VISUAL  será endereçável, por sirene multitons e iluminação piscante, montagem aparente em parede, ligação a dois fios insensível à polaridade, 20~30Vdc, dimensões aproximadas 110x85,1mm (ØL x A), policarbonato na cor vermelha, fabricação Apollo modelo Valkyrie ASB</t>
  </si>
  <si>
    <t xml:space="preserve"> CM1201 </t>
  </si>
  <si>
    <t>ADESIVO PLASTICO PARA PVC, FRASCO COM 850 GR</t>
  </si>
  <si>
    <t xml:space="preserve"> 00000122 </t>
  </si>
  <si>
    <t>Tubos de ramificação (refnet) em cobre fabricado/aprovado pelo fabricante dos equipamentos do sistema VRF, para as linhas de líquido e de gás, para unidades internas abaixo de 29.000 kcal/h. Modelo de referência: Daikin -KHRP26A33T</t>
  </si>
  <si>
    <t xml:space="preserve"> CM1174 </t>
  </si>
  <si>
    <t>TUBO COLETOR DE ESGOTO PVC, JEI, DN 200 MM (NBR 7362)</t>
  </si>
  <si>
    <t xml:space="preserve"> 00041930 </t>
  </si>
  <si>
    <t>Sinalização tátil de sobrepor, em elementos, tipo ALERTA, em termoplástico, a ser fixada por adesivo de contato. Cor: amarela ou preta. Especificações técnicas conforme normas NBR 9050/2015 E NBR 16537/2016. Ref Mozaik ATIT 3013 ou ATIT 3017</t>
  </si>
  <si>
    <t xml:space="preserve"> CM1039 </t>
  </si>
  <si>
    <t>Grelha de ar exterior, DM 225x125mm,  aletas fixas e horizontais, saída de ar inclinada 15º em relação a grelha, fabricada com perfis de alumínio extrudado, anodizado, na cor natural, incluindo registro de lâminas opostas e dupla deflexão. Modelo de referência: TROX AH-15/DG</t>
  </si>
  <si>
    <t xml:space="preserve"> CM0321 </t>
  </si>
  <si>
    <t>MANGUEIRA DE INCENDIO, TIPO 2, DE 1 1/2", COMPRIMENTO = 15 M, TECIDO EM FIO DE POLIESTER E TUBO INTERNO EM BORRACHA SINTETICA, COM UNIOES ENGATE RAPIDO</t>
  </si>
  <si>
    <t xml:space="preserve"> 00037527 </t>
  </si>
  <si>
    <t>ACO CA-50, 10,0 MM, VERGALHAO</t>
  </si>
  <si>
    <t xml:space="preserve"> 00000034 </t>
  </si>
  <si>
    <t>Grelha em alumínio 325 x 525 mm, ref. Grelha de Retorno AGS-T (com contra-moldura), Trox do Brasil</t>
  </si>
  <si>
    <t xml:space="preserve"> CM0856 </t>
  </si>
  <si>
    <t>Unidade controladora para acesso remoto via internet que permita acesso às funções da unidade controladora do sistema VRF, incluindo: antena WI-FI; alerta via e-mail; cadastro de usuários por nível de acesso; ajuste de setpoint da temperatura ambiente; acesso à programação horária; liga e desliga de unidades internas e externas. Modelo de referência: Daikin SVMPC2+DCM007A51</t>
  </si>
  <si>
    <t xml:space="preserve"> CM1197 </t>
  </si>
  <si>
    <t>Esquadria basculante em alumínio, para vidro 6 mm (sem vidro), acabamento anodizado na cor preta, incluindo ferragens e instalação, ref. Linha Gold Retangular, fab. Alcoa</t>
  </si>
  <si>
    <t xml:space="preserve"> CM1216 </t>
  </si>
  <si>
    <t>Bacia sanitária, cor branco gelo, linha Monte Carlo, código P.8.17, fab. Deca</t>
  </si>
  <si>
    <t xml:space="preserve"> CM0139 </t>
  </si>
  <si>
    <t>CHAPA DE MADEIRA COMPENSADA RESINADA PARA FORMA DE CONCRETO, DE *2,2 X 1,1* M, E = 10 MM</t>
  </si>
  <si>
    <t xml:space="preserve"> 00001350 </t>
  </si>
  <si>
    <t>Tubos de ramificação (refnet) em cobre fabricado/aprovado pelo fabricante dos equipamentos do sistema VRF, para as linhas de líquido e de gás, para unidades internas abaixo de 20.000 kcal/h. Modelo de referência: Daikin -KHRP26A22T</t>
  </si>
  <si>
    <t xml:space="preserve"> CM1173 </t>
  </si>
  <si>
    <t xml:space="preserve"> CM1545 </t>
  </si>
  <si>
    <t>Acionador manual endereçável, por elemento deformável, ligação a dois fios insensível à polaridade, 17~28Vdc, indicador externo de alarme e erro em LED nas cores vermelha e amarela, sempre dotado de componente isolador, proteção contra disparo acidental do tipo "quebre o vidro" (inclui vidro), dimensões aproximadas 89x93x 26,5mm (A x L x P), policarbonato na cor vermelha, fab. Apollo linha XP95 modelo 55200-908 8</t>
  </si>
  <si>
    <t xml:space="preserve"> CM0014 </t>
  </si>
  <si>
    <t>VEU POLIESTER</t>
  </si>
  <si>
    <t xml:space="preserve"> 00004030 </t>
  </si>
  <si>
    <t>Rodapé em porcelanato, DM 20x90cm, linha Mineral, cor Portland, acabamento natural, com sulco em baixo relevo, ref. 21445E, fab. Portobello</t>
  </si>
  <si>
    <t xml:space="preserve"> CM1206 </t>
  </si>
  <si>
    <t>Luminária retangular de sobrepor para 2 lâmpadas fluorescentes T8 de 32W, corpo em chapa de aço fosfatizada e pintada elostraticamente, refletor facetado em alumínio anodizado de alta pureza e reflectância. Fabricação Lumicenter CAN03-S232</t>
  </si>
  <si>
    <t xml:space="preserve"> CM1072 </t>
  </si>
  <si>
    <t>ARGAMASSA COLANTE AC-II</t>
  </si>
  <si>
    <t xml:space="preserve"> 00034353 </t>
  </si>
  <si>
    <t>Cabo Elétrico CA, 50mm², de cobre flexível, têmpera mole, encordoamento classe 5, isolação termofixa em dupla camada de borracha etilenopropileno HEPR 90°C O,6/1KV. Fabricação Prysmian linha Eprotenax Gsette*.</t>
  </si>
  <si>
    <t xml:space="preserve"> CM0912 </t>
  </si>
  <si>
    <t>Caixa de passagem em termoplástico cinza RAL7035, IP55/IK08, 240x190x90mm, tampa transparente baixa com borracha de vedação, furação 10Ø29mm, com embutes, fab. Cemar-Legrand 914035</t>
  </si>
  <si>
    <t xml:space="preserve"> CM0270 </t>
  </si>
  <si>
    <t>PATCH PANEL, 48 PORTAS, CATEGORIA 6, COM RACKS DE 19" E 2 U DE ALTURA</t>
  </si>
  <si>
    <t xml:space="preserve"> 00039597 </t>
  </si>
  <si>
    <t>Consumo de telefone</t>
  </si>
  <si>
    <t xml:space="preserve"> CM1494 </t>
  </si>
  <si>
    <t>Quadro elétrico QF-INC - PJBZ</t>
  </si>
  <si>
    <t xml:space="preserve"> CM1447 </t>
  </si>
  <si>
    <t>Guia de cabos horizontal fechado 1U, compatível rack 19", em aço SAE 1020 acabado com pintura epóxi-pó preta, fab. Furukawa, cód. 35150033</t>
  </si>
  <si>
    <t xml:space="preserve"> CM0197 </t>
  </si>
  <si>
    <t>Porta acústica, DM 1,50x2,10 m (duas folhas de abrir), mod. EDB-PT, fab. Eletrodb, incluindo ferragens e acessórios</t>
  </si>
  <si>
    <t xml:space="preserve"> CM1287 </t>
  </si>
  <si>
    <t>SOLUCAO LIMPADORA PARA PVC, FRASCO COM 1000 CM3</t>
  </si>
  <si>
    <t xml:space="preserve"> 00020083 </t>
  </si>
  <si>
    <t>Sensor Ultrassônico de Nível para Líquidos, modelo de referência EasyTREK SP-300, fabricante NIVELCO</t>
  </si>
  <si>
    <t xml:space="preserve"> CM1152 </t>
  </si>
  <si>
    <t>Pastilha de porcelana 5,0x5,0cm, linha Engenharia, cor Nassau, fab. Atlas (ref.SG8422)</t>
  </si>
  <si>
    <t xml:space="preserve"> CM1204 </t>
  </si>
  <si>
    <t>Caixa de ligação em alumínio fundido pintado a pó, perfil circular, com tampa atarrachada por parafuso, dimensões aproximadas 87,5x49mm (ØL x A), fab. Tramontina modelo 56141/022</t>
  </si>
  <si>
    <t xml:space="preserve"> CM0010 </t>
  </si>
  <si>
    <t>TUBO DE BORRACHA ELASTOMERICA FLEXIVEL, PRETA, PARA ISOLAMENTO TERMICO DE TUBULACAO, DN 3/4" (18 MM), E= 32 MM, COEFICIENTE DE CONDUTIVIDADE TERMICA 0,036W/mK, VAPOR DE AGUA MAIOR OU IGUAL A 10.000</t>
  </si>
  <si>
    <t xml:space="preserve"> 00039740 </t>
  </si>
  <si>
    <t>ANEL EM CONCRETO ARMADO, LISO, PARA POCOS DE VISITA, POCOS DE INSPECAO, FOSSAS SEPTICAS E SUMIDOUROS, SEM FUNDO, DIAMETRO INTERNO DE 1,20 M E ALTURA DE 0,50 M</t>
  </si>
  <si>
    <t xml:space="preserve"> 00012551 </t>
  </si>
  <si>
    <t>Unidade interna para sistema VRF, tipo cassete,  gás refrigerante R-410A, capacidade de resfriamento de 3,6kW (12300 BTU/h), vazão de ar máxima de 750m³/h, ajuste alto-médio-baixo, dimensões externas (AxLxP) 204mm x 840mm x 840mm, peso 20kg, conexão gás refrigerante 6,35mm e 12,7mm,  alimentação elétrica 220- monofásica-60Hz, potência elétrica 49W, incluindo: controle remoto sem fio; kit bomba de dreno e filtro de ar. Modelo de referência: DAIKIN FXFSQ32AVE</t>
  </si>
  <si>
    <t xml:space="preserve"> CM1169 </t>
  </si>
  <si>
    <t>Bomba tipo centrífuga, potência 3 CV, vazão 10,6 m³/h, altura manométrica 30 mca, diâmetro do rotor 135 mm - 2 polos, motor trifásico tensão 220/380V - 60Hz, rotação do rotor 3500 rpm, grau de proteção IP 21, diâmetro de sucção 2", diâmetro recalque 1.1/2". Marca referência: Dancor. Modelo: CAM-W16</t>
  </si>
  <si>
    <t xml:space="preserve"> CM0836 </t>
  </si>
  <si>
    <t>Teste de arrancamento de argamassa - determinação de resistência de aderência à tração</t>
  </si>
  <si>
    <t xml:space="preserve"> CM1498 </t>
  </si>
  <si>
    <t>Tubo de cobre sem costura, soldável 5/8" espessura da parede de 1 mm, têmpera mole</t>
  </si>
  <si>
    <t xml:space="preserve"> CM1182 </t>
  </si>
  <si>
    <t>Fornecimento e instalação de portão automatizado, DM 6,00x2,80m, tipo cortina de enrolar, em aço galvanizado com acabamento em pintura eletrostática na cor preta, micro-perfurada, ref. C-06-Perfil Tipo TransVision, fab. Portas Carneiro</t>
  </si>
  <si>
    <t xml:space="preserve"> CM1210 </t>
  </si>
  <si>
    <t>M2XMES</t>
  </si>
  <si>
    <t>LOCACAO DE ANDAIME METALICO TIPO FACHADEIRO, LARGURA DE 1,20 M, ALTURA POR PECA DE 2,0 M, INCLUINDO SAPATAS E ITENS NECESSARIOS A INSTALACAO</t>
  </si>
  <si>
    <t xml:space="preserve"> 00020193 </t>
  </si>
  <si>
    <t>Luminária circular de embutir no piso, com corpo em alumínio na cor preta e refletor em vidro temperado transparente, com lâmpada LED integrada de 3,5W/220VAC, fator de potência 0,92 (mín), temperatura de cor 3000K (branco quente), fluxo luminoso 200lm (mín.), abertura de facho 25°, diâmetro externo aproximado igual a 75mm. Fabricação Everlight Small</t>
  </si>
  <si>
    <t xml:space="preserve"> CM1079 </t>
  </si>
  <si>
    <t>Corrimão duplo em aço inox, acabamento escovado 1.5" (3,81cm), fornecimento e instalação</t>
  </si>
  <si>
    <t xml:space="preserve"> CM0984 </t>
  </si>
  <si>
    <t>Esquadria com porta automática, DM 1,60x2,50m, bi-dobrável, na cor preta, em vidro temperado incolor e=10 mm, ref. FFT, fab. Dorma</t>
  </si>
  <si>
    <t xml:space="preserve"> CM1296 </t>
  </si>
  <si>
    <t>Válvula para mictório de fechamento automático, fab. Deca, Linha Decamatic, código 2570 C, acabamento cromado</t>
  </si>
  <si>
    <t xml:space="preserve"> CM0184 </t>
  </si>
  <si>
    <t>PECA DE MADEIRA NAO APARELHADA *7,5 X 7,5* CM (3 X 3 ") MACARANDUBA, ANGELIM OU EQUIVALENTE DA REGIAO</t>
  </si>
  <si>
    <t xml:space="preserve"> 00004433 </t>
  </si>
  <si>
    <t>Reservatório em fibra de vidro de 7.500 L, DM 217 x 250 cm, fab. Bakof Tec</t>
  </si>
  <si>
    <t xml:space="preserve"> CM0831 </t>
  </si>
  <si>
    <t>Válvula de descarga antivandalismo 1 1/2", 4900.C.DUO.PRO, fabricação Deca</t>
  </si>
  <si>
    <t xml:space="preserve"> CM1457 </t>
  </si>
  <si>
    <t>ARGILA, ARGILA VERMELHA OU ARGILA ARENOSA (RETIRADA NA JAZIDA, SEM TRANSPORTE)</t>
  </si>
  <si>
    <t xml:space="preserve"> 00006079 </t>
  </si>
  <si>
    <t>CHAPA DE MADEIRA COMPENSADA RESINADA PARA FORMA DE CONCRETO, DE *2,2 X 1,1* M, E = 14 MM</t>
  </si>
  <si>
    <t xml:space="preserve"> 00001355 </t>
  </si>
  <si>
    <t>Ventilador helicocentrífugo com isolamento fono-absorvente, construído em material plástico, desmontável, motor regulável 60 Hz, 220V, potência 245W, rotação 2775rpm, vazão em descarga livre 1060m³/h, nível de pressão sonora 31 dB(A), diâmetro do duto 250mm, peso 20kg, incluindo comporta anti-retorno, acoplamento para duto retangular, damper regulador de vazão, flanges e juntas de borrachas (admissão e saída) e suporte para instalação no entreforro. Modelo de referência: Soler&amp;Palau OTAM TD-1300/250 Silent + MCA+MAR</t>
  </si>
  <si>
    <t xml:space="preserve"> CM1163 </t>
  </si>
  <si>
    <t>Quadro string-box cc interno (SBI), de sobrepor. Fabricação. Suntree SCB2-63DC*</t>
  </si>
  <si>
    <t xml:space="preserve"> CM0060 </t>
  </si>
  <si>
    <t>Unidade interna para sistema VRF, tipo cassete,  gás refrigerante R-410A, capacidade de resfriamento de 14,0kW (47800 BTU/h), vazão de ar máxima de 1800m³/h, ajuste alto-médio-baixo, dimensões externas (AxLxP) 288mm x 840mm x 840mm, peso 26kg, conexão gás refrigerante 9,53mm e 15,88mm, alimentação elétrica 220- monofásica-60Hz, potência elétrica 214W, incluindo: controle remoto sem fio; kit bomba de dreno e filtro de ar. Modelo de referência: DAIKIN FXFSQ125AVE</t>
  </si>
  <si>
    <t xml:space="preserve"> CM1172 </t>
  </si>
  <si>
    <t>Quadro elétrico QTE-VAE - PJBZ</t>
  </si>
  <si>
    <t xml:space="preserve"> CM1448 </t>
  </si>
  <si>
    <t>Portão pivotante 2 folhas, malha 65 x 132 BP 25 x 2,00 - L - dim. 2200 x 1800 mm com pintura eletrostática, Ref.: Metalgrade</t>
  </si>
  <si>
    <t xml:space="preserve"> CM1468 </t>
  </si>
  <si>
    <t>Base de montagem endereçável, dotada de cartão de endereçamento, ligação a dois fios insensível à polaridade, 17~28Vdc, dimensões aproximadas 100x8mm (ØL x A), policarbonato na cor branca, fab. Apollo linha XP95 modelo 45681-210</t>
  </si>
  <si>
    <t xml:space="preserve"> CM0006 </t>
  </si>
  <si>
    <t>Bomba centrífuga para sistema de combate a incêndio 5CV, 220/380V, 60Hz, 28,0mca, modelo Firebloc, KSB-32-125 diâmetro do rotor 131mm</t>
  </si>
  <si>
    <t xml:space="preserve"> CM0331 </t>
  </si>
  <si>
    <t>ESPELHO CRISTAL E = 4 MM</t>
  </si>
  <si>
    <t xml:space="preserve"> 00011186 </t>
  </si>
  <si>
    <t>Gabinete de ventilação com rotores tipo “sirocco” de dupla aspiração, ponto operacional vazão 5500m³/h, 70mmca,  incluindo: motor elétrico 3CV, ligações flexíveis na aspiração, registro para regulagem da vazão, gaveta 1º estágio com filtro G4, gaveta 2º estágio com filtro F5 (conforme ABNT 16401), isoladores de vibração. Modelo de referência: OTAM linha GVS - TDA 12/9 posição H180º</t>
  </si>
  <si>
    <t xml:space="preserve"> CM1166 </t>
  </si>
  <si>
    <t>FECHADURA DE EMBUTIR PARA PORTA EXTERNA, MAQUINA 55 MM, COM CILINDRO, MACANETA ALAVANCA E ROSETA REDONDA EM METAL CROMADO - NIVEL DE SEGURANCA MEDIO - COMPLETA</t>
  </si>
  <si>
    <t xml:space="preserve"> 00038152 </t>
  </si>
  <si>
    <t>Adesivo de tack pemanente, para piso vinílico autoportante. Fab. Tarkett, ref. Tackfix</t>
  </si>
  <si>
    <t xml:space="preserve"> CM1474 </t>
  </si>
  <si>
    <t>PEDRA BRITADA GRADUADA, CLASSIFICADA (POSTO PEDREIRA/FORNECEDOR, SEM FRETE)</t>
  </si>
  <si>
    <t xml:space="preserve"> 00004729 </t>
  </si>
  <si>
    <t>Esquadria fixa em veneziana de alumínio, acabamento anodizado na cor preta, incluindo ferragens</t>
  </si>
  <si>
    <t xml:space="preserve"> CM1219 </t>
  </si>
  <si>
    <t>CANTONEIRA ALUMINIO ABAS IGUAIS 1 ", E = 3 /16 "</t>
  </si>
  <si>
    <t xml:space="preserve"> 00000586 </t>
  </si>
  <si>
    <t xml:space="preserve"> CM1272 </t>
  </si>
  <si>
    <t>Eletrocalha perfurada, chapa mínima de 20, tipo "C", 100x50mm, fab. Mopa</t>
  </si>
  <si>
    <t xml:space="preserve"> CM0209 </t>
  </si>
  <si>
    <t>Quadro Elétrico QTU-SS - (PJBZ)</t>
  </si>
  <si>
    <t xml:space="preserve"> CM1096 </t>
  </si>
  <si>
    <t>Manutenção - material de expediente</t>
  </si>
  <si>
    <t xml:space="preserve"> CM1496 </t>
  </si>
  <si>
    <t>TELA DE ACO SOLDADA NERVURADA CA-60, Q-92, (1,48 KG/M2), DIAMETRO DO FIO = 4,2 MM, LARGURA =  2,45 X 60 M DE COMPRIMENTO, ESPACAMENTO DA MALHA = 15  X 15 CM</t>
  </si>
  <si>
    <t xml:space="preserve"> 00021141 </t>
  </si>
  <si>
    <t>Quadro Elétrico QTU-1P - (PJBZ)</t>
  </si>
  <si>
    <t xml:space="preserve"> CM1093 </t>
  </si>
  <si>
    <t>Quadro Elétrico QTU-TE - (PJBZ)</t>
  </si>
  <si>
    <t xml:space="preserve"> CM1095 </t>
  </si>
  <si>
    <t>TUBO DE BORRACHA ELASTOMERICA FLEXIVEL, PRETA, PARA ISOLAMENTO TERMICO DE TUBULACAO, DN 7/8" (22 MM), E= 32 MM, COEFICIENTE DE CONDUTIVIDADE TERMICA 0,036W/mK, VAPOR DE AGUA MAIOR OU IGUAL A 10.000</t>
  </si>
  <si>
    <t xml:space="preserve"> 00039742 </t>
  </si>
  <si>
    <t>TUBO DE COBRE CLASSE "I", DN = 1 1/4 " (35 MM), PARA INSTALACOES INDUSTRIAIS DE ALTA PRESSAO E VAPOR</t>
  </si>
  <si>
    <t xml:space="preserve"> 00039727 </t>
  </si>
  <si>
    <t>AR CONDICIONADO SPLIT INVERTER, HI-WALL (PAREDE), 18000 BTU/H, CICLO FRIO, 60HZ, CLASSIFICACAO A (SELO PROCEL), GAS HFC, CONTROLE S/FIO</t>
  </si>
  <si>
    <t xml:space="preserve"> 00042422 </t>
  </si>
  <si>
    <t>Gabinete de ventilação com rotores tipo “sirocco” de dupla aspiração, ponto operacional vazão 6142m³/h, 70mmca,  incluindo: motor elétrico, ligações flexíveis na aspiração, registro para regulagem da vazão, gaveta 1º estágio com filtro G4, gaveta 2º estágio com filtro F5 (conforme ABNT 16401), isoladores de vibração. Modelo de referência: OTAM linha GVS - TDA 12/9 posição H180º</t>
  </si>
  <si>
    <t xml:space="preserve"> CM1167 </t>
  </si>
  <si>
    <t>Acabamento reto (granito)</t>
  </si>
  <si>
    <t xml:space="preserve"> CM0065 </t>
  </si>
  <si>
    <t>ADITIVO ADESIVO LIQUIDO PARA ARGAMASSAS DE REVESTIMENTOS CIMENTICIOS</t>
  </si>
  <si>
    <t xml:space="preserve"> 00007334 </t>
  </si>
  <si>
    <t>ELETRODUTO FLEXIVEL, EM ACO, TIPO CONDUITE, DIAMETRO DE 1"</t>
  </si>
  <si>
    <t xml:space="preserve"> 00012058 </t>
  </si>
  <si>
    <t>GRANITO PARA BANCADA, POLIDO, TIPO ANDORINHA/ QUARTZ/ CASTELO/ CORUMBA OU OUTROS EQUIVALENTES DA REGIAO, E=  *2,5* CM</t>
  </si>
  <si>
    <t xml:space="preserve"> 00011795 </t>
  </si>
  <si>
    <t>Cabo elétrico de laço de detecção e alarme em cobre flexível eletrolítico, seção 3#1,5mm², têmpera mole, encordoamento classe 2, isolação em PVC para 105ºC, passo de torção de 50~60mm, blindagem eletrostática em fita de alumínio e também poliéster, condutor dreno de cobre em contato com a fita de alumínio, isolamento para 300V, fab. Poliron/Belden, modelo 315MAAIFR</t>
  </si>
  <si>
    <t xml:space="preserve"> CM0008 </t>
  </si>
  <si>
    <t>TUBO DE COBRE CLASSE "I", DN = 3/4 " (22 MM), PARA INSTALACOES INDUSTRIAIS DE ALTA PRESSAO E VAPOR</t>
  </si>
  <si>
    <t xml:space="preserve"> 00039725 </t>
  </si>
  <si>
    <t>Sensor infravermelho passivo, modelo de referência IVP 3011 CORTINA, fabricante Intelbras</t>
  </si>
  <si>
    <t xml:space="preserve"> CM1134 </t>
  </si>
  <si>
    <t>TABUA DE MADEIRA APARELHADA *2,5 X 30* CM, MACARANDUBA, ANGELIM OU EQUIVALENTE DA REGIAO</t>
  </si>
  <si>
    <t xml:space="preserve"> 00003992 </t>
  </si>
  <si>
    <t>Quadro Elétrico QTE-1P - (PJBZ)</t>
  </si>
  <si>
    <t xml:space="preserve"> CM1090 </t>
  </si>
  <si>
    <t>Fornecimento e instalação de tabica metálica pré pintada, para forro em gesso acartonado</t>
  </si>
  <si>
    <t xml:space="preserve"> CM0173 </t>
  </si>
  <si>
    <t>Revestimento impermeabilizante flexível, bicomponente, à base de resinas termoplásticas e cimentos com aditivos e incorporação de fibras sintéticas, Viaplus 7000</t>
  </si>
  <si>
    <t xml:space="preserve"> CM0832 </t>
  </si>
  <si>
    <t>Bloco autônomo LED para aclareamento de emergência, de sobrepor, corpo em ABS autoextinguível de alto impacto na cor branca e difusor em policarbonato transparente, resistente a temperatura de 70°C por 1h (mín.) alimentação 220VAC com bateria interna selada livre de manutenção, tempo de recarga menor ou igual a 24h, temperatura de cor 5000K, autonomia 5h (mín.), fluxo luminoso constante 500lm (mín.), funcionamento não permanente/apenas emergência. Fabricação Fluxeon FLX 500</t>
  </si>
  <si>
    <t xml:space="preserve"> CM1083 </t>
  </si>
  <si>
    <t>TUBO PVC, SOLDAVEL, DN 85 MM, AGUA FRIA (NBR-5648)</t>
  </si>
  <si>
    <t xml:space="preserve"> 00009872 </t>
  </si>
  <si>
    <t>TUBO DE BORRACHA ELASTOMERICA FLEXIVEL, PRETA, PARA ISOLAMENTO TERMICO DE TUBULACAO, DN 1 5/8" (42 MM), E= 32 MM, COEFICIENTE DE CONDUTIVIDADE TERMICA 0,036W/mK, VAPOR DE AGUA MAIOR OU IGUAL A 10.000</t>
  </si>
  <si>
    <t xml:space="preserve"> 00039736 </t>
  </si>
  <si>
    <t>Quadro Elétrico QTE-SS - (PJBZ)</t>
  </si>
  <si>
    <t xml:space="preserve"> CM1092 </t>
  </si>
  <si>
    <t>Unidade interna para sistema VRF, tipo cassete,  gás refrigerante R-410A, capacidade de resfriamento de 11,2kW (38200 BTU/h), vazão de ar máxima de 1800m³/h, ajuste alto-médio-baixo, dimensões externas (AxLxP) 288mm x 840mm x 840mm, peso 26kg, conexão gás refrigerante 9,53mm e 15,88mm,  alimentação elétrica 220- monofásica-60Hz, potência elétrica 214W, incluindo: controle remoto sem fio;  kit bomba de dreno e filtro de ar. Modelo de referência: DAIKIN FXFSQ100AVE</t>
  </si>
  <si>
    <t xml:space="preserve"> CM1191 </t>
  </si>
  <si>
    <t>Eletrocalha perfurada, chapa mínima de 20, tipo "C", 50x50mm, fab. Mopa</t>
  </si>
  <si>
    <t xml:space="preserve"> CM0205 </t>
  </si>
  <si>
    <t>ADESIVO ESTRUTURAL A BASE DE RESINA EPOXI, BICOMPONENTE, FLUIDO</t>
  </si>
  <si>
    <t xml:space="preserve"> 00000156 </t>
  </si>
  <si>
    <t>Quadro Elétrico QTE-TE - (PJBZ)</t>
  </si>
  <si>
    <t xml:space="preserve"> CM1091 </t>
  </si>
  <si>
    <t>Quadro elétrico QGS-CA  painel de distribuição em chapa metálica, dimensões aproximadas 1830x900x400mm (AxLxP), fabricação Schneider Electric Prisma G*</t>
  </si>
  <si>
    <t xml:space="preserve"> CM0052 </t>
  </si>
  <si>
    <t>CHAPA DE MADEIRA COMPENSADA NAVAL (COM COLA FENOLICA), E = 25 MM, DE *1,60 X 2,20* M</t>
  </si>
  <si>
    <t xml:space="preserve"> 00034745 </t>
  </si>
  <si>
    <t>Luminária quadrada de embutir tipo painel led, temperatura de cor 3000K, corpo em aço com pintura microtexturizada na cor branca e difusor em poliestireno translúcido. Fabricação Lumicenter EF74-E1200830</t>
  </si>
  <si>
    <t xml:space="preserve"> CM1073 </t>
  </si>
  <si>
    <t xml:space="preserve"> CM1273 </t>
  </si>
  <si>
    <t>Granito Branco Itaúna, ou equivalente, e=2cm, acabamento polido</t>
  </si>
  <si>
    <t xml:space="preserve"> CM0061 </t>
  </si>
  <si>
    <t>ARGAMASSA POLIMERICA DE REPARO ESTRUTURAL, BICOMPONENTE</t>
  </si>
  <si>
    <t xml:space="preserve"> 00000130 </t>
  </si>
  <si>
    <t>TUBO DE BORRACHA ELASTOMERICA FLEXIVEL, PRETA, PARA ISOLAMENTO TERMICO DE TUBULACAO, DN 2 1/8" (54 MM), E= 32 MM, COEFICIENTE DE CONDUTIVIDADE TERMICA 0,036W/mK, VAPOR DE AGUA MAIOR OU IGUAL A 10.000</t>
  </si>
  <si>
    <t xml:space="preserve"> 00039733 </t>
  </si>
  <si>
    <t>Cancela automática com braço articulado retangular em alumínio, vão de abertura de 2,80 m, motor monofásico ventilado 1/2CV, 220v, 60Hz, marca Rossi, inclusive 2 controles móveis e 1 fixo</t>
  </si>
  <si>
    <t xml:space="preserve"> CM1484 </t>
  </si>
  <si>
    <t>Ponto de consolidação de rede 24P, descarregado, em aço inoxidável, fab. Furukawa 35150080</t>
  </si>
  <si>
    <t xml:space="preserve"> CM0732 </t>
  </si>
  <si>
    <t>Tubos de ramificação (refnet) em cobre fabricado/aprovado pelo fabricante dos equipamentos do sistema VRF, para as linhas de líquido e de gás, para unidades internas abaixo de 64.000 kcal/h. Modelo de referência: Daikin -KHRP26A72T</t>
  </si>
  <si>
    <t xml:space="preserve"> CM1175 </t>
  </si>
  <si>
    <t>PEDRA BRITADA N. 1 (9,5 a 19 MM) POSTO PEDREIRA/FORNECEDOR, SEM FRETE</t>
  </si>
  <si>
    <t xml:space="preserve"> 00004721 </t>
  </si>
  <si>
    <t>CHAPA DE ACO FINA A QUENTE BITOLA MSG 16, E = 1,50 MM (12,00 KG/M2)</t>
  </si>
  <si>
    <t xml:space="preserve"> 00001322 </t>
  </si>
  <si>
    <t xml:space="preserve"> CM1274 </t>
  </si>
  <si>
    <t>MANTA LIQUIDA DE BASE ASFALTICA MODIFICADA COM A ADICAO DE ELASTOMEROS DILUIDOS EM SOLVENTE ORGANICO, APLICACAO A FRIO (MEMBRANA IMPERMEABILIZANTE ASFASTICA)</t>
  </si>
  <si>
    <t xml:space="preserve"> 00000626 </t>
  </si>
  <si>
    <t>ASFALTO MODIFICADO TIPO II - NBR 9910 (ASFALTO OXIDADO PARA IMPERMEABILIZACAO, COEFICIENTE DE PENETRACAO 20-35)</t>
  </si>
  <si>
    <t xml:space="preserve"> 00000516 </t>
  </si>
  <si>
    <t>Barra de transferência aço CA-60, diâmetro 16mm, fab. Gerdau</t>
  </si>
  <si>
    <t xml:space="preserve"> CM1285 </t>
  </si>
  <si>
    <t>Assento para bacia sanitária em poliéster, cor branco gelo, Linha Monte Carlo com fixação cromada, código AP. 81, fab. Deca</t>
  </si>
  <si>
    <t xml:space="preserve"> CM0140 </t>
  </si>
  <si>
    <t>Porcelanato 90x90cm, linha Mineral (cod. 29257E), cor Argento, acabamento externo, fab. Portobello</t>
  </si>
  <si>
    <t xml:space="preserve"> CM1440 </t>
  </si>
  <si>
    <t>Cabo Elétrico CA, 95mm², de cobre flexível, têmpera mole, encordoamento classe 5, isolação termofixa em dupla camada de borracha etilenopropileno HEPR 90°C O,6/1KV. Fabricação Prysmian linha Eprotenax Gsette*.</t>
  </si>
  <si>
    <t xml:space="preserve"> CM1159 </t>
  </si>
  <si>
    <t>Voice Panel carregado 1U de 50 posições, largura 480mm, fab. Furukawa, cód. 35050200</t>
  </si>
  <si>
    <t xml:space="preserve"> CM0196 </t>
  </si>
  <si>
    <t>ELETRODUTO/CONDULETE DE PVC RIGIDO, LISO, COR CINZA, DE 3/4", PARA INSTALACOES APARENTES (NBR 5410)</t>
  </si>
  <si>
    <t xml:space="preserve"> 00039253 </t>
  </si>
  <si>
    <t>TUBO ACO GALVANIZADO COM COSTURA, CLASSE MEDIA, DN 2.1/2", E = *3,65* MM, PESO *6,51* KG/M (NBR 5580)</t>
  </si>
  <si>
    <t xml:space="preserve"> 00007701 </t>
  </si>
  <si>
    <t>Tuboled 8 a 10W - Lâmpada tubular de LED; com base/conector G13 (2 (dois) pinos); eficiência energética maior ou igual a 100lm/W; fluxo luminoso maior ou igual a 1000 lumens; potência menor ou igual a 10W; vida útil mínima da lâmpada de 25.000 horas; ângulo de abertura (facho) maior ou igual a 150°; temperatura de cor de 3800 a 4200K; índice geral de reprodução de cor (IRC) maior ou igual a 80; fator de potência 0,92 (mín.); frequência nominal de 60Hz; comprimento de 600mm. Fabricação Philips Master LEDTube 600 mm 10W 840 T8 I W</t>
  </si>
  <si>
    <t xml:space="preserve"> CM1070 </t>
  </si>
  <si>
    <t>MANTA ASFALTICA ELASTOMERICA EM POLIESTER 4 MM, TIPO III, CLASSE B, ACABAMENTO PP (NBR 9952)</t>
  </si>
  <si>
    <t xml:space="preserve"> 00004015 </t>
  </si>
  <si>
    <t>TAMPAO FOFO ARTICULADO, CLASSE B125 CARGA MAX 12,5 T, REDONDO TAMPA 600 MM, REDE PLUVIAL/ESGOTO</t>
  </si>
  <si>
    <t xml:space="preserve"> 00011301 </t>
  </si>
  <si>
    <t>Pastilha de porcelana 5,0x5,0cm, linha Engenharia, cor Boráx, fab. Atlas (ref.SG8414)</t>
  </si>
  <si>
    <t xml:space="preserve"> CM0070 </t>
  </si>
  <si>
    <t>TUBO DE BORRACHA ELASTOMERICA FLEXIVEL, PRETA, PARA ISOLAMENTO TERMICO DE TUBULACAO, DN 1 1/8" (28 MM), E= 32 MM, COEFICIENTE DE CONDUTIVIDADE TERMICA 0,036W/mK, VAPOR DE AGUA MAIOR OU IGUAL A 10.000</t>
  </si>
  <si>
    <t xml:space="preserve"> 00039735 </t>
  </si>
  <si>
    <t>Bomba tipo submersível, potência 2 CV, vazão 6,8 m³/h, altura manométrica 10,0 mca, diâmetro do rotor 162 mm - 4 polos, motor trifásico tensão 220/380V - 60Hz, rotação do rotor 1750 rpm, grau de proteção IP 68, diâmetro elevação 3", diâmetro máx. sólidos 50 mm.  Marca referência: Dancor. Modelo: DS 76-50</t>
  </si>
  <si>
    <t xml:space="preserve"> CM0183 </t>
  </si>
  <si>
    <t>PATCH CORD, CATEGORIA 6, EXTENSAO DE 2,50 M</t>
  </si>
  <si>
    <t xml:space="preserve"> 00039607 </t>
  </si>
  <si>
    <t>Consumo de energia elétrica</t>
  </si>
  <si>
    <t xml:space="preserve"> CM1493 </t>
  </si>
  <si>
    <t>Porta de giro em alumínio, chapa veneziana, acabamento anodizado na cor branca, incluindo ferragens, ref. Linha Gold Retangular, fab. Alcoa</t>
  </si>
  <si>
    <t xml:space="preserve"> CM1212 </t>
  </si>
  <si>
    <t>Luminária quadrada de embutir para 4 lâmpadas fluorescentes T8 de 16w; corpo em chapa de aço fosfatizada e pintada eletrostaticamente, refletor e aletas parabólicas em alumínio anodizado de alta pureza e refletância, curva fotométrica aberta tipo "bat wing". Fabricação Lumicenter CAA01-E416</t>
  </si>
  <si>
    <t xml:space="preserve"> CM1069 </t>
  </si>
  <si>
    <t>Quadro Elétrico QTN-SS - (PJBZ)</t>
  </si>
  <si>
    <t xml:space="preserve"> CM1089 </t>
  </si>
  <si>
    <t>Guarda corpo com corrimão simples - guarda corpo em vidro temperado laminado de segurança 10mm incolor, com estrutura em tubo de aço inox acabamento escovado 2" (5,08cm) h=1,10m e corrimão em tubo de aço inox acabamento escovado 1.5" (3,81cm), fornecimento e instalação</t>
  </si>
  <si>
    <t xml:space="preserve"> CM0985 </t>
  </si>
  <si>
    <t>Esquadria com porta automática, DM 4,70x2,10m, de correr (duas folhas) e fixa (duas folhas) + bandeira de 1,00m, na cor preta, em vidro temperado cor prata e=10 mm, ref. ES 200, fab. Dorma</t>
  </si>
  <si>
    <t xml:space="preserve"> CM1297 </t>
  </si>
  <si>
    <t>TUBO DE COBRE CLASSE "I", DN = 1 " (28 MM), PARA INSTALACOES INDUSTRIAIS DE ALTA PRESSAO E VAPOR</t>
  </si>
  <si>
    <t xml:space="preserve"> 00039726 </t>
  </si>
  <si>
    <t>TUBO DE BORRACHA ELASTOMERICA FLEXIVEL, PRETA, PARA ISOLAMENTO TERMICO DE TUBULACAO, DN 1" (25 MM), E= 32 MM, COEFICIENTE DE CONDUTIVIDADE TERMICA 0,036W/mK, VAPOR DE AGUA MAIOR OU IGUAL A 10.000</t>
  </si>
  <si>
    <t xml:space="preserve"> 00039739 </t>
  </si>
  <si>
    <t>CABO DE COBRE NU 35 MM2 MEIO-DURO</t>
  </si>
  <si>
    <t xml:space="preserve"> 00000863 </t>
  </si>
  <si>
    <t>TUBO ACO GALVANIZADO COM COSTURA, CLASSE LEVE, DN 40 MM ( 1 1/2"),  E = 3,00 MM,  *3,48* KG/M (NBR 5580)</t>
  </si>
  <si>
    <t xml:space="preserve"> 00021012 </t>
  </si>
  <si>
    <t>Detector térmico endereçável, por rede de termistores em contato com o ar externo, sensor NTC, amostragem contínua, ligação a dois fios insensível à polaridade, 17~28Vdc, indicador externo de alarme em LED na cor vermelha, dimensões aproximadas 100x42mm (ØL x A), policarbonato na cor branca, fabricação Apollo linha XP95 modelo 55000-400</t>
  </si>
  <si>
    <t xml:space="preserve"> CM0003 </t>
  </si>
  <si>
    <t xml:space="preserve"> CM1480 </t>
  </si>
  <si>
    <t>TUBO DE COBRE CLASSE "I", DN = 1 1/2 " (42 MM), PARA INSTALACOES INDUSTRIAIS DE ALTA PRESSAO E VAPOR</t>
  </si>
  <si>
    <t xml:space="preserve"> 00039728 </t>
  </si>
  <si>
    <t>Porcelanato 90x90cm, linha Mineral (cod. 28504E), cor Argento, acabamento natural, fab. Portobello</t>
  </si>
  <si>
    <t xml:space="preserve"> CM1277 </t>
  </si>
  <si>
    <t>ARGAMASSA COLANTE TIPO ACIII</t>
  </si>
  <si>
    <t xml:space="preserve"> 00037595 </t>
  </si>
  <si>
    <t>Disjuntor tripolar de média tensão, 17,5kV 60Hz, instalação interna, câmaras de vácuo, 630A, 16kA, NBI: 95kV, tempo de abertura/fechamento 70/100ms, motorizado, relê secundário on-board com as funções ANSI 50/51/50N/51N/27/47/59, provido de 3 transformadores de corrente, fab. Beghim MAF 15.6 com relê URPE7104</t>
  </si>
  <si>
    <t xml:space="preserve"> CM0690 </t>
  </si>
  <si>
    <t xml:space="preserve"> CM1497 </t>
  </si>
  <si>
    <t>Cabo Elétrico CC, 6mm², de cobre flexível, têmpera mole, encordoamento classe 5, isolação termofixa antichama sem chumbo, tensão de operação 1,8kV, temperatura de operação de 90°C (mínimo). Fabricação Prysmian linha Afumex Solar*.</t>
  </si>
  <si>
    <t xml:space="preserve"> CM0826 </t>
  </si>
  <si>
    <t>Unidade controladora do sistema VRF, para controle e monitoramento das unidades internas e externas, incluindo: software; expansão de portas adicionais; display com tela sensível ao toque (touch screen); possibilidade de customização, como planta, vista ou corte dos ambientes; função programação horária; função histórico; acesso remoto; gestão de energia; relatórios de desempenho; e função de bloqueio. Modelo de referência: Daikin ITM DCM601A51+DCM601A52+DCM002A51+SVM-PS1</t>
  </si>
  <si>
    <t xml:space="preserve"> CM1196 </t>
  </si>
  <si>
    <t>310ML</t>
  </si>
  <si>
    <t>SELANTE ELASTICO MONOCOMPONENTE A BASE DE POLIURETANO PARA JUNTAS DIVERSAS</t>
  </si>
  <si>
    <t xml:space="preserve"> 00000142 </t>
  </si>
  <si>
    <t>Quadro Elétrico QGU - (PJBZ)</t>
  </si>
  <si>
    <t xml:space="preserve"> CM1088 </t>
  </si>
  <si>
    <t>Central de Incêndio endereçávelcom capacidade quantitativa de 03 (três) laços. A placa principal, com respectivo painel, deverá possuir cartão de memória tipo “FLASH EEPROM” (SIMM CARD) com sistema operacional - “firmware” já gravado, modelo OCTO PLUS - EN-54, marca Global Fire</t>
  </si>
  <si>
    <t xml:space="preserve"> CM1758 </t>
  </si>
  <si>
    <t>Vidro refletivo incolor, espessura de 6 mm. Fator solar máximo de 0,6 e transmissão luminosa mínima de 0,50</t>
  </si>
  <si>
    <t xml:space="preserve"> CM0038 </t>
  </si>
  <si>
    <t>CONECTOR FEMEA RJ - 45, CATEGORIA 6</t>
  </si>
  <si>
    <t xml:space="preserve"> 00039601 </t>
  </si>
  <si>
    <t>SDC - Sensor de CO2, umidade e temperatura AP KNX, fabricante Schneider</t>
  </si>
  <si>
    <t xml:space="preserve"> CM1136 </t>
  </si>
  <si>
    <t>Caixa de tomada para estação de trabalho, instalada em piso elevado em placas, incluindo tampa de alumínio, suporte para 3 tomadas de energia e suporte para 4 tomadas tipo RJ. Fab. Mopa, ref. 147-11-PR, 145-21-TB, 149-0355-PR, 149-12-PR.</t>
  </si>
  <si>
    <t xml:space="preserve"> CM1111 </t>
  </si>
  <si>
    <t>Painel  MPU, pré-isolado de poli-isocianurato, revestido com duas lâminas de alumínio gofrado, (esp. 20mm) – ref. Multivac (inclusive perdas, acessórios de conexão, de vedação e de reforço)</t>
  </si>
  <si>
    <t xml:space="preserve"> CM0433 </t>
  </si>
  <si>
    <t>Consumo de água e esgoto</t>
  </si>
  <si>
    <t xml:space="preserve"> CM1492 </t>
  </si>
  <si>
    <t xml:space="preserve"> CM1471 </t>
  </si>
  <si>
    <t>Quadro Elétrico QTN-AC - (PJBZ)</t>
  </si>
  <si>
    <t xml:space="preserve"> CM1125 </t>
  </si>
  <si>
    <t>ADESIVO ACRILICO/COLA DE CONTATO</t>
  </si>
  <si>
    <t xml:space="preserve"> 00004791 </t>
  </si>
  <si>
    <t xml:space="preserve"> CM1479 </t>
  </si>
  <si>
    <t>Unidade interna para sistema VRF, tipo cassete,  gás refrigerante R-410A, capacidade de resfriamento de 9,0kW (30700 BTU/h), vazão de ar máxima de 1800m³/h, ajuste alto-médio-baixo, dimensões externas (AxLxP) 288mm x 840mm x 840mm, peso 26kg, conexão gás refrigerante 9,53mm e 15,88mm, alimentação elétrica 220- monofásica-60Hz, potência elétrica 214W, incluindo: controle remoto sem fio;  kit bomba de dreno e filtro de ar. Modelo de referência: DAIKIN FXFSQ80AVE</t>
  </si>
  <si>
    <t xml:space="preserve"> CM1171 </t>
  </si>
  <si>
    <t>Porcelanato 60x60cm, linha Mineral (cod. 22281E), cor Portland, acabamento natural, fab. Portobello</t>
  </si>
  <si>
    <t xml:space="preserve"> CM1278 </t>
  </si>
  <si>
    <t>Eletroduto rígido de aço carbono, sem costura, com revestimento protetor de zinco aplicado a quente, extremidades rosqueadas, classe pesada, Ø25mm (3/4" BSPP), fab. Apolo</t>
  </si>
  <si>
    <t xml:space="preserve"> CM0007 </t>
  </si>
  <si>
    <t>Teste de aceitação do sistema de automação, inclusive com os softwares preparados e ativados com as integrações previstas</t>
  </si>
  <si>
    <t xml:space="preserve"> CM0939 </t>
  </si>
  <si>
    <t>Cerâmica tamanho 5x5cm, produto telado em 30,57x30,57cm, Linha Engenharia, código M6329, cor Barents fab. Atlas</t>
  </si>
  <si>
    <t xml:space="preserve"> CM1130 </t>
  </si>
  <si>
    <t>Quadro Elétrico de Automação do Subssolo - QEA-SS (PJBZ)</t>
  </si>
  <si>
    <t xml:space="preserve"> CM1477 </t>
  </si>
  <si>
    <t>CABO DE PAR TRANCADO UTP, 4 PARES, CATEGORIA 6</t>
  </si>
  <si>
    <t xml:space="preserve"> 00039599 </t>
  </si>
  <si>
    <t>Transformador a seco, instalação interna (IP00), 300kVA, tensão primária 13,8/13,2/12,6/12,0/11,4 kV, tensão secundária: 380/220V, freqüência 60Hz, grupo de ligação DYN1, norma NBR 10295, nível de isolamento AT 34/95kV BT 4kV, impedância de 4 a 6%, classe térmica F (155°C), posição dos terminais AT superior, BT superior, nível de ruído conforme NBR 10295</t>
  </si>
  <si>
    <t xml:space="preserve"> CM0293 </t>
  </si>
  <si>
    <t>Poste para iluminação externa, com corpo em alumínio na cor preta e refletor em acrílico transparente, duas pétalas com lâmpada LED integrada de 40W/220VAC cada, fator de potência 0,92 (mín), temperatura de cor 4000K (branco médio), 7000lm ou superior, abertura de facho 120°, altura aproximada da base à lâmpada igual 3000mm. Fabricação Everlight Urban 80W</t>
  </si>
  <si>
    <t xml:space="preserve"> CM1078 </t>
  </si>
  <si>
    <t xml:space="preserve"> CM1478 </t>
  </si>
  <si>
    <t>Unidade externa para sistema VRF, capacidade nominal de resfriamento 73,0kW, composta de 2 unidades com dimensões (AxLxP) 1657x930x765 e 1657x1240x765 , peso total 476kg, gás refrigerante R-410A, com válvula de expansão eletrônica, compressor hermético scroll inverter, trocador de calor tipo corrente cruzada, com aletas de alumínio e tubos de cobre, vazão total de ar 26100m³/h, linha de líquido ø 19,1mm, linha de gás ø 31,8mm, alimentação elétrica trifásica, 60 Hz, 380V, potência elétrica 17,77kW (6,50kW + 11,27kW ). Modelo de referência: Daikin RHXYQ26AYL</t>
  </si>
  <si>
    <t xml:space="preserve"> CM1188 </t>
  </si>
  <si>
    <t>TELA DE ACO SOLDADA NERVURADA, CA-60, Q-196, (3,11 KG/M2), DIAMETRO DO FIO = 5,0 MM, LARGURA =  2,45 M, ESPACAMENTO DA MALHA = 10 X 10 CM</t>
  </si>
  <si>
    <t xml:space="preserve"> 00007156 </t>
  </si>
  <si>
    <t>Transmissor de nível hidrostático, modelo de referência TP-ST18-SUB, fabricante Acros Automação Industrial</t>
  </si>
  <si>
    <t xml:space="preserve"> CM1154 </t>
  </si>
  <si>
    <t>Quadro Elétrico QGE - (PJBZ)</t>
  </si>
  <si>
    <t xml:space="preserve"> CM1087 </t>
  </si>
  <si>
    <t>Guarda corpo com corrimão duplo - guarda corpo em vidro temperado laminado de segurança 10mm incolor, com estrutura em tubo de aço inox acabamento escovado 2" (5,08cm) h=1,10m e corrimão em tubo de aço inox acabamento escovado 1.5" (3,81cm), fornecimento e instalação</t>
  </si>
  <si>
    <t xml:space="preserve"> CM0986 </t>
  </si>
  <si>
    <t>Argamassa autonivelante de secagem rápida para posterior aplicação de pisos vinílicos - uso interno - Tarkomassa</t>
  </si>
  <si>
    <t xml:space="preserve"> CM1690 </t>
  </si>
  <si>
    <t>Switch 48 portas gerenciável, empilhável em no mínimo 6 unidades em 10Gbps, alimentação autovolt, 100~240Vac 60Hz, altura 1U, características L2, ACL, QoS, obrigatoriamente com PoE, fab. D-LINK modelo DGS-3120-48PC</t>
  </si>
  <si>
    <t xml:space="preserve"> CM0193 </t>
  </si>
  <si>
    <t xml:space="preserve"> CM1482 </t>
  </si>
  <si>
    <t>Switch 24 portas gerenciável, empilhável em no mínimo 6 unidades em 10Gbps, alimentação autovolt, 100~240Vac 60Hz, altura 1U, características L2, ACL, QoS, obrigatoriamente com PoE, fab. D-LINK modelo DGS-3120-24PC</t>
  </si>
  <si>
    <t xml:space="preserve"> CM0192 </t>
  </si>
  <si>
    <t>Painel decorativo para unidade evaporadora cassete round flow VRV FXFQ-AVM – cor branca. Fabricação DAIKIN, modelo BYCQ125EAF</t>
  </si>
  <si>
    <t xml:space="preserve"> CM0030 </t>
  </si>
  <si>
    <t>Quadro Elétrico QGN - (PJBZ)</t>
  </si>
  <si>
    <t xml:space="preserve"> CM1086 </t>
  </si>
  <si>
    <t xml:space="preserve"> CM1481 </t>
  </si>
  <si>
    <t xml:space="preserve"> CM1483 </t>
  </si>
  <si>
    <t>BANCO DE BATERIAS será com baterias seladas, estacionárias, reguladas a válvula, livres de manutenção, com vida útil mínima de 2 anos a 25° C, idêntica fabricação do conjunto no-break 60kVA/54kW, autonomia do conjunto a plena carga com (fp≥0,92) ≥15min, fabricação UPSBR MODULAR S3</t>
  </si>
  <si>
    <t xml:space="preserve"> CM1127 </t>
  </si>
  <si>
    <t>CONCRETO USINADO BOMBEAVEL, CLASSE DE RESISTENCIA C30, COM BRITA 0 E 1, SLUMP = 100 +/- 20 MM, INCLUI SERVICO DE BOMBEAMENTO (NBR 8953)</t>
  </si>
  <si>
    <t xml:space="preserve"> 00001525 </t>
  </si>
  <si>
    <t>Desenvolvimento das telas de monitoração, desenvolvimento dos softwares e parametrização do sistema, incluindo a elaboração dos projetos lógicos, dos quadros de automação e as built</t>
  </si>
  <si>
    <t xml:space="preserve"> CM0941 </t>
  </si>
  <si>
    <t>Detector óptico endereçável, por câmara de dispersão de luz, sensor fotodiodo PIN, emissor LED infravermelho, amostragem de 1s, ligação a dois fios insensível à polaridade, 17~28Vdc, indicador externo de alarme em LED na cor vermelha, dimensões aproximadas 100x42mm (ØL x A), policarbonato na cor branca, fab. Apollo linha XP95 modelo 55000-600</t>
  </si>
  <si>
    <t xml:space="preserve"> CM0002 </t>
  </si>
  <si>
    <t>Grade de piso, malha 30 x 100, fio 4 liso, tratamento com galv. fogo, fab. Metalgrade, ref. E-30C-253-S1, incluindo cantoneira e pintura eletrostática</t>
  </si>
  <si>
    <t xml:space="preserve"> CM0113 </t>
  </si>
  <si>
    <t>Unidade externa para sistema VRF, capacidade nominal de resfriamento 95,0kW, composta de 2 unidades com dimensões (AxLxP) 1657x930x765 e 1657x1240x765 , peso total 530kg, gás refrigerante R-410A, com válvula de expansão eletrônica, compressor hermético scroll inverter, trocador de calor tipo corrente cruzada, com aletas de alumínio e tubos de cobre, vazão total de ar 27360m³/h, linha de líquido ø 19,1mm, linha de gás ø 31,8mm, alimentação elétrica trifásica, 60 Hz, 380V, potência elétrica 25,01kW (8,01kW + 17,00kW ). Modelo de referência: Daikin RHXYQ34AYL</t>
  </si>
  <si>
    <t xml:space="preserve"> CM1189 </t>
  </si>
  <si>
    <t xml:space="preserve"> CM1476 </t>
  </si>
  <si>
    <t>CIMENTO PORTLAND COMPOSTO CP II-32</t>
  </si>
  <si>
    <t xml:space="preserve"> 00001379 </t>
  </si>
  <si>
    <t>Pastilha de porcelana 5,0x5,0cm, linha Engenharia, cor Areia, fab. Atlas (ref.M4330)</t>
  </si>
  <si>
    <t xml:space="preserve"> CM1205 </t>
  </si>
  <si>
    <t xml:space="preserve"> 0,85%</t>
  </si>
  <si>
    <t>GRUPO MOTOR GERADOR (GMG) deverá ser a diesel, para instalação abrigada, com motor 6 cilindros turboalimentado e refrigerado a água, sistema de partida em 12VCC, com tanque de combustível externo em material plástico com capacidade para, no mínimo, 250L de combustível, equipado com chave de transferência automática apropriada com contato seco de status de posição da chave, interface de comunicação serial RS-485 e rede MODBUS, 3Φ 380-380Vca a 5 fios 60Hz, potências elétricas mínimas 181kVA/145kW standby, fabricação Cummins Power</t>
  </si>
  <si>
    <t xml:space="preserve"> CM1128 </t>
  </si>
  <si>
    <t>Gradil metálico, linha Artis, código 455.4001, fab. Metalgrade</t>
  </si>
  <si>
    <t xml:space="preserve"> CM1228 </t>
  </si>
  <si>
    <t>Esquadria de correr em alumínio, para vidro 6 mm (sem vidro), acabamento anodizado na cor preta, incluindo ferragens e instalação, ref. Linha Gold Retangular, fab. Alcoa</t>
  </si>
  <si>
    <t xml:space="preserve"> CM1214 </t>
  </si>
  <si>
    <t>Inversor CC/CA sem transformador, com 2 MPPT (Maximum Power Point Tracker), faixa de tensão de entrada de 200Vcc a 800VCC (mínimo), corrente máxima de entrada 25A (mínimo), tensão nominal de saída 220/380VAC 60Hz trifásico com neutro, potência nominal de saída 17,5kVA ou superior, fator de distorção máximo 2%, fator de potência de saída variável, eficiência a 100% da saída maior ou igual a 96% com refrigeração forçada automática, com proteção contra descarga, curto-circuito e inversão de polaridade, comunicação Mdbus RTU via RS485, com datalogger e webserver integrados, fabricação Fronius Symo 17.5-3-M*.</t>
  </si>
  <si>
    <t xml:space="preserve"> CM0049 </t>
  </si>
  <si>
    <t>Laminado melamínico, acabamento texturizado, cor branca, espessura 1,3mm, referência L190, fab. Fórmica</t>
  </si>
  <si>
    <t xml:space="preserve"> CM0190 </t>
  </si>
  <si>
    <t>Divisória sanitários e vestiários em laminado estrutural TS (maciço), branco, com e=10 mm, dupla face decorativa texturizada, modelo Alcoplac Normatizado, fab. Neocom, incluindo portas e conjunto de ferragens</t>
  </si>
  <si>
    <t xml:space="preserve"> CM0174 </t>
  </si>
  <si>
    <t>CONJUNTO NO-BREAK  será modular, com três módulos de 20kVA/18kW com chaves estáticas e inversores independentes (totalizando 60kVA/54kW instalados), com saída senoidal pura, IGBT, on-line double conversion, 3Φ 380-380Vca a 5 fios, 60Hz, η≥92% a plena carga, dupla entrada, correção de fator de potência na entrada com fp≥0,92, medição integrada de grandezas elétricas e de temperatura em true RMS, mostrador LCD e conectividade via Web/SNMP sobre TCP/IP em Ethernet bem como RS-485/MODBUS, battery hot swapping, com chave estática de desvio (static bypass) por módulo e de chave de desvio de manutenção (maintenance by-pass) com transferência automática de carga conforme necessário, fabricação UPSBR MODULAR S3</t>
  </si>
  <si>
    <t xml:space="preserve"> CM1126 </t>
  </si>
  <si>
    <t>Vidro laminado refletivo na cor prata (4+4mm). Fator solar máximo de 0,3 e transmissão luminosa mínima de 0,15</t>
  </si>
  <si>
    <t xml:space="preserve"> CM0039 </t>
  </si>
  <si>
    <t xml:space="preserve"> CM0026 </t>
  </si>
  <si>
    <t>Telha termoacústica, tipo trapezoidal com núcleo isolante em PIR com espessura de 50mm, revestimento externo e interno de aço (0,50 / 0,43), pré printado na cor BRANCA, inclusive acessórios de fixação</t>
  </si>
  <si>
    <t xml:space="preserve"> CM1529 </t>
  </si>
  <si>
    <t>Unidade interna para sistema VRF, tipo cassete,  gás refrigerante R-410A, capacidade de resfriamento de 4,5kW (15400 BTU/h), vazão de ar máxima de 810m³/h, ajuste alto-médio-baixo, dimensões externas (AxLxP) 204mm x 840mm x 840mm, peso 20kg, conexão gás refrigerante 6,35mm e 12,7mm, alimentação elétrica 220- monofásica-60Hz, potência elétrica 59W, incluindo: controle remoto sem fio;  kit bomba de dreno e filtro de ar. Modelo de referência: DAIKIN FXFSQ40AVE</t>
  </si>
  <si>
    <t xml:space="preserve"> CM1170 </t>
  </si>
  <si>
    <t>Unidade externa para sistema VRF, capacidade nominal de resfriamento 56,0kW,  com dimensões (AxLxP) 1657x1240x765, peso 317kg, gás refrigerante R-410A, com válvula de expansão eletrônica, compressor hermético scroll inverter, trocador de calor tipo corrente cruzada, com aletas de alumínio e tubos de cobre, vazão total de ar 15660m³/h, linha de líquido ø 15,88mm, linha de gás ø 28,6mm, alimentação elétrica trifásica, 60 Hz, 380V, potência elétrica 15,0kW (modo aquecimento) . Modelo de referência: Daikin RHXYQ20AYL ou similar equivalente</t>
  </si>
  <si>
    <t xml:space="preserve"> CM1460 </t>
  </si>
  <si>
    <t>Painel fotovoltaico retangular, de silício, policristalino, com estrutura em alumínio anodizado e vidro temperado de espessura ≥3mm, dimensões máximas (CxLxA) 2100x1050x45mm, referência Canadian Solar HiKu CS3W-395P*.</t>
  </si>
  <si>
    <t xml:space="preserve"> CM0048 </t>
  </si>
  <si>
    <t xml:space="preserve"> CM0320 </t>
  </si>
  <si>
    <t>Termobrise painel tipo asa de avião em aluzinc, cor Grafite, preenchido com poliuretano expandido, ref. THB-335, fab. Hunter Douglas, instalado em fachada</t>
  </si>
  <si>
    <t xml:space="preserve"> CM0170 </t>
  </si>
  <si>
    <t>Fornecimento e instalação de piso elevado metálico com placas 60x60x3cm, altura de 15cm, ref. 01057, fab. Pisoag</t>
  </si>
  <si>
    <t xml:space="preserve"> CM0018 </t>
  </si>
  <si>
    <t>Piso vinílico autoportante em placas de 50x50cm, linha Square, Coleção Acoustic, cor cinza, ref. 24560032, fab. Tarkett</t>
  </si>
  <si>
    <t xml:space="preserve"> CM1275 </t>
  </si>
  <si>
    <t>Esquadria em alumínio tipo pele de vidro, para vidro laminado, acabamento anodizado na cor preta, incluindo ferragens e instalação, ref. Linha Cittá Due, fab. Alcoa</t>
  </si>
  <si>
    <t xml:space="preserve"> CM0095 </t>
  </si>
  <si>
    <t>Valor Acumulado</t>
  </si>
  <si>
    <t>Insumo</t>
  </si>
  <si>
    <t>Composição</t>
  </si>
  <si>
    <t>VIGIA NOTURNO COM ENCARGOS COMPLEMENTARES</t>
  </si>
  <si>
    <t xml:space="preserve"> 88326 </t>
  </si>
  <si>
    <t>MESTRE DE OBRAS COM ENCARGOS COMPLEMENTARES</t>
  </si>
  <si>
    <t>APONTADOR OU APROPRIADOR COM ENCARGOS COMPLEMENTARES</t>
  </si>
  <si>
    <t>ALMOXARIFE COM ENCARGOS COMPLEMENTARES</t>
  </si>
  <si>
    <t>SERVENTE COM ENCARGOS COMPLEMENTARES</t>
  </si>
  <si>
    <t xml:space="preserve"> 88316 </t>
  </si>
  <si>
    <t>ENGENHEIRO CIVIL DE OBRA PLENO COM ENCARGOS COMPLEMENTARES</t>
  </si>
  <si>
    <t xml:space="preserve"> 90778 </t>
  </si>
  <si>
    <t>DESENHISTA DETALHISTA COM ENCARGOS COMPLEMENTARES</t>
  </si>
  <si>
    <t xml:space="preserve"> 88597 </t>
  </si>
  <si>
    <t>CARGA MANUAL DE ENTULHO EM CAMINHAO BASCULANTE 6 M3</t>
  </si>
  <si>
    <t xml:space="preserve"> 72897 </t>
  </si>
  <si>
    <t>CARPINTEIRO DE FORMAS COM ENCARGOS COMPLEMENTARES</t>
  </si>
  <si>
    <t xml:space="preserve"> 88262 </t>
  </si>
  <si>
    <t>AJUDANTE DE CARPINTEIRO COM ENCARGOS COMPLEMENTARES</t>
  </si>
  <si>
    <t xml:space="preserve"> 88239 </t>
  </si>
  <si>
    <t>PEDREIRO COM ENCARGOS COMPLEMENTARES</t>
  </si>
  <si>
    <t xml:space="preserve"> 88309 </t>
  </si>
  <si>
    <t>AUXILIAR DE ENCANADOR OU BOMBEIRO HIDRÁULICO COM ENCARGOS COMPLEMENTARES</t>
  </si>
  <si>
    <t xml:space="preserve"> 88248 </t>
  </si>
  <si>
    <t>ENCANADOR OU BOMBEIRO HIDRÁULICO COM ENCARGOS COMPLEMENTARES</t>
  </si>
  <si>
    <t xml:space="preserve"> 88267 </t>
  </si>
  <si>
    <t>AUXILIAR DE ELETRICISTA COM ENCARGOS COMPLEMENTARES</t>
  </si>
  <si>
    <t xml:space="preserve"> 88247 </t>
  </si>
  <si>
    <t>ELETRICISTA COM ENCARGOS COMPLEMENTARES</t>
  </si>
  <si>
    <t xml:space="preserve"> 88264 </t>
  </si>
  <si>
    <t>CHP</t>
  </si>
  <si>
    <t>PINTOR COM ENCARGOS COMPLEMENTARES</t>
  </si>
  <si>
    <t xml:space="preserve"> 88310 </t>
  </si>
  <si>
    <t>AJUDANTE ESPECIALIZADO COM ENCARGOS COMPLEMENTARES</t>
  </si>
  <si>
    <t xml:space="preserve"> 88243 </t>
  </si>
  <si>
    <t>MONTADOR ELETROMECÃNICO COM ENCARGOS COMPLEMENTARES</t>
  </si>
  <si>
    <t xml:space="preserve"> 88279 </t>
  </si>
  <si>
    <t>ENGENHEIRO CIVIL DE OBRA SENIOR COM ENCARGOS COMPLEMENTARES</t>
  </si>
  <si>
    <t xml:space="preserve"> 90779 </t>
  </si>
  <si>
    <t>CAIXA ENTERRADA HIDRÁULICA RETANGULAR EM ALVENARIA COM TIJOLOS CERÂMICOS MACIÇOS, DIMENSÕES INTERNAS: 0,6X0,6X0,6 M PARA REDE DE DRENAGEM. AF_12/2020</t>
  </si>
  <si>
    <t xml:space="preserve"> 99253 </t>
  </si>
  <si>
    <t>PINTURA ACRILICA PARA SINALIZAÇÃO HORIZONTAL EM PISO CIMENTADO</t>
  </si>
  <si>
    <t xml:space="preserve"> 84665 </t>
  </si>
  <si>
    <t>TÊ, EM FERRO GALVANIZADO, CONEXÃO ROSQUEADA, DN 25 (1"), INSTALADO EM REDE DE ALIMENTAÇÃO PARA HIDRANTE - FORNECIMENTO E INSTALAÇÃO. AF_12/2015</t>
  </si>
  <si>
    <t xml:space="preserve"> 92637 </t>
  </si>
  <si>
    <t>LUVA DE REDUÇÃO, EM FERRO GALVANIZADO, 1" X 1/2", CONEXÃO ROSQUEADA, INSTALADO EM REDE DE ALIMENTAÇÃO PARA HIDRANTE - FORNECIMENTO E INSTALAÇÃO. AF_12/2015</t>
  </si>
  <si>
    <t xml:space="preserve"> 92918 </t>
  </si>
  <si>
    <t>AUXILIAR DE MECÂNICO COM ENCARGOS COMPLEMENTARES</t>
  </si>
  <si>
    <t xml:space="preserve"> 88250 </t>
  </si>
  <si>
    <t>ENGENHEIRO CIVIL DE OBRA JUNIOR COM ENCARGOS COMPLEMENTARES</t>
  </si>
  <si>
    <t xml:space="preserve"> 90777 </t>
  </si>
  <si>
    <t>ELETRODUTO RÍGIDO ROSCÁVEL, PVC, DN 32 MM (1"), PARA CIRCUITOS TERMINAIS, INSTALADO EM FORRO - FORNECIMENTO E INSTALAÇÃO. AF_12/2015</t>
  </si>
  <si>
    <t xml:space="preserve"> 91864 </t>
  </si>
  <si>
    <t>MECÃNICO DE EQUIPAMENTOS PESADOS COM ENCARGOS COMPLEMENTARES</t>
  </si>
  <si>
    <t xml:space="preserve"> 88275 </t>
  </si>
  <si>
    <t>MONTADOR (TUBO AÇO/EQUIPAMENTOS) COM ENCARGOS COMPLEMENTARES</t>
  </si>
  <si>
    <t xml:space="preserve"> 88277 </t>
  </si>
  <si>
    <t>AJUDANTE DE OPERAÇÃO EM GERAL COM ENCARGOS COMPLEMENTARES</t>
  </si>
  <si>
    <t xml:space="preserve"> 88241 </t>
  </si>
  <si>
    <t>ARGAMASSA TRAÇO 1:3 (CIMENTO E AREIA MÉDIA), PREPARO MECÂNICO COM BETONEIRA 400 L. AF_08/2014</t>
  </si>
  <si>
    <t xml:space="preserve"> 88628 </t>
  </si>
  <si>
    <t>ARGAMASSA TRAÇO 1:4 (CIMENTO E AREIA GROSSA) PARA CHAPISCO CONVENCIONAL, PREPARO MECÂNICO COM BETONEIRA 400 L. AF_06/2014</t>
  </si>
  <si>
    <t xml:space="preserve"> 87316 </t>
  </si>
  <si>
    <t>PREPARO DE FUNDO DE VALA COM LARGURA MAIOR OU IGUAL A 1,5 M E MENOR QUE 2,5 M, COM CAMADA DE AREIA, LANÇAMENTO MECANIZADO. AF_08/2020</t>
  </si>
  <si>
    <t xml:space="preserve"> 101625 </t>
  </si>
  <si>
    <t>PEÇA RETANGULAR PRÉ-MOLDADA, VOLUME DE CONCRETO ACIMA DE 100 LITROS, TAXA DE AÇO APROXIMADA DE 30KG/M³. AF_01/2018</t>
  </si>
  <si>
    <t xml:space="preserve"> 97736 </t>
  </si>
  <si>
    <t>CHI</t>
  </si>
  <si>
    <t>RETROESCAVADEIRA SOBRE RODAS COM CARREGADEIRA, TRAÇÃO 4X4, POTÊNCIA LÍQ. 88 HP, CAÇAMBA CARREG. CAP. MÍN. 1 M3, CAÇAMBA RETRO CAP. 0,26 M3, PESO OPERACIONAL MÍN. 6.674 KG, PROFUNDIDADE ESCAVAÇÃO MÁX. 4,37 M - CHI DIURNO. AF_06/2014</t>
  </si>
  <si>
    <t xml:space="preserve"> 5679 </t>
  </si>
  <si>
    <t>RETROESCAVADEIRA SOBRE RODAS COM CARREGADEIRA, TRAÇÃO 4X4, POTÊNCIA LÍQ. 88 HP, CAÇAMBA CARREG. CAP. MÍN. 1 M3, CAÇAMBA RETRO CAP. 0,26 M3, PESO OPERACIONAL MÍN. 6.674 KG, PROFUNDIDADE ESCAVAÇÃO MÁX. 4,37 M - CHP DIURNO. AF_06/2014</t>
  </si>
  <si>
    <t xml:space="preserve"> 5678 </t>
  </si>
  <si>
    <t>LUVA DE EMENDA PARA ELETRODUTO, AÇO GALVANIZADO, DN 25 MM (1''), APARENTE, INSTALADA EM TETO - FORNECIMENTO E INSTALAÇÃO. AF_11/2016_P</t>
  </si>
  <si>
    <t xml:space="preserve"> 95754 </t>
  </si>
  <si>
    <t>FIXAÇÃO DE TUBOS HORIZONTAIS DE PVC, CPVC OU COBRE DIÂMETROS MENORES OU IGUAIS A 40 MM OU ELETROCALHAS ATÉ 150MM DE LARGURA, COM ABRAÇADEIRA METÁLICA RÍGIDA TIPO D 1/2, FIXADA EM PERFILADO EM LAJE. AF_05/2015</t>
  </si>
  <si>
    <t xml:space="preserve"> 91170 </t>
  </si>
  <si>
    <t>LUVA DE EMENDA PARA ELETRODUTO, AÇO GALVANIZADO, DN 32 MM (1 1/4''), APARENTE, INSTALADA EM TETO - FORNECIMENTO E INSTALAÇÃO. AF_11/2016_P</t>
  </si>
  <si>
    <t xml:space="preserve"> 95755 </t>
  </si>
  <si>
    <t>ELETRODUTO RÍGIDO ROSCÁVEL, PVC, DN 110 MM (4") - FORNECIMENTO E INSTALAÇÃO. AF_12/2015</t>
  </si>
  <si>
    <t xml:space="preserve"> 93012 </t>
  </si>
  <si>
    <t>PERFILADO DE SEÇÃO 38X76 MM PARA SUPORTE DE ELETROCALHA LISA OU PERFURADA EM AÇO GALVANIZADO, LARGURA 200 OU 400 MM E ALTURA 50 MM. AF_07/2017</t>
  </si>
  <si>
    <t xml:space="preserve"> 96562 </t>
  </si>
  <si>
    <t>TOMADA DE REDE RJ45 - FORNECIMENTO E INSTALAÇÃO. AF_11/2019</t>
  </si>
  <si>
    <t xml:space="preserve"> 98307 </t>
  </si>
  <si>
    <t>CAIXA RETANGULAR 4" X 2" ALTA (2,00 M DO PISO), PVC, INSTALADA EM PAREDE - FORNECIMENTO E INSTALAÇÃO. AF_12/2015</t>
  </si>
  <si>
    <t xml:space="preserve"> 91939 </t>
  </si>
  <si>
    <t>CAIXA RETANGULAR 4" X 2" MÉDIA (1,30 M DO PISO), PVC, INSTALADA EM PAREDE - FORNECIMENTO E INSTALAÇÃO. AF_12/2015</t>
  </si>
  <si>
    <t xml:space="preserve"> 91940 </t>
  </si>
  <si>
    <t>CAIXA RETANGULAR 4" X 2" BAIXA (0,30 M DO PISO), PVC, INSTALADA EM PAREDE - FORNECIMENTO E INSTALAÇÃO. AF_12/2015</t>
  </si>
  <si>
    <t xml:space="preserve"> 91941 </t>
  </si>
  <si>
    <t>CONDULETE DE PVC, TIPO LL, PARA ELETRODUTO DE PVC SOLDÁVEL DN 25 MM (3/4''), APARENTE - FORNECIMENTO E INSTALAÇÃO. AF_11/2016</t>
  </si>
  <si>
    <t>FIXAÇÃO DE TUBOS HORIZONTAIS DE PVC, CPVC OU COBRE DIÂMETROS MAIORES QUE 40 MM E MENORES OU IGUAIS A 75 MM COM ABRAÇADEIRA METÁLICA RÍGIDA TIPO D 1 1/2", FIXADA EM PERFILADO EM LAJE. AF_05/2015</t>
  </si>
  <si>
    <t xml:space="preserve"> 91171 </t>
  </si>
  <si>
    <t>LUVA DE EMENDA PARA ELETRODUTO, AÇO GALVANIZADO, DN 40 MM (1 1/2''), APARENTE, INSTALADA EM TETO - FORNECIMENTO E INSTALAÇÃO. AF_11/2016_P</t>
  </si>
  <si>
    <t xml:space="preserve"> 95756 </t>
  </si>
  <si>
    <t>ELETROTÉCNICO COM ENCARGOS COMPLEMENTARES</t>
  </si>
  <si>
    <t xml:space="preserve"> 88266 </t>
  </si>
  <si>
    <t>CONCRETO MAGRO PARA LASTRO, TRAÇO 1:4,5:4,5 (CIMENTO/ AREIA MÉDIA/ BRITA 1)  - PREPARO MECÂNICO COM BETONEIRA 400 L. AF_07/2016</t>
  </si>
  <si>
    <t xml:space="preserve"> 94962 </t>
  </si>
  <si>
    <t>LASTRO DE VALA COM PREPARO DE FUNDO, LARGURA MENOR QUE 1,5 M, COM CAMADA DE AREIA, LANÇAMENTO MANUAL, EM LOCAL COM NÍVEL BAIXO DE INTERFERÊNCIA. AF_06/2016</t>
  </si>
  <si>
    <t xml:space="preserve"> 94102 </t>
  </si>
  <si>
    <t>ARGAMASSA TRAÇO 1:4 (CIMENTO E AREIA MÉDIA) PARA CONTRAPISO, PREPARO MECÂNICO COM BETONEIRA 400 L. AF_06/2014</t>
  </si>
  <si>
    <t xml:space="preserve"> 87301 </t>
  </si>
  <si>
    <t>SUPORTE PARAFUSADO COM PLACA DE ENCAIXE 4" X 4" BAIXO (0,30 M DO PISO) PARA PONTO ELÉTRICO - FORNECIMENTO E INSTALAÇÃO. AF_12/2015</t>
  </si>
  <si>
    <t xml:space="preserve"> 91951 </t>
  </si>
  <si>
    <t>CAIXA RETANGULAR 4" X 4" BAIXA (0,30 M DO PISO), PVC, INSTALADA EM PAREDE - FORNECIMENTO E INSTALAÇÃO. AF_12/2015</t>
  </si>
  <si>
    <t xml:space="preserve"> 91944 </t>
  </si>
  <si>
    <t>SUPORTE PARAFUSADO COM PLACA DE ENCAIXE 4" X 4" ALTO (2,00 M DO PISO) PARA PONTO ELÉTRICO - FORNECIMENTO E INSTALAÇÃO. AF_12/2015</t>
  </si>
  <si>
    <t xml:space="preserve"> 91949 </t>
  </si>
  <si>
    <t>CAIXA RETANGULAR 4" X 4" ALTA (2,00 M DO PISO), PVC, INSTALADA EM PAREDE - FORNECIMENTO E INSTALAÇÃO. AF_12/2015</t>
  </si>
  <si>
    <t xml:space="preserve"> 91942 </t>
  </si>
  <si>
    <t>TOMADA ALTA DE EMBUTIR (1 MÓDULO), 2P+T 20 A, INCLUINDO SUPORTE E PLACA - FORNECIMENTO E INSTALAÇÃO. AF_12/2015</t>
  </si>
  <si>
    <t xml:space="preserve"> 91993 </t>
  </si>
  <si>
    <t>TOMADA MÉDIA DE EMBUTIR (1 MÓDULO), 2P+T 20 A, INCLUINDO SUPORTE E PLACA - FORNECIMENTO E INSTALAÇÃO. AF_12/2015</t>
  </si>
  <si>
    <t xml:space="preserve"> 91997 </t>
  </si>
  <si>
    <t>TOMADA ALTA DE EMBUTIR (1 MÓDULO), 2P+T 10 A, INCLUINDO SUPORTE E PLACA - FORNECIMENTO E INSTALAÇÃO. AF_12/2015</t>
  </si>
  <si>
    <t xml:space="preserve"> 91992 </t>
  </si>
  <si>
    <t>TOMADA MÉDIA DE EMBUTIR (1 MÓDULO), 2P+T 10 A, INCLUINDO SUPORTE E PLACA - FORNECIMENTO E INSTALAÇÃO. AF_12/2015</t>
  </si>
  <si>
    <t xml:space="preserve"> 91996 </t>
  </si>
  <si>
    <t>TOMADA BAIXA DE EMBUTIR (1 MÓDULO), 2P+T 10 A, INCLUINDO SUPORTE E PLACA - FORNECIMENTO E INSTALAÇÃO. AF_12/2015</t>
  </si>
  <si>
    <t xml:space="preserve"> 92000 </t>
  </si>
  <si>
    <t>TOMADA BAIXA DE EMBUTIR (1 MÓDULO), 2P+T 10 A, SEM SUPORTE E SEM PLACA - FORNECIMENTO E INSTALAÇÃO. AF_12/2015</t>
  </si>
  <si>
    <t xml:space="preserve"> 91998 </t>
  </si>
  <si>
    <t>TOMADA BAIXA DE EMBUTIR (3 MÓDULOS), 2P+T 10 A, INCLUINDO SUPORTE E PLACA - FORNECIMENTO E INSTALAÇÃO. AF_12/2015</t>
  </si>
  <si>
    <t xml:space="preserve"> 92016 </t>
  </si>
  <si>
    <t>TOMADA BAIXA DE EMBUTIR (3 MÓDULOS), 2P+T 10 A, SEM SUPORTE E SEM PLACA - FORNECIMENTO E INSTALAÇÃO. AF_12/2015</t>
  </si>
  <si>
    <t xml:space="preserve"> 92014 </t>
  </si>
  <si>
    <t>INTERRUPTOR PARALELO (1 MÓDULO), 10A/250V, INCLUINDO SUPORTE E PLACA - FORNECIMENTO E INSTALAÇÃO. AF_12/2015</t>
  </si>
  <si>
    <t xml:space="preserve"> 91955 </t>
  </si>
  <si>
    <t>INTERRUPTOR SIMPLES (3 MÓDULOS), 10A/250V, INCLUINDO SUPORTE E PLACA - FORNECIMENTO E INSTALAÇÃO. AF_12/2015</t>
  </si>
  <si>
    <t xml:space="preserve"> 91967 </t>
  </si>
  <si>
    <t>INTERRUPTOR SIMPLES (2 MÓDULOS), 10A/250V, INCLUINDO SUPORTE E PLACA - FORNECIMENTO E INSTALAÇÃO. AF_12/2015</t>
  </si>
  <si>
    <t xml:space="preserve"> 91959 </t>
  </si>
  <si>
    <t>INTERRUPTOR SIMPLES (1 MÓDULO), 10A/250V, INCLUINDO SUPORTE E PLACA - FORNECIMENTO E INSTALAÇÃO. AF_12/2015</t>
  </si>
  <si>
    <t xml:space="preserve"> 91953 </t>
  </si>
  <si>
    <t>CONDULETE DE PVC, TIPO LL, PARA ELETRODUTO DE PVC SOLDÁVEL DN 20 MM (1/2''), APARENTE - FORNECIMENTO E INSTALAÇÃO. AF_11/2016</t>
  </si>
  <si>
    <t xml:space="preserve"> 95807 </t>
  </si>
  <si>
    <t>AUXILIAR DE SERRALHEIRO COM ENCARGOS COMPLEMENTARES</t>
  </si>
  <si>
    <t xml:space="preserve"> 88251 </t>
  </si>
  <si>
    <t>SERRALHEIRO COM ENCARGOS COMPLEMENTARES</t>
  </si>
  <si>
    <t xml:space="preserve"> 88315 </t>
  </si>
  <si>
    <t>CAIXA ENTERRADA ELÉTRICA RETANGULAR, EM ALVENARIA COM TIJOLOS CERÂMICOS MACIÇOS, FUNDO COM BRITA, DIMENSÕES INTERNAS: 0,4X0,4X0,4 M. AF_12/2020</t>
  </si>
  <si>
    <t xml:space="preserve"> 97887 </t>
  </si>
  <si>
    <t>TRANSPORTE COM CAMINHÃO BASCULANTE DE 14 M³, EM VIA URBANA PAVIMENTADA, DMT ATÉ 30 KM (UNIDADE: M3XKM). AF_07/2020</t>
  </si>
  <si>
    <t xml:space="preserve"> 95876 </t>
  </si>
  <si>
    <t>CARGA, MANOBRA E DESCARGA DE SOLOS E MATERIAIS GRANULARES EM CAMINHÃO BASCULANTE 6 M³ - CARGA COM ESCAVADEIRA HIDRÁULICA (CAÇAMBA DE 1,20 M³ / 155 HP) E DESCARGA LIVRE (UNIDADE: M3). AF_07/2020</t>
  </si>
  <si>
    <t xml:space="preserve"> 100977 </t>
  </si>
  <si>
    <t>MASSA ÚNICA, PARA RECEBIMENTO DE PINTURA, EM ARGAMASSA TRAÇO 1:2:8, PREPARO MECÂNICO COM BETONEIRA 400L, APLICADA MANUALMENTE EM FACES INTERNAS DE PAREDES, ESPESSURA DE 20MM, COM EXECUÇÃO DE TALISCAS. AF_06/2014</t>
  </si>
  <si>
    <t xml:space="preserve"> 87529 </t>
  </si>
  <si>
    <t>CONCRETO FCK = 25MPA, TRAÇO 1:2,3:2,7 (CIMENTO/ AREIA MÉDIA/ BRITA 1)  - PREPARO MECÂNICO COM BETONEIRA 400 L. AF_07/2016</t>
  </si>
  <si>
    <t xml:space="preserve"> 94965 </t>
  </si>
  <si>
    <t>CORTE E DOBRA DE AÇO CA-60, DIÂMETRO DE 5,0 MM, UTILIZADO EM LAJE. AF_12/2015</t>
  </si>
  <si>
    <t xml:space="preserve"> 92800 </t>
  </si>
  <si>
    <t>PISO CIMENTADO, TRAÇO 1:3 (CIMENTO E AREIA), ACABAMENTO LISO, ESPESSURA 2,0 CM, PREPARO MECÂNICO DA ARGAMASSA. AF_06/2018</t>
  </si>
  <si>
    <t xml:space="preserve"> 98679 </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</si>
  <si>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</si>
  <si>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 xml:space="preserve"> 90105 </t>
  </si>
  <si>
    <t>ALVENARIA DE BLOCOS DE CONCRETO ESTRUTURAL 14X19X39 CM, (ESPESSURA 14 CM) FBK = 14,0 MPA, PARA PAREDES COM ÁREA LÍQUIDA MAIOR OU IGUAL A 6M², COM VÃOS, UTILIZANDO PALHETA. AF_12/2014</t>
  </si>
  <si>
    <t xml:space="preserve"> 89460 </t>
  </si>
  <si>
    <t>PREPARO DE FUNDO DE VALA COM LARGURA MENOR QUE 1,5 M (ACERTO DO SOLO NATURAL). AF_08/2020</t>
  </si>
  <si>
    <t xml:space="preserve"> 101616 </t>
  </si>
  <si>
    <t>PEÇA RETANGULAR PRÉ-MOLDADA, VOLUME DE CONCRETO DE 10 A 30 LITROS, TAXA DE AÇO APROXIMADA DE 30KG/M³. AF_01/2018</t>
  </si>
  <si>
    <t xml:space="preserve"> 97734 </t>
  </si>
  <si>
    <t>CONCRETO FCK = 20MPA, TRAÇO 1:2,7:3 (CIMENTO/ AREIA MÉDIA/ BRITA 1)  - PREPARO MECÂNICO COM BETONEIRA 600 L. AF_07/2016</t>
  </si>
  <si>
    <t xml:space="preserve"> 94970 </t>
  </si>
  <si>
    <t>ARMAÇÃO DE CINTA DE ALVENARIA ESTRUTURAL; DIÂMETRO DE 10,0 MM. AF_01/2015</t>
  </si>
  <si>
    <t xml:space="preserve"> 89998 </t>
  </si>
  <si>
    <t>GRAUTEAMENTO DE CINTA SUPERIOR OU DE VERGA EM ALVENARIA ESTRUTURAL. AF_01/2015</t>
  </si>
  <si>
    <t xml:space="preserve"> 89995 </t>
  </si>
  <si>
    <t>CONCRETO FCK = 15MPA, TRAÇO 1:3,4:3,5 (CIMENTO/ AREIA MÉDIA/ BRITA 1)  - PREPARO MECÂNICO COM BETONEIRA 400 L. AF_07/2016</t>
  </si>
  <si>
    <t xml:space="preserve"> 94963 </t>
  </si>
  <si>
    <t>ALVENARIA DE BLOCOS DE CONCRETO ESTRUTURAL 14X19X39 CM, (ESPESSURA 14 CM), FBK = 4,5 MPA, PARA PAREDES COM ÁREA LÍQUIDA MENOR QUE 6M², SEM VÃOS, UTILIZANDO PALHETA. AF_12/2014</t>
  </si>
  <si>
    <t xml:space="preserve"> 89453 </t>
  </si>
  <si>
    <t>TUBO, PVC, SOLDÁVEL, DN 50MM, INSTALADO EM PRUMADA DE ÁGUA - FORNECIMENTO E INSTALAÇÃO. AF_12/2014</t>
  </si>
  <si>
    <t xml:space="preserve"> 89449 </t>
  </si>
  <si>
    <t>JOELHO 90 GRAUS, PVC, SOLDÁVEL, DN 50MM, INSTALADO EM PRUMADA DE ÁGUA - FORNECIMENTO E INSTALAÇÃO. AF_12/2014</t>
  </si>
  <si>
    <t xml:space="preserve"> 89501 </t>
  </si>
  <si>
    <t>TAMPA CIRCULAR PARA ESGOTO E DRENAGEM, EM FERRO FUNDIDO, DIÂMETRO INTERNO = 0,6 M. AF_05/2018</t>
  </si>
  <si>
    <t xml:space="preserve"> 98114 </t>
  </si>
  <si>
    <t>ARGAMASSA TRAÇO 1:2:8 (CIMENTO, CAL E AREIA MÉDIA) PARA EMBOÇO/MASSA ÚNICA/ASSENTAMENTO DE ALVENARIA DE VEDAÇÃO, PREPARO MANUAL. AF_06/2014</t>
  </si>
  <si>
    <t xml:space="preserve"> 87369 </t>
  </si>
  <si>
    <t>LASTRO COM MATERIAL GRANULAR (PEDRA BRITADA N.1 E PEDRA BRITADA N.2), APLICADO EM PISOS OU RADIERS, ESPESSURA DE *10 CM*. AF_07/2019</t>
  </si>
  <si>
    <t xml:space="preserve"> 100324 </t>
  </si>
  <si>
    <t>CAIXA DE CONCRETO ARMADO PRE-MOLDADO, COM FUNDO E SEM TAMPA, DIMENSOES DE 1,00 X 1,00 X 0,50 M</t>
  </si>
  <si>
    <t xml:space="preserve"> 00043438 </t>
  </si>
  <si>
    <t>CAIXA DE CONCRETO ARMADO PRE-MOLDADO, SEM FUNDO, QUADRADA, DIMENSOES DE 1,00 X 1,00 X 0,50 M</t>
  </si>
  <si>
    <t xml:space="preserve"> 00043433 </t>
  </si>
  <si>
    <t>CAIXA DE CONCRETO ARMADO PRE-MOLDADO, SEM FUNDO, QUADRADA, DIMENSOES DE 0,80 X 0,80 X 0,50 M</t>
  </si>
  <si>
    <t xml:space="preserve"> 00043432 </t>
  </si>
  <si>
    <t>CAIXA DE CONCRETO ARMADO PRE-MOLDADO, COM FUNDO E SEM TAMPA, DIMENSOES DE 0,80 X 0,80 X 0,50 M</t>
  </si>
  <si>
    <t xml:space="preserve"> 00043437 </t>
  </si>
  <si>
    <t>PREPARO DE FUNDO DE VALA COM LARGURA MAIOR OU IGUAL A 1,5 M E MENOR QUE 2,5 M, COM CAMADA DE BRITA, LANÇAMENTO MECANIZADO. AF_08/2020</t>
  </si>
  <si>
    <t xml:space="preserve"> 101624 </t>
  </si>
  <si>
    <t>CAIXA DE CONCRETO ARMADO PRE-MOLDADO, SEM FUNDO, QUADRADA, DIMENSOES DE 0,60 X 0,60 X 0,50 M</t>
  </si>
  <si>
    <t xml:space="preserve"> 00043431 </t>
  </si>
  <si>
    <t>CAIXA DE CONCRETO ARMADO PRE-MOLDADO, COM FUNDO E SEM TAMPA, DIMENSOES DE 0,60 X 0,60 X 0,50 M</t>
  </si>
  <si>
    <t xml:space="preserve"> 00043436 </t>
  </si>
  <si>
    <t>PLACA VIBRATÓRIA REVERSÍVEL COM MOTOR 4 TEMPOS A GASOLINA, FORÇA CENTRÍFUGA DE 25 KN (2500 KGF), POTÊNCIA 5,5 CV - CHI DIURNO. AF_08/2015</t>
  </si>
  <si>
    <t xml:space="preserve"> 91278 </t>
  </si>
  <si>
    <t>PLACA VIBRATÓRIA REVERSÍVEL COM MOTOR 4 TEMPOS A GASOLINA, FORÇA CENTRÍFUGA DE 25 KN (2500 KGF), POTÊNCIA 5,5 CV - CHP DIURNO. AF_08/2015</t>
  </si>
  <si>
    <t xml:space="preserve"> 91277 </t>
  </si>
  <si>
    <t>REATERRO MANUAL APILOADO COM SOQUETE. AF_10/2017</t>
  </si>
  <si>
    <t xml:space="preserve"> 96995 </t>
  </si>
  <si>
    <t>REMOÇÃO DE TUBULAÇÕES (TUBOS E CONEXÕES) DE ÁGUA FRIA, DE FORMA MANUAL, SEM REAPROVEITAMENTO. AF_12/2017</t>
  </si>
  <si>
    <t xml:space="preserve"> 97662 </t>
  </si>
  <si>
    <t>MARTELETE OU ROMPEDOR PNEUMÁTICO MANUAL, 28 KG, COM SILENCIADOR - CHI DIURNO. AF_07/2016</t>
  </si>
  <si>
    <t xml:space="preserve"> 5952 </t>
  </si>
  <si>
    <t>MARTELETE OU ROMPEDOR PNEUMÁTICO MANUAL, 28 KG, COM SILENCIADOR - CHP DIURNO. AF_07/2016</t>
  </si>
  <si>
    <t xml:space="preserve"> 5795 </t>
  </si>
  <si>
    <t>ESCAVAÇÃO MECANIZADA DE VALA COM PROF. ATÉ 1,5 M (MÉDIA ENTRE MONTANTE E JUSANTE/UMA COMPOSIÇÃO POR TRECHO), COM RETROESCAVADEIRA (0,26 M3/88 HP), LARG. MENOR QUE 0,8 M, EM SOLO DE 1A CATEGORIA, EM LOCAIS COM ALTO NÍVEL DE INTERFERÊNCIA. AF_01/2015</t>
  </si>
  <si>
    <t xml:space="preserve"> 90099 </t>
  </si>
  <si>
    <t>TÊ DE INSPEÇÃO, PVC, SERIE R, ÁGUA PLUVIAL, DN 100 MM, JUNTA ELÁSTICA, FORNECIDO E INSTALADO EM RAMAL DE ENCAMINHAMENTO. AF_12/2014</t>
  </si>
  <si>
    <t xml:space="preserve"> 89559 </t>
  </si>
  <si>
    <t>ALVENARIA EM TIJOLO CERAMICO MACICO 5X10X20CM 1/2 VEZ (ESPESSURA 10CM), ASSENTADO COM ARGAMASSA TRACO 1:2:8 (CIMENTO, CAL E AREIA)</t>
  </si>
  <si>
    <t xml:space="preserve"> 72132 </t>
  </si>
  <si>
    <t>LASTRO DE CONCRETO, PREPARO MECÂNICO, INCLUSOS ADITIVO IMPERMEABILIZANTE, LANÇAMENTO E ADENSAMENTO</t>
  </si>
  <si>
    <t xml:space="preserve"> 83534 </t>
  </si>
  <si>
    <t>CAIXA SIFONADA, PVC, DN 150 X 185 X 75 MM, JUNTA ELÁSTICA, FORNECIDA E INSTALADA EM RAMAL DE DESCARGA OU EM RAMAL DE ESGOTO SANITÁRIO. AF_12/2014</t>
  </si>
  <si>
    <t xml:space="preserve"> 89708 </t>
  </si>
  <si>
    <t>TUBO, PVC, SOLDÁVEL, DN 32MM, INSTALADO EM PRUMADA DE ÁGUA - FORNECIMENTO E INSTALAÇÃO. AF_12/2014</t>
  </si>
  <si>
    <t xml:space="preserve"> 89447 </t>
  </si>
  <si>
    <t>VÁLVULA DE RETENÇÃO VERTICAL, DE BRONZE, ROSCÁVEL, 3" - FORNECIMENTO E INSTALAÇÃO. AF_01/2019</t>
  </si>
  <si>
    <t xml:space="preserve"> 99633 </t>
  </si>
  <si>
    <t>NIPLE, EM FERRO GALVANIZADO, DN 80 (3"), CONEXÃO ROSQUEADA, INSTALADO EM PRUMADAS - FORNECIMENTO E INSTALAÇÃO. AF_12/2015</t>
  </si>
  <si>
    <t xml:space="preserve"> 92348 </t>
  </si>
  <si>
    <t>UNIÃO, EM FERRO GALVANIZADO, DN 80 (3"), CONEXÃO ROSQUEADA, INSTALADO EM PRUMADAS - FORNECIMENTO E INSTALAÇÃO. AF_12/2015</t>
  </si>
  <si>
    <t xml:space="preserve"> 92891 </t>
  </si>
  <si>
    <t>ASSENTAMENTO DE TAMPAO DE FERRO FUNDIDO 600 MM</t>
  </si>
  <si>
    <t xml:space="preserve"> 73607 </t>
  </si>
  <si>
    <t>LUVA DE REDUÇÃO, EM FERRO GALVANIZADO, 3" X 2", CONEXÃO ROSQUEADA, INSTALADO EM PRUMADAS - FORNECIMENTO E INSTALAÇÃO. AF_12/2015</t>
  </si>
  <si>
    <t xml:space="preserve"> 92914 </t>
  </si>
  <si>
    <t>LUVA DE REDUÇÃO, EM FERRO GALVANIZADO, 3" X 1 1/2", CONEXÃO ROSQUEADA, INSTALADO EM PRUMADAS - FORNECIMENTO E INSTALAÇÃO. AF_12/2015</t>
  </si>
  <si>
    <t xml:space="preserve"> 92912 </t>
  </si>
  <si>
    <t>ASSENTADOR DE TUBOS COM ENCARGOS COMPLEMENTARES</t>
  </si>
  <si>
    <t xml:space="preserve"> 88246 </t>
  </si>
  <si>
    <t>UNIÃO, EM FERRO GALVANIZADO, CONEXÃO ROSQUEADA, DN 32 (1 1/4"), INSTALADO EM REDE DE ALIMENTAÇÃO PARA SPRINKLER - FORNECIMENTO E INSTALAÇÃO. AF_12/2015</t>
  </si>
  <si>
    <t xml:space="preserve"> 92899 </t>
  </si>
  <si>
    <t>NIPLE, EM FERRO GALVANIZADO, DN 50 (2"), CONEXÃO ROSQUEADA, INSTALADO EM PRUMADAS - FORNECIMENTO E INSTALAÇÃO. AF_12/2015</t>
  </si>
  <si>
    <t xml:space="preserve"> 92344 </t>
  </si>
  <si>
    <t>VÁLVULA DE RETENÇÃO VERTICAL, DE BRONZE, ROSCÁVEL, 1 1/2" - FORNECIMENTO E INSTALAÇÃO. AF_01/2019</t>
  </si>
  <si>
    <t xml:space="preserve"> 99631 </t>
  </si>
  <si>
    <t>NIPLE, EM FERRO GALVANIZADO, DN 40 (1 1/2"), CONEXÃO ROSQUEADA, INSTALADO EM REDE DE ALIMENTAÇÃO PARA HIDRANTE - FORNECIMENTO E INSTALAÇÃO. AF_12/2015</t>
  </si>
  <si>
    <t xml:space="preserve"> 92373 </t>
  </si>
  <si>
    <t>IMPERMEABILIZADOR COM ENCARGOS COMPLEMENTARES</t>
  </si>
  <si>
    <t xml:space="preserve"> 88270 </t>
  </si>
  <si>
    <t>MARMORISTA/GRANITEIRO COM ENCARGOS COMPLEMENTARES</t>
  </si>
  <si>
    <t xml:space="preserve"> 88274 </t>
  </si>
  <si>
    <t>CAIXA DE PASSAGEM 30X30X40 COM TAMPA E DRENO BRITA</t>
  </si>
  <si>
    <t xml:space="preserve"> 83446 </t>
  </si>
  <si>
    <t>MICTÓRIO SIFONADO LOUÇA BRANCA  PADRÃO MÉDIO  FORNECIMENTO E INSTALAÇÃO. AF_01/2020</t>
  </si>
  <si>
    <t xml:space="preserve"> 100858 </t>
  </si>
  <si>
    <t>LUVA DE REDUÇÃO, PVC, SOLDÁVEL, DN 40MM X 32MM, INSTALADO EM RAMAL OU SUB-RAMAL DE ÁGUA - FORNECIMENTO E INSTALAÇÃO. AF_12/2014</t>
  </si>
  <si>
    <t xml:space="preserve"> 89388 </t>
  </si>
  <si>
    <t>LASTRO DE VALA COM PREPARO DE FUNDO, LARGURA MENOR QUE 1,5 M, COM CAMADA DE BRITA, LANÇAMENTO MANUAL, EM LOCAL COM NÍVEL BAIXO DE INTERFERÊNCIA. AF_06/2016</t>
  </si>
  <si>
    <t xml:space="preserve"> 94103 </t>
  </si>
  <si>
    <t>EXECUÇÃO DE JUNTAS DE CONTRAÇÃO PARA PAVIMENTOS DE CONCRETO. AF_11/2017</t>
  </si>
  <si>
    <t xml:space="preserve"> 97114 </t>
  </si>
  <si>
    <t>(COMPOSIÇÃO REPRESENTATIVA) EXECUÇÃO DE ESTRUTURAS DE CONCRETO ARMADO, PARA EDIFICAÇÃO HABITACIONAL UNIFAMILIAR COM DOIS PAVIMENTOS (CASA EM EMPREENDIMENTOS), FCK = 25 MPA. AF_01/2017</t>
  </si>
  <si>
    <t xml:space="preserve"> 95954 </t>
  </si>
  <si>
    <t>FIXAÇÃO UTILIZANDO PARAFUSO E BUCHA DE NYLON, SOMENTE MÃO DE OBRA. AF_10/2016</t>
  </si>
  <si>
    <t xml:space="preserve"> 95541 </t>
  </si>
  <si>
    <t>SOLDADOR COM ENCARGOS COMPLEMENTARES</t>
  </si>
  <si>
    <t xml:space="preserve"> 88317 </t>
  </si>
  <si>
    <t>ARMADOR COM ENCARGOS COMPLEMENTARES</t>
  </si>
  <si>
    <t xml:space="preserve"> 88245 </t>
  </si>
  <si>
    <t>AZULEJISTA OU LADRILHISTA COM ENCARGOS COMPLEMENTARES</t>
  </si>
  <si>
    <t xml:space="preserve"> 88256 </t>
  </si>
  <si>
    <t>RUFO EM CHAPA DE AÇO GALVANIZADO NÚMERO 24, CORTE DE 25 CM, INCLUSO TRANSPORTE VERTICAL. AF_07/2019</t>
  </si>
  <si>
    <t xml:space="preserve"> 94231 </t>
  </si>
  <si>
    <t>SOLEIRA EM GRANITO, LARGURA 15 CM, ESPESSURA 2,0 CM. AF_09/2020</t>
  </si>
  <si>
    <t xml:space="preserve"> 98689 </t>
  </si>
  <si>
    <t>PEITORIL EM MARMORE BRANCO, LARGURA DE 15CM, ASSENTADO COM ARGAMASSA TRACO 1:4 (CIMENTO E AREIA MEDIA), PREPARO MANUAL DA ARGAMASSA</t>
  </si>
  <si>
    <t xml:space="preserve"> 84088 </t>
  </si>
  <si>
    <t>PEITORIL LINEAR EM GRANITO OU MÁRMORE, L = 15CM, COMPRIMENTO DE ATÉ 2M, ASSENTADO COM ARGAMASSA 1:6 COM ADITIVO. AF_11/2020</t>
  </si>
  <si>
    <t xml:space="preserve"> 101965 </t>
  </si>
  <si>
    <t>AJUDANTE DE PEDREIRO COM ENCARGOS COMPLEMENTARES</t>
  </si>
  <si>
    <t xml:space="preserve"> 88242 </t>
  </si>
  <si>
    <t>ARGAMASSA TRAÇO 1:3 (CIMENTO E AREIA MÉDIA) PARA CONTRAPISO, PREPARO MECÂNICO COM BETONEIRA 400 L. AF_06/2014</t>
  </si>
  <si>
    <t xml:space="preserve"> 87298 </t>
  </si>
  <si>
    <t>GESSEIRO COM ENCARGOS COMPLEMENTARES</t>
  </si>
  <si>
    <t xml:space="preserve"> 88269 </t>
  </si>
  <si>
    <t>CARPINTEIRO DE ESQUADRIA COM ENCARGOS COMPLEMENTARES</t>
  </si>
  <si>
    <t xml:space="preserve"> 88261 </t>
  </si>
  <si>
    <t>PISO EM GRANITO APLICADO EM AMBIENTES INTERNOS. AF_09/2020</t>
  </si>
  <si>
    <t xml:space="preserve"> 98671 </t>
  </si>
  <si>
    <t>POLIDORA DE PISO (POLITRIZ), PESO DE 100KG, DIÂMETRO 450 MM, MOTOR ELÉTRICO, POTÊNCIA 4 HP - CHP DIURNO. AF_09/2016</t>
  </si>
  <si>
    <t xml:space="preserve"> 95276 </t>
  </si>
  <si>
    <t>APLICAÇÃO DE GRAXA EM BARRAS DE TRANSFERÊNCIA PARA EXECUÇÃO DE PAVIMENTO DE CONCRETO. AF_11/2017</t>
  </si>
  <si>
    <t xml:space="preserve"> 97115 </t>
  </si>
  <si>
    <t>VIBRADOR DE IMERSÃO, DIÂMETRO DE PONTEIRA 45MM, MOTOR ELÉTRICO TRIFÁSICO POTÊNCIA DE 2 CV - CHI DIURNO. AF_06/2015</t>
  </si>
  <si>
    <t xml:space="preserve"> 90587 </t>
  </si>
  <si>
    <t>VIBRADOR DE IMERSÃO, DIÂMETRO DE PONTEIRA 45MM, MOTOR ELÉTRICO TRIFÁSICO POTÊNCIA DE 2 CV - CHP DIURNO. AF_06/2015</t>
  </si>
  <si>
    <t xml:space="preserve"> 90586 </t>
  </si>
  <si>
    <t>PEÇA RETANGULAR PRÉ-MOLDADA, VOLUME DE CONCRETO DE ATÉ 10 LITROS, TAXA DE AÇO APROXIMADA DE 30KG/M³. AF_01/2018</t>
  </si>
  <si>
    <t xml:space="preserve"> 97733 </t>
  </si>
  <si>
    <t>LASTRO COM MATERIAL GRANULAR, APLICAÇÃO EM PISOS OU RADIERS, ESPESSURA DE *5 CM*. AF_08/2017</t>
  </si>
  <si>
    <t xml:space="preserve"> 96622 </t>
  </si>
  <si>
    <t>GUINCHO ELÉTRICO DE COLUNA, CAPACIDADE 400 KG, COM MOTO FREIO, MOTOR TRIFÁSICO DE 1,25 CV - CHI DIURNO. AF_03/2016</t>
  </si>
  <si>
    <t xml:space="preserve"> 93282 </t>
  </si>
  <si>
    <t>GUINCHO ELÉTRICO DE COLUNA, CAPACIDADE 400 KG, COM MOTO FREIO, MOTOR TRIFÁSICO DE 1,25 CV - CHP DIURNO. AF_03/2016</t>
  </si>
  <si>
    <t xml:space="preserve"> 93281 </t>
  </si>
  <si>
    <t>TELHADISTA COM ENCARGOS COMPLEMENTARES</t>
  </si>
  <si>
    <t xml:space="preserve"> 88323 </t>
  </si>
  <si>
    <t>VIDRACEIRO COM ENCARGOS COMPLEMENTARES</t>
  </si>
  <si>
    <t xml:space="preserve"> 88325 </t>
  </si>
  <si>
    <t>PINTURA COM TINTA ALQUÍDICA DE ACABAMENTO (ESMALTE SINTÉTICO ACETINADO) PULVERIZADA SOBRE SUPERFÍCIES METÁLICAS (EXCETO PERFIL) EXECUTADO EM OBRA (02 DEMÃOS). AF_01/2020</t>
  </si>
  <si>
    <t xml:space="preserve"> 100757 </t>
  </si>
  <si>
    <t>PINTURA COM TINTA ALQUÍDICA DE FUNDO (TIPO ZARCÃO) PULVERIZADA SOBRE SUPERFÍCIES METÁLICAS (EXCETO PERFIL) EXECUTADO EM OBRA (POR DEMÃO). AF_01/2020</t>
  </si>
  <si>
    <t xml:space="preserve"> 100721 </t>
  </si>
  <si>
    <t>PORTA DE MADEIRA PARA VERNIZ, SEMI-OCA (LEVE OU MÉDIA), 90X210CM, ESPESSURA DE 3,5CM, INCLUSO DOBRADIÇAS - FORNECIMENTO E INSTALAÇÃO. AF_12/2019</t>
  </si>
  <si>
    <t xml:space="preserve"> 91012 </t>
  </si>
  <si>
    <t>PORTA DE MADEIRA PARA VERNIZ, SEMI-OCA (LEVE OU MÉDIA), 80X210CM, ESPESSURA DE 3,5CM, INCLUSO DOBRADIÇAS - FORNECIMENTO E INSTALAÇÃO. AF_12/2019</t>
  </si>
  <si>
    <t xml:space="preserve"> 91011 </t>
  </si>
  <si>
    <t xml:space="preserve"> 88627 </t>
  </si>
  <si>
    <t>PORTA CORTA-FOGO 90X210X4CM - FORNECIMENTO E INSTALAÇÃO. AF_08/2015</t>
  </si>
  <si>
    <t xml:space="preserve"> 90838 </t>
  </si>
  <si>
    <t>MONTAGEM E DESMONTAGEM DE FÔRMA DE PILARES RETANGULARES E ESTRUTURAS SIMILARES COM ÁREA MÉDIA DAS SEÇÕES MENOR OU IGUAL A 0,25 M², PÉ-DIREITO SIMPLES, EM CHAPA DE MADEIRA COMPENSADA RESINADA, 4 UTILIZAÇÕES. AF_12/2015</t>
  </si>
  <si>
    <t xml:space="preserve"> 92418 </t>
  </si>
  <si>
    <t>ARMAÇÃO DE ESTRUTURAS DE CONCRETO ARMADO, EXCETO VIGAS, PILARES, LAJES E FUNDAÇÕES, UTILIZANDO AÇO CA-50 DE 8,0 MM - MONTAGEM. AF_12/2015</t>
  </si>
  <si>
    <t xml:space="preserve"> 92917 </t>
  </si>
  <si>
    <t>MÁQUINA JATO DE PRESSAO PORTÁTIL, CAMARA DE 1 SAIDA, CAPACIDADE 280 L, DIAMETRO 670 MM, BICO DE JATO CURTO VENTURI DE 5/16'' , MANGUEIRA DE 1'' COM COMPRESSOR DE AR REBOCÁVEL 189 PCM E MOTOR DIESEL 63 CV - CHI DIURNO. AF_03/2016</t>
  </si>
  <si>
    <t xml:space="preserve"> 93409 </t>
  </si>
  <si>
    <t>MÁQUINA JATO DE PRESSAO PORTÁTIL, CAMARA DE 1 SAIDA, CAPACIDADE 280 L, DIAMETRO 670 MM, BICO DE JATO CURTO VENTURI DE 5/16'' , MANGUEIRA DE 1'' COM COMPRESSOR DE AR REBOCÁVEL 189 PCM E MOTOR DIESEL 63 CV - CHP DIURNO. AF_03/2016</t>
  </si>
  <si>
    <t xml:space="preserve"> 93408 </t>
  </si>
  <si>
    <t>OPERADOR JATO DE AREIA OU JATISTA COM ENCARGOS COMPLEMENTARES</t>
  </si>
  <si>
    <t xml:space="preserve"> 88306 </t>
  </si>
  <si>
    <t>AJUDANTE DE ARMADOR COM ENCARGOS COMPLEMENTARES</t>
  </si>
  <si>
    <t xml:space="preserve"> 88238 </t>
  </si>
  <si>
    <t>CARGA, MANOBRA E DESCARGA DE SOLOS E MATERIAIS GRANULARES EM CAMINHÃO BASCULANTE 14 M³ - CARGA COM ESCAVADEIRA HIDRÁULICA (CAÇAMBA DE 1,20 M³ / 155 HP) E DESCARGA LIVRE (UNIDADE: M3). AF_07/2020</t>
  </si>
  <si>
    <t xml:space="preserve"> 100979 </t>
  </si>
  <si>
    <t>TRANSPORTE HORIZONTAL COM CARREGADEIRA, DE MASSA/ GRANEL (UNIDADE: M3XKM). AF_07/2019</t>
  </si>
  <si>
    <t xml:space="preserve"> 100207 </t>
  </si>
  <si>
    <t>CONCRETO MAGRO PARA LASTRO, TRAÇO 1:4,5:4,5 (CIMENTO/ AREIA MÉDIA/ BRITA 1)  - PREPARO MANUAL. AF_07/2016</t>
  </si>
  <si>
    <t xml:space="preserve"> 94974 </t>
  </si>
  <si>
    <t>SERRA CIRCULAR DE BANCADA COM MOTOR ELÉTRICO POTÊNCIA DE 5HP, COM COIFA PARA DISCO 10" - CHI DIURNO. AF_08/2015</t>
  </si>
  <si>
    <t xml:space="preserve"> 91693 </t>
  </si>
  <si>
    <t>SERRA CIRCULAR DE BANCADA COM MOTOR ELÉTRICO POTÊNCIA DE 5HP, COM COIFA PARA DISCO 10" - CHP DIURNO. AF_08/2015</t>
  </si>
  <si>
    <t xml:space="preserve"> 91692 </t>
  </si>
  <si>
    <t>ARQUITETO DE OBRA PLENO COM ENCARGOS COMPLEMENTARES</t>
  </si>
  <si>
    <t xml:space="preserve"> 90769 </t>
  </si>
  <si>
    <t>DESENHISTA PROJETISTA COM ENCARGOS COMPLEMENTARES</t>
  </si>
  <si>
    <t xml:space="preserve"> 90775 </t>
  </si>
  <si>
    <t>Planilha Orçamentária Analítica</t>
  </si>
  <si>
    <t>Custo Acumulado</t>
  </si>
  <si>
    <t>Porcentagem Acumulado</t>
  </si>
  <si>
    <t>Custo</t>
  </si>
  <si>
    <t>Porcentagem</t>
  </si>
  <si>
    <t>Total Por Etapa</t>
  </si>
  <si>
    <t>Cronograma Físico e Financeiro</t>
  </si>
  <si>
    <t>Valor Mensal</t>
  </si>
  <si>
    <t xml:space="preserve"> 100,0%</t>
  </si>
  <si>
    <t>Mês 1</t>
  </si>
  <si>
    <t>Mês 2</t>
  </si>
  <si>
    <t>Mês 3</t>
  </si>
  <si>
    <t>Mês 4</t>
  </si>
  <si>
    <t>Mês 5</t>
  </si>
  <si>
    <t>Mês 6</t>
  </si>
  <si>
    <t>Mês 7</t>
  </si>
  <si>
    <t>Mês 8</t>
  </si>
  <si>
    <t>Mês 9</t>
  </si>
  <si>
    <t>Mês 10</t>
  </si>
  <si>
    <t>Mês 11</t>
  </si>
  <si>
    <t>Mês 12</t>
  </si>
  <si>
    <t>Mês 13</t>
  </si>
  <si>
    <t>Mês 14</t>
  </si>
  <si>
    <t>Mês 15</t>
  </si>
  <si>
    <t>Mês 16</t>
  </si>
  <si>
    <t>Mês 17</t>
  </si>
  <si>
    <t>Mês 18</t>
  </si>
  <si>
    <t xml:space="preserve"> 93,09%</t>
  </si>
  <si>
    <t>Piso vinílico madeirado, em régua de 22,8x121,92cm, linha Square, Coleção Set, ref. 24025674, fab. Tarkett</t>
  </si>
  <si>
    <t xml:space="preserve"> CM1775 </t>
  </si>
  <si>
    <t>TERMINAL AEREO EM ACO GALVANIZADO DN 5/16" 350mm, COM BASE DE FIXACAO HORIZONTAL</t>
  </si>
  <si>
    <t xml:space="preserve"> 88488 </t>
  </si>
  <si>
    <t>APLICAÇÃO MANUAL DE PINTURA COM TINTA LÁTEX ACRÍLICA EM TETO, DUAS DEMÃOS. AF_06/2014</t>
  </si>
  <si>
    <t>Copia da SINAPI (88650) - Rodapé em porcelanato, DM 20x90cm, linha Mineral, cor Portland, acabamento natural, com sulco em baixo relevo, ref. 21445E, fab. Portobello</t>
  </si>
  <si>
    <t>Copia da SINAPI (88650) - Rodapé em porcelanato, DM 20x90cm, linha Mineral, cor Argento, acabamento natural, com sulco em baixo relevo, ref. 21447E, fab. Portobello</t>
  </si>
  <si>
    <t>Cópia da Agetop Civil (072320) - Relé fotocélula, modelo de referência Tri-Fácil 220V (FCR2TF), fabricante Exatron Indústrias LTDA</t>
  </si>
  <si>
    <t xml:space="preserve"> 93567 </t>
  </si>
  <si>
    <t xml:space="preserve"> 101390 </t>
  </si>
  <si>
    <t>AUXILIAR TÉCNICO / ASSISTENTE DE ENGENHARIA COM ENCARGOS COMPLEMENTARES</t>
  </si>
  <si>
    <t xml:space="preserve"> 101452 </t>
  </si>
  <si>
    <t>SERVENTE DE OBRAS COM ENCARGOS COMPLEMENTARES</t>
  </si>
  <si>
    <t xml:space="preserve"> 93563 </t>
  </si>
  <si>
    <t xml:space="preserve"> 93564 </t>
  </si>
  <si>
    <t xml:space="preserve"> 93572 </t>
  </si>
  <si>
    <t>ENCARREGADO GERAL DE OBRAS COM ENCARGOS COMPLEMENTARES</t>
  </si>
  <si>
    <t xml:space="preserve"> 94295 </t>
  </si>
  <si>
    <t xml:space="preserve"> 2,26%</t>
  </si>
  <si>
    <t xml:space="preserve"> 8,48%</t>
  </si>
  <si>
    <t xml:space="preserve"> 16,92%</t>
  </si>
  <si>
    <t xml:space="preserve"> 29,09%</t>
  </si>
  <si>
    <t xml:space="preserve"> 47,6%</t>
  </si>
  <si>
    <t xml:space="preserve"> 49,7%</t>
  </si>
  <si>
    <t xml:space="preserve"> 52,16%</t>
  </si>
  <si>
    <t xml:space="preserve"> 54,78%</t>
  </si>
  <si>
    <t xml:space="preserve"> 58,15%</t>
  </si>
  <si>
    <t xml:space="preserve"> 61,64%</t>
  </si>
  <si>
    <t xml:space="preserve"> 66,18%</t>
  </si>
  <si>
    <t xml:space="preserve"> 71,75%</t>
  </si>
  <si>
    <t xml:space="preserve"> 79,13%</t>
  </si>
  <si>
    <t xml:space="preserve"> 86,52%</t>
  </si>
  <si>
    <t>Classificação</t>
  </si>
  <si>
    <t>Marca</t>
  </si>
  <si>
    <t>Modelo</t>
  </si>
  <si>
    <t>*</t>
  </si>
  <si>
    <t>P. Execução:</t>
  </si>
  <si>
    <t>Licitação:</t>
  </si>
  <si>
    <t>P. Validade:</t>
  </si>
  <si>
    <t>Razão Social:</t>
  </si>
  <si>
    <t>Telefone:</t>
  </si>
  <si>
    <t>D</t>
  </si>
  <si>
    <t>E</t>
  </si>
  <si>
    <t>P. Garantia:</t>
  </si>
  <si>
    <t>CNPJ:</t>
  </si>
  <si>
    <t>E-mail:</t>
  </si>
  <si>
    <t>F</t>
  </si>
  <si>
    <t>G</t>
  </si>
  <si>
    <r>
      <rPr>
        <b/>
        <sz val="8"/>
        <color indexed="8"/>
        <rFont val="Arial"/>
        <family val="2"/>
      </rPr>
      <t>Local:</t>
    </r>
    <r>
      <rPr>
        <sz val="8"/>
        <color indexed="8"/>
        <rFont val="Arial"/>
        <family val="2"/>
      </rPr>
      <t xml:space="preserve"> Setor Administrativo, Setor Tradicional, Lotes 2 e 10 - Brazlândia / DF</t>
    </r>
  </si>
  <si>
    <t>ARGAMASSA TRAÇO 1:0,5:4,5 (CIMENTO, CAL E AREIA MÉDIA) PARA ASSENTAMENTO DE
ALVENARIA, PREPARO MANUAL. AF_08/2014</t>
  </si>
  <si>
    <t>m3</t>
  </si>
  <si>
    <t>Insumos e Serviços</t>
  </si>
  <si>
    <r>
      <rPr>
        <b/>
        <sz val="8"/>
        <color indexed="8"/>
        <rFont val="Arial"/>
        <family val="2"/>
      </rPr>
      <t xml:space="preserve">Objeto: </t>
    </r>
    <r>
      <rPr>
        <sz val="8"/>
        <color rgb="FF000000"/>
        <rFont val="Arial"/>
        <family val="2"/>
      </rPr>
      <t>Contratação do remanescente da obra do edifício das Promotorias de Justiça de Brazlândia</t>
    </r>
  </si>
  <si>
    <t>ISS (2% após desconto das mercadorias aplicadas)</t>
  </si>
  <si>
    <t>Composição de Encargos Sociais</t>
  </si>
  <si>
    <t>Custo total sem o item 10</t>
  </si>
  <si>
    <t>Instruções de Preenchimento do Modelo de Proposta</t>
  </si>
  <si>
    <t>CONSIDERAÇÕES GERAIS</t>
  </si>
  <si>
    <r>
      <t xml:space="preserve">O cabeçalho deverá ser preenchido somente na </t>
    </r>
    <r>
      <rPr>
        <b/>
        <sz val="8"/>
        <color indexed="10"/>
        <rFont val="Arial"/>
        <family val="2"/>
      </rPr>
      <t>PLANILHA DE ORÇAMENTO SINTÉTICO</t>
    </r>
    <r>
      <rPr>
        <sz val="8"/>
        <rFont val="Arial"/>
        <family val="2"/>
      </rPr>
      <t>, pois será repetido automaticamente nas demais planilhas. Para isso, o mouse deverá ser posicionado sobre a célula que contem a informação, e posteriormente pressionado F2</t>
    </r>
  </si>
  <si>
    <t>Sugerimos a seguinte sequência de preenchimento de planilhas:</t>
  </si>
  <si>
    <t>2.1</t>
  </si>
  <si>
    <r>
      <t xml:space="preserve">Valide os valores constantes na </t>
    </r>
    <r>
      <rPr>
        <b/>
        <sz val="8"/>
        <rFont val="Arial"/>
        <family val="2"/>
      </rPr>
      <t>Planilha de Insumos</t>
    </r>
    <r>
      <rPr>
        <sz val="8"/>
        <rFont val="Arial"/>
        <family val="2"/>
      </rPr>
      <t xml:space="preserve"> </t>
    </r>
    <r>
      <rPr>
        <b/>
        <sz val="8"/>
        <rFont val="Arial"/>
        <family val="2"/>
      </rPr>
      <t>e Serviços</t>
    </r>
    <r>
      <rPr>
        <sz val="8"/>
        <rFont val="Arial"/>
        <family val="2"/>
      </rPr>
      <t>, observando as orientações contidas no edital no tocante aos valores máximos.</t>
    </r>
  </si>
  <si>
    <t>2.2</t>
  </si>
  <si>
    <r>
      <t xml:space="preserve">Valide os coeficientes de participação dos insumos, constantes na </t>
    </r>
    <r>
      <rPr>
        <b/>
        <sz val="8"/>
        <rFont val="Arial"/>
        <family val="2"/>
      </rPr>
      <t>Planilha de Orçamento Analítico</t>
    </r>
    <r>
      <rPr>
        <sz val="8"/>
        <rFont val="Arial"/>
        <family val="2"/>
      </rPr>
      <t>.</t>
    </r>
  </si>
  <si>
    <t>2.3</t>
  </si>
  <si>
    <r>
      <t xml:space="preserve">Preencha os coeficientes relativo à cada item da </t>
    </r>
    <r>
      <rPr>
        <b/>
        <sz val="8"/>
        <rFont val="Arial"/>
        <family val="2"/>
      </rPr>
      <t xml:space="preserve">Planilha de Composição do BDI, </t>
    </r>
    <r>
      <rPr>
        <sz val="8"/>
        <rFont val="Arial"/>
        <family val="2"/>
      </rPr>
      <t>realizando os ajustes que julgar necessário, observando as orientações sobre esta planilha, que estão descritas abaixo;</t>
    </r>
  </si>
  <si>
    <t>2.4</t>
  </si>
  <si>
    <t>2.5</t>
  </si>
  <si>
    <r>
      <t xml:space="preserve">Neste momento o valor final da proposta já será conhecido. Preencha a </t>
    </r>
    <r>
      <rPr>
        <b/>
        <sz val="8"/>
        <rFont val="Arial"/>
        <family val="2"/>
      </rPr>
      <t>Planilha de Composição de Encargos Sociais</t>
    </r>
    <r>
      <rPr>
        <sz val="8"/>
        <rFont val="Arial"/>
        <family val="2"/>
      </rPr>
      <t xml:space="preserve"> com os percentuais de cada item que a compoe.</t>
    </r>
  </si>
  <si>
    <t>SOBRE A PLANILHA DE ORÇAMENTO SINTÉTICO</t>
  </si>
  <si>
    <r>
      <t xml:space="preserve">A Planilha Orçamentária </t>
    </r>
    <r>
      <rPr>
        <b/>
        <u/>
        <sz val="8"/>
        <color indexed="10"/>
        <rFont val="Arial"/>
        <family val="2"/>
      </rPr>
      <t>não</t>
    </r>
    <r>
      <rPr>
        <sz val="8"/>
        <rFont val="Arial"/>
        <family val="2"/>
      </rPr>
      <t xml:space="preserve"> poderá sofrer alterações em sua estrutura (adição ou subtração de serviços, ou mesmo alteração na quantidade dos itens);</t>
    </r>
  </si>
  <si>
    <r>
      <t xml:space="preserve">Os preços unitários desta planilha estão vinculados, por dependência, às demais planilhas (Orçamento Analítico, Insumos e Serviços). Desta forma </t>
    </r>
    <r>
      <rPr>
        <b/>
        <u/>
        <sz val="8"/>
        <color indexed="10"/>
        <rFont val="Arial"/>
        <family val="2"/>
      </rPr>
      <t>NENHUM</t>
    </r>
    <r>
      <rPr>
        <sz val="8"/>
        <rFont val="Arial"/>
        <family val="2"/>
      </rPr>
      <t xml:space="preserve"> valor unitário deverá ser preenchido diretamente nesta planilha;</t>
    </r>
  </si>
  <si>
    <t>SOBRE A PLANILHA DE ORÇAMENTO ANALÍTICO</t>
  </si>
  <si>
    <r>
      <t xml:space="preserve">Esta planilha é referencial, portanto os </t>
    </r>
    <r>
      <rPr>
        <b/>
        <sz val="8"/>
        <rFont val="Arial"/>
        <family val="2"/>
      </rPr>
      <t xml:space="preserve">coeficientes </t>
    </r>
    <r>
      <rPr>
        <sz val="8"/>
        <rFont val="Arial"/>
        <family val="2"/>
      </rPr>
      <t>de participação dos insumos poderão sofrer alterações;</t>
    </r>
  </si>
  <si>
    <t>Esta planilha contem vínculos. Tornando-se dependente dos preços, descrições e unidades constantes tanto na Planilha de Insumos e Serviços quanto na Planilha de Orçamento Sintético;</t>
  </si>
  <si>
    <t>Os valores unitários de serviços compostos nesta planilha, são transportados automaticamente para a Planilha de Orçamento Sintético;</t>
  </si>
  <si>
    <t>SOBRE A PLANILHA DE INSUMOS E SERVIÇOS</t>
  </si>
  <si>
    <t>Esta planilha constitui a base para estruturação dos preços unitários e totais.</t>
  </si>
  <si>
    <t>Valide os valores constantes nesta planilha, observando as orientações contidas no edital no tocante aos valores máximos.</t>
  </si>
  <si>
    <r>
      <t>Os valores unitários deverão ser preenchidos com</t>
    </r>
    <r>
      <rPr>
        <b/>
        <u/>
        <sz val="8"/>
        <color rgb="FFFF0000"/>
        <rFont val="Arial"/>
        <family val="2"/>
      </rPr>
      <t xml:space="preserve"> no máximo duas casas decimais</t>
    </r>
    <r>
      <rPr>
        <sz val="8"/>
        <rFont val="Arial"/>
        <family val="2"/>
      </rPr>
      <t>. Caso opte por aplicar um percentual lde desconto, certifique-se de utilizar fórmula de arredondamento ou truncamento respeitando este limite.</t>
    </r>
  </si>
  <si>
    <r>
      <t xml:space="preserve">Indique a marca e modelo dos itens (quando aplicável). </t>
    </r>
    <r>
      <rPr>
        <b/>
        <u/>
        <sz val="8"/>
        <color indexed="10"/>
        <rFont val="Arial"/>
        <family val="2"/>
      </rPr>
      <t>A não indicação  de marca e ou modelo de referência constitui afronta ao edital, sob pena de desclassificação da proposta.</t>
    </r>
  </si>
  <si>
    <t>SOBRE A PLANILHA DE COMPOSIÇÃO DE BDI</t>
  </si>
  <si>
    <t>Os itens constantes nesta planilha foram adotados por este Órgão com base no decreto 7.983 de 8 de abril de 2013. Os percentuais são referenciais e foram baseados no Acórdão TCU 2622/2013-Plenário. É de responsabilidade da licitante o preenchimento dos percetuais desta planilha, em conformidade com sua realidade;</t>
  </si>
  <si>
    <t>O percentual aplicável do ISS está vinculado ao percentual de mão de obra informado na Planilha de Composição de Custo Total, e será automaticamente ajustado quando executado a orientação contida em 2.4;</t>
  </si>
  <si>
    <t>D3</t>
  </si>
  <si>
    <t>O valor final da composição do BDI está vinculado, por precedência, à Planilha de Orçamento Sintético.</t>
  </si>
  <si>
    <t>SOBRE A PLANILHA DE COMPOSIÇÃO DE ENCARGOS SOCIAIS</t>
  </si>
  <si>
    <t>E1</t>
  </si>
  <si>
    <t>Esta planilha é meramente demonstrativa (não influi sobre o valor final do orçamento).</t>
  </si>
  <si>
    <t>SOBRE O CRONOGRAMA FÍSICO-FINANCEIRO</t>
  </si>
  <si>
    <t>F.1</t>
  </si>
  <si>
    <t>Os itens e valores desta planiha são provenientes da Planilha de Orçamento Sintético;</t>
  </si>
  <si>
    <t>F.2</t>
  </si>
  <si>
    <t>F.3</t>
  </si>
  <si>
    <t>O ajuste final (última etapa) de um determinado item, deverá respeitar a fórmula inserida no último mês do cronograma, transportando-a quando necessário.</t>
  </si>
  <si>
    <r>
      <t xml:space="preserve">Preencha o percentual referente à mão-de-obra na célula </t>
    </r>
    <r>
      <rPr>
        <b/>
        <sz val="8"/>
        <color indexed="10"/>
        <rFont val="Arial"/>
        <family val="2"/>
      </rPr>
      <t xml:space="preserve">B790 </t>
    </r>
    <r>
      <rPr>
        <sz val="8"/>
        <rFont val="Arial"/>
        <family val="2"/>
      </rPr>
      <t xml:space="preserve">da </t>
    </r>
    <r>
      <rPr>
        <b/>
        <sz val="8"/>
        <rFont val="Arial"/>
        <family val="2"/>
      </rPr>
      <t>Planilha de Orçamento Sintético</t>
    </r>
    <r>
      <rPr>
        <sz val="8"/>
        <rFont val="Arial"/>
        <family val="2"/>
      </rPr>
      <t>;</t>
    </r>
  </si>
  <si>
    <r>
      <t xml:space="preserve">Os </t>
    </r>
    <r>
      <rPr>
        <b/>
        <sz val="8"/>
        <color rgb="FFFF0000"/>
        <rFont val="Arial"/>
        <family val="2"/>
      </rPr>
      <t>serviços</t>
    </r>
    <r>
      <rPr>
        <sz val="8"/>
        <rFont val="Arial"/>
        <family val="2"/>
      </rPr>
      <t xml:space="preserve"> a serem executados mensalmente, deverão ser informadas na</t>
    </r>
    <r>
      <rPr>
        <b/>
        <sz val="8"/>
        <color rgb="FFFF0000"/>
        <rFont val="Arial"/>
        <family val="2"/>
      </rPr>
      <t xml:space="preserve"> linha do percentual</t>
    </r>
    <r>
      <rPr>
        <sz val="8"/>
        <rFont val="Arial"/>
        <family val="2"/>
      </rPr>
      <t>, e os valores serão preenchidos automaticamente, inclusive nas etapas macro;</t>
    </r>
  </si>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</sst>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0.00\ %"/>
    <numFmt numFmtId="165" formatCode="0.0000"/>
  </numFmts>
  <fonts count="33" x14ac:knownFonts="1">
    <font>
      <sz val="11"/>
      <name val="Arial"/>
      <family val="1"/>
    </font>
    <font>
      <b/>
      <sz val="11"/>
      <name val="Arial"/>
      <family val="1"/>
    </font>
    <font>
      <sz val="10"/>
      <color rgb="FF000000"/>
      <name val="Arial"/>
      <family val="1"/>
    </font>
    <font>
      <b/>
      <sz val="10"/>
      <name val="Arial"/>
      <family val="1"/>
    </font>
    <font>
      <sz val="10"/>
      <name val="Arial"/>
      <family val="1"/>
    </font>
    <font>
      <sz val="11"/>
      <name val="Arial"/>
      <family val="1"/>
    </font>
    <font>
      <b/>
      <sz val="8"/>
      <name val="Arial"/>
      <family val="1"/>
    </font>
    <font>
      <sz val="8"/>
      <name val="Arial"/>
      <family val="2"/>
    </font>
    <font>
      <b/>
      <sz val="8"/>
      <color rgb="FF000000"/>
      <name val="Arial"/>
      <family val="1"/>
    </font>
    <font>
      <sz val="8"/>
      <color rgb="FF000000"/>
      <name val="Arial"/>
      <family val="1"/>
    </font>
    <font>
      <sz val="8"/>
      <name val="Arial"/>
      <family val="1"/>
    </font>
    <font>
      <b/>
      <sz val="11"/>
      <color indexed="8"/>
      <name val="Arial"/>
      <family val="2"/>
      <charset val="1"/>
    </font>
    <font>
      <sz val="10"/>
      <name val="Arial"/>
      <family val="2"/>
      <charset val="1"/>
    </font>
    <font>
      <sz val="10"/>
      <name val="Arial"/>
      <family val="2"/>
    </font>
    <font>
      <sz val="8"/>
      <color indexed="8"/>
      <name val="Arial"/>
      <family val="2"/>
    </font>
    <font>
      <b/>
      <sz val="11"/>
      <color indexed="8"/>
      <name val="Arial"/>
      <family val="2"/>
    </font>
    <font>
      <sz val="10"/>
      <name val="Tahoma"/>
      <family val="2"/>
    </font>
    <font>
      <b/>
      <sz val="8"/>
      <name val="Arial"/>
      <family val="2"/>
    </font>
    <font>
      <b/>
      <sz val="8"/>
      <name val="Arial"/>
      <family val="2"/>
      <charset val="1"/>
    </font>
    <font>
      <sz val="8"/>
      <name val="Arial"/>
      <family val="2"/>
      <charset val="1"/>
    </font>
    <font>
      <b/>
      <sz val="11"/>
      <name val="Arial"/>
      <family val="2"/>
    </font>
    <font>
      <sz val="8"/>
      <color rgb="FF000000"/>
      <name val="Arial"/>
      <family val="2"/>
    </font>
    <font>
      <b/>
      <sz val="8"/>
      <color rgb="FF000000"/>
      <name val="Arial"/>
      <family val="2"/>
    </font>
    <font>
      <b/>
      <sz val="8"/>
      <color indexed="8"/>
      <name val="Arial"/>
      <family val="2"/>
    </font>
    <font>
      <b/>
      <sz val="10"/>
      <name val="Arial"/>
      <family val="2"/>
    </font>
    <font>
      <b/>
      <i/>
      <sz val="8"/>
      <color rgb="FF000000"/>
      <name val="Arial"/>
      <family val="1"/>
    </font>
    <font>
      <b/>
      <i/>
      <sz val="8"/>
      <color rgb="FF000000"/>
      <name val="Arial"/>
      <family val="2"/>
    </font>
    <font>
      <i/>
      <sz val="8"/>
      <color rgb="FF000000"/>
      <name val="Arial"/>
      <family val="2"/>
    </font>
    <font>
      <sz val="4"/>
      <name val="Arial"/>
      <family val="2"/>
    </font>
    <font>
      <b/>
      <sz val="8"/>
      <color indexed="10"/>
      <name val="Arial"/>
      <family val="2"/>
    </font>
    <font>
      <b/>
      <u/>
      <sz val="8"/>
      <color indexed="10"/>
      <name val="Arial"/>
      <family val="2"/>
    </font>
    <font>
      <b/>
      <u/>
      <sz val="8"/>
      <color rgb="FFFF0000"/>
      <name val="Arial"/>
      <family val="2"/>
    </font>
    <font>
      <b/>
      <sz val="8"/>
      <color rgb="FFFF0000"/>
      <name val="Arial"/>
      <family val="2"/>
    </font>
  </fonts>
  <fills count="11">
    <fill>
      <patternFill patternType="none"/>
    </fill>
    <fill>
      <patternFill patternType="gray125"/>
    </fill>
    <fill>
      <patternFill patternType="solid">
        <fgColor rgb="FFD8ECF6"/>
      </patternFill>
    </fill>
    <fill>
      <patternFill patternType="solid">
        <fgColor rgb="FFFFFFFF"/>
      </patternFill>
    </fill>
    <fill>
      <patternFill patternType="solid">
        <fgColor theme="0" tint="-0.14999847407452621"/>
        <bgColor indexed="64"/>
      </patternFill>
    </fill>
    <fill>
      <patternFill patternType="solid">
        <fgColor rgb="FFFFFF00"/>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indexed="22"/>
        <bgColor indexed="64"/>
      </patternFill>
    </fill>
    <fill>
      <patternFill patternType="solid">
        <fgColor rgb="FFD8ECF6"/>
        <bgColor indexed="64"/>
      </patternFill>
    </fill>
    <fill>
      <patternFill patternType="solid">
        <fgColor theme="0" tint="-0.14996795556505021"/>
        <bgColor indexed="64"/>
      </patternFill>
    </fill>
  </fills>
  <borders count="35">
    <border>
      <left/>
      <right/>
      <top/>
      <bottom/>
      <diagonal/>
    </border>
    <border>
      <left style="thin">
        <color rgb="FFCCCCCC"/>
      </left>
      <right style="thin">
        <color rgb="FFCCCCCC"/>
      </right>
      <top style="thin">
        <color rgb="FFCCCCCC"/>
      </top>
      <bottom style="thin">
        <color rgb="FFCCCCCC"/>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rgb="FFCCCCCC"/>
      </left>
      <right/>
      <top style="thin">
        <color rgb="FFCCCCCC"/>
      </top>
      <bottom style="thin">
        <color rgb="FFCCCCCC"/>
      </bottom>
      <diagonal/>
    </border>
    <border>
      <left/>
      <right/>
      <top style="thin">
        <color rgb="FFCCCCCC"/>
      </top>
      <bottom style="thin">
        <color rgb="FFCCCCCC"/>
      </bottom>
      <diagonal/>
    </border>
    <border>
      <left/>
      <right style="thin">
        <color rgb="FFCCCCCC"/>
      </right>
      <top style="thin">
        <color rgb="FFCCCCCC"/>
      </top>
      <bottom style="thin">
        <color rgb="FFCCCCCC"/>
      </bottom>
      <diagonal/>
    </border>
    <border>
      <left style="thin">
        <color indexed="64"/>
      </left>
      <right style="thin">
        <color indexed="64"/>
      </right>
      <top/>
      <bottom/>
      <diagonal/>
    </border>
    <border>
      <left/>
      <right/>
      <top style="thin">
        <color indexed="64"/>
      </top>
      <bottom style="thin">
        <color rgb="FFCCCCCC"/>
      </bottom>
      <diagonal/>
    </border>
    <border>
      <left/>
      <right/>
      <top style="thick">
        <color rgb="FF000000"/>
      </top>
      <bottom/>
      <diagonal/>
    </border>
    <border>
      <left/>
      <right/>
      <top style="thin">
        <color rgb="FFCCCCCC"/>
      </top>
      <bottom/>
      <diagonal/>
    </border>
    <border>
      <left/>
      <right style="thin">
        <color indexed="8"/>
      </right>
      <top style="thin">
        <color indexed="64"/>
      </top>
      <bottom/>
      <diagonal/>
    </border>
    <border>
      <left style="thin">
        <color indexed="8"/>
      </left>
      <right/>
      <top style="thin">
        <color indexed="64"/>
      </top>
      <bottom/>
      <diagonal/>
    </border>
    <border>
      <left/>
      <right/>
      <top/>
      <bottom style="thin">
        <color rgb="FFCCCCCC"/>
      </bottom>
      <diagonal/>
    </border>
    <border>
      <left style="thin">
        <color rgb="FFCCCCCC"/>
      </left>
      <right style="thin">
        <color rgb="FFCCCCCC"/>
      </right>
      <top style="thin">
        <color rgb="FFCCCCCC"/>
      </top>
      <bottom/>
      <diagonal/>
    </border>
    <border>
      <left style="thin">
        <color rgb="FFCCCCCC"/>
      </left>
      <right style="thin">
        <color rgb="FFCCCCCC"/>
      </right>
      <top/>
      <bottom style="thin">
        <color rgb="FFCCCCCC"/>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s>
  <cellStyleXfs count="10">
    <xf numFmtId="0" fontId="0" fillId="0" borderId="0"/>
    <xf numFmtId="43" fontId="5" fillId="0" borderId="0" applyFont="0" applyFill="0" applyBorder="0" applyAlignment="0" applyProtection="0"/>
    <xf numFmtId="9" fontId="5" fillId="0" borderId="0" applyFont="0" applyFill="0" applyBorder="0" applyAlignment="0" applyProtection="0"/>
    <xf numFmtId="0" fontId="13" fillId="0" borderId="0"/>
    <xf numFmtId="0" fontId="13" fillId="0" borderId="0"/>
    <xf numFmtId="0" fontId="13" fillId="0" borderId="0"/>
    <xf numFmtId="0" fontId="16" fillId="0" borderId="0"/>
    <xf numFmtId="0" fontId="13" fillId="0" borderId="0"/>
    <xf numFmtId="0" fontId="13" fillId="0" borderId="0"/>
    <xf numFmtId="0" fontId="13" fillId="0" borderId="0"/>
  </cellStyleXfs>
  <cellXfs count="240">
    <xf numFmtId="0" fontId="0" fillId="0" borderId="0" xfId="0"/>
    <xf numFmtId="0" fontId="4" fillId="3" borderId="0" xfId="0" applyFont="1" applyFill="1" applyAlignment="1">
      <alignment horizontal="center" vertical="top" wrapText="1"/>
    </xf>
    <xf numFmtId="0" fontId="0" fillId="0" borderId="0" xfId="0"/>
    <xf numFmtId="0" fontId="4" fillId="3" borderId="0" xfId="0" applyFont="1" applyFill="1" applyAlignment="1">
      <alignment horizontal="center" vertical="top" wrapText="1"/>
    </xf>
    <xf numFmtId="0" fontId="3" fillId="4" borderId="1" xfId="0" applyFont="1" applyFill="1" applyBorder="1" applyAlignment="1">
      <alignment horizontal="center" vertical="top" wrapText="1"/>
    </xf>
    <xf numFmtId="4" fontId="3" fillId="4" borderId="1" xfId="0" applyNumberFormat="1" applyFont="1" applyFill="1" applyBorder="1" applyAlignment="1">
      <alignment horizontal="center" vertical="top" wrapText="1"/>
    </xf>
    <xf numFmtId="0" fontId="8" fillId="5" borderId="1" xfId="0" applyFont="1" applyFill="1" applyBorder="1" applyAlignment="1">
      <alignment horizontal="left" vertical="center" wrapText="1"/>
    </xf>
    <xf numFmtId="4" fontId="8" fillId="5" borderId="1" xfId="0" applyNumberFormat="1" applyFont="1" applyFill="1" applyBorder="1" applyAlignment="1">
      <alignment horizontal="right" vertical="center" wrapText="1"/>
    </xf>
    <xf numFmtId="0" fontId="8" fillId="6" borderId="1" xfId="0" applyFont="1" applyFill="1" applyBorder="1" applyAlignment="1">
      <alignment horizontal="left" vertical="center" wrapText="1"/>
    </xf>
    <xf numFmtId="0" fontId="8" fillId="6" borderId="1" xfId="0" applyFont="1" applyFill="1" applyBorder="1" applyAlignment="1">
      <alignment horizontal="right" vertical="center" wrapText="1"/>
    </xf>
    <xf numFmtId="4" fontId="8" fillId="6" borderId="1" xfId="0" applyNumberFormat="1" applyFont="1" applyFill="1" applyBorder="1" applyAlignment="1">
      <alignment horizontal="right" vertical="center" wrapText="1"/>
    </xf>
    <xf numFmtId="0" fontId="9" fillId="0" borderId="1" xfId="0" applyFont="1" applyBorder="1" applyAlignment="1">
      <alignment horizontal="left" vertical="center" wrapText="1"/>
    </xf>
    <xf numFmtId="0" fontId="9" fillId="0" borderId="1" xfId="0" applyFont="1" applyBorder="1" applyAlignment="1">
      <alignment horizontal="center" vertical="center" wrapText="1"/>
    </xf>
    <xf numFmtId="0" fontId="9" fillId="0" borderId="1" xfId="0" applyFont="1" applyBorder="1" applyAlignment="1">
      <alignment horizontal="justify" vertical="center" wrapText="1"/>
    </xf>
    <xf numFmtId="43" fontId="9" fillId="0" borderId="1" xfId="1" applyFont="1" applyFill="1" applyBorder="1" applyAlignment="1">
      <alignment horizontal="right" vertical="center" wrapText="1"/>
    </xf>
    <xf numFmtId="4" fontId="9" fillId="0" borderId="1" xfId="0" applyNumberFormat="1" applyFont="1" applyBorder="1" applyAlignment="1">
      <alignment horizontal="right" vertical="center" wrapText="1"/>
    </xf>
    <xf numFmtId="0" fontId="8" fillId="0" borderId="1" xfId="0" applyFont="1" applyBorder="1" applyAlignment="1">
      <alignment horizontal="left" vertical="top" wrapText="1"/>
    </xf>
    <xf numFmtId="0" fontId="8" fillId="0" borderId="1" xfId="0" applyFont="1" applyBorder="1" applyAlignment="1">
      <alignment horizontal="right" vertical="top" wrapText="1"/>
    </xf>
    <xf numFmtId="4" fontId="8" fillId="0" borderId="1" xfId="0" applyNumberFormat="1" applyFont="1" applyBorder="1" applyAlignment="1">
      <alignment horizontal="right" vertical="top" wrapText="1"/>
    </xf>
    <xf numFmtId="0" fontId="6" fillId="4" borderId="12" xfId="0" applyFont="1" applyFill="1" applyBorder="1" applyAlignment="1">
      <alignment horizontal="center" vertical="top" wrapText="1"/>
    </xf>
    <xf numFmtId="9" fontId="6" fillId="4" borderId="12" xfId="2" applyFont="1" applyFill="1" applyBorder="1" applyAlignment="1">
      <alignment horizontal="center" vertical="top" wrapText="1"/>
    </xf>
    <xf numFmtId="0" fontId="6" fillId="4" borderId="0" xfId="0" applyFont="1" applyFill="1" applyAlignment="1">
      <alignment horizontal="right" vertical="top" wrapText="1"/>
    </xf>
    <xf numFmtId="0" fontId="6" fillId="4" borderId="0" xfId="0" applyFont="1" applyFill="1" applyAlignment="1">
      <alignment horizontal="right" vertical="top"/>
    </xf>
    <xf numFmtId="43" fontId="6" fillId="4" borderId="0" xfId="1" applyFont="1" applyFill="1" applyAlignment="1">
      <alignment vertical="top" wrapText="1"/>
    </xf>
    <xf numFmtId="0" fontId="10" fillId="0" borderId="0" xfId="0" applyFont="1"/>
    <xf numFmtId="0" fontId="8" fillId="5" borderId="15" xfId="0" applyFont="1" applyFill="1" applyBorder="1" applyAlignment="1">
      <alignment horizontal="left" vertical="top" wrapText="1"/>
    </xf>
    <xf numFmtId="4" fontId="8" fillId="5" borderId="1" xfId="0" applyNumberFormat="1" applyFont="1" applyFill="1" applyBorder="1" applyAlignment="1">
      <alignment horizontal="right" vertical="top" wrapText="1"/>
    </xf>
    <xf numFmtId="164" fontId="8" fillId="5" borderId="1" xfId="0" applyNumberFormat="1" applyFont="1" applyFill="1" applyBorder="1" applyAlignment="1">
      <alignment horizontal="right" vertical="top" wrapText="1"/>
    </xf>
    <xf numFmtId="0" fontId="10" fillId="0" borderId="1" xfId="0" applyFont="1" applyBorder="1" applyAlignment="1">
      <alignment horizontal="center" vertical="top" wrapText="1"/>
    </xf>
    <xf numFmtId="0" fontId="10" fillId="0" borderId="15" xfId="0" applyFont="1" applyBorder="1" applyAlignment="1">
      <alignment vertical="top"/>
    </xf>
    <xf numFmtId="0" fontId="10" fillId="0" borderId="17" xfId="0" applyFont="1" applyBorder="1" applyAlignment="1">
      <alignment vertical="top"/>
    </xf>
    <xf numFmtId="10" fontId="10" fillId="0" borderId="1" xfId="2" applyNumberFormat="1" applyFont="1" applyFill="1" applyBorder="1" applyAlignment="1">
      <alignment horizontal="center" vertical="top" wrapText="1"/>
    </xf>
    <xf numFmtId="0" fontId="10" fillId="0" borderId="1" xfId="0" applyFont="1" applyBorder="1" applyAlignment="1">
      <alignment horizontal="left" vertical="top" wrapText="1"/>
    </xf>
    <xf numFmtId="0" fontId="12" fillId="0" borderId="0" xfId="4" applyFont="1"/>
    <xf numFmtId="0" fontId="7" fillId="0" borderId="1" xfId="0" applyFont="1" applyBorder="1" applyAlignment="1">
      <alignment horizontal="center" vertical="top" wrapText="1"/>
    </xf>
    <xf numFmtId="0" fontId="7" fillId="0" borderId="15" xfId="0" applyFont="1" applyBorder="1" applyAlignment="1">
      <alignment vertical="top"/>
    </xf>
    <xf numFmtId="0" fontId="7" fillId="0" borderId="17" xfId="0" applyFont="1" applyBorder="1" applyAlignment="1">
      <alignment vertical="top"/>
    </xf>
    <xf numFmtId="10" fontId="7" fillId="0" borderId="1" xfId="2" applyNumberFormat="1" applyFont="1" applyFill="1" applyBorder="1" applyAlignment="1">
      <alignment horizontal="center" vertical="top" wrapText="1"/>
    </xf>
    <xf numFmtId="0" fontId="17" fillId="0" borderId="1" xfId="0" applyFont="1" applyBorder="1" applyAlignment="1">
      <alignment horizontal="center" vertical="top" wrapText="1"/>
    </xf>
    <xf numFmtId="0" fontId="17" fillId="0" borderId="15" xfId="0" applyFont="1" applyBorder="1" applyAlignment="1">
      <alignment vertical="top"/>
    </xf>
    <xf numFmtId="0" fontId="17" fillId="0" borderId="17" xfId="0" applyFont="1" applyBorder="1" applyAlignment="1">
      <alignment vertical="top"/>
    </xf>
    <xf numFmtId="10" fontId="17" fillId="0" borderId="1" xfId="2" applyNumberFormat="1" applyFont="1" applyFill="1" applyBorder="1" applyAlignment="1">
      <alignment horizontal="center" vertical="top" wrapText="1"/>
    </xf>
    <xf numFmtId="0" fontId="19" fillId="0" borderId="1" xfId="0" applyFont="1" applyBorder="1" applyAlignment="1">
      <alignment horizontal="center" vertical="top" wrapText="1"/>
    </xf>
    <xf numFmtId="0" fontId="19" fillId="0" borderId="15" xfId="0" applyFont="1" applyBorder="1" applyAlignment="1">
      <alignment vertical="top"/>
    </xf>
    <xf numFmtId="0" fontId="19" fillId="0" borderId="17" xfId="0" applyFont="1" applyBorder="1" applyAlignment="1">
      <alignment vertical="top"/>
    </xf>
    <xf numFmtId="0" fontId="18" fillId="0" borderId="1" xfId="0" applyFont="1" applyBorder="1" applyAlignment="1">
      <alignment horizontal="center" vertical="top" wrapText="1"/>
    </xf>
    <xf numFmtId="0" fontId="18" fillId="0" borderId="15" xfId="0" applyFont="1" applyBorder="1" applyAlignment="1">
      <alignment vertical="top"/>
    </xf>
    <xf numFmtId="0" fontId="18" fillId="0" borderId="17" xfId="0" applyFont="1" applyBorder="1" applyAlignment="1">
      <alignment vertical="top"/>
    </xf>
    <xf numFmtId="10" fontId="19" fillId="0" borderId="1" xfId="2" applyNumberFormat="1" applyFont="1" applyFill="1" applyBorder="1" applyAlignment="1">
      <alignment horizontal="center" vertical="top" wrapText="1"/>
    </xf>
    <xf numFmtId="10" fontId="18" fillId="0" borderId="1" xfId="2" applyNumberFormat="1" applyFont="1" applyFill="1" applyBorder="1" applyAlignment="1">
      <alignment horizontal="center" vertical="top" wrapText="1"/>
    </xf>
    <xf numFmtId="0" fontId="0" fillId="0" borderId="0" xfId="4" applyFont="1"/>
    <xf numFmtId="0" fontId="0" fillId="0" borderId="0" xfId="4" applyFont="1" applyAlignment="1">
      <alignment wrapText="1"/>
    </xf>
    <xf numFmtId="0" fontId="0" fillId="0" borderId="0" xfId="4" applyFont="1" applyAlignment="1">
      <alignment horizontal="center"/>
    </xf>
    <xf numFmtId="0" fontId="13" fillId="0" borderId="0" xfId="4"/>
    <xf numFmtId="0" fontId="2" fillId="3" borderId="20" xfId="0" applyFont="1" applyFill="1" applyBorder="1" applyAlignment="1">
      <alignment horizontal="left" vertical="top" wrapText="1"/>
    </xf>
    <xf numFmtId="0" fontId="8" fillId="5" borderId="1" xfId="0" applyFont="1" applyFill="1" applyBorder="1" applyAlignment="1">
      <alignment horizontal="left" vertical="top" wrapText="1"/>
    </xf>
    <xf numFmtId="0" fontId="8" fillId="5" borderId="17" xfId="0" applyFont="1" applyFill="1" applyBorder="1" applyAlignment="1">
      <alignment vertical="top" wrapText="1"/>
    </xf>
    <xf numFmtId="165" fontId="8" fillId="5" borderId="1" xfId="0" applyNumberFormat="1" applyFont="1" applyFill="1" applyBorder="1" applyAlignment="1">
      <alignment horizontal="right" vertical="top" wrapText="1"/>
    </xf>
    <xf numFmtId="0" fontId="8" fillId="2" borderId="1" xfId="0" applyFont="1" applyFill="1" applyBorder="1" applyAlignment="1">
      <alignment horizontal="left" vertical="top" wrapText="1"/>
    </xf>
    <xf numFmtId="0" fontId="8" fillId="2" borderId="17" xfId="0" applyFont="1" applyFill="1" applyBorder="1" applyAlignment="1">
      <alignment vertical="top" wrapText="1"/>
    </xf>
    <xf numFmtId="165" fontId="8" fillId="2" borderId="1" xfId="0" applyNumberFormat="1" applyFont="1" applyFill="1" applyBorder="1" applyAlignment="1">
      <alignment horizontal="right" vertical="top" wrapText="1"/>
    </xf>
    <xf numFmtId="4" fontId="8" fillId="2" borderId="1" xfId="0" applyNumberFormat="1" applyFont="1" applyFill="1" applyBorder="1" applyAlignment="1">
      <alignment horizontal="right" vertical="top" wrapText="1"/>
    </xf>
    <xf numFmtId="0" fontId="6" fillId="0" borderId="1" xfId="0" applyFont="1" applyBorder="1" applyAlignment="1">
      <alignment horizontal="left" vertical="center" wrapText="1"/>
    </xf>
    <xf numFmtId="0" fontId="6" fillId="0" borderId="1" xfId="0" applyFont="1" applyBorder="1" applyAlignment="1">
      <alignment horizontal="right" vertical="center" wrapText="1"/>
    </xf>
    <xf numFmtId="0" fontId="6" fillId="0" borderId="1" xfId="0" applyFont="1" applyBorder="1" applyAlignment="1">
      <alignment horizontal="center" vertical="center" wrapText="1"/>
    </xf>
    <xf numFmtId="165" fontId="6" fillId="0" borderId="1" xfId="0" applyNumberFormat="1" applyFont="1" applyBorder="1" applyAlignment="1">
      <alignment horizontal="right" vertical="center" wrapText="1"/>
    </xf>
    <xf numFmtId="165" fontId="9" fillId="0" borderId="1" xfId="0" applyNumberFormat="1" applyFont="1" applyBorder="1" applyAlignment="1">
      <alignment horizontal="right" vertical="center" wrapText="1"/>
    </xf>
    <xf numFmtId="0" fontId="6" fillId="7" borderId="1" xfId="0" applyFont="1" applyFill="1" applyBorder="1" applyAlignment="1">
      <alignment horizontal="center" vertical="center" wrapText="1"/>
    </xf>
    <xf numFmtId="0" fontId="6" fillId="7" borderId="1" xfId="0" applyFont="1" applyFill="1" applyBorder="1" applyAlignment="1">
      <alignment horizontal="justify" vertical="center" wrapText="1"/>
    </xf>
    <xf numFmtId="0" fontId="9" fillId="0" borderId="20" xfId="0" applyFont="1" applyBorder="1" applyAlignment="1">
      <alignment horizontal="left" vertical="top" wrapText="1"/>
    </xf>
    <xf numFmtId="165" fontId="9" fillId="0" borderId="20" xfId="0" applyNumberFormat="1" applyFont="1" applyBorder="1" applyAlignment="1">
      <alignment horizontal="left" vertical="top" wrapText="1"/>
    </xf>
    <xf numFmtId="0" fontId="8" fillId="0" borderId="1" xfId="0" applyFont="1" applyBorder="1" applyAlignment="1">
      <alignment horizontal="left" vertical="center" wrapText="1"/>
    </xf>
    <xf numFmtId="0" fontId="8" fillId="0" borderId="17" xfId="0" applyFont="1" applyBorder="1" applyAlignment="1">
      <alignment vertical="center" wrapText="1"/>
    </xf>
    <xf numFmtId="165" fontId="8" fillId="0" borderId="1" xfId="0" applyNumberFormat="1" applyFont="1" applyBorder="1" applyAlignment="1">
      <alignment horizontal="right" vertical="center" wrapText="1"/>
    </xf>
    <xf numFmtId="4" fontId="8" fillId="0" borderId="1" xfId="0" applyNumberFormat="1" applyFont="1" applyBorder="1" applyAlignment="1">
      <alignment horizontal="right" vertical="center" wrapText="1"/>
    </xf>
    <xf numFmtId="43" fontId="6" fillId="0" borderId="1" xfId="1" applyFont="1" applyBorder="1" applyAlignment="1">
      <alignment horizontal="right" vertical="center" wrapText="1"/>
    </xf>
    <xf numFmtId="0" fontId="8" fillId="5" borderId="1" xfId="0" applyFont="1" applyFill="1" applyBorder="1" applyAlignment="1">
      <alignment horizontal="center" vertical="top" wrapText="1"/>
    </xf>
    <xf numFmtId="0" fontId="8" fillId="2" borderId="1" xfId="0" applyFont="1" applyFill="1" applyBorder="1" applyAlignment="1">
      <alignment horizontal="center" vertical="top" wrapText="1"/>
    </xf>
    <xf numFmtId="0" fontId="9" fillId="0" borderId="20" xfId="0" applyFont="1" applyBorder="1" applyAlignment="1">
      <alignment horizontal="center" vertical="top" wrapText="1"/>
    </xf>
    <xf numFmtId="0" fontId="2" fillId="3" borderId="20" xfId="0" applyFont="1" applyFill="1" applyBorder="1" applyAlignment="1">
      <alignment horizontal="center" vertical="top" wrapText="1"/>
    </xf>
    <xf numFmtId="0" fontId="8" fillId="0" borderId="1" xfId="0" applyFont="1" applyBorder="1" applyAlignment="1">
      <alignment horizontal="center" vertical="center" wrapText="1"/>
    </xf>
    <xf numFmtId="0" fontId="0" fillId="0" borderId="0" xfId="0" applyAlignment="1">
      <alignment horizontal="center"/>
    </xf>
    <xf numFmtId="0" fontId="22" fillId="2" borderId="1" xfId="0" applyFont="1" applyFill="1" applyBorder="1" applyAlignment="1">
      <alignment horizontal="right" vertical="top" wrapText="1"/>
    </xf>
    <xf numFmtId="0" fontId="22" fillId="2" borderId="1" xfId="0" applyFont="1" applyFill="1" applyBorder="1" applyAlignment="1">
      <alignment horizontal="left" vertical="top" wrapText="1"/>
    </xf>
    <xf numFmtId="0" fontId="17" fillId="3" borderId="0" xfId="0" applyFont="1" applyFill="1" applyAlignment="1">
      <alignment horizontal="left" vertical="top" wrapText="1"/>
    </xf>
    <xf numFmtId="0" fontId="17" fillId="3" borderId="0" xfId="0" applyFont="1" applyFill="1" applyAlignment="1">
      <alignment horizontal="right" vertical="top" wrapText="1"/>
    </xf>
    <xf numFmtId="4" fontId="17" fillId="3" borderId="0" xfId="0" applyNumberFormat="1" applyFont="1" applyFill="1" applyAlignment="1">
      <alignment horizontal="right" vertical="top" wrapText="1"/>
    </xf>
    <xf numFmtId="43" fontId="17" fillId="3" borderId="0" xfId="1" applyFont="1" applyFill="1" applyAlignment="1">
      <alignment horizontal="right" vertical="top" wrapText="1"/>
    </xf>
    <xf numFmtId="43" fontId="22" fillId="2" borderId="1" xfId="1" applyFont="1" applyFill="1" applyBorder="1" applyAlignment="1">
      <alignment horizontal="right" vertical="top" wrapText="1"/>
    </xf>
    <xf numFmtId="0" fontId="3" fillId="4" borderId="1" xfId="0" applyFont="1" applyFill="1" applyBorder="1" applyAlignment="1">
      <alignment horizontal="center" vertical="top" wrapText="1"/>
    </xf>
    <xf numFmtId="0" fontId="0" fillId="0" borderId="0" xfId="0"/>
    <xf numFmtId="0" fontId="6" fillId="4" borderId="0" xfId="0" applyFont="1" applyFill="1" applyAlignment="1">
      <alignment horizontal="right" vertical="top" wrapText="1"/>
    </xf>
    <xf numFmtId="4" fontId="6" fillId="0" borderId="1" xfId="0" applyNumberFormat="1" applyFont="1" applyBorder="1" applyAlignment="1">
      <alignment horizontal="right" vertical="center" wrapText="1"/>
    </xf>
    <xf numFmtId="0" fontId="0" fillId="0" borderId="0" xfId="0"/>
    <xf numFmtId="0" fontId="14" fillId="0" borderId="4" xfId="7" applyFont="1" applyBorder="1" applyAlignment="1">
      <alignment horizontal="left" vertical="center"/>
    </xf>
    <xf numFmtId="0" fontId="14" fillId="0" borderId="2" xfId="0" applyFont="1" applyBorder="1" applyAlignment="1">
      <alignment vertical="center"/>
    </xf>
    <xf numFmtId="0" fontId="14" fillId="0" borderId="2" xfId="7" applyFont="1" applyBorder="1" applyAlignment="1">
      <alignment horizontal="left" vertical="center"/>
    </xf>
    <xf numFmtId="0" fontId="0" fillId="0" borderId="0" xfId="0" applyAlignment="1">
      <alignment vertical="center"/>
    </xf>
    <xf numFmtId="0" fontId="23" fillId="0" borderId="8" xfId="7" applyFont="1" applyBorder="1" applyAlignment="1">
      <alignment horizontal="center" vertical="center"/>
    </xf>
    <xf numFmtId="0" fontId="14" fillId="0" borderId="6" xfId="0" applyFont="1" applyBorder="1" applyAlignment="1">
      <alignment vertical="center"/>
    </xf>
    <xf numFmtId="0" fontId="23" fillId="0" borderId="6" xfId="0" applyFont="1" applyBorder="1" applyAlignment="1">
      <alignment horizontal="center" vertical="center"/>
    </xf>
    <xf numFmtId="17" fontId="14" fillId="0" borderId="4" xfId="7" applyNumberFormat="1" applyFont="1" applyBorder="1" applyAlignment="1">
      <alignment horizontal="left" vertical="center"/>
    </xf>
    <xf numFmtId="14" fontId="23" fillId="0" borderId="8" xfId="7" applyNumberFormat="1" applyFont="1" applyBorder="1" applyAlignment="1">
      <alignment horizontal="center" vertical="center"/>
    </xf>
    <xf numFmtId="0" fontId="10" fillId="0" borderId="1" xfId="0" applyFont="1" applyBorder="1" applyAlignment="1">
      <alignment horizontal="center" vertical="center" wrapText="1"/>
    </xf>
    <xf numFmtId="0" fontId="24" fillId="4" borderId="1" xfId="0" applyFont="1" applyFill="1" applyBorder="1" applyAlignment="1">
      <alignment horizontal="center" vertical="top" wrapText="1"/>
    </xf>
    <xf numFmtId="0" fontId="14" fillId="0" borderId="22" xfId="7" applyFont="1" applyBorder="1" applyAlignment="1">
      <alignment horizontal="left" vertical="center"/>
    </xf>
    <xf numFmtId="4" fontId="7" fillId="0" borderId="5" xfId="0" applyNumberFormat="1" applyFont="1" applyBorder="1" applyAlignment="1">
      <alignment vertical="center"/>
    </xf>
    <xf numFmtId="0" fontId="14" fillId="0" borderId="5" xfId="7" applyFont="1" applyBorder="1" applyAlignment="1">
      <alignment horizontal="left" vertical="center"/>
    </xf>
    <xf numFmtId="0" fontId="7" fillId="0" borderId="9" xfId="5" applyFont="1" applyBorder="1" applyAlignment="1">
      <alignment horizontal="left" vertical="center"/>
    </xf>
    <xf numFmtId="0" fontId="14" fillId="0" borderId="10" xfId="7" applyFont="1" applyBorder="1" applyAlignment="1">
      <alignment horizontal="left" vertical="center"/>
    </xf>
    <xf numFmtId="0" fontId="7" fillId="0" borderId="4" xfId="5" applyFont="1" applyBorder="1" applyAlignment="1">
      <alignment horizontal="left" vertical="center"/>
    </xf>
    <xf numFmtId="0" fontId="14" fillId="0" borderId="3" xfId="7" applyFont="1" applyBorder="1" applyAlignment="1">
      <alignment horizontal="left" vertical="center"/>
    </xf>
    <xf numFmtId="165" fontId="14" fillId="0" borderId="22" xfId="7" applyNumberFormat="1" applyFont="1" applyBorder="1" applyAlignment="1">
      <alignment horizontal="left" vertical="center"/>
    </xf>
    <xf numFmtId="165" fontId="7" fillId="7" borderId="1" xfId="0" applyNumberFormat="1" applyFont="1" applyFill="1" applyBorder="1" applyAlignment="1">
      <alignment horizontal="right" vertical="center" wrapText="1"/>
    </xf>
    <xf numFmtId="0" fontId="7" fillId="7" borderId="1" xfId="0" applyFont="1" applyFill="1" applyBorder="1" applyAlignment="1">
      <alignment horizontal="right" vertical="center" wrapText="1"/>
    </xf>
    <xf numFmtId="0" fontId="17" fillId="0" borderId="1" xfId="0" applyFont="1" applyBorder="1" applyAlignment="1">
      <alignment horizontal="left" vertical="center" wrapText="1"/>
    </xf>
    <xf numFmtId="4" fontId="6" fillId="7" borderId="1" xfId="0" applyNumberFormat="1" applyFont="1" applyFill="1" applyBorder="1" applyAlignment="1">
      <alignment horizontal="right" vertical="center" wrapText="1"/>
    </xf>
    <xf numFmtId="17" fontId="14" fillId="0" borderId="5" xfId="7" applyNumberFormat="1" applyFont="1" applyBorder="1" applyAlignment="1">
      <alignment horizontal="left" vertical="center"/>
    </xf>
    <xf numFmtId="43" fontId="0" fillId="0" borderId="0" xfId="1" applyFont="1"/>
    <xf numFmtId="0" fontId="17" fillId="4" borderId="0" xfId="0" applyFont="1" applyFill="1" applyAlignment="1">
      <alignment horizontal="right" vertical="top"/>
    </xf>
    <xf numFmtId="43" fontId="17" fillId="4" borderId="0" xfId="1" applyFont="1" applyFill="1" applyAlignment="1">
      <alignment vertical="top" wrapText="1"/>
    </xf>
    <xf numFmtId="43" fontId="17" fillId="4" borderId="0" xfId="1" applyFont="1" applyFill="1" applyAlignment="1">
      <alignment horizontal="center" vertical="top" wrapText="1"/>
    </xf>
    <xf numFmtId="10" fontId="25" fillId="5" borderId="25" xfId="2" applyNumberFormat="1" applyFont="1" applyFill="1" applyBorder="1" applyAlignment="1">
      <alignment horizontal="right" vertical="top" wrapText="1"/>
    </xf>
    <xf numFmtId="10" fontId="26" fillId="5" borderId="25" xfId="2" applyNumberFormat="1" applyFont="1" applyFill="1" applyBorder="1" applyAlignment="1">
      <alignment horizontal="right" vertical="top" wrapText="1"/>
    </xf>
    <xf numFmtId="43" fontId="8" fillId="5" borderId="26" xfId="1" applyFont="1" applyFill="1" applyBorder="1" applyAlignment="1">
      <alignment horizontal="right" vertical="top" wrapText="1"/>
    </xf>
    <xf numFmtId="43" fontId="22" fillId="5" borderId="26" xfId="1" applyFont="1" applyFill="1" applyBorder="1" applyAlignment="1">
      <alignment horizontal="right" vertical="top" wrapText="1"/>
    </xf>
    <xf numFmtId="10" fontId="27" fillId="0" borderId="25" xfId="2" applyNumberFormat="1" applyFont="1" applyFill="1" applyBorder="1" applyAlignment="1">
      <alignment horizontal="right" vertical="top" wrapText="1"/>
    </xf>
    <xf numFmtId="43" fontId="21" fillId="0" borderId="26" xfId="1" applyFont="1" applyFill="1" applyBorder="1" applyAlignment="1">
      <alignment horizontal="right" vertical="top" wrapText="1"/>
    </xf>
    <xf numFmtId="10" fontId="26" fillId="2" borderId="25" xfId="2" applyNumberFormat="1" applyFont="1" applyFill="1" applyBorder="1" applyAlignment="1">
      <alignment horizontal="right" vertical="top" wrapText="1"/>
    </xf>
    <xf numFmtId="43" fontId="22" fillId="2" borderId="26" xfId="1" applyFont="1" applyFill="1" applyBorder="1" applyAlignment="1">
      <alignment horizontal="right" vertical="top" wrapText="1"/>
    </xf>
    <xf numFmtId="10" fontId="25" fillId="7" borderId="25" xfId="2" applyNumberFormat="1" applyFont="1" applyFill="1" applyBorder="1" applyAlignment="1">
      <alignment horizontal="right" vertical="top" wrapText="1"/>
    </xf>
    <xf numFmtId="10" fontId="26" fillId="7" borderId="25" xfId="2" applyNumberFormat="1" applyFont="1" applyFill="1" applyBorder="1" applyAlignment="1">
      <alignment horizontal="right" vertical="top" wrapText="1"/>
    </xf>
    <xf numFmtId="43" fontId="8" fillId="7" borderId="26" xfId="1" applyFont="1" applyFill="1" applyBorder="1" applyAlignment="1">
      <alignment horizontal="right" vertical="top" wrapText="1"/>
    </xf>
    <xf numFmtId="43" fontId="22" fillId="7" borderId="26" xfId="1" applyFont="1" applyFill="1" applyBorder="1" applyAlignment="1">
      <alignment horizontal="right" vertical="top" wrapText="1"/>
    </xf>
    <xf numFmtId="0" fontId="0" fillId="0" borderId="0" xfId="0"/>
    <xf numFmtId="0" fontId="23" fillId="0" borderId="8" xfId="7" applyFont="1" applyBorder="1" applyAlignment="1">
      <alignment horizontal="center" vertical="center"/>
    </xf>
    <xf numFmtId="43" fontId="22" fillId="5" borderId="26" xfId="1" applyNumberFormat="1" applyFont="1" applyFill="1" applyBorder="1" applyAlignment="1">
      <alignment horizontal="right" vertical="top" wrapText="1"/>
    </xf>
    <xf numFmtId="0" fontId="22" fillId="2" borderId="15" xfId="0" applyFont="1" applyFill="1" applyBorder="1" applyAlignment="1">
      <alignment horizontal="left" vertical="top" wrapText="1"/>
    </xf>
    <xf numFmtId="0" fontId="22" fillId="2" borderId="17" xfId="0" applyFont="1" applyFill="1" applyBorder="1" applyAlignment="1">
      <alignment horizontal="right" vertical="top" wrapText="1"/>
    </xf>
    <xf numFmtId="0" fontId="22" fillId="0" borderId="15" xfId="0" applyFont="1" applyFill="1" applyBorder="1" applyAlignment="1">
      <alignment horizontal="left" vertical="top" wrapText="1"/>
    </xf>
    <xf numFmtId="0" fontId="22" fillId="0" borderId="17" xfId="0" applyFont="1" applyFill="1" applyBorder="1" applyAlignment="1">
      <alignment horizontal="right" vertical="top" wrapText="1"/>
    </xf>
    <xf numFmtId="43" fontId="22" fillId="0" borderId="1" xfId="1" applyFont="1" applyFill="1" applyBorder="1" applyAlignment="1">
      <alignment horizontal="right" vertical="top" wrapText="1"/>
    </xf>
    <xf numFmtId="43" fontId="22" fillId="0" borderId="1" xfId="0" applyNumberFormat="1" applyFont="1" applyFill="1" applyBorder="1" applyAlignment="1">
      <alignment horizontal="right" vertical="top" wrapText="1"/>
    </xf>
    <xf numFmtId="10" fontId="17" fillId="3" borderId="0" xfId="2" applyNumberFormat="1" applyFont="1" applyFill="1" applyAlignment="1">
      <alignment horizontal="right" vertical="top" wrapText="1"/>
    </xf>
    <xf numFmtId="0" fontId="0" fillId="0" borderId="5" xfId="0" applyBorder="1" applyAlignment="1">
      <alignment vertical="center"/>
    </xf>
    <xf numFmtId="0" fontId="0" fillId="0" borderId="3" xfId="0" applyBorder="1" applyAlignment="1">
      <alignment vertical="center"/>
    </xf>
    <xf numFmtId="0" fontId="0" fillId="0" borderId="0" xfId="0" applyBorder="1" applyAlignment="1">
      <alignment vertical="center"/>
    </xf>
    <xf numFmtId="0" fontId="0" fillId="0" borderId="10" xfId="0" applyBorder="1" applyAlignment="1">
      <alignment vertical="center"/>
    </xf>
    <xf numFmtId="0" fontId="0" fillId="0" borderId="11" xfId="0" applyBorder="1" applyAlignment="1">
      <alignment vertical="center"/>
    </xf>
    <xf numFmtId="0" fontId="0" fillId="0" borderId="7" xfId="0" applyBorder="1" applyAlignment="1">
      <alignment vertical="center"/>
    </xf>
    <xf numFmtId="0" fontId="0" fillId="0" borderId="4" xfId="0" applyBorder="1" applyAlignment="1">
      <alignment vertical="center"/>
    </xf>
    <xf numFmtId="0" fontId="0" fillId="0" borderId="9" xfId="0" applyBorder="1" applyAlignment="1">
      <alignment vertical="center"/>
    </xf>
    <xf numFmtId="0" fontId="0" fillId="0" borderId="8" xfId="0" applyBorder="1" applyAlignment="1">
      <alignment vertical="center"/>
    </xf>
    <xf numFmtId="0" fontId="0" fillId="0" borderId="0" xfId="0" applyAlignment="1"/>
    <xf numFmtId="0" fontId="28" fillId="0" borderId="4" xfId="8" applyFont="1" applyBorder="1"/>
    <xf numFmtId="0" fontId="28" fillId="0" borderId="3" xfId="8" applyFont="1" applyBorder="1"/>
    <xf numFmtId="0" fontId="7" fillId="0" borderId="31" xfId="8" applyFont="1" applyBorder="1" applyAlignment="1">
      <alignment horizontal="center"/>
    </xf>
    <xf numFmtId="0" fontId="7" fillId="0" borderId="32" xfId="8" applyFont="1" applyBorder="1" applyAlignment="1">
      <alignment horizontal="justify" vertical="distributed" wrapText="1"/>
    </xf>
    <xf numFmtId="0" fontId="7" fillId="0" borderId="33" xfId="8" applyFont="1" applyBorder="1" applyAlignment="1">
      <alignment horizontal="center"/>
    </xf>
    <xf numFmtId="0" fontId="7" fillId="0" borderId="34" xfId="8" applyFont="1" applyBorder="1" applyAlignment="1">
      <alignment horizontal="justify" vertical="distributed" wrapText="1"/>
    </xf>
    <xf numFmtId="0" fontId="13" fillId="0" borderId="9" xfId="8" applyBorder="1"/>
    <xf numFmtId="0" fontId="13" fillId="0" borderId="10" xfId="8" applyBorder="1"/>
    <xf numFmtId="0" fontId="7" fillId="0" borderId="31" xfId="0" applyFont="1" applyBorder="1" applyAlignment="1">
      <alignment horizontal="center"/>
    </xf>
    <xf numFmtId="0" fontId="7" fillId="0" borderId="32" xfId="0" applyFont="1" applyBorder="1" applyAlignment="1">
      <alignment horizontal="justify" vertical="distributed" wrapText="1"/>
    </xf>
    <xf numFmtId="0" fontId="7" fillId="0" borderId="33" xfId="0" applyFont="1" applyBorder="1" applyAlignment="1">
      <alignment horizontal="center"/>
    </xf>
    <xf numFmtId="0" fontId="7" fillId="0" borderId="34" xfId="0" applyFont="1" applyBorder="1" applyAlignment="1">
      <alignment horizontal="justify" vertical="distributed" wrapText="1"/>
    </xf>
    <xf numFmtId="14" fontId="23" fillId="0" borderId="6" xfId="7" applyNumberFormat="1" applyFont="1" applyBorder="1" applyAlignment="1">
      <alignment horizontal="center" vertical="center"/>
    </xf>
    <xf numFmtId="0" fontId="17" fillId="5" borderId="29" xfId="8" applyFont="1" applyFill="1" applyBorder="1" applyAlignment="1">
      <alignment horizontal="center"/>
    </xf>
    <xf numFmtId="0" fontId="23" fillId="5" borderId="30" xfId="9" applyFont="1" applyFill="1" applyBorder="1" applyAlignment="1">
      <alignment vertical="distributed" wrapText="1"/>
    </xf>
    <xf numFmtId="0" fontId="17" fillId="5" borderId="31" xfId="8" applyFont="1" applyFill="1" applyBorder="1" applyAlignment="1">
      <alignment horizontal="center"/>
    </xf>
    <xf numFmtId="0" fontId="23" fillId="5" borderId="32" xfId="9" applyFont="1" applyFill="1" applyBorder="1" applyAlignment="1">
      <alignment vertical="distributed" wrapText="1"/>
    </xf>
    <xf numFmtId="0" fontId="17" fillId="5" borderId="31" xfId="0" applyFont="1" applyFill="1" applyBorder="1" applyAlignment="1">
      <alignment horizontal="center"/>
    </xf>
    <xf numFmtId="0" fontId="23" fillId="5" borderId="32" xfId="5" applyFont="1" applyFill="1" applyBorder="1" applyAlignment="1">
      <alignment vertical="distributed" wrapText="1"/>
    </xf>
    <xf numFmtId="0" fontId="17" fillId="9" borderId="15" xfId="6" applyFont="1" applyFill="1" applyBorder="1" applyAlignment="1">
      <alignment horizontal="center" vertical="distributed" wrapText="1"/>
    </xf>
    <xf numFmtId="10" fontId="18" fillId="9" borderId="17" xfId="2" applyNumberFormat="1" applyFont="1" applyFill="1" applyBorder="1" applyAlignment="1">
      <alignment horizontal="center" vertical="distributed" wrapText="1"/>
    </xf>
    <xf numFmtId="10" fontId="18" fillId="10" borderId="17" xfId="2" applyNumberFormat="1" applyFont="1" applyFill="1" applyBorder="1" applyAlignment="1">
      <alignment horizontal="center" vertical="distributed" wrapText="1"/>
    </xf>
    <xf numFmtId="0" fontId="17" fillId="5" borderId="15" xfId="6" applyFont="1" applyFill="1" applyBorder="1" applyAlignment="1">
      <alignment horizontal="center" vertical="distributed" wrapText="1"/>
    </xf>
    <xf numFmtId="10" fontId="18" fillId="5" borderId="17" xfId="2" applyNumberFormat="1" applyFont="1" applyFill="1" applyBorder="1" applyAlignment="1">
      <alignment horizontal="center" vertical="distributed" wrapText="1"/>
    </xf>
    <xf numFmtId="0" fontId="17" fillId="10" borderId="15" xfId="6" applyFont="1" applyFill="1" applyBorder="1" applyAlignment="1">
      <alignment horizontal="center" vertical="distributed" wrapText="1"/>
    </xf>
    <xf numFmtId="0" fontId="24" fillId="8" borderId="27" xfId="8" applyFont="1" applyFill="1" applyBorder="1" applyAlignment="1">
      <alignment horizontal="center"/>
    </xf>
    <xf numFmtId="0" fontId="24" fillId="8" borderId="28" xfId="8" applyFont="1" applyFill="1" applyBorder="1" applyAlignment="1">
      <alignment horizontal="center"/>
    </xf>
    <xf numFmtId="0" fontId="0" fillId="0" borderId="2" xfId="0" applyBorder="1" applyAlignment="1">
      <alignment horizontal="center" vertical="center"/>
    </xf>
    <xf numFmtId="0" fontId="0" fillId="0" borderId="18" xfId="0" applyBorder="1" applyAlignment="1">
      <alignment horizontal="center" vertical="center"/>
    </xf>
    <xf numFmtId="0" fontId="0" fillId="0" borderId="6" xfId="0" applyBorder="1" applyAlignment="1">
      <alignment horizontal="center" vertical="center"/>
    </xf>
    <xf numFmtId="0" fontId="1" fillId="3" borderId="0" xfId="0" applyFont="1" applyFill="1" applyAlignment="1">
      <alignment horizontal="center" wrapText="1"/>
    </xf>
    <xf numFmtId="0" fontId="0" fillId="0" borderId="0" xfId="0"/>
    <xf numFmtId="0" fontId="23" fillId="0" borderId="8" xfId="5" applyFont="1" applyBorder="1" applyAlignment="1">
      <alignment horizontal="center" vertical="center"/>
    </xf>
    <xf numFmtId="0" fontId="23" fillId="0" borderId="7" xfId="5" applyFont="1" applyBorder="1" applyAlignment="1">
      <alignment horizontal="center" vertical="center"/>
    </xf>
    <xf numFmtId="0" fontId="23" fillId="0" borderId="8" xfId="7" applyFont="1" applyBorder="1" applyAlignment="1">
      <alignment horizontal="center" vertical="center"/>
    </xf>
    <xf numFmtId="0" fontId="23" fillId="0" borderId="7" xfId="7" applyFont="1" applyBorder="1" applyAlignment="1">
      <alignment horizontal="center" vertical="center"/>
    </xf>
    <xf numFmtId="0" fontId="23" fillId="0" borderId="4" xfId="5" applyFont="1" applyBorder="1" applyAlignment="1">
      <alignment horizontal="center" vertical="center"/>
    </xf>
    <xf numFmtId="0" fontId="23" fillId="0" borderId="3" xfId="5" applyFont="1" applyBorder="1" applyAlignment="1">
      <alignment horizontal="center" vertical="center"/>
    </xf>
    <xf numFmtId="43" fontId="6" fillId="4" borderId="0" xfId="1" applyFont="1" applyFill="1" applyAlignment="1">
      <alignment horizontal="center" vertical="top" wrapText="1"/>
    </xf>
    <xf numFmtId="0" fontId="6" fillId="4" borderId="13" xfId="0" applyFont="1" applyFill="1" applyBorder="1" applyAlignment="1">
      <alignment horizontal="center" vertical="top" wrapText="1"/>
    </xf>
    <xf numFmtId="0" fontId="6" fillId="4" borderId="14" xfId="0" applyFont="1" applyFill="1" applyBorder="1" applyAlignment="1">
      <alignment horizontal="center" vertical="top" wrapText="1"/>
    </xf>
    <xf numFmtId="9" fontId="6" fillId="4" borderId="13" xfId="2" applyFont="1" applyFill="1" applyBorder="1" applyAlignment="1">
      <alignment horizontal="center" vertical="top" wrapText="1"/>
    </xf>
    <xf numFmtId="9" fontId="6" fillId="4" borderId="14" xfId="2" applyFont="1" applyFill="1" applyBorder="1" applyAlignment="1">
      <alignment horizontal="center" vertical="top" wrapText="1"/>
    </xf>
    <xf numFmtId="14" fontId="23" fillId="0" borderId="8" xfId="5" applyNumberFormat="1" applyFont="1" applyBorder="1" applyAlignment="1">
      <alignment horizontal="center" vertical="center"/>
    </xf>
    <xf numFmtId="14" fontId="23" fillId="0" borderId="11" xfId="5" applyNumberFormat="1" applyFont="1" applyBorder="1" applyAlignment="1">
      <alignment horizontal="center" vertical="center"/>
    </xf>
    <xf numFmtId="0" fontId="23" fillId="0" borderId="9" xfId="5" applyFont="1" applyBorder="1" applyAlignment="1">
      <alignment horizontal="center" vertical="center"/>
    </xf>
    <xf numFmtId="0" fontId="23" fillId="0" borderId="10" xfId="5" applyFont="1" applyBorder="1" applyAlignment="1">
      <alignment horizontal="center" vertical="center"/>
    </xf>
    <xf numFmtId="17" fontId="14" fillId="0" borderId="4" xfId="7" applyNumberFormat="1" applyFont="1" applyBorder="1" applyAlignment="1">
      <alignment horizontal="justify" vertical="center"/>
    </xf>
    <xf numFmtId="17" fontId="14" fillId="0" borderId="3" xfId="7" applyNumberFormat="1" applyFont="1" applyBorder="1" applyAlignment="1">
      <alignment horizontal="justify" vertical="center"/>
    </xf>
    <xf numFmtId="0" fontId="23" fillId="0" borderId="11" xfId="7" applyFont="1" applyBorder="1" applyAlignment="1">
      <alignment horizontal="center" vertical="center"/>
    </xf>
    <xf numFmtId="0" fontId="23" fillId="0" borderId="23" xfId="5" applyFont="1" applyBorder="1" applyAlignment="1">
      <alignment horizontal="center" vertical="center"/>
    </xf>
    <xf numFmtId="14" fontId="23" fillId="0" borderId="8" xfId="7" applyNumberFormat="1" applyFont="1" applyBorder="1" applyAlignment="1">
      <alignment horizontal="center" vertical="center"/>
    </xf>
    <xf numFmtId="14" fontId="23" fillId="0" borderId="7" xfId="7" applyNumberFormat="1" applyFont="1" applyBorder="1" applyAlignment="1">
      <alignment horizontal="center" vertical="center"/>
    </xf>
    <xf numFmtId="0" fontId="20" fillId="3" borderId="19" xfId="0" applyFont="1" applyFill="1" applyBorder="1" applyAlignment="1">
      <alignment horizontal="center" wrapText="1"/>
    </xf>
    <xf numFmtId="0" fontId="17" fillId="10" borderId="16" xfId="6" applyFont="1" applyFill="1" applyBorder="1" applyAlignment="1">
      <alignment horizontal="justify" vertical="distributed" wrapText="1"/>
    </xf>
    <xf numFmtId="0" fontId="17" fillId="5" borderId="16" xfId="6" applyFont="1" applyFill="1" applyBorder="1" applyAlignment="1">
      <alignment horizontal="justify" vertical="distributed" wrapText="1"/>
    </xf>
    <xf numFmtId="0" fontId="17" fillId="9" borderId="16" xfId="6" applyFont="1" applyFill="1" applyBorder="1" applyAlignment="1">
      <alignment horizontal="justify" vertical="distributed" wrapText="1"/>
    </xf>
    <xf numFmtId="0" fontId="10" fillId="0" borderId="15" xfId="0" applyFont="1" applyBorder="1" applyAlignment="1">
      <alignment horizontal="justify" vertical="top"/>
    </xf>
    <xf numFmtId="0" fontId="10" fillId="0" borderId="17" xfId="0" applyFont="1" applyBorder="1" applyAlignment="1">
      <alignment horizontal="justify" vertical="top"/>
    </xf>
    <xf numFmtId="0" fontId="11" fillId="0" borderId="19" xfId="0" applyFont="1" applyBorder="1" applyAlignment="1">
      <alignment horizontal="center" vertical="center" wrapText="1"/>
    </xf>
    <xf numFmtId="0" fontId="3" fillId="4" borderId="15" xfId="0" applyFont="1" applyFill="1" applyBorder="1" applyAlignment="1">
      <alignment horizontal="center" vertical="top"/>
    </xf>
    <xf numFmtId="0" fontId="3" fillId="4" borderId="17" xfId="0" applyFont="1" applyFill="1" applyBorder="1" applyAlignment="1">
      <alignment horizontal="center" vertical="top"/>
    </xf>
    <xf numFmtId="0" fontId="17" fillId="9" borderId="15" xfId="6" applyFont="1" applyFill="1" applyBorder="1" applyAlignment="1">
      <alignment horizontal="center" vertical="distributed" wrapText="1"/>
    </xf>
    <xf numFmtId="0" fontId="17" fillId="9" borderId="16" xfId="6" applyFont="1" applyFill="1" applyBorder="1" applyAlignment="1">
      <alignment horizontal="center" vertical="distributed" wrapText="1"/>
    </xf>
    <xf numFmtId="0" fontId="17" fillId="9" borderId="17" xfId="6" applyFont="1" applyFill="1" applyBorder="1" applyAlignment="1">
      <alignment horizontal="center" vertical="distributed" wrapText="1"/>
    </xf>
    <xf numFmtId="0" fontId="17" fillId="10" borderId="15" xfId="6" applyFont="1" applyFill="1" applyBorder="1" applyAlignment="1">
      <alignment horizontal="center" vertical="distributed" wrapText="1"/>
    </xf>
    <xf numFmtId="0" fontId="17" fillId="10" borderId="16" xfId="6" applyFont="1" applyFill="1" applyBorder="1" applyAlignment="1">
      <alignment horizontal="center" vertical="distributed" wrapText="1"/>
    </xf>
    <xf numFmtId="0" fontId="15" fillId="0" borderId="19" xfId="5" applyFont="1" applyBorder="1" applyAlignment="1">
      <alignment horizontal="center" vertical="center"/>
    </xf>
    <xf numFmtId="0" fontId="21" fillId="0" borderId="25" xfId="0" applyFont="1" applyBorder="1" applyAlignment="1">
      <alignment horizontal="justify" vertical="top" wrapText="1"/>
    </xf>
    <xf numFmtId="0" fontId="21" fillId="0" borderId="26" xfId="0" applyFont="1" applyBorder="1" applyAlignment="1">
      <alignment horizontal="justify" vertical="top" wrapText="1"/>
    </xf>
    <xf numFmtId="0" fontId="21" fillId="0" borderId="1" xfId="0" applyFont="1" applyBorder="1" applyAlignment="1">
      <alignment horizontal="justify" vertical="top" wrapText="1"/>
    </xf>
    <xf numFmtId="0" fontId="8" fillId="7" borderId="1" xfId="0" applyFont="1" applyFill="1" applyBorder="1" applyAlignment="1">
      <alignment horizontal="justify" vertical="top" wrapText="1"/>
    </xf>
    <xf numFmtId="0" fontId="22" fillId="7" borderId="1" xfId="0" applyFont="1" applyFill="1" applyBorder="1" applyAlignment="1">
      <alignment horizontal="justify" vertical="top" wrapText="1"/>
    </xf>
    <xf numFmtId="0" fontId="8" fillId="2" borderId="25" xfId="0" applyFont="1" applyFill="1" applyBorder="1" applyAlignment="1">
      <alignment horizontal="justify" vertical="top" wrapText="1"/>
    </xf>
    <xf numFmtId="0" fontId="8" fillId="2" borderId="26" xfId="0" applyFont="1" applyFill="1" applyBorder="1" applyAlignment="1">
      <alignment horizontal="justify" vertical="top" wrapText="1"/>
    </xf>
    <xf numFmtId="0" fontId="8" fillId="2" borderId="1" xfId="0" applyFont="1" applyFill="1" applyBorder="1" applyAlignment="1">
      <alignment vertical="top" wrapText="1"/>
    </xf>
    <xf numFmtId="0" fontId="8" fillId="2" borderId="1" xfId="0" applyFont="1" applyFill="1" applyBorder="1" applyAlignment="1">
      <alignment horizontal="justify" vertical="top" wrapText="1"/>
    </xf>
    <xf numFmtId="0" fontId="8" fillId="5" borderId="1" xfId="0" applyFont="1" applyFill="1" applyBorder="1" applyAlignment="1">
      <alignment horizontal="justify" vertical="top" wrapText="1"/>
    </xf>
    <xf numFmtId="0" fontId="8" fillId="5" borderId="1" xfId="0" applyFont="1" applyFill="1" applyBorder="1" applyAlignment="1">
      <alignment vertical="top" wrapText="1"/>
    </xf>
    <xf numFmtId="0" fontId="17" fillId="3" borderId="21" xfId="0" applyFont="1" applyFill="1" applyBorder="1" applyAlignment="1">
      <alignment horizontal="right" vertical="top" wrapText="1"/>
    </xf>
    <xf numFmtId="0" fontId="17" fillId="3" borderId="24" xfId="0" applyFont="1" applyFill="1" applyBorder="1" applyAlignment="1">
      <alignment horizontal="right" vertical="top" wrapText="1"/>
    </xf>
    <xf numFmtId="0" fontId="17" fillId="3" borderId="0" xfId="0" applyFont="1" applyFill="1" applyAlignment="1">
      <alignment horizontal="right" vertical="top" wrapText="1"/>
    </xf>
    <xf numFmtId="0" fontId="0" fillId="0" borderId="4" xfId="0" applyBorder="1" applyAlignment="1">
      <alignment horizontal="center" vertical="center"/>
    </xf>
    <xf numFmtId="0" fontId="0" fillId="0" borderId="9" xfId="0" applyBorder="1" applyAlignment="1">
      <alignment horizontal="center" vertical="center"/>
    </xf>
    <xf numFmtId="0" fontId="0" fillId="0" borderId="8" xfId="0" applyBorder="1" applyAlignment="1">
      <alignment horizontal="center" vertical="center"/>
    </xf>
    <xf numFmtId="0" fontId="1" fillId="3" borderId="19" xfId="0" applyFont="1" applyFill="1" applyBorder="1" applyAlignment="1">
      <alignment horizontal="center" wrapText="1"/>
    </xf>
  </cellXfs>
  <cellStyles count="10">
    <cellStyle name="Normal" xfId="0" builtinId="0"/>
    <cellStyle name="Normal 2" xfId="3" xr:uid="{E5E5D42D-A7F6-48EE-9F82-AEFE850F76FE}"/>
    <cellStyle name="Normal_Orç 037_2009 - Ar Condicionado Salas Técnicas - PJ Sobradinho" xfId="4" xr:uid="{7FECA67E-038D-4DC4-BCF2-B7719CEC1D21}"/>
    <cellStyle name="Normal_Orç 041_2009 Adaptação Copa PJ Ceilândia" xfId="5" xr:uid="{7470BDFF-F51F-427C-8ECC-A0DD9BFE8F53}"/>
    <cellStyle name="Normal_Orç 041_2009 Adaptação Copa PJ Ceilândia_Orçamento Sintético" xfId="7" xr:uid="{BD26E759-4B32-4FA9-A969-7325AD7B2455}"/>
    <cellStyle name="Normal_Orç 041_2009 Adaptação Copa PJ Ceilândia_Plan1" xfId="9" xr:uid="{625B044A-3C5D-49D4-8D07-34849AC033E4}"/>
    <cellStyle name="Normal_Plan1" xfId="6" xr:uid="{7E45599E-2212-44A5-97BD-169AAE420DC3}"/>
    <cellStyle name="Normal_Plan1_1 2" xfId="8" xr:uid="{BCC88772-0F8D-47FD-9D08-2999C35E190C}"/>
    <cellStyle name="Porcentagem" xfId="2" builtinId="5"/>
    <cellStyle name="Vírgula" xfId="1" builtinId="3"/>
  </cellStyles>
  <dxfs count="5730">
    <dxf>
      <font>
        <color rgb="FFD8ECF6"/>
      </font>
    </dxf>
    <dxf>
      <font>
        <color rgb="FFD8ECF6"/>
      </font>
    </dxf>
    <dxf>
      <font>
        <color rgb="FFD8ECF6"/>
      </font>
    </dxf>
    <dxf>
      <font>
        <color rgb="FFD8ECF6"/>
      </font>
    </dxf>
    <dxf>
      <font>
        <color rgb="FFD8ECF6"/>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ont>
        <color rgb="FFD8ECF6"/>
      </font>
    </dxf>
    <dxf>
      <font>
        <color rgb="FFD8ECF6"/>
      </font>
    </dxf>
    <dxf>
      <font>
        <color rgb="FFD8ECF6"/>
      </font>
    </dxf>
    <dxf>
      <font>
        <color rgb="FFD8ECF6"/>
      </font>
    </dxf>
    <dxf>
      <font>
        <color rgb="FFD8ECF6"/>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ont>
        <color rgb="FFD8ECF6"/>
      </font>
    </dxf>
    <dxf>
      <font>
        <color rgb="FFD8ECF6"/>
      </font>
    </dxf>
    <dxf>
      <font>
        <color rgb="FFD8ECF6"/>
      </font>
    </dxf>
    <dxf>
      <font>
        <color rgb="FFD8ECF6"/>
      </font>
    </dxf>
    <dxf>
      <font>
        <color rgb="FFD8ECF6"/>
      </font>
    </dxf>
    <dxf>
      <font>
        <color rgb="FFD8ECF6"/>
      </font>
    </dxf>
    <dxf>
      <font>
        <color rgb="FFD8ECF6"/>
      </font>
    </dxf>
    <dxf>
      <font>
        <color rgb="FFD8ECF6"/>
      </font>
    </dxf>
    <dxf>
      <font>
        <color rgb="FFD8ECF6"/>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ont>
        <color rgb="FFD8ECF6"/>
      </font>
    </dxf>
    <dxf>
      <font>
        <color rgb="FFFFFF00"/>
      </font>
    </dxf>
    <dxf>
      <font>
        <color rgb="FFFFFF00"/>
      </font>
    </dxf>
    <dxf>
      <font>
        <color theme="0" tint="-4.9989318521683403E-2"/>
      </font>
    </dxf>
    <dxf>
      <font>
        <color theme="0" tint="-4.9989318521683403E-2"/>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ont>
        <color theme="0" tint="-4.9989318521683403E-2"/>
      </font>
    </dxf>
    <dxf>
      <font>
        <color theme="0" tint="-4.9989318521683403E-2"/>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ont>
        <color theme="0" tint="-4.9989318521683403E-2"/>
      </font>
    </dxf>
    <dxf>
      <font>
        <color theme="0" tint="-4.9989318521683403E-2"/>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ont>
        <color theme="0" tint="-4.9989318521683403E-2"/>
      </font>
    </dxf>
    <dxf>
      <font>
        <color theme="0" tint="-4.9989318521683403E-2"/>
      </font>
    </dxf>
    <dxf>
      <font>
        <color rgb="FFD8ECF6"/>
      </font>
    </dxf>
    <dxf>
      <font>
        <color rgb="FFD8ECF6"/>
      </font>
    </dxf>
    <dxf>
      <font>
        <color rgb="FFD8ECF6"/>
      </font>
    </dxf>
    <dxf>
      <font>
        <color rgb="FFD8ECF6"/>
      </font>
    </dxf>
    <dxf>
      <font>
        <color rgb="FFD8ECF6"/>
      </font>
    </dxf>
    <dxf>
      <font>
        <color rgb="FFFFFF00"/>
      </font>
    </dxf>
    <dxf>
      <font>
        <color rgb="FFFFFF0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ont>
        <color theme="0" tint="-4.9989318521683403E-2"/>
      </font>
    </dxf>
    <dxf>
      <font>
        <color theme="0" tint="-4.9989318521683403E-2"/>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ont>
        <color theme="0" tint="-4.9989318521683403E-2"/>
      </font>
    </dxf>
    <dxf>
      <font>
        <color theme="0" tint="-4.9989318521683403E-2"/>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ont>
        <color theme="0" tint="-4.9989318521683403E-2"/>
      </font>
    </dxf>
    <dxf>
      <font>
        <color theme="0" tint="-4.9989318521683403E-2"/>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ont>
        <color theme="0" tint="-4.9989318521683403E-2"/>
      </font>
    </dxf>
    <dxf>
      <font>
        <color theme="0" tint="-4.9989318521683403E-2"/>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ont>
        <color theme="0" tint="-4.9989318521683403E-2"/>
      </font>
    </dxf>
    <dxf>
      <font>
        <color theme="0" tint="-4.9989318521683403E-2"/>
      </font>
    </dxf>
    <dxf>
      <font>
        <color rgb="FFD8ECF6"/>
      </font>
    </dxf>
    <dxf>
      <font>
        <color rgb="FFD8ECF6"/>
      </font>
    </dxf>
    <dxf>
      <font>
        <color rgb="FFD8ECF6"/>
      </font>
    </dxf>
    <dxf>
      <font>
        <color rgb="FFD8ECF6"/>
      </font>
    </dxf>
    <dxf>
      <font>
        <color rgb="FFD8ECF6"/>
      </font>
    </dxf>
    <dxf>
      <font>
        <color rgb="FFFFFF00"/>
      </font>
    </dxf>
    <dxf>
      <font>
        <color rgb="FFFFFF0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ont>
        <color rgb="FFD8ECF6"/>
      </font>
    </dxf>
    <dxf>
      <font>
        <color rgb="FFD8ECF6"/>
      </font>
    </dxf>
    <dxf>
      <font>
        <color rgb="FFD8ECF6"/>
      </font>
    </dxf>
    <dxf>
      <font>
        <color rgb="FFD8ECF6"/>
      </font>
    </dxf>
    <dxf>
      <font>
        <color rgb="FFD8ECF6"/>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ont>
        <color rgb="FFD8ECF6"/>
      </font>
    </dxf>
    <dxf>
      <font>
        <color rgb="FFD8ECF6"/>
      </font>
    </dxf>
    <dxf>
      <font>
        <color rgb="FFD8ECF6"/>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ont>
        <color theme="0" tint="-4.9989318521683403E-2"/>
      </font>
    </dxf>
    <dxf>
      <font>
        <color theme="0" tint="-4.9989318521683403E-2"/>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ont>
        <color theme="0" tint="-4.9989318521683403E-2"/>
      </font>
    </dxf>
    <dxf>
      <font>
        <color theme="0" tint="-4.9989318521683403E-2"/>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ont>
        <color theme="0" tint="-4.9989318521683403E-2"/>
      </font>
    </dxf>
    <dxf>
      <font>
        <color theme="0" tint="-4.9989318521683403E-2"/>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ont>
        <color theme="0" tint="-4.9989318521683403E-2"/>
      </font>
    </dxf>
    <dxf>
      <font>
        <color theme="0" tint="-4.9989318521683403E-2"/>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ont>
        <color theme="0" tint="-4.9989318521683403E-2"/>
      </font>
    </dxf>
    <dxf>
      <font>
        <color theme="0" tint="-4.9989318521683403E-2"/>
      </font>
    </dxf>
    <dxf>
      <font>
        <color rgb="FFD8ECF6"/>
      </font>
    </dxf>
    <dxf>
      <font>
        <color rgb="FFD8ECF6"/>
      </font>
    </dxf>
    <dxf>
      <font>
        <color rgb="FFD8ECF6"/>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ont>
        <color rgb="FFD8ECF6"/>
      </font>
    </dxf>
    <dxf>
      <font>
        <color rgb="FFD8ECF6"/>
      </font>
    </dxf>
    <dxf>
      <font>
        <color rgb="FFD8ECF6"/>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ont>
        <color theme="0" tint="-4.9989318521683403E-2"/>
      </font>
    </dxf>
    <dxf>
      <font>
        <color theme="0" tint="-4.9989318521683403E-2"/>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ont>
        <color theme="0" tint="-4.9989318521683403E-2"/>
      </font>
    </dxf>
    <dxf>
      <font>
        <color theme="0" tint="-4.9989318521683403E-2"/>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ont>
        <color theme="0" tint="-4.9989318521683403E-2"/>
      </font>
    </dxf>
    <dxf>
      <font>
        <color theme="0" tint="-4.9989318521683403E-2"/>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ont>
        <color theme="0" tint="-4.9989318521683403E-2"/>
      </font>
    </dxf>
    <dxf>
      <font>
        <color theme="0" tint="-4.9989318521683403E-2"/>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ont>
        <color theme="0" tint="-4.9989318521683403E-2"/>
      </font>
    </dxf>
    <dxf>
      <font>
        <color theme="0" tint="-4.9989318521683403E-2"/>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ont>
        <color theme="0" tint="-4.9989318521683403E-2"/>
      </font>
    </dxf>
    <dxf>
      <font>
        <color theme="0" tint="-4.9989318521683403E-2"/>
      </font>
    </dxf>
    <dxf>
      <font>
        <color rgb="FFFFFF00"/>
      </font>
    </dxf>
    <dxf>
      <font>
        <color rgb="FFFFFF00"/>
      </font>
    </dxf>
    <dxf>
      <font>
        <color rgb="FFD8ECF6"/>
      </font>
    </dxf>
    <dxf>
      <font>
        <color rgb="FFD8ECF6"/>
      </font>
    </dxf>
    <dxf>
      <font>
        <color rgb="FFD8ECF6"/>
      </font>
    </dxf>
    <dxf>
      <font>
        <color rgb="FFFFFF00"/>
      </font>
    </dxf>
    <dxf>
      <fill>
        <gradientFill degree="90">
          <stop position="0">
            <color theme="6" tint="0.80001220740379042"/>
          </stop>
          <stop position="1">
            <color theme="6" tint="0.40000610370189521"/>
          </stop>
        </gradientFill>
      </fill>
    </dxf>
    <dxf>
      <font>
        <color rgb="FFFFFF00"/>
      </font>
    </dxf>
    <dxf>
      <font>
        <color rgb="FFFFFF0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ont>
        <color theme="0" tint="-4.9989318521683403E-2"/>
      </font>
    </dxf>
    <dxf>
      <font>
        <color theme="0" tint="-4.9989318521683403E-2"/>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ont>
        <color theme="0" tint="-4.9989318521683403E-2"/>
      </font>
    </dxf>
    <dxf>
      <font>
        <color theme="0" tint="-4.9989318521683403E-2"/>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ont>
        <color theme="0" tint="-4.9989318521683403E-2"/>
      </font>
    </dxf>
    <dxf>
      <font>
        <color theme="0" tint="-4.9989318521683403E-2"/>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ont>
        <color theme="0" tint="-4.9989318521683403E-2"/>
      </font>
    </dxf>
    <dxf>
      <font>
        <color theme="0" tint="-4.9989318521683403E-2"/>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ont>
        <color theme="0" tint="-4.9989318521683403E-2"/>
      </font>
    </dxf>
    <dxf>
      <font>
        <color theme="0" tint="-4.9989318521683403E-2"/>
      </font>
    </dxf>
    <dxf>
      <font>
        <color rgb="FFD8ECF6"/>
      </font>
    </dxf>
    <dxf>
      <font>
        <color rgb="FFD8ECF6"/>
      </font>
    </dxf>
    <dxf>
      <font>
        <color theme="0" tint="-4.9989318521683403E-2"/>
      </font>
    </dxf>
    <dxf>
      <font>
        <color rgb="FFD8ECF6"/>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ont>
        <color theme="0" tint="-4.9989318521683403E-2"/>
      </font>
    </dxf>
    <dxf>
      <font>
        <color theme="0" tint="-4.9989318521683403E-2"/>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ont>
        <color theme="0" tint="-4.9989318521683403E-2"/>
      </font>
    </dxf>
    <dxf>
      <font>
        <color theme="0" tint="-4.9989318521683403E-2"/>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ont>
        <color theme="0" tint="-4.9989318521683403E-2"/>
      </font>
    </dxf>
    <dxf>
      <font>
        <color theme="0" tint="-4.9989318521683403E-2"/>
      </font>
    </dxf>
    <dxf>
      <font>
        <color rgb="FFD8ECF6"/>
      </font>
    </dxf>
    <dxf>
      <font>
        <color rgb="FFD8ECF6"/>
      </font>
    </dxf>
    <dxf>
      <font>
        <color rgb="FFD8ECF6"/>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ont>
        <color theme="0" tint="-4.9989318521683403E-2"/>
      </font>
    </dxf>
    <dxf>
      <font>
        <color theme="0" tint="-4.9989318521683403E-2"/>
      </font>
    </dxf>
    <dxf>
      <font>
        <color theme="0" tint="-4.9989318521683403E-2"/>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ont>
        <color theme="0" tint="-4.9989318521683403E-2"/>
      </font>
    </dxf>
    <dxf>
      <font>
        <color theme="0" tint="-4.9989318521683403E-2"/>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ont>
        <color theme="0" tint="-4.9989318521683403E-2"/>
      </font>
    </dxf>
    <dxf>
      <font>
        <color theme="0" tint="-4.9989318521683403E-2"/>
      </font>
    </dxf>
    <dxf>
      <font>
        <color rgb="FFD8ECF6"/>
      </font>
    </dxf>
    <dxf>
      <font>
        <color rgb="FFD8ECF6"/>
      </font>
    </dxf>
    <dxf>
      <font>
        <color rgb="FFD8ECF6"/>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ont>
        <color theme="0" tint="-4.9989318521683403E-2"/>
      </font>
    </dxf>
    <dxf>
      <font>
        <color theme="0" tint="-4.9989318521683403E-2"/>
      </font>
    </dxf>
    <dxf>
      <font>
        <color theme="0" tint="-4.9989318521683403E-2"/>
      </font>
    </dxf>
    <dxf>
      <font>
        <color theme="0" tint="-4.9989318521683403E-2"/>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ont>
        <color theme="0" tint="-4.9989318521683403E-2"/>
      </font>
    </dxf>
    <dxf>
      <font>
        <color theme="0" tint="-4.9989318521683403E-2"/>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ont>
        <color theme="0" tint="-4.9989318521683403E-2"/>
      </font>
    </dxf>
    <dxf>
      <font>
        <color theme="0" tint="-4.9989318521683403E-2"/>
      </font>
    </dxf>
    <dxf>
      <font>
        <color rgb="FFD8ECF6"/>
      </font>
    </dxf>
    <dxf>
      <font>
        <color rgb="FFD8ECF6"/>
      </font>
    </dxf>
    <dxf>
      <font>
        <color rgb="FFD8ECF6"/>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ont>
        <color theme="0" tint="-4.9989318521683403E-2"/>
      </font>
    </dxf>
    <dxf>
      <font>
        <color theme="0" tint="-4.9989318521683403E-2"/>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ont>
        <color theme="0" tint="-4.9989318521683403E-2"/>
      </font>
    </dxf>
    <dxf>
      <font>
        <color theme="0" tint="-4.9989318521683403E-2"/>
      </font>
    </dxf>
    <dxf>
      <font>
        <color rgb="FFD8ECF6"/>
      </font>
    </dxf>
    <dxf>
      <font>
        <color rgb="FFD8ECF6"/>
      </font>
    </dxf>
    <dxf>
      <font>
        <color rgb="FFD8ECF6"/>
      </font>
    </dxf>
    <dxf>
      <font>
        <color theme="0" tint="-4.9989318521683403E-2"/>
      </font>
    </dxf>
    <dxf>
      <font>
        <color theme="0" tint="-4.9989318521683403E-2"/>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ont>
        <color theme="0" tint="-4.9989318521683403E-2"/>
      </font>
    </dxf>
    <dxf>
      <font>
        <color theme="0" tint="-4.9989318521683403E-2"/>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ont>
        <color theme="0" tint="-4.9989318521683403E-2"/>
      </font>
    </dxf>
    <dxf>
      <font>
        <color theme="0" tint="-4.9989318521683403E-2"/>
      </font>
    </dxf>
    <dxf>
      <font>
        <color rgb="FFD8ECF6"/>
      </font>
    </dxf>
    <dxf>
      <font>
        <color rgb="FFD8ECF6"/>
      </font>
    </dxf>
    <dxf>
      <font>
        <color rgb="FFD8ECF6"/>
      </font>
    </dxf>
    <dxf>
      <font>
        <color rgb="FFD8ECF6"/>
      </font>
    </dxf>
    <dxf>
      <font>
        <color rgb="FFD8ECF6"/>
      </font>
    </dxf>
    <dxf>
      <font>
        <color rgb="FFD8ECF6"/>
      </font>
    </dxf>
    <dxf>
      <font>
        <color theme="0" tint="-4.9989318521683403E-2"/>
      </font>
    </dxf>
    <dxf>
      <font>
        <color theme="0" tint="-4.9989318521683403E-2"/>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ont>
        <color theme="0" tint="-4.9989318521683403E-2"/>
      </font>
    </dxf>
    <dxf>
      <font>
        <color theme="0" tint="-4.9989318521683403E-2"/>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ont>
        <color theme="0" tint="-4.9989318521683403E-2"/>
      </font>
    </dxf>
    <dxf>
      <font>
        <color theme="0" tint="-4.9989318521683403E-2"/>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ont>
        <color theme="0" tint="-4.9989318521683403E-2"/>
      </font>
    </dxf>
    <dxf>
      <font>
        <color theme="0" tint="-4.9989318521683403E-2"/>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ont>
        <color theme="0" tint="-4.9989318521683403E-2"/>
      </font>
    </dxf>
    <dxf>
      <font>
        <color theme="0" tint="-4.9989318521683403E-2"/>
      </font>
    </dxf>
    <dxf>
      <font>
        <color theme="0" tint="-4.9989318521683403E-2"/>
      </font>
    </dxf>
    <dxf>
      <font>
        <color theme="0" tint="-4.9989318521683403E-2"/>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ont>
        <color theme="0" tint="-4.9989318521683403E-2"/>
      </font>
    </dxf>
    <dxf>
      <font>
        <color theme="0" tint="-4.9989318521683403E-2"/>
      </font>
    </dxf>
    <dxf>
      <font>
        <color theme="0" tint="-4.9989318521683403E-2"/>
      </font>
    </dxf>
    <dxf>
      <font>
        <color theme="0" tint="-4.9989318521683403E-2"/>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ont>
        <color theme="0" tint="-4.9989318521683403E-2"/>
      </font>
    </dxf>
    <dxf>
      <font>
        <color theme="0" tint="-4.9989318521683403E-2"/>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ont>
        <color theme="0" tint="-4.9989318521683403E-2"/>
      </font>
    </dxf>
    <dxf>
      <font>
        <color theme="0" tint="-4.9989318521683403E-2"/>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ont>
        <color theme="0" tint="-4.9989318521683403E-2"/>
      </font>
    </dxf>
    <dxf>
      <font>
        <color theme="0" tint="-4.9989318521683403E-2"/>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ont>
        <color theme="0" tint="-4.9989318521683403E-2"/>
      </font>
    </dxf>
    <dxf>
      <font>
        <color theme="0" tint="-4.9989318521683403E-2"/>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ont>
        <color theme="0" tint="-4.9989318521683403E-2"/>
      </font>
    </dxf>
    <dxf>
      <font>
        <color theme="0" tint="-4.9989318521683403E-2"/>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ont>
        <color theme="0" tint="-4.9989318521683403E-2"/>
      </font>
    </dxf>
    <dxf>
      <font>
        <color theme="0" tint="-4.9989318521683403E-2"/>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ont>
        <color theme="0" tint="-4.9989318521683403E-2"/>
      </font>
    </dxf>
    <dxf>
      <font>
        <color theme="0" tint="-4.9989318521683403E-2"/>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ont>
        <color rgb="FFD8ECF6"/>
      </font>
    </dxf>
    <dxf>
      <font>
        <color rgb="FFD8ECF6"/>
      </font>
    </dxf>
    <dxf>
      <font>
        <color theme="0" tint="-4.9989318521683403E-2"/>
      </font>
    </dxf>
    <dxf>
      <font>
        <color theme="0" tint="-4.9989318521683403E-2"/>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ont>
        <color rgb="FFD8ECF6"/>
      </font>
    </dxf>
    <dxf>
      <font>
        <color rgb="FFFFFF00"/>
      </font>
    </dxf>
    <dxf>
      <font>
        <color rgb="FFFFFF00"/>
      </font>
    </dxf>
    <dxf>
      <font>
        <color theme="0" tint="-4.9989318521683403E-2"/>
      </font>
    </dxf>
    <dxf>
      <font>
        <color theme="0" tint="-4.9989318521683403E-2"/>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ont>
        <color rgb="FFD8ECF6"/>
      </font>
    </dxf>
    <dxf>
      <font>
        <color rgb="FFD8ECF6"/>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ont>
        <color rgb="FFD8ECF6"/>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ont>
        <color rgb="FFD8ECF6"/>
      </font>
    </dxf>
    <dxf>
      <font>
        <color rgb="FFD8ECF6"/>
      </font>
    </dxf>
    <dxf>
      <font>
        <color rgb="FFD8ECF6"/>
      </font>
    </dxf>
    <dxf>
      <font>
        <color rgb="FFD8ECF6"/>
      </font>
    </dxf>
    <dxf>
      <font>
        <color rgb="FFD8ECF6"/>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rgb="FFD8ECF6"/>
      </font>
    </dxf>
    <dxf>
      <font>
        <color rgb="FFD8ECF6"/>
      </font>
    </dxf>
    <dxf>
      <font>
        <color rgb="FFD8ECF6"/>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ont>
        <color rgb="FFD8ECF6"/>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ont>
        <color rgb="FFD8ECF6"/>
      </font>
    </dxf>
    <dxf>
      <font>
        <color rgb="FFD8ECF6"/>
      </font>
    </dxf>
    <dxf>
      <font>
        <color rgb="FFD8ECF6"/>
      </font>
    </dxf>
    <dxf>
      <font>
        <color rgb="FFD8ECF6"/>
      </font>
    </dxf>
    <dxf>
      <font>
        <color rgb="FFD8ECF6"/>
      </font>
    </dxf>
    <dxf>
      <font>
        <color rgb="FFD8ECF6"/>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ont>
        <color rgb="FFD8ECF6"/>
      </font>
    </dxf>
    <dxf>
      <font>
        <color rgb="FFFFFF00"/>
      </font>
    </dxf>
    <dxf>
      <font>
        <color rgb="FFD8ECF6"/>
      </font>
    </dxf>
    <dxf>
      <font>
        <color rgb="FFD8ECF6"/>
      </font>
    </dxf>
    <dxf>
      <font>
        <color rgb="FFD8ECF6"/>
      </font>
    </dxf>
    <dxf>
      <font>
        <color rgb="FFD8ECF6"/>
      </font>
    </dxf>
    <dxf>
      <font>
        <color rgb="FFD8ECF6"/>
      </font>
    </dxf>
    <dxf>
      <font>
        <color rgb="FFD8ECF6"/>
      </font>
    </dxf>
    <dxf>
      <font>
        <color rgb="FFD8ECF6"/>
      </font>
    </dxf>
    <dxf>
      <font>
        <color rgb="FFD8ECF6"/>
      </font>
    </dxf>
    <dxf>
      <font>
        <color rgb="FFD8ECF6"/>
      </font>
    </dxf>
    <dxf>
      <font>
        <color rgb="FFD8ECF6"/>
      </font>
    </dxf>
    <dxf>
      <font>
        <color rgb="FFD8ECF6"/>
      </font>
    </dxf>
    <dxf>
      <font>
        <color rgb="FFD8ECF6"/>
      </font>
    </dxf>
    <dxf>
      <font>
        <color rgb="FFD8ECF6"/>
      </font>
    </dxf>
    <dxf>
      <font>
        <color rgb="FFD8ECF6"/>
      </font>
    </dxf>
    <dxf>
      <font>
        <color rgb="FFD8ECF6"/>
      </font>
    </dxf>
    <dxf>
      <font>
        <color rgb="FFD8ECF6"/>
      </font>
    </dxf>
    <dxf>
      <font>
        <color rgb="FFD8ECF6"/>
      </font>
    </dxf>
    <dxf>
      <font>
        <color rgb="FFD8ECF6"/>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ill>
        <gradientFill degree="90">
          <stop position="0">
            <color theme="6" tint="0.80001220740379042"/>
          </stop>
          <stop position="1">
            <color theme="6" tint="0.40000610370189521"/>
          </stop>
        </gradientFill>
      </fill>
    </dxf>
    <dxf>
      <font>
        <color theme="0"/>
      </font>
    </dxf>
    <dxf>
      <font>
        <color rgb="FFD8ECF6"/>
      </font>
    </dxf>
    <dxf>
      <font>
        <color rgb="FFD8ECF6"/>
      </font>
    </dxf>
    <dxf>
      <font>
        <color rgb="FFD8ECF6"/>
      </font>
    </dxf>
    <dxf>
      <font>
        <color rgb="FFFFFF00"/>
      </font>
    </dxf>
    <dxf>
      <font>
        <color rgb="FFFFFF00"/>
      </font>
    </dxf>
    <dxf>
      <font>
        <color rgb="FFFFFF00"/>
      </font>
    </dxf>
  </dxfs>
  <tableStyles count="0" defaultTableStyle="TableStyleMedium9" defaultPivotStyle="PivotStyleLight16"/>
  <colors>
    <mruColors>
      <color rgb="FFD8EC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0</xdr:col>
      <xdr:colOff>608479</xdr:colOff>
      <xdr:row>0</xdr:row>
      <xdr:rowOff>76200</xdr:rowOff>
    </xdr:from>
    <xdr:to>
      <xdr:col>0</xdr:col>
      <xdr:colOff>609181</xdr:colOff>
      <xdr:row>3</xdr:row>
      <xdr:rowOff>138281</xdr:rowOff>
    </xdr:to>
    <xdr:pic>
      <xdr:nvPicPr>
        <xdr:cNvPr id="2" name="Picture 8">
          <a:extLst>
            <a:ext uri="{FF2B5EF4-FFF2-40B4-BE49-F238E27FC236}">
              <a16:creationId xmlns:a16="http://schemas.microsoft.com/office/drawing/2014/main" id="{8982A4BF-85B6-4FC7-8C79-0FE30EA6BB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0896600" y="76200"/>
          <a:ext cx="1251555" cy="605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wilag\Documents\Trabalhos\MPDFT\Or&#231;%20006_2020%20PJBSI%20-%20CO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file____R__DIPRO_NOR_or_C3_A7a"/>
      <sheetName val="Planilha Sintética"/>
      <sheetName val="Composição de BDI"/>
      <sheetName val="Composição de Encargos Sociais"/>
      <sheetName val="Cronograma"/>
    </sheetNames>
    <sheetDataSet>
      <sheetData sheetId="0" refreshError="1"/>
      <sheetData sheetId="1"/>
      <sheetData sheetId="2" refreshError="1"/>
      <sheetData sheetId="3"/>
      <sheetData sheetId="4"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2AE0B-6F5F-4ADF-90EC-FE0FC58634D0}">
  <dimension ref="A1:B33"/>
  <sheetViews>
    <sheetView showGridLines="0" tabSelected="1" workbookViewId="0">
      <selection sqref="A1:B1"/>
    </sheetView>
  </sheetViews>
  <sheetFormatPr defaultRowHeight="14.25" x14ac:dyDescent="0.2"/>
  <cols>
    <col min="1" max="1" width="6" style="134" customWidth="1"/>
    <col min="2" max="2" width="73.75" style="134" customWidth="1"/>
    <col min="3" max="256" width="9" style="134"/>
    <col min="257" max="257" width="6" style="134" customWidth="1"/>
    <col min="258" max="258" width="73.75" style="134" customWidth="1"/>
    <col min="259" max="512" width="9" style="134"/>
    <col min="513" max="513" width="6" style="134" customWidth="1"/>
    <col min="514" max="514" width="73.75" style="134" customWidth="1"/>
    <col min="515" max="768" width="9" style="134"/>
    <col min="769" max="769" width="6" style="134" customWidth="1"/>
    <col min="770" max="770" width="73.75" style="134" customWidth="1"/>
    <col min="771" max="1024" width="9" style="134"/>
    <col min="1025" max="1025" width="6" style="134" customWidth="1"/>
    <col min="1026" max="1026" width="73.75" style="134" customWidth="1"/>
    <col min="1027" max="1280" width="9" style="134"/>
    <col min="1281" max="1281" width="6" style="134" customWidth="1"/>
    <col min="1282" max="1282" width="73.75" style="134" customWidth="1"/>
    <col min="1283" max="1536" width="9" style="134"/>
    <col min="1537" max="1537" width="6" style="134" customWidth="1"/>
    <col min="1538" max="1538" width="73.75" style="134" customWidth="1"/>
    <col min="1539" max="1792" width="9" style="134"/>
    <col min="1793" max="1793" width="6" style="134" customWidth="1"/>
    <col min="1794" max="1794" width="73.75" style="134" customWidth="1"/>
    <col min="1795" max="2048" width="9" style="134"/>
    <col min="2049" max="2049" width="6" style="134" customWidth="1"/>
    <col min="2050" max="2050" width="73.75" style="134" customWidth="1"/>
    <col min="2051" max="2304" width="9" style="134"/>
    <col min="2305" max="2305" width="6" style="134" customWidth="1"/>
    <col min="2306" max="2306" width="73.75" style="134" customWidth="1"/>
    <col min="2307" max="2560" width="9" style="134"/>
    <col min="2561" max="2561" width="6" style="134" customWidth="1"/>
    <col min="2562" max="2562" width="73.75" style="134" customWidth="1"/>
    <col min="2563" max="2816" width="9" style="134"/>
    <col min="2817" max="2817" width="6" style="134" customWidth="1"/>
    <col min="2818" max="2818" width="73.75" style="134" customWidth="1"/>
    <col min="2819" max="3072" width="9" style="134"/>
    <col min="3073" max="3073" width="6" style="134" customWidth="1"/>
    <col min="3074" max="3074" width="73.75" style="134" customWidth="1"/>
    <col min="3075" max="3328" width="9" style="134"/>
    <col min="3329" max="3329" width="6" style="134" customWidth="1"/>
    <col min="3330" max="3330" width="73.75" style="134" customWidth="1"/>
    <col min="3331" max="3584" width="9" style="134"/>
    <col min="3585" max="3585" width="6" style="134" customWidth="1"/>
    <col min="3586" max="3586" width="73.75" style="134" customWidth="1"/>
    <col min="3587" max="3840" width="9" style="134"/>
    <col min="3841" max="3841" width="6" style="134" customWidth="1"/>
    <col min="3842" max="3842" width="73.75" style="134" customWidth="1"/>
    <col min="3843" max="4096" width="9" style="134"/>
    <col min="4097" max="4097" width="6" style="134" customWidth="1"/>
    <col min="4098" max="4098" width="73.75" style="134" customWidth="1"/>
    <col min="4099" max="4352" width="9" style="134"/>
    <col min="4353" max="4353" width="6" style="134" customWidth="1"/>
    <col min="4354" max="4354" width="73.75" style="134" customWidth="1"/>
    <col min="4355" max="4608" width="9" style="134"/>
    <col min="4609" max="4609" width="6" style="134" customWidth="1"/>
    <col min="4610" max="4610" width="73.75" style="134" customWidth="1"/>
    <col min="4611" max="4864" width="9" style="134"/>
    <col min="4865" max="4865" width="6" style="134" customWidth="1"/>
    <col min="4866" max="4866" width="73.75" style="134" customWidth="1"/>
    <col min="4867" max="5120" width="9" style="134"/>
    <col min="5121" max="5121" width="6" style="134" customWidth="1"/>
    <col min="5122" max="5122" width="73.75" style="134" customWidth="1"/>
    <col min="5123" max="5376" width="9" style="134"/>
    <col min="5377" max="5377" width="6" style="134" customWidth="1"/>
    <col min="5378" max="5378" width="73.75" style="134" customWidth="1"/>
    <col min="5379" max="5632" width="9" style="134"/>
    <col min="5633" max="5633" width="6" style="134" customWidth="1"/>
    <col min="5634" max="5634" width="73.75" style="134" customWidth="1"/>
    <col min="5635" max="5888" width="9" style="134"/>
    <col min="5889" max="5889" width="6" style="134" customWidth="1"/>
    <col min="5890" max="5890" width="73.75" style="134" customWidth="1"/>
    <col min="5891" max="6144" width="9" style="134"/>
    <col min="6145" max="6145" width="6" style="134" customWidth="1"/>
    <col min="6146" max="6146" width="73.75" style="134" customWidth="1"/>
    <col min="6147" max="6400" width="9" style="134"/>
    <col min="6401" max="6401" width="6" style="134" customWidth="1"/>
    <col min="6402" max="6402" width="73.75" style="134" customWidth="1"/>
    <col min="6403" max="6656" width="9" style="134"/>
    <col min="6657" max="6657" width="6" style="134" customWidth="1"/>
    <col min="6658" max="6658" width="73.75" style="134" customWidth="1"/>
    <col min="6659" max="6912" width="9" style="134"/>
    <col min="6913" max="6913" width="6" style="134" customWidth="1"/>
    <col min="6914" max="6914" width="73.75" style="134" customWidth="1"/>
    <col min="6915" max="7168" width="9" style="134"/>
    <col min="7169" max="7169" width="6" style="134" customWidth="1"/>
    <col min="7170" max="7170" width="73.75" style="134" customWidth="1"/>
    <col min="7171" max="7424" width="9" style="134"/>
    <col min="7425" max="7425" width="6" style="134" customWidth="1"/>
    <col min="7426" max="7426" width="73.75" style="134" customWidth="1"/>
    <col min="7427" max="7680" width="9" style="134"/>
    <col min="7681" max="7681" width="6" style="134" customWidth="1"/>
    <col min="7682" max="7682" width="73.75" style="134" customWidth="1"/>
    <col min="7683" max="7936" width="9" style="134"/>
    <col min="7937" max="7937" width="6" style="134" customWidth="1"/>
    <col min="7938" max="7938" width="73.75" style="134" customWidth="1"/>
    <col min="7939" max="8192" width="9" style="134"/>
    <col min="8193" max="8193" width="6" style="134" customWidth="1"/>
    <col min="8194" max="8194" width="73.75" style="134" customWidth="1"/>
    <col min="8195" max="8448" width="9" style="134"/>
    <col min="8449" max="8449" width="6" style="134" customWidth="1"/>
    <col min="8450" max="8450" width="73.75" style="134" customWidth="1"/>
    <col min="8451" max="8704" width="9" style="134"/>
    <col min="8705" max="8705" width="6" style="134" customWidth="1"/>
    <col min="8706" max="8706" width="73.75" style="134" customWidth="1"/>
    <col min="8707" max="8960" width="9" style="134"/>
    <col min="8961" max="8961" width="6" style="134" customWidth="1"/>
    <col min="8962" max="8962" width="73.75" style="134" customWidth="1"/>
    <col min="8963" max="9216" width="9" style="134"/>
    <col min="9217" max="9217" width="6" style="134" customWidth="1"/>
    <col min="9218" max="9218" width="73.75" style="134" customWidth="1"/>
    <col min="9219" max="9472" width="9" style="134"/>
    <col min="9473" max="9473" width="6" style="134" customWidth="1"/>
    <col min="9474" max="9474" width="73.75" style="134" customWidth="1"/>
    <col min="9475" max="9728" width="9" style="134"/>
    <col min="9729" max="9729" width="6" style="134" customWidth="1"/>
    <col min="9730" max="9730" width="73.75" style="134" customWidth="1"/>
    <col min="9731" max="9984" width="9" style="134"/>
    <col min="9985" max="9985" width="6" style="134" customWidth="1"/>
    <col min="9986" max="9986" width="73.75" style="134" customWidth="1"/>
    <col min="9987" max="10240" width="9" style="134"/>
    <col min="10241" max="10241" width="6" style="134" customWidth="1"/>
    <col min="10242" max="10242" width="73.75" style="134" customWidth="1"/>
    <col min="10243" max="10496" width="9" style="134"/>
    <col min="10497" max="10497" width="6" style="134" customWidth="1"/>
    <col min="10498" max="10498" width="73.75" style="134" customWidth="1"/>
    <col min="10499" max="10752" width="9" style="134"/>
    <col min="10753" max="10753" width="6" style="134" customWidth="1"/>
    <col min="10754" max="10754" width="73.75" style="134" customWidth="1"/>
    <col min="10755" max="11008" width="9" style="134"/>
    <col min="11009" max="11009" width="6" style="134" customWidth="1"/>
    <col min="11010" max="11010" width="73.75" style="134" customWidth="1"/>
    <col min="11011" max="11264" width="9" style="134"/>
    <col min="11265" max="11265" width="6" style="134" customWidth="1"/>
    <col min="11266" max="11266" width="73.75" style="134" customWidth="1"/>
    <col min="11267" max="11520" width="9" style="134"/>
    <col min="11521" max="11521" width="6" style="134" customWidth="1"/>
    <col min="11522" max="11522" width="73.75" style="134" customWidth="1"/>
    <col min="11523" max="11776" width="9" style="134"/>
    <col min="11777" max="11777" width="6" style="134" customWidth="1"/>
    <col min="11778" max="11778" width="73.75" style="134" customWidth="1"/>
    <col min="11779" max="12032" width="9" style="134"/>
    <col min="12033" max="12033" width="6" style="134" customWidth="1"/>
    <col min="12034" max="12034" width="73.75" style="134" customWidth="1"/>
    <col min="12035" max="12288" width="9" style="134"/>
    <col min="12289" max="12289" width="6" style="134" customWidth="1"/>
    <col min="12290" max="12290" width="73.75" style="134" customWidth="1"/>
    <col min="12291" max="12544" width="9" style="134"/>
    <col min="12545" max="12545" width="6" style="134" customWidth="1"/>
    <col min="12546" max="12546" width="73.75" style="134" customWidth="1"/>
    <col min="12547" max="12800" width="9" style="134"/>
    <col min="12801" max="12801" width="6" style="134" customWidth="1"/>
    <col min="12802" max="12802" width="73.75" style="134" customWidth="1"/>
    <col min="12803" max="13056" width="9" style="134"/>
    <col min="13057" max="13057" width="6" style="134" customWidth="1"/>
    <col min="13058" max="13058" width="73.75" style="134" customWidth="1"/>
    <col min="13059" max="13312" width="9" style="134"/>
    <col min="13313" max="13313" width="6" style="134" customWidth="1"/>
    <col min="13314" max="13314" width="73.75" style="134" customWidth="1"/>
    <col min="13315" max="13568" width="9" style="134"/>
    <col min="13569" max="13569" width="6" style="134" customWidth="1"/>
    <col min="13570" max="13570" width="73.75" style="134" customWidth="1"/>
    <col min="13571" max="13824" width="9" style="134"/>
    <col min="13825" max="13825" width="6" style="134" customWidth="1"/>
    <col min="13826" max="13826" width="73.75" style="134" customWidth="1"/>
    <col min="13827" max="14080" width="9" style="134"/>
    <col min="14081" max="14081" width="6" style="134" customWidth="1"/>
    <col min="14082" max="14082" width="73.75" style="134" customWidth="1"/>
    <col min="14083" max="14336" width="9" style="134"/>
    <col min="14337" max="14337" width="6" style="134" customWidth="1"/>
    <col min="14338" max="14338" width="73.75" style="134" customWidth="1"/>
    <col min="14339" max="14592" width="9" style="134"/>
    <col min="14593" max="14593" width="6" style="134" customWidth="1"/>
    <col min="14594" max="14594" width="73.75" style="134" customWidth="1"/>
    <col min="14595" max="14848" width="9" style="134"/>
    <col min="14849" max="14849" width="6" style="134" customWidth="1"/>
    <col min="14850" max="14850" width="73.75" style="134" customWidth="1"/>
    <col min="14851" max="15104" width="9" style="134"/>
    <col min="15105" max="15105" width="6" style="134" customWidth="1"/>
    <col min="15106" max="15106" width="73.75" style="134" customWidth="1"/>
    <col min="15107" max="15360" width="9" style="134"/>
    <col min="15361" max="15361" width="6" style="134" customWidth="1"/>
    <col min="15362" max="15362" width="73.75" style="134" customWidth="1"/>
    <col min="15363" max="15616" width="9" style="134"/>
    <col min="15617" max="15617" width="6" style="134" customWidth="1"/>
    <col min="15618" max="15618" width="73.75" style="134" customWidth="1"/>
    <col min="15619" max="15872" width="9" style="134"/>
    <col min="15873" max="15873" width="6" style="134" customWidth="1"/>
    <col min="15874" max="15874" width="73.75" style="134" customWidth="1"/>
    <col min="15875" max="16128" width="9" style="134"/>
    <col min="16129" max="16129" width="6" style="134" customWidth="1"/>
    <col min="16130" max="16130" width="73.75" style="134" customWidth="1"/>
    <col min="16131" max="16384" width="9" style="134"/>
  </cols>
  <sheetData>
    <row r="1" spans="1:2" x14ac:dyDescent="0.2">
      <c r="A1" s="179" t="s">
        <v>3796</v>
      </c>
      <c r="B1" s="180"/>
    </row>
    <row r="2" spans="1:2" x14ac:dyDescent="0.2">
      <c r="A2" s="154"/>
      <c r="B2" s="155"/>
    </row>
    <row r="3" spans="1:2" x14ac:dyDescent="0.2">
      <c r="A3" s="167"/>
      <c r="B3" s="168" t="s">
        <v>3797</v>
      </c>
    </row>
    <row r="4" spans="1:2" ht="33.75" x14ac:dyDescent="0.2">
      <c r="A4" s="156">
        <v>1</v>
      </c>
      <c r="B4" s="157" t="s">
        <v>3798</v>
      </c>
    </row>
    <row r="5" spans="1:2" x14ac:dyDescent="0.2">
      <c r="A5" s="156">
        <v>2</v>
      </c>
      <c r="B5" s="157" t="s">
        <v>3799</v>
      </c>
    </row>
    <row r="6" spans="1:2" ht="22.5" x14ac:dyDescent="0.2">
      <c r="A6" s="156" t="s">
        <v>3800</v>
      </c>
      <c r="B6" s="157" t="s">
        <v>3801</v>
      </c>
    </row>
    <row r="7" spans="1:2" x14ac:dyDescent="0.2">
      <c r="A7" s="156" t="s">
        <v>3802</v>
      </c>
      <c r="B7" s="157" t="s">
        <v>3803</v>
      </c>
    </row>
    <row r="8" spans="1:2" ht="22.5" x14ac:dyDescent="0.2">
      <c r="A8" s="156" t="s">
        <v>3804</v>
      </c>
      <c r="B8" s="157" t="s">
        <v>3805</v>
      </c>
    </row>
    <row r="9" spans="1:2" x14ac:dyDescent="0.2">
      <c r="A9" s="156" t="s">
        <v>3806</v>
      </c>
      <c r="B9" s="157" t="s">
        <v>3835</v>
      </c>
    </row>
    <row r="10" spans="1:2" ht="22.5" x14ac:dyDescent="0.2">
      <c r="A10" s="158" t="s">
        <v>3807</v>
      </c>
      <c r="B10" s="159" t="s">
        <v>3808</v>
      </c>
    </row>
    <row r="11" spans="1:2" x14ac:dyDescent="0.2">
      <c r="A11" s="160"/>
      <c r="B11" s="161"/>
    </row>
    <row r="12" spans="1:2" x14ac:dyDescent="0.2">
      <c r="A12" s="167" t="s">
        <v>2209</v>
      </c>
      <c r="B12" s="168" t="s">
        <v>3809</v>
      </c>
    </row>
    <row r="13" spans="1:2" ht="22.5" x14ac:dyDescent="0.2">
      <c r="A13" s="156" t="s">
        <v>2171</v>
      </c>
      <c r="B13" s="157" t="s">
        <v>3810</v>
      </c>
    </row>
    <row r="14" spans="1:2" ht="22.5" x14ac:dyDescent="0.2">
      <c r="A14" s="156" t="s">
        <v>2193</v>
      </c>
      <c r="B14" s="157" t="s">
        <v>3811</v>
      </c>
    </row>
    <row r="15" spans="1:2" x14ac:dyDescent="0.2">
      <c r="A15" s="169" t="s">
        <v>2231</v>
      </c>
      <c r="B15" s="170" t="s">
        <v>3812</v>
      </c>
    </row>
    <row r="16" spans="1:2" x14ac:dyDescent="0.2">
      <c r="A16" s="156" t="s">
        <v>2185</v>
      </c>
      <c r="B16" s="157" t="s">
        <v>3813</v>
      </c>
    </row>
    <row r="17" spans="1:2" ht="22.5" x14ac:dyDescent="0.2">
      <c r="A17" s="156" t="s">
        <v>2213</v>
      </c>
      <c r="B17" s="157" t="s">
        <v>3814</v>
      </c>
    </row>
    <row r="18" spans="1:2" ht="22.5" x14ac:dyDescent="0.2">
      <c r="A18" s="156" t="s">
        <v>2215</v>
      </c>
      <c r="B18" s="157" t="s">
        <v>3815</v>
      </c>
    </row>
    <row r="19" spans="1:2" x14ac:dyDescent="0.2">
      <c r="A19" s="169" t="s">
        <v>2244</v>
      </c>
      <c r="B19" s="170" t="s">
        <v>3816</v>
      </c>
    </row>
    <row r="20" spans="1:2" x14ac:dyDescent="0.2">
      <c r="A20" s="156" t="s">
        <v>2234</v>
      </c>
      <c r="B20" s="157" t="s">
        <v>3817</v>
      </c>
    </row>
    <row r="21" spans="1:2" ht="22.5" x14ac:dyDescent="0.2">
      <c r="A21" s="156" t="s">
        <v>2236</v>
      </c>
      <c r="B21" s="157" t="s">
        <v>3818</v>
      </c>
    </row>
    <row r="22" spans="1:2" ht="22.5" x14ac:dyDescent="0.2">
      <c r="A22" s="156" t="s">
        <v>2238</v>
      </c>
      <c r="B22" s="157" t="s">
        <v>3819</v>
      </c>
    </row>
    <row r="23" spans="1:2" ht="22.5" x14ac:dyDescent="0.2">
      <c r="A23" s="156" t="s">
        <v>2240</v>
      </c>
      <c r="B23" s="157" t="s">
        <v>3820</v>
      </c>
    </row>
    <row r="24" spans="1:2" x14ac:dyDescent="0.2">
      <c r="A24" s="169" t="s">
        <v>3781</v>
      </c>
      <c r="B24" s="170" t="s">
        <v>3821</v>
      </c>
    </row>
    <row r="25" spans="1:2" ht="33.75" x14ac:dyDescent="0.2">
      <c r="A25" s="156" t="s">
        <v>2246</v>
      </c>
      <c r="B25" s="157" t="s">
        <v>3822</v>
      </c>
    </row>
    <row r="26" spans="1:2" ht="22.5" x14ac:dyDescent="0.2">
      <c r="A26" s="156" t="s">
        <v>2248</v>
      </c>
      <c r="B26" s="157" t="s">
        <v>3823</v>
      </c>
    </row>
    <row r="27" spans="1:2" x14ac:dyDescent="0.2">
      <c r="A27" s="156" t="s">
        <v>3824</v>
      </c>
      <c r="B27" s="157" t="s">
        <v>3825</v>
      </c>
    </row>
    <row r="28" spans="1:2" x14ac:dyDescent="0.2">
      <c r="A28" s="169" t="s">
        <v>3782</v>
      </c>
      <c r="B28" s="170" t="s">
        <v>3826</v>
      </c>
    </row>
    <row r="29" spans="1:2" x14ac:dyDescent="0.2">
      <c r="A29" s="156" t="s">
        <v>3827</v>
      </c>
      <c r="B29" s="157" t="s">
        <v>3828</v>
      </c>
    </row>
    <row r="30" spans="1:2" x14ac:dyDescent="0.2">
      <c r="A30" s="171" t="s">
        <v>3786</v>
      </c>
      <c r="B30" s="172" t="s">
        <v>3829</v>
      </c>
    </row>
    <row r="31" spans="1:2" x14ac:dyDescent="0.2">
      <c r="A31" s="162" t="s">
        <v>3830</v>
      </c>
      <c r="B31" s="163" t="s">
        <v>3831</v>
      </c>
    </row>
    <row r="32" spans="1:2" ht="22.5" x14ac:dyDescent="0.2">
      <c r="A32" s="162" t="s">
        <v>3832</v>
      </c>
      <c r="B32" s="163" t="s">
        <v>3836</v>
      </c>
    </row>
    <row r="33" spans="1:2" ht="22.5" x14ac:dyDescent="0.2">
      <c r="A33" s="164" t="s">
        <v>3833</v>
      </c>
      <c r="B33" s="165" t="s">
        <v>3834</v>
      </c>
    </row>
  </sheetData>
  <mergeCells count="1">
    <mergeCell ref="A1:B1"/>
  </mergeCells>
  <printOptions horizontalCentered="1"/>
  <pageMargins left="0.59055118110236227" right="0.59055118110236227" top="0.59055118110236227" bottom="0.59055118110236227" header="0.19685039370078741" footer="0.19685039370078741"/>
  <pageSetup paperSize="9" orientation="portrait" r:id="rId1"/>
  <headerFooter alignWithMargins="0">
    <oddHeader>&amp;C&amp;"Arial,Negrito"&amp;20ESTA PLANILHA NÃO PRECISA SER IMPRESSA</oddHeader>
    <oddFooter>&amp;C&amp;"Arial,Negrito"&amp;20ESTA PLANILHA NÃO PRECISA SER IMPRESSA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69EDE-818D-4F51-94E1-717F0A655F1B}">
  <sheetPr>
    <pageSetUpPr fitToPage="1"/>
  </sheetPr>
  <dimension ref="A1:D22"/>
  <sheetViews>
    <sheetView showGridLines="0" showOutlineSymbols="0" showWhiteSpace="0" zoomScaleNormal="100" workbookViewId="0"/>
  </sheetViews>
  <sheetFormatPr defaultRowHeight="14.25" x14ac:dyDescent="0.2"/>
  <cols>
    <col min="1" max="1" width="10" style="2" bestFit="1" customWidth="1"/>
    <col min="2" max="2" width="60" style="2" bestFit="1" customWidth="1"/>
    <col min="3" max="3" width="10" style="2" bestFit="1" customWidth="1"/>
    <col min="4" max="4" width="18.125" style="2" bestFit="1" customWidth="1"/>
    <col min="5" max="16384" width="9" style="2"/>
  </cols>
  <sheetData>
    <row r="1" spans="1:4" s="97" customFormat="1" ht="14.25" customHeight="1" x14ac:dyDescent="0.2">
      <c r="A1" s="94" t="str">
        <f>'Orçamento Sintético'!A1</f>
        <v>P. Execução:</v>
      </c>
      <c r="B1" s="95" t="str">
        <f>'Orçamento Sintético'!D1</f>
        <v>Objeto: Contratação do remanescente da obra do edifício das Promotorias de Justiça de Brazlândia</v>
      </c>
      <c r="C1" s="96" t="str">
        <f>'Orçamento Sintético'!C1</f>
        <v>Licitação:</v>
      </c>
      <c r="D1" s="181"/>
    </row>
    <row r="2" spans="1:4" s="97" customFormat="1" ht="14.25" customHeight="1" x14ac:dyDescent="0.2">
      <c r="A2" s="98" t="str">
        <f>'Orçamento Sintético'!A2</f>
        <v>A</v>
      </c>
      <c r="B2" s="99" t="str">
        <f>'Orçamento Sintético'!D2</f>
        <v>Local: Setor Administrativo, Setor Tradicional, Lotes 2 e 10 - Brazlândia / DF</v>
      </c>
      <c r="C2" s="100" t="str">
        <f>'Orçamento Sintético'!C2</f>
        <v>B</v>
      </c>
      <c r="D2" s="182"/>
    </row>
    <row r="3" spans="1:4" s="97" customFormat="1" x14ac:dyDescent="0.2">
      <c r="A3" s="101" t="str">
        <f>'Orçamento Sintético'!A3</f>
        <v>P. Validade:</v>
      </c>
      <c r="B3" s="101" t="str">
        <f>'Orçamento Sintético'!C3</f>
        <v>Razão Social:</v>
      </c>
      <c r="C3" s="94" t="str">
        <f>'Orçamento Sintético'!E1</f>
        <v>Data:</v>
      </c>
      <c r="D3" s="182"/>
    </row>
    <row r="4" spans="1:4" s="97" customFormat="1" x14ac:dyDescent="0.2">
      <c r="A4" s="98" t="str">
        <f>'Orçamento Sintético'!A4</f>
        <v>C</v>
      </c>
      <c r="B4" s="102" t="str">
        <f>'Orçamento Sintético'!C4</f>
        <v>D</v>
      </c>
      <c r="C4" s="102">
        <f>'Orçamento Sintético'!E2</f>
        <v>1</v>
      </c>
      <c r="D4" s="182"/>
    </row>
    <row r="5" spans="1:4" s="97" customFormat="1" x14ac:dyDescent="0.2">
      <c r="A5" s="94" t="str">
        <f>'Orçamento Sintético'!A5</f>
        <v>P. Garantia:</v>
      </c>
      <c r="B5" s="101" t="str">
        <f>'Orçamento Sintético'!C5</f>
        <v>CNPJ:</v>
      </c>
      <c r="C5" s="94" t="str">
        <f>'Orçamento Sintético'!E3</f>
        <v>Telefone:</v>
      </c>
      <c r="D5" s="182"/>
    </row>
    <row r="6" spans="1:4" s="97" customFormat="1" x14ac:dyDescent="0.2">
      <c r="A6" s="98" t="str">
        <f>'Orçamento Sintético'!A6</f>
        <v>F</v>
      </c>
      <c r="B6" s="102" t="str">
        <f>'Orçamento Sintético'!C6</f>
        <v>G</v>
      </c>
      <c r="C6" s="102" t="str">
        <f>'Orçamento Sintético'!E4</f>
        <v>E</v>
      </c>
      <c r="D6" s="183"/>
    </row>
    <row r="7" spans="1:4" s="90" customFormat="1" ht="15" x14ac:dyDescent="0.25">
      <c r="A7" s="184" t="s">
        <v>2166</v>
      </c>
      <c r="B7" s="185"/>
      <c r="C7" s="185"/>
      <c r="D7" s="185"/>
    </row>
    <row r="8" spans="1:4" ht="24" customHeight="1" x14ac:dyDescent="0.2">
      <c r="A8" s="89" t="s">
        <v>1</v>
      </c>
      <c r="B8" s="89" t="s">
        <v>4</v>
      </c>
      <c r="C8" s="4" t="s">
        <v>8</v>
      </c>
      <c r="D8" s="4" t="s">
        <v>2165</v>
      </c>
    </row>
    <row r="9" spans="1:4" ht="24" customHeight="1" x14ac:dyDescent="0.2">
      <c r="A9" s="25" t="s">
        <v>9</v>
      </c>
      <c r="B9" s="25" t="str">
        <f>VLOOKUP(A9,'Orçamento Sintético'!$A:$H,4,0)</f>
        <v>SERVIÇOS TÉCNICO - PROFISSIONAIS</v>
      </c>
      <c r="C9" s="26">
        <f>VLOOKUP(A9,'Orçamento Sintético'!$A:$H,8,0)</f>
        <v>14315.94</v>
      </c>
      <c r="D9" s="27">
        <f>ROUND(C9/$D$20,4)</f>
        <v>1.1000000000000001E-3</v>
      </c>
    </row>
    <row r="10" spans="1:4" ht="24" customHeight="1" x14ac:dyDescent="0.2">
      <c r="A10" s="25" t="s">
        <v>37</v>
      </c>
      <c r="B10" s="25" t="str">
        <f>VLOOKUP(A10,'Orçamento Sintético'!$A:$H,4,0)</f>
        <v>SERVIÇOS PRELIMINARES</v>
      </c>
      <c r="C10" s="26">
        <f>VLOOKUP(A10,'Orçamento Sintético'!$A:$H,8,0)</f>
        <v>180075.2</v>
      </c>
      <c r="D10" s="27">
        <f t="shared" ref="D10:D18" si="0">ROUND(C10/$D$20,4)</f>
        <v>1.44E-2</v>
      </c>
    </row>
    <row r="11" spans="1:4" ht="24" customHeight="1" x14ac:dyDescent="0.2">
      <c r="A11" s="25" t="s">
        <v>145</v>
      </c>
      <c r="B11" s="25" t="str">
        <f>VLOOKUP(A11,'Orçamento Sintético'!$A:$H,4,0)</f>
        <v>FUNDAÇÕES E ESTRUTURAS</v>
      </c>
      <c r="C11" s="26">
        <f>VLOOKUP(A11,'Orçamento Sintético'!$A:$H,8,0)</f>
        <v>219913.69000000003</v>
      </c>
      <c r="D11" s="27">
        <f t="shared" si="0"/>
        <v>1.7600000000000001E-2</v>
      </c>
    </row>
    <row r="12" spans="1:4" ht="24" customHeight="1" x14ac:dyDescent="0.2">
      <c r="A12" s="25" t="s">
        <v>243</v>
      </c>
      <c r="B12" s="25" t="str">
        <f>VLOOKUP(A12,'Orçamento Sintético'!$A:$H,4,0)</f>
        <v>ARQUITETURA E ELEMENTOS DE URBANISMO</v>
      </c>
      <c r="C12" s="26">
        <f>VLOOKUP(A12,'Orçamento Sintético'!$A:$H,8,0)</f>
        <v>5632241.7699999996</v>
      </c>
      <c r="D12" s="27">
        <f t="shared" si="0"/>
        <v>0.45100000000000001</v>
      </c>
    </row>
    <row r="13" spans="1:4" ht="24" customHeight="1" x14ac:dyDescent="0.2">
      <c r="A13" s="25" t="s">
        <v>646</v>
      </c>
      <c r="B13" s="25" t="str">
        <f>VLOOKUP(A13,'Orçamento Sintético'!$A:$H,4,0)</f>
        <v>INSTALAÇÕES HIDRÁULICAS E SANITÁRIAS</v>
      </c>
      <c r="C13" s="26">
        <f>VLOOKUP(A13,'Orçamento Sintético'!$A:$H,8,0)</f>
        <v>599051.4</v>
      </c>
      <c r="D13" s="27">
        <f t="shared" si="0"/>
        <v>4.8000000000000001E-2</v>
      </c>
    </row>
    <row r="14" spans="1:4" ht="24" customHeight="1" x14ac:dyDescent="0.2">
      <c r="A14" s="25" t="s">
        <v>1139</v>
      </c>
      <c r="B14" s="25" t="str">
        <f>VLOOKUP(A14,'Orçamento Sintético'!$A:$H,4,0)</f>
        <v>INSTALAÇÕES ELÉTRICAS E ELETRÔNICAS</v>
      </c>
      <c r="C14" s="26">
        <f>VLOOKUP(A14,'Orçamento Sintético'!$A:$H,8,0)</f>
        <v>3048021.48</v>
      </c>
      <c r="D14" s="27">
        <f t="shared" si="0"/>
        <v>0.24410000000000001</v>
      </c>
    </row>
    <row r="15" spans="1:4" ht="24" customHeight="1" x14ac:dyDescent="0.2">
      <c r="A15" s="25" t="s">
        <v>1775</v>
      </c>
      <c r="B15" s="25" t="str">
        <f>VLOOKUP(A15,'Orçamento Sintético'!$A:$H,4,0)</f>
        <v>INSTALAÇÕES MECÂNICAS E DE UTILIDADES</v>
      </c>
      <c r="C15" s="26">
        <f>VLOOKUP(A15,'Orçamento Sintético'!$A:$H,8,0)</f>
        <v>1550402.1</v>
      </c>
      <c r="D15" s="27">
        <f t="shared" si="0"/>
        <v>0.1242</v>
      </c>
    </row>
    <row r="16" spans="1:4" ht="24" customHeight="1" x14ac:dyDescent="0.2">
      <c r="A16" s="25" t="s">
        <v>1945</v>
      </c>
      <c r="B16" s="25" t="str">
        <f>VLOOKUP(A16,'Orçamento Sintético'!$A:$H,4,0)</f>
        <v>INSTALAÇÕES DE PREVENÇÃO E COMBATE A INCÊNDIO</v>
      </c>
      <c r="C16" s="26">
        <f>VLOOKUP(A16,'Orçamento Sintético'!$A:$H,8,0)</f>
        <v>80443.34</v>
      </c>
      <c r="D16" s="27">
        <f t="shared" si="0"/>
        <v>6.4000000000000003E-3</v>
      </c>
    </row>
    <row r="17" spans="1:4" ht="24" customHeight="1" x14ac:dyDescent="0.2">
      <c r="A17" s="25" t="s">
        <v>2120</v>
      </c>
      <c r="B17" s="25" t="str">
        <f>VLOOKUP(A17,'Orçamento Sintético'!$A:$H,4,0)</f>
        <v>SERVIÇOS COMPLEMENTARES</v>
      </c>
      <c r="C17" s="26">
        <f>VLOOKUP(A17,'Orçamento Sintético'!$A:$H,8,0)</f>
        <v>107097.33000000002</v>
      </c>
      <c r="D17" s="27">
        <f t="shared" si="0"/>
        <v>8.6E-3</v>
      </c>
    </row>
    <row r="18" spans="1:4" ht="24" customHeight="1" x14ac:dyDescent="0.2">
      <c r="A18" s="25" t="s">
        <v>2146</v>
      </c>
      <c r="B18" s="25" t="str">
        <f>VLOOKUP(A18,'Orçamento Sintético'!$A:$H,4,0)</f>
        <v>SERVIÇOS AUXILIARES E ADMINISTRATIVOS</v>
      </c>
      <c r="C18" s="26">
        <f>VLOOKUP(A18,'Orçamento Sintético'!$A:$H,8,0)</f>
        <v>1056277.08</v>
      </c>
      <c r="D18" s="27">
        <f t="shared" si="0"/>
        <v>8.4599999999999995E-2</v>
      </c>
    </row>
    <row r="19" spans="1:4" x14ac:dyDescent="0.2">
      <c r="A19" s="3"/>
      <c r="B19" s="3"/>
      <c r="C19" s="3"/>
      <c r="D19" s="3"/>
    </row>
    <row r="20" spans="1:4" x14ac:dyDescent="0.2">
      <c r="A20" s="91"/>
      <c r="B20" s="119" t="s">
        <v>2159</v>
      </c>
      <c r="C20" s="120"/>
      <c r="D20" s="120">
        <f>SUM(C9:C18)</f>
        <v>12487839.33</v>
      </c>
    </row>
    <row r="21" spans="1:4" x14ac:dyDescent="0.2">
      <c r="A21" s="91"/>
      <c r="B21" s="119" t="s">
        <v>2160</v>
      </c>
      <c r="C21" s="121" t="str">
        <f>"("&amp;'Composição de BDI'!D24*100&amp;"%)"</f>
        <v>(22,12%)</v>
      </c>
      <c r="D21" s="120">
        <f>TRUNC(D20*'Composição de BDI'!D24,2)</f>
        <v>2762310.05</v>
      </c>
    </row>
    <row r="22" spans="1:4" x14ac:dyDescent="0.2">
      <c r="A22" s="91"/>
      <c r="B22" s="119" t="s">
        <v>2161</v>
      </c>
      <c r="C22" s="120"/>
      <c r="D22" s="120">
        <f>SUM(D20:D21)</f>
        <v>15250149.379999999</v>
      </c>
    </row>
  </sheetData>
  <mergeCells count="2">
    <mergeCell ref="D1:D6"/>
    <mergeCell ref="A7:D7"/>
  </mergeCells>
  <printOptions horizontalCentered="1"/>
  <pageMargins left="0.59055118110236227" right="0.59055118110236227" top="0.59055118110236227" bottom="0.59055118110236227" header="0.19685039370078741" footer="0.19685039370078741"/>
  <pageSetup paperSize="9" scale="84" fitToHeight="0" orientation="portrait" r:id="rId1"/>
  <headerFooter>
    <oddHeader>&amp;L &amp;C &amp;R</oddHeader>
    <oddFooter xml:space="preserve">&amp;L &amp;C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791"/>
  <sheetViews>
    <sheetView showGridLines="0" showOutlineSymbols="0" showWhiteSpace="0" workbookViewId="0"/>
  </sheetViews>
  <sheetFormatPr defaultRowHeight="14.25" x14ac:dyDescent="0.2"/>
  <cols>
    <col min="1" max="2" width="10" bestFit="1" customWidth="1"/>
    <col min="3" max="3" width="13.25" bestFit="1" customWidth="1"/>
    <col min="4" max="4" width="60" bestFit="1" customWidth="1"/>
    <col min="5" max="5" width="8" bestFit="1" customWidth="1"/>
    <col min="6" max="8" width="13" bestFit="1" customWidth="1"/>
    <col min="9" max="9" width="13.75" bestFit="1" customWidth="1"/>
  </cols>
  <sheetData>
    <row r="1" spans="1:8" s="97" customFormat="1" x14ac:dyDescent="0.2">
      <c r="A1" s="94" t="s">
        <v>3776</v>
      </c>
      <c r="B1" s="105"/>
      <c r="C1" s="96" t="s">
        <v>3777</v>
      </c>
      <c r="D1" s="95" t="s">
        <v>3792</v>
      </c>
      <c r="E1" s="94" t="s">
        <v>2162</v>
      </c>
      <c r="F1" s="106"/>
      <c r="G1" s="190"/>
      <c r="H1" s="191"/>
    </row>
    <row r="2" spans="1:8" s="97" customFormat="1" x14ac:dyDescent="0.2">
      <c r="A2" s="188" t="s">
        <v>2209</v>
      </c>
      <c r="B2" s="189"/>
      <c r="C2" s="100" t="s">
        <v>2231</v>
      </c>
      <c r="D2" s="99" t="s">
        <v>3788</v>
      </c>
      <c r="E2" s="197">
        <v>1</v>
      </c>
      <c r="F2" s="198"/>
      <c r="G2" s="199"/>
      <c r="H2" s="200"/>
    </row>
    <row r="3" spans="1:8" s="97" customFormat="1" x14ac:dyDescent="0.2">
      <c r="A3" s="201" t="s">
        <v>3778</v>
      </c>
      <c r="B3" s="202"/>
      <c r="C3" s="201" t="s">
        <v>3779</v>
      </c>
      <c r="D3" s="202"/>
      <c r="E3" s="94" t="s">
        <v>3780</v>
      </c>
      <c r="F3" s="107"/>
      <c r="G3" s="108"/>
      <c r="H3" s="109"/>
    </row>
    <row r="4" spans="1:8" s="97" customFormat="1" x14ac:dyDescent="0.2">
      <c r="A4" s="188" t="s">
        <v>2244</v>
      </c>
      <c r="B4" s="189"/>
      <c r="C4" s="188" t="s">
        <v>3781</v>
      </c>
      <c r="D4" s="189"/>
      <c r="E4" s="188" t="s">
        <v>3782</v>
      </c>
      <c r="F4" s="203"/>
      <c r="G4" s="199"/>
      <c r="H4" s="200"/>
    </row>
    <row r="5" spans="1:8" s="97" customFormat="1" x14ac:dyDescent="0.2">
      <c r="A5" s="110" t="s">
        <v>3783</v>
      </c>
      <c r="B5" s="111"/>
      <c r="C5" s="94" t="s">
        <v>3784</v>
      </c>
      <c r="D5" s="105"/>
      <c r="E5" s="94" t="s">
        <v>3785</v>
      </c>
      <c r="F5" s="107"/>
      <c r="G5" s="108"/>
      <c r="H5" s="109"/>
    </row>
    <row r="6" spans="1:8" s="97" customFormat="1" x14ac:dyDescent="0.2">
      <c r="A6" s="186" t="s">
        <v>3786</v>
      </c>
      <c r="B6" s="187"/>
      <c r="C6" s="188" t="s">
        <v>3787</v>
      </c>
      <c r="D6" s="189"/>
      <c r="E6" s="188" t="s">
        <v>1705</v>
      </c>
      <c r="F6" s="203"/>
      <c r="G6" s="186"/>
      <c r="H6" s="187"/>
    </row>
    <row r="7" spans="1:8" s="90" customFormat="1" ht="15" x14ac:dyDescent="0.25">
      <c r="A7" s="184" t="s">
        <v>0</v>
      </c>
      <c r="B7" s="185"/>
      <c r="C7" s="185"/>
      <c r="D7" s="185"/>
      <c r="E7" s="185"/>
      <c r="F7" s="185"/>
      <c r="G7" s="185"/>
      <c r="H7" s="185"/>
    </row>
    <row r="8" spans="1:8" x14ac:dyDescent="0.2">
      <c r="A8" s="4" t="s">
        <v>1</v>
      </c>
      <c r="B8" s="4" t="s">
        <v>2</v>
      </c>
      <c r="C8" s="4" t="s">
        <v>3</v>
      </c>
      <c r="D8" s="4" t="s">
        <v>4</v>
      </c>
      <c r="E8" s="4" t="s">
        <v>5</v>
      </c>
      <c r="F8" s="5" t="s">
        <v>6</v>
      </c>
      <c r="G8" s="4" t="s">
        <v>7</v>
      </c>
      <c r="H8" s="4" t="s">
        <v>8</v>
      </c>
    </row>
    <row r="9" spans="1:8" x14ac:dyDescent="0.2">
      <c r="A9" s="6" t="s">
        <v>9</v>
      </c>
      <c r="B9" s="6"/>
      <c r="C9" s="6"/>
      <c r="D9" s="6" t="s">
        <v>10</v>
      </c>
      <c r="E9" s="6"/>
      <c r="F9" s="7"/>
      <c r="G9" s="6"/>
      <c r="H9" s="7">
        <f>H10+H13+H15</f>
        <v>14315.94</v>
      </c>
    </row>
    <row r="10" spans="1:8" x14ac:dyDescent="0.2">
      <c r="A10" s="8" t="s">
        <v>11</v>
      </c>
      <c r="B10" s="8"/>
      <c r="C10" s="8"/>
      <c r="D10" s="8" t="s">
        <v>12</v>
      </c>
      <c r="E10" s="8"/>
      <c r="F10" s="9"/>
      <c r="G10" s="8"/>
      <c r="H10" s="10">
        <f>H11</f>
        <v>5126.88</v>
      </c>
    </row>
    <row r="11" spans="1:8" x14ac:dyDescent="0.2">
      <c r="A11" s="16" t="s">
        <v>13</v>
      </c>
      <c r="B11" s="16"/>
      <c r="C11" s="16"/>
      <c r="D11" s="16" t="s">
        <v>14</v>
      </c>
      <c r="E11" s="16"/>
      <c r="F11" s="17"/>
      <c r="G11" s="16"/>
      <c r="H11" s="18">
        <f>H12</f>
        <v>5126.88</v>
      </c>
    </row>
    <row r="12" spans="1:8" x14ac:dyDescent="0.2">
      <c r="A12" s="11" t="s">
        <v>15</v>
      </c>
      <c r="B12" s="12" t="s">
        <v>16</v>
      </c>
      <c r="C12" s="12" t="s">
        <v>17</v>
      </c>
      <c r="D12" s="13" t="s">
        <v>18</v>
      </c>
      <c r="E12" s="12" t="s">
        <v>19</v>
      </c>
      <c r="F12" s="14">
        <v>1</v>
      </c>
      <c r="G12" s="15">
        <f>VLOOKUP(A12,'Orçamento Analítico'!$A:$H,8,0)</f>
        <v>5126.88</v>
      </c>
      <c r="H12" s="15">
        <f>TRUNC(F12 * G12, 2)</f>
        <v>5126.88</v>
      </c>
    </row>
    <row r="13" spans="1:8" x14ac:dyDescent="0.2">
      <c r="A13" s="8" t="s">
        <v>20</v>
      </c>
      <c r="B13" s="8"/>
      <c r="C13" s="8"/>
      <c r="D13" s="8" t="s">
        <v>21</v>
      </c>
      <c r="E13" s="8"/>
      <c r="F13" s="9"/>
      <c r="G13" s="8"/>
      <c r="H13" s="10">
        <f>H14</f>
        <v>6600</v>
      </c>
    </row>
    <row r="14" spans="1:8" ht="22.5" x14ac:dyDescent="0.2">
      <c r="A14" s="11" t="s">
        <v>22</v>
      </c>
      <c r="B14" s="12" t="s">
        <v>23</v>
      </c>
      <c r="C14" s="12" t="s">
        <v>17</v>
      </c>
      <c r="D14" s="13" t="s">
        <v>24</v>
      </c>
      <c r="E14" s="12" t="s">
        <v>25</v>
      </c>
      <c r="F14" s="14">
        <v>12</v>
      </c>
      <c r="G14" s="15">
        <f>VLOOKUP(A14,'Orçamento Analítico'!$A:$H,8,0)</f>
        <v>550</v>
      </c>
      <c r="H14" s="15">
        <f>TRUNC(F14 * G14, 2)</f>
        <v>6600</v>
      </c>
    </row>
    <row r="15" spans="1:8" x14ac:dyDescent="0.2">
      <c r="A15" s="8" t="s">
        <v>26</v>
      </c>
      <c r="B15" s="8"/>
      <c r="C15" s="8"/>
      <c r="D15" s="8" t="s">
        <v>27</v>
      </c>
      <c r="E15" s="8"/>
      <c r="F15" s="9"/>
      <c r="G15" s="8"/>
      <c r="H15" s="10">
        <f>SUM(H16:H18)</f>
        <v>2589.06</v>
      </c>
    </row>
    <row r="16" spans="1:8" x14ac:dyDescent="0.2">
      <c r="A16" s="11" t="s">
        <v>28</v>
      </c>
      <c r="B16" s="12" t="s">
        <v>29</v>
      </c>
      <c r="C16" s="12" t="s">
        <v>17</v>
      </c>
      <c r="D16" s="13" t="s">
        <v>30</v>
      </c>
      <c r="E16" s="12" t="s">
        <v>25</v>
      </c>
      <c r="F16" s="14">
        <v>1</v>
      </c>
      <c r="G16" s="15">
        <f>VLOOKUP(A16,'Orçamento Analítico'!$A:$H,8,0)</f>
        <v>233.94</v>
      </c>
      <c r="H16" s="15">
        <f t="shared" ref="H16:H18" si="0">TRUNC(F16 * G16, 2)</f>
        <v>233.94</v>
      </c>
    </row>
    <row r="17" spans="1:8" x14ac:dyDescent="0.2">
      <c r="A17" s="11" t="s">
        <v>31</v>
      </c>
      <c r="B17" s="12" t="s">
        <v>32</v>
      </c>
      <c r="C17" s="12" t="s">
        <v>17</v>
      </c>
      <c r="D17" s="13" t="s">
        <v>33</v>
      </c>
      <c r="E17" s="12" t="s">
        <v>25</v>
      </c>
      <c r="F17" s="14">
        <v>4</v>
      </c>
      <c r="G17" s="15">
        <f>VLOOKUP(A17,'Orçamento Analítico'!$A:$H,8,0)</f>
        <v>88.78</v>
      </c>
      <c r="H17" s="15">
        <f t="shared" si="0"/>
        <v>355.12</v>
      </c>
    </row>
    <row r="18" spans="1:8" x14ac:dyDescent="0.2">
      <c r="A18" s="11" t="s">
        <v>34</v>
      </c>
      <c r="B18" s="12" t="s">
        <v>35</v>
      </c>
      <c r="C18" s="12" t="s">
        <v>17</v>
      </c>
      <c r="D18" s="13" t="s">
        <v>36</v>
      </c>
      <c r="E18" s="12" t="s">
        <v>19</v>
      </c>
      <c r="F18" s="14">
        <v>1</v>
      </c>
      <c r="G18" s="15">
        <f>VLOOKUP(A18,'Orçamento Analítico'!$A:$H,8,0)</f>
        <v>2000</v>
      </c>
      <c r="H18" s="15">
        <f t="shared" si="0"/>
        <v>2000</v>
      </c>
    </row>
    <row r="19" spans="1:8" x14ac:dyDescent="0.2">
      <c r="A19" s="6" t="s">
        <v>37</v>
      </c>
      <c r="B19" s="6"/>
      <c r="C19" s="6"/>
      <c r="D19" s="6" t="s">
        <v>38</v>
      </c>
      <c r="E19" s="6"/>
      <c r="F19" s="7"/>
      <c r="G19" s="6"/>
      <c r="H19" s="7">
        <f>H20+H39+H49+H51</f>
        <v>180075.2</v>
      </c>
    </row>
    <row r="20" spans="1:8" x14ac:dyDescent="0.2">
      <c r="A20" s="8" t="s">
        <v>39</v>
      </c>
      <c r="B20" s="8"/>
      <c r="C20" s="8"/>
      <c r="D20" s="8" t="s">
        <v>40</v>
      </c>
      <c r="E20" s="8"/>
      <c r="F20" s="9"/>
      <c r="G20" s="8"/>
      <c r="H20" s="10">
        <f>H21+H35</f>
        <v>108200.82</v>
      </c>
    </row>
    <row r="21" spans="1:8" x14ac:dyDescent="0.2">
      <c r="A21" s="16" t="s">
        <v>41</v>
      </c>
      <c r="B21" s="16"/>
      <c r="C21" s="16"/>
      <c r="D21" s="16" t="s">
        <v>42</v>
      </c>
      <c r="E21" s="16"/>
      <c r="F21" s="17"/>
      <c r="G21" s="16"/>
      <c r="H21" s="18">
        <f>SUM(H22:H34)</f>
        <v>86638.35</v>
      </c>
    </row>
    <row r="22" spans="1:8" x14ac:dyDescent="0.2">
      <c r="A22" s="11" t="s">
        <v>43</v>
      </c>
      <c r="B22" s="12" t="s">
        <v>44</v>
      </c>
      <c r="C22" s="12" t="s">
        <v>17</v>
      </c>
      <c r="D22" s="13" t="s">
        <v>45</v>
      </c>
      <c r="E22" s="12" t="s">
        <v>46</v>
      </c>
      <c r="F22" s="14">
        <v>120</v>
      </c>
      <c r="G22" s="15">
        <f>VLOOKUP(A22,'Orçamento Analítico'!$A:$H,8,0)</f>
        <v>136.92000000000002</v>
      </c>
      <c r="H22" s="15">
        <f t="shared" ref="H22:H33" si="1">TRUNC(F22 * G22, 2)</f>
        <v>16430.400000000001</v>
      </c>
    </row>
    <row r="23" spans="1:8" x14ac:dyDescent="0.2">
      <c r="A23" s="11" t="s">
        <v>47</v>
      </c>
      <c r="B23" s="12" t="s">
        <v>48</v>
      </c>
      <c r="C23" s="12" t="str">
        <f>VLOOKUP(B23,'Insumos e Serviços'!$A:$F,2,0)</f>
        <v>SINAPI</v>
      </c>
      <c r="D23" s="13" t="str">
        <f>VLOOKUP(B23,'Insumos e Serviços'!$A:$F,4,0)</f>
        <v>TAPUME COM COMPENSADO DE MADEIRA. AF_05/2018</v>
      </c>
      <c r="E23" s="12" t="str">
        <f>VLOOKUP(B23,'Insumos e Serviços'!$A:$F,5,0)</f>
        <v>m²</v>
      </c>
      <c r="F23" s="14">
        <v>56</v>
      </c>
      <c r="G23" s="15">
        <f>VLOOKUP(B23,'Insumos e Serviços'!$A:$F,6,0)</f>
        <v>116.18</v>
      </c>
      <c r="H23" s="15">
        <f t="shared" si="1"/>
        <v>6506.08</v>
      </c>
    </row>
    <row r="24" spans="1:8" ht="22.5" x14ac:dyDescent="0.2">
      <c r="A24" s="11" t="s">
        <v>51</v>
      </c>
      <c r="B24" s="12" t="s">
        <v>484</v>
      </c>
      <c r="C24" s="12" t="str">
        <f>VLOOKUP(B24,'Insumos e Serviços'!$A:$F,2,0)</f>
        <v>SINAPI</v>
      </c>
      <c r="D24" s="13" t="str">
        <f>VLOOKUP(B24,'Insumos e Serviços'!$A:$F,4,0)</f>
        <v>APLICAÇÃO MANUAL DE PINTURA COM TINTA LÁTEX ACRÍLICA EM PAREDES, DUAS DEMÃOS. AF_06/2014</v>
      </c>
      <c r="E24" s="12" t="str">
        <f>VLOOKUP(B24,'Insumos e Serviços'!$A:$F,5,0)</f>
        <v>m²</v>
      </c>
      <c r="F24" s="14">
        <v>674</v>
      </c>
      <c r="G24" s="15">
        <f>VLOOKUP(B24,'Insumos e Serviços'!$A:$F,6,0)</f>
        <v>12.38</v>
      </c>
      <c r="H24" s="15">
        <f t="shared" ref="H24" si="2">TRUNC(F24 * G24, 2)</f>
        <v>8344.1200000000008</v>
      </c>
    </row>
    <row r="25" spans="1:8" x14ac:dyDescent="0.2">
      <c r="A25" s="11" t="s">
        <v>52</v>
      </c>
      <c r="B25" s="12" t="s">
        <v>53</v>
      </c>
      <c r="C25" s="12" t="s">
        <v>17</v>
      </c>
      <c r="D25" s="13" t="s">
        <v>54</v>
      </c>
      <c r="E25" s="12" t="s">
        <v>55</v>
      </c>
      <c r="F25" s="14">
        <v>1</v>
      </c>
      <c r="G25" s="15">
        <f>VLOOKUP(A25,'Orçamento Analítico'!$A:$H,8,0)</f>
        <v>81.080000000000013</v>
      </c>
      <c r="H25" s="15">
        <f t="shared" si="1"/>
        <v>81.08</v>
      </c>
    </row>
    <row r="26" spans="1:8" x14ac:dyDescent="0.2">
      <c r="A26" s="11" t="s">
        <v>56</v>
      </c>
      <c r="B26" s="12" t="s">
        <v>57</v>
      </c>
      <c r="C26" s="12" t="s">
        <v>17</v>
      </c>
      <c r="D26" s="13" t="s">
        <v>58</v>
      </c>
      <c r="E26" s="12" t="s">
        <v>46</v>
      </c>
      <c r="F26" s="14">
        <v>36</v>
      </c>
      <c r="G26" s="15">
        <f>VLOOKUP(A26,'Orçamento Analítico'!$A:$H,8,0)</f>
        <v>153.15</v>
      </c>
      <c r="H26" s="15">
        <f t="shared" si="1"/>
        <v>5513.4</v>
      </c>
    </row>
    <row r="27" spans="1:8" x14ac:dyDescent="0.2">
      <c r="A27" s="11" t="s">
        <v>59</v>
      </c>
      <c r="B27" s="12" t="s">
        <v>60</v>
      </c>
      <c r="C27" s="12" t="s">
        <v>17</v>
      </c>
      <c r="D27" s="13" t="s">
        <v>61</v>
      </c>
      <c r="E27" s="12" t="s">
        <v>46</v>
      </c>
      <c r="F27" s="14">
        <v>231</v>
      </c>
      <c r="G27" s="15">
        <f>VLOOKUP(A27,'Orçamento Analítico'!$A:$H,8,0)</f>
        <v>12.66</v>
      </c>
      <c r="H27" s="15">
        <f t="shared" si="1"/>
        <v>2924.46</v>
      </c>
    </row>
    <row r="28" spans="1:8" ht="33.75" x14ac:dyDescent="0.2">
      <c r="A28" s="11" t="s">
        <v>62</v>
      </c>
      <c r="B28" s="12" t="s">
        <v>63</v>
      </c>
      <c r="C28" s="12" t="str">
        <f>VLOOKUP(B28,'Insumos e Serviços'!$A:$F,2,0)</f>
        <v>SINAPI</v>
      </c>
      <c r="D28" s="13" t="str">
        <f>VLOOKUP(B28,'Insumos e Serviços'!$A:$F,4,0)</f>
        <v>PONTO DE CONSUMO TERMINAL DE ÁGUA FRIA (SUBRAMAL) COM TUBULAÇÃO DE PVC, DN 25 MM, INSTALADO EM RAMAL DE ÁGUA, INCLUSOS RASGO E CHUMBAMENTO EM ALVENARIA. AF_12/2014</v>
      </c>
      <c r="E28" s="12" t="str">
        <f>VLOOKUP(B28,'Insumos e Serviços'!$A:$F,5,0)</f>
        <v>UN</v>
      </c>
      <c r="F28" s="14">
        <v>3</v>
      </c>
      <c r="G28" s="15">
        <f>VLOOKUP(B28,'Insumos e Serviços'!$A:$F,6,0)</f>
        <v>125.18</v>
      </c>
      <c r="H28" s="15">
        <f t="shared" ref="H28" si="3">TRUNC(F28 * G28, 2)</f>
        <v>375.54</v>
      </c>
    </row>
    <row r="29" spans="1:8" x14ac:dyDescent="0.2">
      <c r="A29" s="11" t="s">
        <v>66</v>
      </c>
      <c r="B29" s="12" t="s">
        <v>67</v>
      </c>
      <c r="C29" s="12" t="s">
        <v>17</v>
      </c>
      <c r="D29" s="13" t="s">
        <v>68</v>
      </c>
      <c r="E29" s="12" t="s">
        <v>25</v>
      </c>
      <c r="F29" s="14">
        <v>30</v>
      </c>
      <c r="G29" s="15">
        <f>VLOOKUP(A29,'Orçamento Analítico'!$A:$H,8,0)</f>
        <v>121.16</v>
      </c>
      <c r="H29" s="15">
        <f t="shared" si="1"/>
        <v>3634.8</v>
      </c>
    </row>
    <row r="30" spans="1:8" x14ac:dyDescent="0.2">
      <c r="A30" s="11" t="s">
        <v>69</v>
      </c>
      <c r="B30" s="12" t="s">
        <v>70</v>
      </c>
      <c r="C30" s="12" t="s">
        <v>17</v>
      </c>
      <c r="D30" s="13" t="s">
        <v>71</v>
      </c>
      <c r="E30" s="12" t="s">
        <v>25</v>
      </c>
      <c r="F30" s="14">
        <v>15</v>
      </c>
      <c r="G30" s="15">
        <f>VLOOKUP(A30,'Orçamento Analítico'!$A:$H,8,0)</f>
        <v>89.22999999999999</v>
      </c>
      <c r="H30" s="15">
        <f t="shared" si="1"/>
        <v>1338.45</v>
      </c>
    </row>
    <row r="31" spans="1:8" ht="22.5" x14ac:dyDescent="0.2">
      <c r="A31" s="11" t="s">
        <v>72</v>
      </c>
      <c r="B31" s="12" t="s">
        <v>73</v>
      </c>
      <c r="C31" s="12" t="s">
        <v>17</v>
      </c>
      <c r="D31" s="13" t="s">
        <v>74</v>
      </c>
      <c r="E31" s="12" t="s">
        <v>46</v>
      </c>
      <c r="F31" s="14">
        <v>1721</v>
      </c>
      <c r="G31" s="15">
        <f>VLOOKUP(A31,'Orçamento Analítico'!$A:$H,8,0)</f>
        <v>13.68</v>
      </c>
      <c r="H31" s="15">
        <f t="shared" si="1"/>
        <v>23543.279999999999</v>
      </c>
    </row>
    <row r="32" spans="1:8" ht="22.5" x14ac:dyDescent="0.2">
      <c r="A32" s="11" t="s">
        <v>75</v>
      </c>
      <c r="B32" s="12" t="s">
        <v>76</v>
      </c>
      <c r="C32" s="12" t="str">
        <f>VLOOKUP(B32,'Insumos e Serviços'!$A:$F,2,0)</f>
        <v>SINAPI</v>
      </c>
      <c r="D32" s="13" t="str">
        <f>VLOOKUP(B32,'Insumos e Serviços'!$A:$F,4,0)</f>
        <v>ESTRUTURA DE MADEIRA PROVISÓRIA PARA SUPORTE DE CAIXA DÁGUA ELEVADA DE 3000 LITROS. AF_05/2018</v>
      </c>
      <c r="E32" s="12" t="str">
        <f>VLOOKUP(B32,'Insumos e Serviços'!$A:$F,5,0)</f>
        <v>UN</v>
      </c>
      <c r="F32" s="14">
        <v>1</v>
      </c>
      <c r="G32" s="15">
        <f>VLOOKUP(B32,'Insumos e Serviços'!$A:$F,6,0)</f>
        <v>6051.78</v>
      </c>
      <c r="H32" s="15">
        <f t="shared" ref="H32" si="4">TRUNC(F32 * G32, 2)</f>
        <v>6051.78</v>
      </c>
    </row>
    <row r="33" spans="1:8" x14ac:dyDescent="0.2">
      <c r="A33" s="11" t="s">
        <v>78</v>
      </c>
      <c r="B33" s="12" t="s">
        <v>79</v>
      </c>
      <c r="C33" s="12" t="s">
        <v>17</v>
      </c>
      <c r="D33" s="13" t="s">
        <v>80</v>
      </c>
      <c r="E33" s="12" t="s">
        <v>55</v>
      </c>
      <c r="F33" s="14">
        <v>1</v>
      </c>
      <c r="G33" s="15">
        <f>VLOOKUP(A33,'Orçamento Analítico'!$A:$H,8,0)</f>
        <v>11514.010000000002</v>
      </c>
      <c r="H33" s="15">
        <f t="shared" si="1"/>
        <v>11514.01</v>
      </c>
    </row>
    <row r="34" spans="1:8" ht="22.5" x14ac:dyDescent="0.2">
      <c r="A34" s="11" t="s">
        <v>81</v>
      </c>
      <c r="B34" s="12" t="s">
        <v>82</v>
      </c>
      <c r="C34" s="12" t="str">
        <f>VLOOKUP(B34,'Insumos e Serviços'!$A:$F,2,0)</f>
        <v>SINAPI</v>
      </c>
      <c r="D34" s="13" t="str">
        <f>VLOOKUP(B34,'Insumos e Serviços'!$A:$F,4,0)</f>
        <v>CHUVEIRO ELÉTRICO COMUM CORPO PLÁSTICO, TIPO DUCHA  FORNECIMENTO E INSTALAÇÃO. AF_01/2020</v>
      </c>
      <c r="E34" s="12" t="str">
        <f>VLOOKUP(B34,'Insumos e Serviços'!$A:$F,5,0)</f>
        <v>UN</v>
      </c>
      <c r="F34" s="14">
        <v>5</v>
      </c>
      <c r="G34" s="15">
        <f>VLOOKUP(B34,'Insumos e Serviços'!$A:$F,6,0)</f>
        <v>76.19</v>
      </c>
      <c r="H34" s="15">
        <f t="shared" ref="H34" si="5">TRUNC(F34 * G34, 2)</f>
        <v>380.95</v>
      </c>
    </row>
    <row r="35" spans="1:8" x14ac:dyDescent="0.2">
      <c r="A35" s="16" t="s">
        <v>84</v>
      </c>
      <c r="B35" s="16"/>
      <c r="C35" s="16"/>
      <c r="D35" s="16" t="s">
        <v>85</v>
      </c>
      <c r="E35" s="16"/>
      <c r="F35" s="17"/>
      <c r="G35" s="16"/>
      <c r="H35" s="18">
        <f>SUM(H36:H38)</f>
        <v>21562.47</v>
      </c>
    </row>
    <row r="36" spans="1:8" ht="22.5" x14ac:dyDescent="0.2">
      <c r="A36" s="11" t="s">
        <v>86</v>
      </c>
      <c r="B36" s="12" t="s">
        <v>87</v>
      </c>
      <c r="C36" s="12" t="str">
        <f>VLOOKUP(B36,'Insumos e Serviços'!$A:$F,2,0)</f>
        <v>SINAPI</v>
      </c>
      <c r="D36" s="13" t="str">
        <f>VLOOKUP(B36,'Insumos e Serviços'!$A:$F,4,0)</f>
        <v>PLACA DE OBRA (PARA CONSTRUCAO CIVIL) EM CHAPA GALVANIZADA *N. 22*, ADESIVADA, DE *2,0 X 1,125* M</v>
      </c>
      <c r="E36" s="12" t="str">
        <f>VLOOKUP(B36,'Insumos e Serviços'!$A:$F,5,0)</f>
        <v>m²</v>
      </c>
      <c r="F36" s="14">
        <v>5</v>
      </c>
      <c r="G36" s="15">
        <f>VLOOKUP(B36,'Insumos e Serviços'!$A:$F,6,0)</f>
        <v>225</v>
      </c>
      <c r="H36" s="15">
        <f t="shared" ref="H36" si="6">TRUNC(F36 * G36, 2)</f>
        <v>1125</v>
      </c>
    </row>
    <row r="37" spans="1:8" ht="22.5" x14ac:dyDescent="0.2">
      <c r="A37" s="11" t="s">
        <v>89</v>
      </c>
      <c r="B37" s="12" t="s">
        <v>90</v>
      </c>
      <c r="C37" s="12" t="s">
        <v>17</v>
      </c>
      <c r="D37" s="13" t="s">
        <v>91</v>
      </c>
      <c r="E37" s="12" t="s">
        <v>46</v>
      </c>
      <c r="F37" s="14">
        <v>185</v>
      </c>
      <c r="G37" s="15">
        <f>VLOOKUP(A37,'Orçamento Analítico'!$A:$H,8,0)</f>
        <v>17.55</v>
      </c>
      <c r="H37" s="15">
        <f t="shared" ref="H37:H38" si="7">TRUNC(F37 * G37, 2)</f>
        <v>3246.75</v>
      </c>
    </row>
    <row r="38" spans="1:8" ht="22.5" x14ac:dyDescent="0.2">
      <c r="A38" s="11" t="s">
        <v>92</v>
      </c>
      <c r="B38" s="12" t="s">
        <v>93</v>
      </c>
      <c r="C38" s="12" t="s">
        <v>17</v>
      </c>
      <c r="D38" s="13" t="s">
        <v>94</v>
      </c>
      <c r="E38" s="12" t="s">
        <v>46</v>
      </c>
      <c r="F38" s="14">
        <v>564</v>
      </c>
      <c r="G38" s="15">
        <f>VLOOKUP(A38,'Orçamento Analítico'!$A:$H,8,0)</f>
        <v>30.480000000000004</v>
      </c>
      <c r="H38" s="15">
        <f t="shared" si="7"/>
        <v>17190.72</v>
      </c>
    </row>
    <row r="39" spans="1:8" x14ac:dyDescent="0.2">
      <c r="A39" s="8" t="s">
        <v>95</v>
      </c>
      <c r="B39" s="8"/>
      <c r="C39" s="8"/>
      <c r="D39" s="8" t="s">
        <v>96</v>
      </c>
      <c r="E39" s="8"/>
      <c r="F39" s="9"/>
      <c r="G39" s="8"/>
      <c r="H39" s="10">
        <f>H40+H42</f>
        <v>14330.59</v>
      </c>
    </row>
    <row r="40" spans="1:8" x14ac:dyDescent="0.2">
      <c r="A40" s="16" t="s">
        <v>97</v>
      </c>
      <c r="B40" s="16"/>
      <c r="C40" s="16"/>
      <c r="D40" s="16" t="s">
        <v>98</v>
      </c>
      <c r="E40" s="16"/>
      <c r="F40" s="17"/>
      <c r="G40" s="16"/>
      <c r="H40" s="18">
        <f>H41</f>
        <v>767.38</v>
      </c>
    </row>
    <row r="41" spans="1:8" ht="22.5" x14ac:dyDescent="0.2">
      <c r="A41" s="11" t="s">
        <v>99</v>
      </c>
      <c r="B41" s="12" t="s">
        <v>100</v>
      </c>
      <c r="C41" s="12" t="str">
        <f>VLOOKUP(B41,'Insumos e Serviços'!$A:$F,2,0)</f>
        <v>SINAPI</v>
      </c>
      <c r="D41" s="13" t="str">
        <f>VLOOKUP(B41,'Insumos e Serviços'!$A:$F,4,0)</f>
        <v>DEMOLIÇÃO DE ALVENARIA DE BLOCO FURADO, DE FORMA MANUAL, SEM REAPROVEITAMENTO. AF_12/2017</v>
      </c>
      <c r="E41" s="12" t="str">
        <f>VLOOKUP(B41,'Insumos e Serviços'!$A:$F,5,0)</f>
        <v>m³</v>
      </c>
      <c r="F41" s="14">
        <v>17</v>
      </c>
      <c r="G41" s="15">
        <f>VLOOKUP(B41,'Insumos e Serviços'!$A:$F,6,0)</f>
        <v>45.14</v>
      </c>
      <c r="H41" s="15">
        <f t="shared" ref="H41" si="8">TRUNC(F41 * G41, 2)</f>
        <v>767.38</v>
      </c>
    </row>
    <row r="42" spans="1:8" x14ac:dyDescent="0.2">
      <c r="A42" s="16" t="s">
        <v>103</v>
      </c>
      <c r="B42" s="16"/>
      <c r="C42" s="16"/>
      <c r="D42" s="16" t="s">
        <v>104</v>
      </c>
      <c r="E42" s="16"/>
      <c r="F42" s="17"/>
      <c r="G42" s="16"/>
      <c r="H42" s="18">
        <f>SUM(H43:H48)</f>
        <v>13563.210000000001</v>
      </c>
    </row>
    <row r="43" spans="1:8" ht="22.5" x14ac:dyDescent="0.2">
      <c r="A43" s="11" t="s">
        <v>105</v>
      </c>
      <c r="B43" s="12" t="s">
        <v>106</v>
      </c>
      <c r="C43" s="12" t="str">
        <f>VLOOKUP(B43,'Insumos e Serviços'!$A:$F,2,0)</f>
        <v>SINAPI</v>
      </c>
      <c r="D43" s="13" t="str">
        <f>VLOOKUP(B43,'Insumos e Serviços'!$A:$F,4,0)</f>
        <v>REMOÇÃO DE TELHAS, DE FIBROCIMENTO, METÁLICA E CERÂMICA, DE FORMA MANUAL, SEM REAPROVEITAMENTO. AF_12/2017</v>
      </c>
      <c r="E43" s="12" t="str">
        <f>VLOOKUP(B43,'Insumos e Serviços'!$A:$F,5,0)</f>
        <v>m²</v>
      </c>
      <c r="F43" s="14">
        <v>2599</v>
      </c>
      <c r="G43" s="15">
        <f>VLOOKUP(B43,'Insumos e Serviços'!$A:$F,6,0)</f>
        <v>2.87</v>
      </c>
      <c r="H43" s="15">
        <f t="shared" ref="H43:H45" si="9">TRUNC(F43 * G43, 2)</f>
        <v>7459.13</v>
      </c>
    </row>
    <row r="44" spans="1:8" ht="22.5" x14ac:dyDescent="0.2">
      <c r="A44" s="11" t="s">
        <v>108</v>
      </c>
      <c r="B44" s="12" t="s">
        <v>109</v>
      </c>
      <c r="C44" s="12" t="str">
        <f>VLOOKUP(B44,'Insumos e Serviços'!$A:$F,2,0)</f>
        <v>SINAPI</v>
      </c>
      <c r="D44" s="13" t="str">
        <f>VLOOKUP(B44,'Insumos e Serviços'!$A:$F,4,0)</f>
        <v>REMOÇÃO DE TRAMA METÁLICA PARA COBERTURA, DE FORMA MANUAL, SEM REAPROVEITAMENTO. AF_12/2017</v>
      </c>
      <c r="E44" s="12" t="str">
        <f>VLOOKUP(B44,'Insumos e Serviços'!$A:$F,5,0)</f>
        <v>m²</v>
      </c>
      <c r="F44" s="14">
        <v>64</v>
      </c>
      <c r="G44" s="15">
        <f>VLOOKUP(B44,'Insumos e Serviços'!$A:$F,6,0)</f>
        <v>17.350000000000001</v>
      </c>
      <c r="H44" s="15">
        <f t="shared" si="9"/>
        <v>1110.4000000000001</v>
      </c>
    </row>
    <row r="45" spans="1:8" ht="33.75" x14ac:dyDescent="0.2">
      <c r="A45" s="11" t="s">
        <v>111</v>
      </c>
      <c r="B45" s="12" t="s">
        <v>112</v>
      </c>
      <c r="C45" s="12" t="str">
        <f>VLOOKUP(B45,'Insumos e Serviços'!$A:$F,2,0)</f>
        <v>SINAPI</v>
      </c>
      <c r="D45" s="13" t="str">
        <f>VLOOKUP(B45,'Insumos e Serviços'!$A:$F,4,0)</f>
        <v>CARGA, MANOBRA E DESCARGA DE ENTULHO EM CAMINHÃO BASCULANTE 6 M³ - CARGA COM ESCAVADEIRA HIDRÁULICA  (CAÇAMBA DE 0,80 M³ / 111 HP) E DESCARGA LIVRE (UNIDADE: M3). AF_07/2020</v>
      </c>
      <c r="E45" s="12" t="str">
        <f>VLOOKUP(B45,'Insumos e Serviços'!$A:$F,5,0)</f>
        <v>m³</v>
      </c>
      <c r="F45" s="14">
        <v>36</v>
      </c>
      <c r="G45" s="15">
        <f>VLOOKUP(B45,'Insumos e Serviços'!$A:$F,6,0)</f>
        <v>5.98</v>
      </c>
      <c r="H45" s="15">
        <f t="shared" si="9"/>
        <v>215.28</v>
      </c>
    </row>
    <row r="46" spans="1:8" x14ac:dyDescent="0.2">
      <c r="A46" s="11" t="s">
        <v>114</v>
      </c>
      <c r="B46" s="12" t="s">
        <v>115</v>
      </c>
      <c r="C46" s="12" t="s">
        <v>17</v>
      </c>
      <c r="D46" s="13" t="s">
        <v>116</v>
      </c>
      <c r="E46" s="12" t="s">
        <v>102</v>
      </c>
      <c r="F46" s="14">
        <v>24</v>
      </c>
      <c r="G46" s="15">
        <f>VLOOKUP(A46,'Orçamento Analítico'!$A:$H,8,0)</f>
        <v>20.6</v>
      </c>
      <c r="H46" s="15">
        <f t="shared" ref="H46:H48" si="10">TRUNC(F46 * G46, 2)</f>
        <v>494.4</v>
      </c>
    </row>
    <row r="47" spans="1:8" ht="22.5" x14ac:dyDescent="0.2">
      <c r="A47" s="11" t="s">
        <v>117</v>
      </c>
      <c r="B47" s="12" t="s">
        <v>118</v>
      </c>
      <c r="C47" s="12" t="str">
        <f>VLOOKUP(B47,'Insumos e Serviços'!$A:$F,2,0)</f>
        <v>SINAPI</v>
      </c>
      <c r="D47" s="13" t="str">
        <f>VLOOKUP(B47,'Insumos e Serviços'!$A:$F,4,0)</f>
        <v>TRANSPORTE COM CAMINHÃO BASCULANTE DE 6 M3, EM VIA URBANA PAVIMENTADA, DMT ATÉ 30 KM (UNIDADE: M3XKM). AF_01/2018</v>
      </c>
      <c r="E47" s="12" t="str">
        <f>VLOOKUP(B47,'Insumos e Serviços'!$A:$F,5,0)</f>
        <v>M3XKM</v>
      </c>
      <c r="F47" s="14">
        <v>2100</v>
      </c>
      <c r="G47" s="15">
        <f>VLOOKUP(B47,'Insumos e Serviços'!$A:$F,6,0)</f>
        <v>1.93</v>
      </c>
      <c r="H47" s="15">
        <f t="shared" si="10"/>
        <v>4053</v>
      </c>
    </row>
    <row r="48" spans="1:8" ht="22.5" x14ac:dyDescent="0.2">
      <c r="A48" s="11" t="s">
        <v>121</v>
      </c>
      <c r="B48" s="12" t="s">
        <v>122</v>
      </c>
      <c r="C48" s="12" t="str">
        <f>VLOOKUP(B48,'Insumos e Serviços'!$A:$F,2,0)</f>
        <v>SINAPI</v>
      </c>
      <c r="D48" s="13" t="str">
        <f>VLOOKUP(B48,'Insumos e Serviços'!$A:$F,4,0)</f>
        <v>TRANSPORTE COM CAMINHÃO BASCULANTE DE 6 M3, EM VIA URBANA PAVIMENTADA, DMT ACIMA DE 30 KM (UNIDADE: M3XKM). AF_01/2018</v>
      </c>
      <c r="E48" s="12" t="str">
        <f>VLOOKUP(B48,'Insumos e Serviços'!$A:$F,5,0)</f>
        <v>M3XKM</v>
      </c>
      <c r="F48" s="14">
        <v>300</v>
      </c>
      <c r="G48" s="15">
        <f>VLOOKUP(B48,'Insumos e Serviços'!$A:$F,6,0)</f>
        <v>0.77</v>
      </c>
      <c r="H48" s="15">
        <f t="shared" si="10"/>
        <v>231</v>
      </c>
    </row>
    <row r="49" spans="1:8" x14ac:dyDescent="0.2">
      <c r="A49" s="8" t="s">
        <v>124</v>
      </c>
      <c r="B49" s="8"/>
      <c r="C49" s="8"/>
      <c r="D49" s="8" t="s">
        <v>125</v>
      </c>
      <c r="E49" s="8"/>
      <c r="F49" s="9"/>
      <c r="G49" s="8"/>
      <c r="H49" s="10">
        <f>H50</f>
        <v>1838.82</v>
      </c>
    </row>
    <row r="50" spans="1:8" ht="22.5" x14ac:dyDescent="0.2">
      <c r="A50" s="11" t="s">
        <v>126</v>
      </c>
      <c r="B50" s="12" t="s">
        <v>127</v>
      </c>
      <c r="C50" s="12" t="str">
        <f>VLOOKUP(B50,'Insumos e Serviços'!$A:$F,2,0)</f>
        <v>SINAPI</v>
      </c>
      <c r="D50" s="13" t="str">
        <f>VLOOKUP(B50,'Insumos e Serviços'!$A:$F,4,0)</f>
        <v>LOCACAO CONVENCIONAL DE OBRA, UTILIZANDO GABARITO DE TÁBUAS CORRIDAS PONTALETADAS A CADA 2,00M -  2 UTILIZAÇÕES. AF_10/2018</v>
      </c>
      <c r="E50" s="12" t="str">
        <f>VLOOKUP(B50,'Insumos e Serviços'!$A:$F,5,0)</f>
        <v>M</v>
      </c>
      <c r="F50" s="14">
        <v>38</v>
      </c>
      <c r="G50" s="15">
        <f>VLOOKUP(B50,'Insumos e Serviços'!$A:$F,6,0)</f>
        <v>48.39</v>
      </c>
      <c r="H50" s="15">
        <f t="shared" ref="H50" si="11">TRUNC(F50 * G50, 2)</f>
        <v>1838.82</v>
      </c>
    </row>
    <row r="51" spans="1:8" x14ac:dyDescent="0.2">
      <c r="A51" s="8" t="s">
        <v>130</v>
      </c>
      <c r="B51" s="8"/>
      <c r="C51" s="8"/>
      <c r="D51" s="8" t="s">
        <v>131</v>
      </c>
      <c r="E51" s="8"/>
      <c r="F51" s="9"/>
      <c r="G51" s="8"/>
      <c r="H51" s="10">
        <f>H52+H54</f>
        <v>55704.97</v>
      </c>
    </row>
    <row r="52" spans="1:8" x14ac:dyDescent="0.2">
      <c r="A52" s="16" t="s">
        <v>132</v>
      </c>
      <c r="B52" s="16"/>
      <c r="C52" s="16"/>
      <c r="D52" s="16" t="s">
        <v>133</v>
      </c>
      <c r="E52" s="16"/>
      <c r="F52" s="17"/>
      <c r="G52" s="16"/>
      <c r="H52" s="18">
        <f>H53</f>
        <v>6898.36</v>
      </c>
    </row>
    <row r="53" spans="1:8" x14ac:dyDescent="0.2">
      <c r="A53" s="11" t="s">
        <v>134</v>
      </c>
      <c r="B53" s="12" t="s">
        <v>135</v>
      </c>
      <c r="C53" s="12" t="str">
        <f>VLOOKUP(B53,'Insumos e Serviços'!$A:$F,2,0)</f>
        <v>SINAPI</v>
      </c>
      <c r="D53" s="13" t="str">
        <f>VLOOKUP(B53,'Insumos e Serviços'!$A:$F,4,0)</f>
        <v>LIMPEZA MANUAL DE VEGETAÇÃO EM TERRENO COM ENXADA.AF_05/2018</v>
      </c>
      <c r="E53" s="12" t="str">
        <f>VLOOKUP(B53,'Insumos e Serviços'!$A:$F,5,0)</f>
        <v>m²</v>
      </c>
      <c r="F53" s="14">
        <v>2429</v>
      </c>
      <c r="G53" s="15">
        <f>VLOOKUP(B53,'Insumos e Serviços'!$A:$F,6,0)</f>
        <v>2.84</v>
      </c>
      <c r="H53" s="15">
        <f t="shared" ref="H53" si="12">TRUNC(F53 * G53, 2)</f>
        <v>6898.36</v>
      </c>
    </row>
    <row r="54" spans="1:8" x14ac:dyDescent="0.2">
      <c r="A54" s="16" t="s">
        <v>137</v>
      </c>
      <c r="B54" s="16"/>
      <c r="C54" s="16"/>
      <c r="D54" s="16" t="s">
        <v>138</v>
      </c>
      <c r="E54" s="16"/>
      <c r="F54" s="17"/>
      <c r="G54" s="16"/>
      <c r="H54" s="18">
        <f>SUM(H55:H56)</f>
        <v>48806.61</v>
      </c>
    </row>
    <row r="55" spans="1:8" ht="22.5" x14ac:dyDescent="0.2">
      <c r="A55" s="11" t="s">
        <v>139</v>
      </c>
      <c r="B55" s="12" t="s">
        <v>140</v>
      </c>
      <c r="C55" s="12" t="s">
        <v>17</v>
      </c>
      <c r="D55" s="13" t="s">
        <v>141</v>
      </c>
      <c r="E55" s="12" t="s">
        <v>102</v>
      </c>
      <c r="F55" s="14">
        <v>786</v>
      </c>
      <c r="G55" s="15">
        <f>VLOOKUP(A55,'Orçamento Analítico'!$A:$H,8,0)</f>
        <v>51.88</v>
      </c>
      <c r="H55" s="15">
        <f t="shared" ref="H55:H56" si="13">TRUNC(F55 * G55, 2)</f>
        <v>40777.68</v>
      </c>
    </row>
    <row r="56" spans="1:8" ht="22.5" x14ac:dyDescent="0.2">
      <c r="A56" s="11" t="s">
        <v>142</v>
      </c>
      <c r="B56" s="12" t="s">
        <v>143</v>
      </c>
      <c r="C56" s="12" t="str">
        <f>VLOOKUP(B56,'Insumos e Serviços'!$A:$F,2,0)</f>
        <v>SINAPI</v>
      </c>
      <c r="D56" s="13" t="str">
        <f>VLOOKUP(B56,'Insumos e Serviços'!$A:$F,4,0)</f>
        <v>COMPACTAÇÃO MECÂNICA DE SOLO PARA EXECUÇÃO DE RADIER, COM COMPACTADOR DE SOLOS A PERCUSSÃO. AF_09/2017</v>
      </c>
      <c r="E56" s="12" t="str">
        <f>VLOOKUP(B56,'Insumos e Serviços'!$A:$F,5,0)</f>
        <v>m²</v>
      </c>
      <c r="F56" s="14">
        <v>2941</v>
      </c>
      <c r="G56" s="15">
        <f>VLOOKUP(B56,'Insumos e Serviços'!$A:$F,6,0)</f>
        <v>2.73</v>
      </c>
      <c r="H56" s="15">
        <f t="shared" si="13"/>
        <v>8028.93</v>
      </c>
    </row>
    <row r="57" spans="1:8" x14ac:dyDescent="0.2">
      <c r="A57" s="6" t="s">
        <v>145</v>
      </c>
      <c r="B57" s="6"/>
      <c r="C57" s="6"/>
      <c r="D57" s="6" t="s">
        <v>146</v>
      </c>
      <c r="E57" s="6"/>
      <c r="F57" s="7"/>
      <c r="G57" s="6"/>
      <c r="H57" s="7">
        <f>H58</f>
        <v>219913.69000000003</v>
      </c>
    </row>
    <row r="58" spans="1:8" x14ac:dyDescent="0.2">
      <c r="A58" s="8" t="s">
        <v>147</v>
      </c>
      <c r="B58" s="8"/>
      <c r="C58" s="8"/>
      <c r="D58" s="8" t="s">
        <v>148</v>
      </c>
      <c r="E58" s="8"/>
      <c r="F58" s="9"/>
      <c r="G58" s="8"/>
      <c r="H58" s="10">
        <f>H59+H78</f>
        <v>219913.69000000003</v>
      </c>
    </row>
    <row r="59" spans="1:8" x14ac:dyDescent="0.2">
      <c r="A59" s="16" t="s">
        <v>149</v>
      </c>
      <c r="B59" s="16"/>
      <c r="C59" s="16"/>
      <c r="D59" s="16" t="s">
        <v>150</v>
      </c>
      <c r="E59" s="16"/>
      <c r="F59" s="17"/>
      <c r="G59" s="16"/>
      <c r="H59" s="18">
        <f>SUM(H60:H77)</f>
        <v>97829.99</v>
      </c>
    </row>
    <row r="60" spans="1:8" ht="33.75" x14ac:dyDescent="0.2">
      <c r="A60" s="11" t="s">
        <v>151</v>
      </c>
      <c r="B60" s="12" t="s">
        <v>152</v>
      </c>
      <c r="C60" s="12" t="str">
        <f>VLOOKUP(B60,'Insumos e Serviços'!$A:$F,2,0)</f>
        <v>SINAPI</v>
      </c>
      <c r="D60" s="13" t="str">
        <f>VLOOKUP(B60,'Insumos e Serviços'!$A:$F,4,0)</f>
        <v>MONTAGEM E DESMONTAGEM DE FÔRMA DE PILARES RETANGULARES E ESTRUTURAS SIMILARES COM ÁREA MÉDIA DAS SEÇÕES MAIOR QUE 0,25 M², PÉ-DIREITO SIMPLES, EM CHAPA DE MADEIRA COMPENSADA RESINADA, 2 UTILIZAÇÕES. AF_12/2015</v>
      </c>
      <c r="E60" s="12" t="str">
        <f>VLOOKUP(B60,'Insumos e Serviços'!$A:$F,5,0)</f>
        <v>m²</v>
      </c>
      <c r="F60" s="14">
        <v>19</v>
      </c>
      <c r="G60" s="15">
        <f>VLOOKUP(B60,'Insumos e Serviços'!$A:$F,6,0)</f>
        <v>108.42</v>
      </c>
      <c r="H60" s="15">
        <f t="shared" ref="H60:H64" si="14">TRUNC(F60 * G60, 2)</f>
        <v>2059.98</v>
      </c>
    </row>
    <row r="61" spans="1:8" ht="22.5" x14ac:dyDescent="0.2">
      <c r="A61" s="11" t="s">
        <v>154</v>
      </c>
      <c r="B61" s="12" t="s">
        <v>155</v>
      </c>
      <c r="C61" s="12" t="str">
        <f>VLOOKUP(B61,'Insumos e Serviços'!$A:$F,2,0)</f>
        <v>SINAPI</v>
      </c>
      <c r="D61" s="13" t="str">
        <f>VLOOKUP(B61,'Insumos e Serviços'!$A:$F,4,0)</f>
        <v>CONCRETO FCK = 30MPA, TRAÇO 1:2,1:2,5 (CIMENTO/ AREIA MÉDIA/ BRITA 1)  - PREPARO MECÂNICO COM BETONEIRA 600 L. AF_07/2016</v>
      </c>
      <c r="E61" s="12" t="str">
        <f>VLOOKUP(B61,'Insumos e Serviços'!$A:$F,5,0)</f>
        <v>m³</v>
      </c>
      <c r="F61" s="14">
        <v>3</v>
      </c>
      <c r="G61" s="15">
        <f>VLOOKUP(B61,'Insumos e Serviços'!$A:$F,6,0)</f>
        <v>394.81</v>
      </c>
      <c r="H61" s="15">
        <f t="shared" si="14"/>
        <v>1184.43</v>
      </c>
    </row>
    <row r="62" spans="1:8" ht="22.5" x14ac:dyDescent="0.2">
      <c r="A62" s="11" t="s">
        <v>157</v>
      </c>
      <c r="B62" s="12" t="s">
        <v>158</v>
      </c>
      <c r="C62" s="12" t="str">
        <f>VLOOKUP(B62,'Insumos e Serviços'!$A:$F,2,0)</f>
        <v>SINAPI</v>
      </c>
      <c r="D62" s="13" t="str">
        <f>VLOOKUP(B62,'Insumos e Serviços'!$A:$F,4,0)</f>
        <v>LANÇAMENTO COM USO DE BALDES, ADENSAMENTO E ACABAMENTO DE CONCRETO EM ESTRUTURAS. AF_12/2015</v>
      </c>
      <c r="E62" s="12" t="str">
        <f>VLOOKUP(B62,'Insumos e Serviços'!$A:$F,5,0)</f>
        <v>m³</v>
      </c>
      <c r="F62" s="14">
        <v>3</v>
      </c>
      <c r="G62" s="15">
        <f>VLOOKUP(B62,'Insumos e Serviços'!$A:$F,6,0)</f>
        <v>182.01</v>
      </c>
      <c r="H62" s="15">
        <f t="shared" si="14"/>
        <v>546.03</v>
      </c>
    </row>
    <row r="63" spans="1:8" ht="22.5" x14ac:dyDescent="0.2">
      <c r="A63" s="11" t="s">
        <v>160</v>
      </c>
      <c r="B63" s="12" t="s">
        <v>161</v>
      </c>
      <c r="C63" s="12" t="str">
        <f>VLOOKUP(B63,'Insumos e Serviços'!$A:$F,2,0)</f>
        <v>SINAPI</v>
      </c>
      <c r="D63" s="13" t="str">
        <f>VLOOKUP(B63,'Insumos e Serviços'!$A:$F,4,0)</f>
        <v>ARMAÇÃO DE CORTINA DE CONTENÇÃO EM CONCRETO ARMADO, COM AÇO CA-50 DE 12,5 MM - MONTAGEM. AF_07/2019</v>
      </c>
      <c r="E63" s="12" t="str">
        <f>VLOOKUP(B63,'Insumos e Serviços'!$A:$F,5,0)</f>
        <v>KG</v>
      </c>
      <c r="F63" s="14">
        <v>475</v>
      </c>
      <c r="G63" s="15">
        <f>VLOOKUP(B63,'Insumos e Serviços'!$A:$F,6,0)</f>
        <v>11.02</v>
      </c>
      <c r="H63" s="15">
        <f t="shared" si="14"/>
        <v>5234.5</v>
      </c>
    </row>
    <row r="64" spans="1:8" ht="22.5" x14ac:dyDescent="0.2">
      <c r="A64" s="11" t="s">
        <v>164</v>
      </c>
      <c r="B64" s="12" t="s">
        <v>165</v>
      </c>
      <c r="C64" s="12" t="str">
        <f>VLOOKUP(B64,'Insumos e Serviços'!$A:$F,2,0)</f>
        <v>SINAPI</v>
      </c>
      <c r="D64" s="13" t="str">
        <f>VLOOKUP(B64,'Insumos e Serviços'!$A:$F,4,0)</f>
        <v>MONTAGEM E DESMONTAGEM DE FÔRMA DE LAJE MACIÇA, PÉ-DIREITO SIMPLES, EM CHAPA DE MADEIRA COMPENSADA RESINADA, 2 UTILIZAÇÕES. AF_09/2020</v>
      </c>
      <c r="E64" s="12" t="str">
        <f>VLOOKUP(B64,'Insumos e Serviços'!$A:$F,5,0)</f>
        <v>m²</v>
      </c>
      <c r="F64" s="14">
        <v>114</v>
      </c>
      <c r="G64" s="15">
        <f>VLOOKUP(B64,'Insumos e Serviços'!$A:$F,6,0)</f>
        <v>48.96</v>
      </c>
      <c r="H64" s="15">
        <f t="shared" si="14"/>
        <v>5581.44</v>
      </c>
    </row>
    <row r="65" spans="1:8" ht="33.75" x14ac:dyDescent="0.2">
      <c r="A65" s="11" t="s">
        <v>167</v>
      </c>
      <c r="B65" s="12" t="s">
        <v>168</v>
      </c>
      <c r="C65" s="12" t="s">
        <v>17</v>
      </c>
      <c r="D65" s="13" t="s">
        <v>169</v>
      </c>
      <c r="E65" s="12" t="s">
        <v>102</v>
      </c>
      <c r="F65" s="14">
        <v>33</v>
      </c>
      <c r="G65" s="15">
        <f>VLOOKUP(A65,'Orçamento Analítico'!$A:$H,8,0)</f>
        <v>404.39</v>
      </c>
      <c r="H65" s="15">
        <f t="shared" ref="H65:H77" si="15">TRUNC(F65 * G65, 2)</f>
        <v>13344.87</v>
      </c>
    </row>
    <row r="66" spans="1:8" ht="33.75" x14ac:dyDescent="0.2">
      <c r="A66" s="11" t="s">
        <v>170</v>
      </c>
      <c r="B66" s="12" t="s">
        <v>171</v>
      </c>
      <c r="C66" s="12" t="str">
        <f>VLOOKUP(B66,'Insumos e Serviços'!$A:$F,2,0)</f>
        <v>SINAPI</v>
      </c>
      <c r="D66" s="13" t="str">
        <f>VLOOKUP(B66,'Insumos e Serviços'!$A:$F,4,0)</f>
        <v>ARMAÇÃO DE LAJE DE UMA ESTRUTURA CONVENCIONAL DE CONCRETO ARMADO EM UM EDIFÍCIO DE MÚLTIPLOS PAVIMENTOS UTILIZANDO AÇO CA-60 DE 5,0 MM - MONTAGEM. AF_12/2015</v>
      </c>
      <c r="E66" s="12" t="str">
        <f>VLOOKUP(B66,'Insumos e Serviços'!$A:$F,5,0)</f>
        <v>KG</v>
      </c>
      <c r="F66" s="14">
        <v>114</v>
      </c>
      <c r="G66" s="15">
        <f>VLOOKUP(B66,'Insumos e Serviços'!$A:$F,6,0)</f>
        <v>14.21</v>
      </c>
      <c r="H66" s="15">
        <f t="shared" si="15"/>
        <v>1619.94</v>
      </c>
    </row>
    <row r="67" spans="1:8" ht="33.75" x14ac:dyDescent="0.2">
      <c r="A67" s="11" t="s">
        <v>173</v>
      </c>
      <c r="B67" s="12" t="s">
        <v>174</v>
      </c>
      <c r="C67" s="12" t="str">
        <f>VLOOKUP(B67,'Insumos e Serviços'!$A:$F,2,0)</f>
        <v>SINAPI</v>
      </c>
      <c r="D67" s="13" t="str">
        <f>VLOOKUP(B67,'Insumos e Serviços'!$A:$F,4,0)</f>
        <v>ARMAÇÃO DE LAJE DE UMA ESTRUTURA CONVENCIONAL DE CONCRETO ARMADO EM UM EDIFÍCIO DE MÚLTIPLOS PAVIMENTOS UTILIZANDO AÇO CA-50 DE 8,0 MM - MONTAGEM. AF_12/2015</v>
      </c>
      <c r="E67" s="12" t="str">
        <f>VLOOKUP(B67,'Insumos e Serviços'!$A:$F,5,0)</f>
        <v>KG</v>
      </c>
      <c r="F67" s="14">
        <v>539</v>
      </c>
      <c r="G67" s="15">
        <f>VLOOKUP(B67,'Insumos e Serviços'!$A:$F,6,0)</f>
        <v>13.47</v>
      </c>
      <c r="H67" s="15">
        <f t="shared" si="15"/>
        <v>7260.33</v>
      </c>
    </row>
    <row r="68" spans="1:8" ht="33.75" x14ac:dyDescent="0.2">
      <c r="A68" s="11" t="s">
        <v>176</v>
      </c>
      <c r="B68" s="12" t="s">
        <v>177</v>
      </c>
      <c r="C68" s="12" t="str">
        <f>VLOOKUP(B68,'Insumos e Serviços'!$A:$F,2,0)</f>
        <v>SINAPI</v>
      </c>
      <c r="D68" s="13" t="str">
        <f>VLOOKUP(B68,'Insumos e Serviços'!$A:$F,4,0)</f>
        <v>ARMAÇÃO DE LAJE DE UMA ESTRUTURA CONVENCIONAL DE CONCRETO ARMADO EM UM EDIFÍCIO DE MÚLTIPLOS PAVIMENTOS UTILIZANDO AÇO CA-50 DE 10,0 MM - MONTAGEM. AF_12/2015</v>
      </c>
      <c r="E68" s="12" t="str">
        <f>VLOOKUP(B68,'Insumos e Serviços'!$A:$F,5,0)</f>
        <v>KG</v>
      </c>
      <c r="F68" s="14">
        <v>397</v>
      </c>
      <c r="G68" s="15">
        <f>VLOOKUP(B68,'Insumos e Serviços'!$A:$F,6,0)</f>
        <v>12.23</v>
      </c>
      <c r="H68" s="15">
        <f t="shared" si="15"/>
        <v>4855.3100000000004</v>
      </c>
    </row>
    <row r="69" spans="1:8" ht="33.75" x14ac:dyDescent="0.2">
      <c r="A69" s="11" t="s">
        <v>179</v>
      </c>
      <c r="B69" s="12" t="s">
        <v>180</v>
      </c>
      <c r="C69" s="12" t="str">
        <f>VLOOKUP(B69,'Insumos e Serviços'!$A:$F,2,0)</f>
        <v>SINAPI</v>
      </c>
      <c r="D69" s="13" t="str">
        <f>VLOOKUP(B69,'Insumos e Serviços'!$A:$F,4,0)</f>
        <v>LAJE PRÉ-MOLDADA UNIDIRECIONAL, BIAPOIADA, PARA PISO, ENCHIMENTO EM CERÂMICA, VIGOTA CONVENCIONAL, ALTURA TOTAL DA LAJE (ENCHIMENTO+CAPA) = (8+4). AF_11/2020</v>
      </c>
      <c r="E69" s="12" t="str">
        <f>VLOOKUP(B69,'Insumos e Serviços'!$A:$F,5,0)</f>
        <v>m²</v>
      </c>
      <c r="F69" s="14">
        <v>66</v>
      </c>
      <c r="G69" s="15">
        <f>VLOOKUP(B69,'Insumos e Serviços'!$A:$F,6,0)</f>
        <v>145.66999999999999</v>
      </c>
      <c r="H69" s="15">
        <f t="shared" si="15"/>
        <v>9614.2199999999993</v>
      </c>
    </row>
    <row r="70" spans="1:8" ht="22.5" x14ac:dyDescent="0.2">
      <c r="A70" s="11" t="s">
        <v>182</v>
      </c>
      <c r="B70" s="12" t="s">
        <v>183</v>
      </c>
      <c r="C70" s="12" t="str">
        <f>VLOOKUP(B70,'Insumos e Serviços'!$A:$F,2,0)</f>
        <v>SINAPI</v>
      </c>
      <c r="D70" s="13" t="str">
        <f>VLOOKUP(B70,'Insumos e Serviços'!$A:$F,4,0)</f>
        <v>MONTAGEM E DESMONTAGEM DE FÔRMA DE VIGA, ESCORAMENTO METÁLICO, PÉ-DIREITO SIMPLES, EM CHAPA DE MADEIRA RESINADA, 2 UTILIZAÇÕES. AF_12/2015</v>
      </c>
      <c r="E70" s="12" t="str">
        <f>VLOOKUP(B70,'Insumos e Serviços'!$A:$F,5,0)</f>
        <v>m²</v>
      </c>
      <c r="F70" s="14">
        <v>242</v>
      </c>
      <c r="G70" s="15">
        <f>VLOOKUP(B70,'Insumos e Serviços'!$A:$F,6,0)</f>
        <v>129.04</v>
      </c>
      <c r="H70" s="15">
        <f t="shared" si="15"/>
        <v>31227.68</v>
      </c>
    </row>
    <row r="71" spans="1:8" ht="33.75" x14ac:dyDescent="0.2">
      <c r="A71" s="11" t="s">
        <v>185</v>
      </c>
      <c r="B71" s="12" t="s">
        <v>186</v>
      </c>
      <c r="C71" s="12" t="str">
        <f>VLOOKUP(B71,'Insumos e Serviços'!$A:$F,2,0)</f>
        <v>SINAPI</v>
      </c>
      <c r="D71" s="13" t="str">
        <f>VLOOKUP(B71,'Insumos e Serviços'!$A:$F,4,0)</f>
        <v>ARMAÇÃO DE PILAR OU VIGA DE UMA ESTRUTURA CONVENCIONAL DE CONCRETO ARMADO EM UM EDIFÍCIO DE MÚLTIPLOS PAVIMENTOS UTILIZANDO AÇO CA-60 DE 5,0 MM - MONTAGEM. AF_12/2015</v>
      </c>
      <c r="E71" s="12" t="str">
        <f>VLOOKUP(B71,'Insumos e Serviços'!$A:$F,5,0)</f>
        <v>KG</v>
      </c>
      <c r="F71" s="14">
        <v>20</v>
      </c>
      <c r="G71" s="15">
        <f>VLOOKUP(B71,'Insumos e Serviços'!$A:$F,6,0)</f>
        <v>15.53</v>
      </c>
      <c r="H71" s="15">
        <f t="shared" si="15"/>
        <v>310.60000000000002</v>
      </c>
    </row>
    <row r="72" spans="1:8" ht="33.75" x14ac:dyDescent="0.2">
      <c r="A72" s="11" t="s">
        <v>188</v>
      </c>
      <c r="B72" s="12" t="s">
        <v>189</v>
      </c>
      <c r="C72" s="12" t="str">
        <f>VLOOKUP(B72,'Insumos e Serviços'!$A:$F,2,0)</f>
        <v>SINAPI</v>
      </c>
      <c r="D72" s="13" t="str">
        <f>VLOOKUP(B72,'Insumos e Serviços'!$A:$F,4,0)</f>
        <v>ARMAÇÃO DE PILAR OU VIGA DE UMA ESTRUTURA CONVENCIONAL DE CONCRETO ARMADO EM UM EDIFÍCIO DE MÚLTIPLOS PAVIMENTOS UTILIZANDO AÇO CA-50 DE 6,3 MM - MONTAGEM. AF_12/2015</v>
      </c>
      <c r="E72" s="12" t="str">
        <f>VLOOKUP(B72,'Insumos e Serviços'!$A:$F,5,0)</f>
        <v>KG</v>
      </c>
      <c r="F72" s="14">
        <v>21</v>
      </c>
      <c r="G72" s="15">
        <f>VLOOKUP(B72,'Insumos e Serviços'!$A:$F,6,0)</f>
        <v>14.94</v>
      </c>
      <c r="H72" s="15">
        <f t="shared" si="15"/>
        <v>313.74</v>
      </c>
    </row>
    <row r="73" spans="1:8" ht="33.75" x14ac:dyDescent="0.2">
      <c r="A73" s="11" t="s">
        <v>191</v>
      </c>
      <c r="B73" s="12" t="s">
        <v>192</v>
      </c>
      <c r="C73" s="12" t="str">
        <f>VLOOKUP(B73,'Insumos e Serviços'!$A:$F,2,0)</f>
        <v>SINAPI</v>
      </c>
      <c r="D73" s="13" t="str">
        <f>VLOOKUP(B73,'Insumos e Serviços'!$A:$F,4,0)</f>
        <v>ARMAÇÃO DE PILAR OU VIGA DE UMA ESTRUTURA CONVENCIONAL DE CONCRETO ARMADO EM UM EDIFÍCIO DE MÚLTIPLOS PAVIMENTOS UTILIZANDO AÇO CA-50 DE 8,0 MM - MONTAGEM. AF_12/2015</v>
      </c>
      <c r="E73" s="12" t="str">
        <f>VLOOKUP(B73,'Insumos e Serviços'!$A:$F,5,0)</f>
        <v>KG</v>
      </c>
      <c r="F73" s="14">
        <v>643</v>
      </c>
      <c r="G73" s="15">
        <f>VLOOKUP(B73,'Insumos e Serviços'!$A:$F,6,0)</f>
        <v>14.22</v>
      </c>
      <c r="H73" s="15">
        <f t="shared" si="15"/>
        <v>9143.4599999999991</v>
      </c>
    </row>
    <row r="74" spans="1:8" ht="33.75" x14ac:dyDescent="0.2">
      <c r="A74" s="11" t="s">
        <v>194</v>
      </c>
      <c r="B74" s="12" t="s">
        <v>195</v>
      </c>
      <c r="C74" s="12" t="str">
        <f>VLOOKUP(B74,'Insumos e Serviços'!$A:$F,2,0)</f>
        <v>SINAPI</v>
      </c>
      <c r="D74" s="13" t="str">
        <f>VLOOKUP(B74,'Insumos e Serviços'!$A:$F,4,0)</f>
        <v>ARMAÇÃO DE PILAR OU VIGA DE UMA ESTRUTURA CONVENCIONAL DE CONCRETO ARMADO EM UM EDIFÍCIO DE MÚLTIPLOS PAVIMENTOS UTILIZANDO AÇO CA-50 DE 10,0 MM - MONTAGEM. AF_12/2015</v>
      </c>
      <c r="E74" s="12" t="str">
        <f>VLOOKUP(B74,'Insumos e Serviços'!$A:$F,5,0)</f>
        <v>KG</v>
      </c>
      <c r="F74" s="14">
        <v>51</v>
      </c>
      <c r="G74" s="15">
        <f>VLOOKUP(B74,'Insumos e Serviços'!$A:$F,6,0)</f>
        <v>12.82</v>
      </c>
      <c r="H74" s="15">
        <f t="shared" si="15"/>
        <v>653.82000000000005</v>
      </c>
    </row>
    <row r="75" spans="1:8" ht="33.75" x14ac:dyDescent="0.2">
      <c r="A75" s="11" t="s">
        <v>197</v>
      </c>
      <c r="B75" s="12" t="s">
        <v>198</v>
      </c>
      <c r="C75" s="12" t="str">
        <f>VLOOKUP(B75,'Insumos e Serviços'!$A:$F,2,0)</f>
        <v>SINAPI</v>
      </c>
      <c r="D75" s="13" t="str">
        <f>VLOOKUP(B75,'Insumos e Serviços'!$A:$F,4,0)</f>
        <v>ARMAÇÃO DE PILAR OU VIGA DE UMA ESTRUTURA CONVENCIONAL DE CONCRETO ARMADO EM UM EDIFÍCIO DE MÚLTIPLOS PAVIMENTOS UTILIZANDO AÇO CA-50 DE 12,5 MM - MONTAGEM. AF_12/2015</v>
      </c>
      <c r="E75" s="12" t="str">
        <f>VLOOKUP(B75,'Insumos e Serviços'!$A:$F,5,0)</f>
        <v>KG</v>
      </c>
      <c r="F75" s="14">
        <v>51</v>
      </c>
      <c r="G75" s="15">
        <f>VLOOKUP(B75,'Insumos e Serviços'!$A:$F,6,0)</f>
        <v>10.87</v>
      </c>
      <c r="H75" s="15">
        <f t="shared" si="15"/>
        <v>554.37</v>
      </c>
    </row>
    <row r="76" spans="1:8" ht="33.75" x14ac:dyDescent="0.2">
      <c r="A76" s="11" t="s">
        <v>200</v>
      </c>
      <c r="B76" s="12" t="s">
        <v>201</v>
      </c>
      <c r="C76" s="12" t="str">
        <f>VLOOKUP(B76,'Insumos e Serviços'!$A:$F,2,0)</f>
        <v>SINAPI</v>
      </c>
      <c r="D76" s="13" t="str">
        <f>VLOOKUP(B76,'Insumos e Serviços'!$A:$F,4,0)</f>
        <v>ARMAÇÃO DE PILAR OU VIGA DE UMA ESTRUTURA CONVENCIONAL DE CONCRETO ARMADO EM UM EDIFÍCIO DE MÚLTIPLOS PAVIMENTOS UTILIZANDO AÇO CA-50 DE 16,0 MM - MONTAGEM. AF_12/2015</v>
      </c>
      <c r="E76" s="12" t="str">
        <f>VLOOKUP(B76,'Insumos e Serviços'!$A:$F,5,0)</f>
        <v>KG</v>
      </c>
      <c r="F76" s="14">
        <v>171</v>
      </c>
      <c r="G76" s="15">
        <f>VLOOKUP(B76,'Insumos e Serviços'!$A:$F,6,0)</f>
        <v>10.42</v>
      </c>
      <c r="H76" s="15">
        <f t="shared" si="15"/>
        <v>1781.82</v>
      </c>
    </row>
    <row r="77" spans="1:8" ht="33.75" x14ac:dyDescent="0.2">
      <c r="A77" s="11" t="s">
        <v>203</v>
      </c>
      <c r="B77" s="12" t="s">
        <v>204</v>
      </c>
      <c r="C77" s="12" t="str">
        <f>VLOOKUP(B77,'Insumos e Serviços'!$A:$F,2,0)</f>
        <v>SINAPI</v>
      </c>
      <c r="D77" s="13" t="str">
        <f>VLOOKUP(B77,'Insumos e Serviços'!$A:$F,4,0)</f>
        <v>ARMAÇÃO DE PILAR OU VIGA DE UMA ESTRUTURA CONVENCIONAL DE CONCRETO ARMADO EM UM EDIFÍCIO DE MÚLTIPLOS PAVIMENTOS UTILIZANDO AÇO CA-50 DE 20,0 MM - MONTAGEM. AF_12/2015</v>
      </c>
      <c r="E77" s="12" t="str">
        <f>VLOOKUP(B77,'Insumos e Serviços'!$A:$F,5,0)</f>
        <v>KG</v>
      </c>
      <c r="F77" s="14">
        <v>215</v>
      </c>
      <c r="G77" s="15">
        <f>VLOOKUP(B77,'Insumos e Serviços'!$A:$F,6,0)</f>
        <v>11.83</v>
      </c>
      <c r="H77" s="15">
        <f t="shared" si="15"/>
        <v>2543.4499999999998</v>
      </c>
    </row>
    <row r="78" spans="1:8" x14ac:dyDescent="0.2">
      <c r="A78" s="16" t="s">
        <v>206</v>
      </c>
      <c r="B78" s="16"/>
      <c r="C78" s="16"/>
      <c r="D78" s="16" t="s">
        <v>207</v>
      </c>
      <c r="E78" s="16"/>
      <c r="F78" s="17"/>
      <c r="G78" s="16"/>
      <c r="H78" s="18">
        <f>SUM(H79:H89)</f>
        <v>122083.70000000003</v>
      </c>
    </row>
    <row r="79" spans="1:8" x14ac:dyDescent="0.2">
      <c r="A79" s="11" t="s">
        <v>208</v>
      </c>
      <c r="B79" s="12" t="s">
        <v>209</v>
      </c>
      <c r="C79" s="12" t="str">
        <f>VLOOKUP(B79,'Insumos e Serviços'!$A:$F,2,0)</f>
        <v>SINAPI</v>
      </c>
      <c r="D79" s="13" t="str">
        <f>VLOOKUP(B79,'Insumos e Serviços'!$A:$F,4,0)</f>
        <v>LIMPEZA DE SUPERFÍCIE COM JATO DE ALTA PRESSÃO. AF_04/2019</v>
      </c>
      <c r="E79" s="12" t="str">
        <f>VLOOKUP(B79,'Insumos e Serviços'!$A:$F,5,0)</f>
        <v>m²</v>
      </c>
      <c r="F79" s="14">
        <v>3317</v>
      </c>
      <c r="G79" s="15">
        <f>VLOOKUP(B79,'Insumos e Serviços'!$A:$F,6,0)</f>
        <v>1.53</v>
      </c>
      <c r="H79" s="15">
        <f t="shared" ref="H79" si="16">TRUNC(F79 * G79, 2)</f>
        <v>5075.01</v>
      </c>
    </row>
    <row r="80" spans="1:8" x14ac:dyDescent="0.2">
      <c r="A80" s="11" t="s">
        <v>211</v>
      </c>
      <c r="B80" s="12" t="s">
        <v>212</v>
      </c>
      <c r="C80" s="12" t="s">
        <v>17</v>
      </c>
      <c r="D80" s="13" t="s">
        <v>213</v>
      </c>
      <c r="E80" s="12" t="s">
        <v>46</v>
      </c>
      <c r="F80" s="14">
        <v>5878</v>
      </c>
      <c r="G80" s="15">
        <f>VLOOKUP(A80,'Orçamento Analítico'!$A:$H,8,0)</f>
        <v>5.53</v>
      </c>
      <c r="H80" s="15">
        <f t="shared" ref="H80:H89" si="17">TRUNC(F80 * G80, 2)</f>
        <v>32505.34</v>
      </c>
    </row>
    <row r="81" spans="1:8" x14ac:dyDescent="0.2">
      <c r="A81" s="11" t="s">
        <v>214</v>
      </c>
      <c r="B81" s="12" t="s">
        <v>215</v>
      </c>
      <c r="C81" s="12" t="s">
        <v>17</v>
      </c>
      <c r="D81" s="13" t="s">
        <v>216</v>
      </c>
      <c r="E81" s="12" t="s">
        <v>46</v>
      </c>
      <c r="F81" s="14">
        <v>118</v>
      </c>
      <c r="G81" s="15">
        <f>VLOOKUP(A81,'Orçamento Analítico'!$A:$H,8,0)</f>
        <v>34.340000000000003</v>
      </c>
      <c r="H81" s="15">
        <f t="shared" si="17"/>
        <v>4052.12</v>
      </c>
    </row>
    <row r="82" spans="1:8" x14ac:dyDescent="0.2">
      <c r="A82" s="11" t="s">
        <v>217</v>
      </c>
      <c r="B82" s="12" t="s">
        <v>218</v>
      </c>
      <c r="C82" s="12" t="s">
        <v>17</v>
      </c>
      <c r="D82" s="13" t="s">
        <v>219</v>
      </c>
      <c r="E82" s="12" t="s">
        <v>46</v>
      </c>
      <c r="F82" s="14">
        <v>124</v>
      </c>
      <c r="G82" s="15">
        <f>VLOOKUP(A82,'Orçamento Analítico'!$A:$H,8,0)</f>
        <v>6.86</v>
      </c>
      <c r="H82" s="15">
        <f t="shared" si="17"/>
        <v>850.64</v>
      </c>
    </row>
    <row r="83" spans="1:8" x14ac:dyDescent="0.2">
      <c r="A83" s="11" t="s">
        <v>220</v>
      </c>
      <c r="B83" s="12" t="s">
        <v>221</v>
      </c>
      <c r="C83" s="12" t="s">
        <v>17</v>
      </c>
      <c r="D83" s="13" t="s">
        <v>222</v>
      </c>
      <c r="E83" s="12" t="s">
        <v>46</v>
      </c>
      <c r="F83" s="14">
        <v>124</v>
      </c>
      <c r="G83" s="15">
        <f>VLOOKUP(A83,'Orçamento Analítico'!$A:$H,8,0)</f>
        <v>34.340000000000003</v>
      </c>
      <c r="H83" s="15">
        <f t="shared" si="17"/>
        <v>4258.16</v>
      </c>
    </row>
    <row r="84" spans="1:8" ht="22.5" x14ac:dyDescent="0.2">
      <c r="A84" s="11" t="s">
        <v>223</v>
      </c>
      <c r="B84" s="12" t="s">
        <v>224</v>
      </c>
      <c r="C84" s="12" t="s">
        <v>17</v>
      </c>
      <c r="D84" s="13" t="s">
        <v>225</v>
      </c>
      <c r="E84" s="12" t="s">
        <v>163</v>
      </c>
      <c r="F84" s="14">
        <v>18</v>
      </c>
      <c r="G84" s="15">
        <f>VLOOKUP(A84,'Orçamento Analítico'!$A:$H,8,0)</f>
        <v>25.82</v>
      </c>
      <c r="H84" s="15">
        <f t="shared" si="17"/>
        <v>464.76</v>
      </c>
    </row>
    <row r="85" spans="1:8" ht="22.5" x14ac:dyDescent="0.2">
      <c r="A85" s="11" t="s">
        <v>226</v>
      </c>
      <c r="B85" s="12" t="s">
        <v>227</v>
      </c>
      <c r="C85" s="12" t="s">
        <v>17</v>
      </c>
      <c r="D85" s="13" t="s">
        <v>228</v>
      </c>
      <c r="E85" s="12" t="s">
        <v>46</v>
      </c>
      <c r="F85" s="14">
        <v>124</v>
      </c>
      <c r="G85" s="15">
        <f>VLOOKUP(A85,'Orçamento Analítico'!$A:$H,8,0)</f>
        <v>269.95000000000005</v>
      </c>
      <c r="H85" s="15">
        <f t="shared" si="17"/>
        <v>33473.800000000003</v>
      </c>
    </row>
    <row r="86" spans="1:8" x14ac:dyDescent="0.2">
      <c r="A86" s="11" t="s">
        <v>229</v>
      </c>
      <c r="B86" s="12" t="s">
        <v>230</v>
      </c>
      <c r="C86" s="12" t="s">
        <v>17</v>
      </c>
      <c r="D86" s="13" t="s">
        <v>231</v>
      </c>
      <c r="E86" s="12" t="s">
        <v>46</v>
      </c>
      <c r="F86" s="14">
        <v>113</v>
      </c>
      <c r="G86" s="15">
        <f>VLOOKUP(A86,'Orçamento Analítico'!$A:$H,8,0)</f>
        <v>21.990000000000002</v>
      </c>
      <c r="H86" s="15">
        <f t="shared" si="17"/>
        <v>2484.87</v>
      </c>
    </row>
    <row r="87" spans="1:8" x14ac:dyDescent="0.2">
      <c r="A87" s="11" t="s">
        <v>232</v>
      </c>
      <c r="B87" s="12" t="s">
        <v>233</v>
      </c>
      <c r="C87" s="12" t="s">
        <v>17</v>
      </c>
      <c r="D87" s="13" t="s">
        <v>234</v>
      </c>
      <c r="E87" s="12" t="s">
        <v>235</v>
      </c>
      <c r="F87" s="14">
        <v>278</v>
      </c>
      <c r="G87" s="15">
        <f>VLOOKUP(A87,'Orçamento Analítico'!$A:$H,8,0)</f>
        <v>64.180000000000007</v>
      </c>
      <c r="H87" s="15">
        <f t="shared" si="17"/>
        <v>17842.04</v>
      </c>
    </row>
    <row r="88" spans="1:8" x14ac:dyDescent="0.2">
      <c r="A88" s="11" t="s">
        <v>236</v>
      </c>
      <c r="B88" s="12" t="s">
        <v>237</v>
      </c>
      <c r="C88" s="12" t="s">
        <v>17</v>
      </c>
      <c r="D88" s="13" t="s">
        <v>238</v>
      </c>
      <c r="E88" s="12" t="s">
        <v>46</v>
      </c>
      <c r="F88" s="14">
        <v>113</v>
      </c>
      <c r="G88" s="15">
        <f>VLOOKUP(A88,'Orçamento Analítico'!$A:$H,8,0)</f>
        <v>15.919999999999998</v>
      </c>
      <c r="H88" s="15">
        <f t="shared" si="17"/>
        <v>1798.96</v>
      </c>
    </row>
    <row r="89" spans="1:8" x14ac:dyDescent="0.2">
      <c r="A89" s="11" t="s">
        <v>239</v>
      </c>
      <c r="B89" s="12" t="s">
        <v>240</v>
      </c>
      <c r="C89" s="12" t="s">
        <v>17</v>
      </c>
      <c r="D89" s="13" t="s">
        <v>241</v>
      </c>
      <c r="E89" s="12" t="s">
        <v>242</v>
      </c>
      <c r="F89" s="14">
        <v>189</v>
      </c>
      <c r="G89" s="15">
        <f>VLOOKUP(A89,'Orçamento Analítico'!$A:$H,8,0)</f>
        <v>102</v>
      </c>
      <c r="H89" s="15">
        <f t="shared" si="17"/>
        <v>19278</v>
      </c>
    </row>
    <row r="90" spans="1:8" x14ac:dyDescent="0.2">
      <c r="A90" s="6" t="s">
        <v>243</v>
      </c>
      <c r="B90" s="6"/>
      <c r="C90" s="6"/>
      <c r="D90" s="6" t="s">
        <v>244</v>
      </c>
      <c r="E90" s="6"/>
      <c r="F90" s="7"/>
      <c r="G90" s="6"/>
      <c r="H90" s="7">
        <f>H91+H215+H218+H228</f>
        <v>5632241.7699999996</v>
      </c>
    </row>
    <row r="91" spans="1:8" x14ac:dyDescent="0.2">
      <c r="A91" s="16" t="s">
        <v>245</v>
      </c>
      <c r="B91" s="16"/>
      <c r="C91" s="16"/>
      <c r="D91" s="16" t="s">
        <v>246</v>
      </c>
      <c r="E91" s="16"/>
      <c r="F91" s="17"/>
      <c r="G91" s="16"/>
      <c r="H91" s="18">
        <f>H92+H100+H107+H111+H120+H123+H128+H133+H156+H166+H170+H178+H188+H204+H213</f>
        <v>5337199.45</v>
      </c>
    </row>
    <row r="92" spans="1:8" x14ac:dyDescent="0.2">
      <c r="A92" s="8" t="s">
        <v>247</v>
      </c>
      <c r="B92" s="8"/>
      <c r="C92" s="8"/>
      <c r="D92" s="8" t="s">
        <v>248</v>
      </c>
      <c r="E92" s="8"/>
      <c r="F92" s="9"/>
      <c r="G92" s="8"/>
      <c r="H92" s="10">
        <f>SUM(H93:H99)</f>
        <v>187117.73</v>
      </c>
    </row>
    <row r="93" spans="1:8" ht="33.75" x14ac:dyDescent="0.2">
      <c r="A93" s="11" t="s">
        <v>249</v>
      </c>
      <c r="B93" s="12" t="s">
        <v>250</v>
      </c>
      <c r="C93" s="12" t="str">
        <f>VLOOKUP(B93,'Insumos e Serviços'!$A:$F,2,0)</f>
        <v>SINAPI</v>
      </c>
      <c r="D93" s="13" t="str">
        <f>VLOOKUP(B93,'Insumos e Serviços'!$A:$F,4,0)</f>
        <v>(COMPOSIÇÃO REPRESENTATIVA) DO SERVIÇO DE ALVENARIA DE VEDAÇÃO DE BLOCOS VAZADOS DE CERÂMICA DE 9X19X19CM (ESPESSURA 9CM), PARA EDIFICAÇÃO HABITACIONAL UNIFAMILIAR (CASA) E EDIFICAÇÃO PÚBLICA PADRÃO. AF_11/2014</v>
      </c>
      <c r="E93" s="12" t="str">
        <f>VLOOKUP(B93,'Insumos e Serviços'!$A:$F,5,0)</f>
        <v>m²</v>
      </c>
      <c r="F93" s="14">
        <v>180</v>
      </c>
      <c r="G93" s="15">
        <f>VLOOKUP(B93,'Insumos e Serviços'!$A:$F,6,0)</f>
        <v>81.709999999999994</v>
      </c>
      <c r="H93" s="15">
        <f t="shared" ref="H93:H96" si="18">TRUNC(F93 * G93, 2)</f>
        <v>14707.8</v>
      </c>
    </row>
    <row r="94" spans="1:8" ht="22.5" x14ac:dyDescent="0.2">
      <c r="A94" s="11" t="s">
        <v>252</v>
      </c>
      <c r="B94" s="12" t="s">
        <v>253</v>
      </c>
      <c r="C94" s="12" t="str">
        <f>VLOOKUP(B94,'Insumos e Serviços'!$A:$F,2,0)</f>
        <v>SINAPI</v>
      </c>
      <c r="D94" s="13" t="str">
        <f>VLOOKUP(B94,'Insumos e Serviços'!$A:$F,4,0)</f>
        <v>ALVENARIA DE VEDAÇÃO DE BLOCOS CERÂMICOS MACIÇOS DE 5X10X20CM (ESPESSURA 10CM) E ARGAMASSA DE ASSENTAMENTO COM PREPARO EM BETONEIRA. AF_05/2020</v>
      </c>
      <c r="E94" s="12" t="str">
        <f>VLOOKUP(B94,'Insumos e Serviços'!$A:$F,5,0)</f>
        <v>m²</v>
      </c>
      <c r="F94" s="14">
        <v>1</v>
      </c>
      <c r="G94" s="15">
        <f>VLOOKUP(B94,'Insumos e Serviços'!$A:$F,6,0)</f>
        <v>124.16</v>
      </c>
      <c r="H94" s="15">
        <f t="shared" si="18"/>
        <v>124.16</v>
      </c>
    </row>
    <row r="95" spans="1:8" ht="22.5" x14ac:dyDescent="0.2">
      <c r="A95" s="11" t="s">
        <v>255</v>
      </c>
      <c r="B95" s="12" t="s">
        <v>256</v>
      </c>
      <c r="C95" s="12" t="str">
        <f>VLOOKUP(B95,'Insumos e Serviços'!$A:$F,2,0)</f>
        <v>SINAPI</v>
      </c>
      <c r="D95" s="13" t="str">
        <f>VLOOKUP(B95,'Insumos e Serviços'!$A:$F,4,0)</f>
        <v>FIXAÇÃO (ENCUNHAMENTO) DE ALVENARIA DE VEDAÇÃO COM ESPUMA DE POLIURETANO EXPANSIVA. AF_03/2016</v>
      </c>
      <c r="E95" s="12" t="str">
        <f>VLOOKUP(B95,'Insumos e Serviços'!$A:$F,5,0)</f>
        <v>M</v>
      </c>
      <c r="F95" s="14">
        <v>40</v>
      </c>
      <c r="G95" s="15">
        <f>VLOOKUP(B95,'Insumos e Serviços'!$A:$F,6,0)</f>
        <v>11.1</v>
      </c>
      <c r="H95" s="15">
        <f t="shared" si="18"/>
        <v>444</v>
      </c>
    </row>
    <row r="96" spans="1:8" ht="22.5" x14ac:dyDescent="0.2">
      <c r="A96" s="11" t="s">
        <v>258</v>
      </c>
      <c r="B96" s="12" t="s">
        <v>259</v>
      </c>
      <c r="C96" s="12" t="str">
        <f>VLOOKUP(B96,'Insumos e Serviços'!$A:$F,2,0)</f>
        <v>SINAPI</v>
      </c>
      <c r="D96" s="13" t="str">
        <f>VLOOKUP(B96,'Insumos e Serviços'!$A:$F,4,0)</f>
        <v>VERGA MOLDADA IN LOCO EM CONCRETO PARA PORTAS COM ATÉ 1,5 M DE VÃO. AF_03/2016</v>
      </c>
      <c r="E96" s="12" t="str">
        <f>VLOOKUP(B96,'Insumos e Serviços'!$A:$F,5,0)</f>
        <v>M</v>
      </c>
      <c r="F96" s="14">
        <v>12</v>
      </c>
      <c r="G96" s="15">
        <f>VLOOKUP(B96,'Insumos e Serviços'!$A:$F,6,0)</f>
        <v>70.23</v>
      </c>
      <c r="H96" s="15">
        <f t="shared" si="18"/>
        <v>842.76</v>
      </c>
    </row>
    <row r="97" spans="1:8" x14ac:dyDescent="0.2">
      <c r="A97" s="11" t="s">
        <v>261</v>
      </c>
      <c r="B97" s="12" t="s">
        <v>262</v>
      </c>
      <c r="C97" s="12" t="s">
        <v>17</v>
      </c>
      <c r="D97" s="13" t="s">
        <v>263</v>
      </c>
      <c r="E97" s="12" t="s">
        <v>242</v>
      </c>
      <c r="F97" s="14">
        <v>228</v>
      </c>
      <c r="G97" s="15">
        <f>VLOOKUP(A97,'Orçamento Analítico'!$A:$H,8,0)</f>
        <v>76.440000000000012</v>
      </c>
      <c r="H97" s="15">
        <f t="shared" ref="H97:H99" si="19">TRUNC(F97 * G97, 2)</f>
        <v>17428.32</v>
      </c>
    </row>
    <row r="98" spans="1:8" ht="33.75" x14ac:dyDescent="0.2">
      <c r="A98" s="11" t="s">
        <v>264</v>
      </c>
      <c r="B98" s="12" t="s">
        <v>265</v>
      </c>
      <c r="C98" s="12" t="s">
        <v>17</v>
      </c>
      <c r="D98" s="13" t="s">
        <v>266</v>
      </c>
      <c r="E98" s="12" t="s">
        <v>46</v>
      </c>
      <c r="F98" s="14">
        <v>126</v>
      </c>
      <c r="G98" s="15">
        <f>VLOOKUP(A98,'Orçamento Analítico'!$A:$H,8,0)</f>
        <v>1215.6300000000001</v>
      </c>
      <c r="H98" s="15">
        <f t="shared" si="19"/>
        <v>153169.38</v>
      </c>
    </row>
    <row r="99" spans="1:8" x14ac:dyDescent="0.2">
      <c r="A99" s="11" t="s">
        <v>267</v>
      </c>
      <c r="B99" s="12" t="s">
        <v>268</v>
      </c>
      <c r="C99" s="12" t="s">
        <v>17</v>
      </c>
      <c r="D99" s="13" t="s">
        <v>269</v>
      </c>
      <c r="E99" s="12" t="s">
        <v>242</v>
      </c>
      <c r="F99" s="14">
        <v>7</v>
      </c>
      <c r="G99" s="15">
        <f>VLOOKUP(A99,'Orçamento Analítico'!$A:$H,8,0)</f>
        <v>57.33</v>
      </c>
      <c r="H99" s="15">
        <f t="shared" si="19"/>
        <v>401.31</v>
      </c>
    </row>
    <row r="100" spans="1:8" x14ac:dyDescent="0.2">
      <c r="A100" s="8" t="s">
        <v>270</v>
      </c>
      <c r="B100" s="8"/>
      <c r="C100" s="8"/>
      <c r="D100" s="8" t="s">
        <v>271</v>
      </c>
      <c r="E100" s="8"/>
      <c r="F100" s="9"/>
      <c r="G100" s="8"/>
      <c r="H100" s="10">
        <f>SUM(H101:H106)</f>
        <v>31293.500000000004</v>
      </c>
    </row>
    <row r="101" spans="1:8" ht="22.5" x14ac:dyDescent="0.2">
      <c r="A101" s="11" t="s">
        <v>272</v>
      </c>
      <c r="B101" s="12" t="s">
        <v>273</v>
      </c>
      <c r="C101" s="12" t="s">
        <v>17</v>
      </c>
      <c r="D101" s="13" t="s">
        <v>274</v>
      </c>
      <c r="E101" s="12" t="s">
        <v>25</v>
      </c>
      <c r="F101" s="14">
        <v>1</v>
      </c>
      <c r="G101" s="15">
        <f>VLOOKUP(A101,'Orçamento Analítico'!$A:$H,8,0)</f>
        <v>1366.24</v>
      </c>
      <c r="H101" s="15">
        <f t="shared" ref="H101:H106" si="20">TRUNC(F101 * G101, 2)</f>
        <v>1366.24</v>
      </c>
    </row>
    <row r="102" spans="1:8" ht="22.5" x14ac:dyDescent="0.2">
      <c r="A102" s="11" t="s">
        <v>275</v>
      </c>
      <c r="B102" s="12" t="s">
        <v>276</v>
      </c>
      <c r="C102" s="12" t="s">
        <v>17</v>
      </c>
      <c r="D102" s="13" t="s">
        <v>277</v>
      </c>
      <c r="E102" s="12" t="s">
        <v>25</v>
      </c>
      <c r="F102" s="14">
        <v>1</v>
      </c>
      <c r="G102" s="15">
        <f>VLOOKUP(A102,'Orçamento Analítico'!$A:$H,8,0)</f>
        <v>6818.75</v>
      </c>
      <c r="H102" s="15">
        <f t="shared" si="20"/>
        <v>6818.75</v>
      </c>
    </row>
    <row r="103" spans="1:8" ht="33.75" x14ac:dyDescent="0.2">
      <c r="A103" s="11" t="s">
        <v>278</v>
      </c>
      <c r="B103" s="12" t="s">
        <v>279</v>
      </c>
      <c r="C103" s="12" t="s">
        <v>17</v>
      </c>
      <c r="D103" s="13" t="s">
        <v>280</v>
      </c>
      <c r="E103" s="12" t="s">
        <v>25</v>
      </c>
      <c r="F103" s="14">
        <v>1</v>
      </c>
      <c r="G103" s="15">
        <f>VLOOKUP(A103,'Orçamento Analítico'!$A:$H,8,0)</f>
        <v>6975.71</v>
      </c>
      <c r="H103" s="15">
        <f t="shared" si="20"/>
        <v>6975.71</v>
      </c>
    </row>
    <row r="104" spans="1:8" ht="22.5" x14ac:dyDescent="0.2">
      <c r="A104" s="11" t="s">
        <v>281</v>
      </c>
      <c r="B104" s="12" t="s">
        <v>282</v>
      </c>
      <c r="C104" s="12" t="s">
        <v>17</v>
      </c>
      <c r="D104" s="13" t="s">
        <v>283</v>
      </c>
      <c r="E104" s="12" t="s">
        <v>25</v>
      </c>
      <c r="F104" s="14">
        <v>2</v>
      </c>
      <c r="G104" s="15">
        <f>VLOOKUP(A104,'Orçamento Analítico'!$A:$H,8,0)</f>
        <v>4156.28</v>
      </c>
      <c r="H104" s="15">
        <f t="shared" si="20"/>
        <v>8312.56</v>
      </c>
    </row>
    <row r="105" spans="1:8" ht="22.5" x14ac:dyDescent="0.2">
      <c r="A105" s="11" t="s">
        <v>284</v>
      </c>
      <c r="B105" s="12" t="s">
        <v>285</v>
      </c>
      <c r="C105" s="12" t="s">
        <v>17</v>
      </c>
      <c r="D105" s="13" t="s">
        <v>286</v>
      </c>
      <c r="E105" s="12" t="s">
        <v>25</v>
      </c>
      <c r="F105" s="14">
        <v>1</v>
      </c>
      <c r="G105" s="15">
        <f>VLOOKUP(A105,'Orçamento Analítico'!$A:$H,8,0)</f>
        <v>4591.2699999999995</v>
      </c>
      <c r="H105" s="15">
        <f t="shared" si="20"/>
        <v>4591.2700000000004</v>
      </c>
    </row>
    <row r="106" spans="1:8" ht="22.5" x14ac:dyDescent="0.2">
      <c r="A106" s="11" t="s">
        <v>287</v>
      </c>
      <c r="B106" s="12" t="s">
        <v>288</v>
      </c>
      <c r="C106" s="12" t="s">
        <v>17</v>
      </c>
      <c r="D106" s="13" t="s">
        <v>289</v>
      </c>
      <c r="E106" s="12" t="s">
        <v>25</v>
      </c>
      <c r="F106" s="14">
        <v>1</v>
      </c>
      <c r="G106" s="15">
        <f>VLOOKUP(A106,'Orçamento Analítico'!$A:$H,8,0)</f>
        <v>3228.9700000000003</v>
      </c>
      <c r="H106" s="15">
        <f t="shared" si="20"/>
        <v>3228.97</v>
      </c>
    </row>
    <row r="107" spans="1:8" x14ac:dyDescent="0.2">
      <c r="A107" s="8" t="s">
        <v>290</v>
      </c>
      <c r="B107" s="8"/>
      <c r="C107" s="8"/>
      <c r="D107" s="8" t="s">
        <v>291</v>
      </c>
      <c r="E107" s="8"/>
      <c r="F107" s="9"/>
      <c r="G107" s="8"/>
      <c r="H107" s="10">
        <f>SUM(H108:H110)</f>
        <v>81470.189999999988</v>
      </c>
    </row>
    <row r="108" spans="1:8" ht="22.5" x14ac:dyDescent="0.2">
      <c r="A108" s="11" t="s">
        <v>292</v>
      </c>
      <c r="B108" s="12" t="s">
        <v>293</v>
      </c>
      <c r="C108" s="12" t="s">
        <v>17</v>
      </c>
      <c r="D108" s="13" t="s">
        <v>294</v>
      </c>
      <c r="E108" s="12" t="s">
        <v>25</v>
      </c>
      <c r="F108" s="14">
        <v>27</v>
      </c>
      <c r="G108" s="15">
        <f>VLOOKUP(A108,'Orçamento Analítico'!$A:$H,8,0)</f>
        <v>1615.51</v>
      </c>
      <c r="H108" s="15">
        <f t="shared" ref="H108:H110" si="21">TRUNC(F108 * G108, 2)</f>
        <v>43618.77</v>
      </c>
    </row>
    <row r="109" spans="1:8" ht="22.5" x14ac:dyDescent="0.2">
      <c r="A109" s="11" t="s">
        <v>295</v>
      </c>
      <c r="B109" s="12" t="s">
        <v>296</v>
      </c>
      <c r="C109" s="12" t="s">
        <v>17</v>
      </c>
      <c r="D109" s="13" t="s">
        <v>297</v>
      </c>
      <c r="E109" s="12" t="s">
        <v>25</v>
      </c>
      <c r="F109" s="14">
        <v>12</v>
      </c>
      <c r="G109" s="15">
        <f>VLOOKUP(A109,'Orçamento Analítico'!$A:$H,8,0)</f>
        <v>2128.69</v>
      </c>
      <c r="H109" s="15">
        <f t="shared" si="21"/>
        <v>25544.28</v>
      </c>
    </row>
    <row r="110" spans="1:8" ht="22.5" x14ac:dyDescent="0.2">
      <c r="A110" s="11" t="s">
        <v>298</v>
      </c>
      <c r="B110" s="12" t="s">
        <v>299</v>
      </c>
      <c r="C110" s="12" t="s">
        <v>17</v>
      </c>
      <c r="D110" s="13" t="s">
        <v>300</v>
      </c>
      <c r="E110" s="12" t="s">
        <v>25</v>
      </c>
      <c r="F110" s="14">
        <v>6</v>
      </c>
      <c r="G110" s="15">
        <f>VLOOKUP(A110,'Orçamento Analítico'!$A:$H,8,0)</f>
        <v>2051.19</v>
      </c>
      <c r="H110" s="15">
        <f t="shared" si="21"/>
        <v>12307.14</v>
      </c>
    </row>
    <row r="111" spans="1:8" x14ac:dyDescent="0.2">
      <c r="A111" s="8" t="s">
        <v>301</v>
      </c>
      <c r="B111" s="8"/>
      <c r="C111" s="8"/>
      <c r="D111" s="8" t="s">
        <v>302</v>
      </c>
      <c r="E111" s="8"/>
      <c r="F111" s="9"/>
      <c r="G111" s="8"/>
      <c r="H111" s="10">
        <f>SUM(H112:H119)</f>
        <v>890733.79</v>
      </c>
    </row>
    <row r="112" spans="1:8" x14ac:dyDescent="0.2">
      <c r="A112" s="11" t="s">
        <v>303</v>
      </c>
      <c r="B112" s="12" t="s">
        <v>304</v>
      </c>
      <c r="C112" s="12" t="s">
        <v>17</v>
      </c>
      <c r="D112" s="13" t="s">
        <v>305</v>
      </c>
      <c r="E112" s="12" t="s">
        <v>46</v>
      </c>
      <c r="F112" s="14">
        <v>26</v>
      </c>
      <c r="G112" s="15">
        <f>VLOOKUP(A112,'Orçamento Analítico'!$A:$H,8,0)</f>
        <v>770.73</v>
      </c>
      <c r="H112" s="15">
        <f t="shared" ref="H112:H119" si="22">TRUNC(F112 * G112, 2)</f>
        <v>20038.98</v>
      </c>
    </row>
    <row r="113" spans="1:8" ht="22.5" x14ac:dyDescent="0.2">
      <c r="A113" s="11" t="s">
        <v>306</v>
      </c>
      <c r="B113" s="12" t="s">
        <v>307</v>
      </c>
      <c r="C113" s="12" t="s">
        <v>17</v>
      </c>
      <c r="D113" s="13" t="s">
        <v>308</v>
      </c>
      <c r="E113" s="12" t="s">
        <v>46</v>
      </c>
      <c r="F113" s="14">
        <v>154</v>
      </c>
      <c r="G113" s="15">
        <f>VLOOKUP(A113,'Orçamento Analítico'!$A:$H,8,0)</f>
        <v>770.71</v>
      </c>
      <c r="H113" s="15">
        <f t="shared" si="22"/>
        <v>118689.34</v>
      </c>
    </row>
    <row r="114" spans="1:8" ht="22.5" x14ac:dyDescent="0.2">
      <c r="A114" s="11" t="s">
        <v>309</v>
      </c>
      <c r="B114" s="12" t="s">
        <v>310</v>
      </c>
      <c r="C114" s="12" t="s">
        <v>17</v>
      </c>
      <c r="D114" s="13" t="s">
        <v>311</v>
      </c>
      <c r="E114" s="12" t="s">
        <v>46</v>
      </c>
      <c r="F114" s="14">
        <v>7</v>
      </c>
      <c r="G114" s="15">
        <f>VLOOKUP(A114,'Orçamento Analítico'!$A:$H,8,0)</f>
        <v>770.73</v>
      </c>
      <c r="H114" s="15">
        <f t="shared" si="22"/>
        <v>5395.11</v>
      </c>
    </row>
    <row r="115" spans="1:8" ht="22.5" x14ac:dyDescent="0.2">
      <c r="A115" s="11" t="s">
        <v>312</v>
      </c>
      <c r="B115" s="12" t="s">
        <v>313</v>
      </c>
      <c r="C115" s="12" t="s">
        <v>17</v>
      </c>
      <c r="D115" s="13" t="s">
        <v>314</v>
      </c>
      <c r="E115" s="12" t="s">
        <v>46</v>
      </c>
      <c r="F115" s="14">
        <v>8</v>
      </c>
      <c r="G115" s="15">
        <f>VLOOKUP(A115,'Orçamento Analítico'!$A:$H,8,0)</f>
        <v>1109.82</v>
      </c>
      <c r="H115" s="15">
        <f t="shared" si="22"/>
        <v>8878.56</v>
      </c>
    </row>
    <row r="116" spans="1:8" ht="22.5" x14ac:dyDescent="0.2">
      <c r="A116" s="11" t="s">
        <v>315</v>
      </c>
      <c r="B116" s="12" t="s">
        <v>316</v>
      </c>
      <c r="C116" s="12" t="s">
        <v>17</v>
      </c>
      <c r="D116" s="13" t="s">
        <v>317</v>
      </c>
      <c r="E116" s="12" t="s">
        <v>46</v>
      </c>
      <c r="F116" s="14">
        <v>2</v>
      </c>
      <c r="G116" s="15">
        <f>VLOOKUP(A116,'Orçamento Analítico'!$A:$H,8,0)</f>
        <v>963.38</v>
      </c>
      <c r="H116" s="15">
        <f t="shared" si="22"/>
        <v>1926.76</v>
      </c>
    </row>
    <row r="117" spans="1:8" ht="22.5" x14ac:dyDescent="0.2">
      <c r="A117" s="11" t="s">
        <v>318</v>
      </c>
      <c r="B117" s="12" t="s">
        <v>319</v>
      </c>
      <c r="C117" s="12" t="s">
        <v>17</v>
      </c>
      <c r="D117" s="13" t="s">
        <v>320</v>
      </c>
      <c r="E117" s="12" t="s">
        <v>46</v>
      </c>
      <c r="F117" s="14">
        <v>539</v>
      </c>
      <c r="G117" s="15">
        <f>VLOOKUP(A117,'Orçamento Analítico'!$A:$H,8,0)</f>
        <v>1357.79</v>
      </c>
      <c r="H117" s="15">
        <f t="shared" si="22"/>
        <v>731848.81</v>
      </c>
    </row>
    <row r="118" spans="1:8" ht="22.5" x14ac:dyDescent="0.2">
      <c r="A118" s="11" t="s">
        <v>321</v>
      </c>
      <c r="B118" s="12" t="s">
        <v>322</v>
      </c>
      <c r="C118" s="12" t="s">
        <v>17</v>
      </c>
      <c r="D118" s="13" t="s">
        <v>323</v>
      </c>
      <c r="E118" s="12" t="s">
        <v>25</v>
      </c>
      <c r="F118" s="14">
        <v>5</v>
      </c>
      <c r="G118" s="15">
        <f>VLOOKUP(A118,'Orçamento Analítico'!$A:$H,8,0)</f>
        <v>349.85</v>
      </c>
      <c r="H118" s="15">
        <f t="shared" si="22"/>
        <v>1749.25</v>
      </c>
    </row>
    <row r="119" spans="1:8" ht="22.5" x14ac:dyDescent="0.2">
      <c r="A119" s="11" t="s">
        <v>324</v>
      </c>
      <c r="B119" s="12" t="s">
        <v>325</v>
      </c>
      <c r="C119" s="12" t="s">
        <v>17</v>
      </c>
      <c r="D119" s="13" t="s">
        <v>326</v>
      </c>
      <c r="E119" s="12" t="s">
        <v>25</v>
      </c>
      <c r="F119" s="14">
        <v>2</v>
      </c>
      <c r="G119" s="15">
        <f>VLOOKUP(A119,'Orçamento Analítico'!$A:$H,8,0)</f>
        <v>1103.49</v>
      </c>
      <c r="H119" s="15">
        <f t="shared" si="22"/>
        <v>2206.98</v>
      </c>
    </row>
    <row r="120" spans="1:8" x14ac:dyDescent="0.2">
      <c r="A120" s="8" t="s">
        <v>327</v>
      </c>
      <c r="B120" s="8"/>
      <c r="C120" s="8"/>
      <c r="D120" s="8" t="s">
        <v>328</v>
      </c>
      <c r="E120" s="8"/>
      <c r="F120" s="9"/>
      <c r="G120" s="8"/>
      <c r="H120" s="10">
        <f>SUM(H121:H122)</f>
        <v>28093.64</v>
      </c>
    </row>
    <row r="121" spans="1:8" ht="22.5" x14ac:dyDescent="0.2">
      <c r="A121" s="11" t="s">
        <v>329</v>
      </c>
      <c r="B121" s="12" t="s">
        <v>330</v>
      </c>
      <c r="C121" s="12" t="s">
        <v>17</v>
      </c>
      <c r="D121" s="13" t="s">
        <v>331</v>
      </c>
      <c r="E121" s="12" t="s">
        <v>25</v>
      </c>
      <c r="F121" s="14">
        <v>2</v>
      </c>
      <c r="G121" s="15">
        <f>VLOOKUP(A121,'Orçamento Analítico'!$A:$H,8,0)</f>
        <v>3579.52</v>
      </c>
      <c r="H121" s="15">
        <f t="shared" ref="H121:H122" si="23">TRUNC(F121 * G121, 2)</f>
        <v>7159.04</v>
      </c>
    </row>
    <row r="122" spans="1:8" ht="33.75" x14ac:dyDescent="0.2">
      <c r="A122" s="11" t="s">
        <v>332</v>
      </c>
      <c r="B122" s="12" t="s">
        <v>333</v>
      </c>
      <c r="C122" s="12" t="s">
        <v>17</v>
      </c>
      <c r="D122" s="13" t="s">
        <v>334</v>
      </c>
      <c r="E122" s="12" t="s">
        <v>25</v>
      </c>
      <c r="F122" s="14">
        <v>1</v>
      </c>
      <c r="G122" s="15">
        <f>VLOOKUP(A122,'Orçamento Analítico'!$A:$H,8,0)</f>
        <v>20934.599999999999</v>
      </c>
      <c r="H122" s="15">
        <f t="shared" si="23"/>
        <v>20934.599999999999</v>
      </c>
    </row>
    <row r="123" spans="1:8" x14ac:dyDescent="0.2">
      <c r="A123" s="8" t="s">
        <v>335</v>
      </c>
      <c r="B123" s="8"/>
      <c r="C123" s="8"/>
      <c r="D123" s="8" t="s">
        <v>336</v>
      </c>
      <c r="E123" s="8"/>
      <c r="F123" s="9"/>
      <c r="G123" s="8"/>
      <c r="H123" s="10">
        <f>SUM(H124:H127)</f>
        <v>225203.59000000003</v>
      </c>
    </row>
    <row r="124" spans="1:8" ht="22.5" x14ac:dyDescent="0.2">
      <c r="A124" s="11" t="s">
        <v>337</v>
      </c>
      <c r="B124" s="12" t="s">
        <v>338</v>
      </c>
      <c r="C124" s="12" t="str">
        <f>VLOOKUP(B124,'Insumos e Serviços'!$A:$F,2,0)</f>
        <v>SINAPI</v>
      </c>
      <c r="D124" s="13" t="str">
        <f>VLOOKUP(B124,'Insumos e Serviços'!$A:$F,4,0)</f>
        <v>INSTALAÇÃO DE VIDRO LISO FUME, E = 6 MM, EM ESQUADRIA DE ALUMÍNIO OU PVC, FIXADO COM BAGUETE. AF_01/2021_P</v>
      </c>
      <c r="E124" s="12" t="str">
        <f>VLOOKUP(B124,'Insumos e Serviços'!$A:$F,5,0)</f>
        <v>m²</v>
      </c>
      <c r="F124" s="14">
        <v>22</v>
      </c>
      <c r="G124" s="15">
        <f>VLOOKUP(B124,'Insumos e Serviços'!$A:$F,6,0)</f>
        <v>291.58</v>
      </c>
      <c r="H124" s="15">
        <f t="shared" ref="H124" si="24">TRUNC(F124 * G124, 2)</f>
        <v>6414.76</v>
      </c>
    </row>
    <row r="125" spans="1:8" ht="22.5" x14ac:dyDescent="0.2">
      <c r="A125" s="11" t="s">
        <v>340</v>
      </c>
      <c r="B125" s="12" t="s">
        <v>341</v>
      </c>
      <c r="C125" s="12" t="s">
        <v>17</v>
      </c>
      <c r="D125" s="13" t="s">
        <v>342</v>
      </c>
      <c r="E125" s="12" t="s">
        <v>46</v>
      </c>
      <c r="F125" s="14">
        <v>135</v>
      </c>
      <c r="G125" s="15">
        <f>VLOOKUP(A125,'Orçamento Analítico'!$A:$H,8,0)</f>
        <v>219.33999999999997</v>
      </c>
      <c r="H125" s="15">
        <f t="shared" ref="H125:H127" si="25">TRUNC(F125 * G125, 2)</f>
        <v>29610.9</v>
      </c>
    </row>
    <row r="126" spans="1:8" ht="22.5" x14ac:dyDescent="0.2">
      <c r="A126" s="11" t="s">
        <v>343</v>
      </c>
      <c r="B126" s="12" t="s">
        <v>344</v>
      </c>
      <c r="C126" s="12" t="s">
        <v>17</v>
      </c>
      <c r="D126" s="13" t="s">
        <v>345</v>
      </c>
      <c r="E126" s="12" t="s">
        <v>46</v>
      </c>
      <c r="F126" s="14">
        <v>543</v>
      </c>
      <c r="G126" s="15">
        <f>VLOOKUP(A126,'Orçamento Analítico'!$A:$H,8,0)</f>
        <v>333.19</v>
      </c>
      <c r="H126" s="15">
        <f t="shared" si="25"/>
        <v>180922.17</v>
      </c>
    </row>
    <row r="127" spans="1:8" ht="22.5" x14ac:dyDescent="0.2">
      <c r="A127" s="11" t="s">
        <v>346</v>
      </c>
      <c r="B127" s="12" t="s">
        <v>347</v>
      </c>
      <c r="C127" s="12" t="s">
        <v>17</v>
      </c>
      <c r="D127" s="13" t="s">
        <v>348</v>
      </c>
      <c r="E127" s="12" t="s">
        <v>46</v>
      </c>
      <c r="F127" s="14">
        <v>24</v>
      </c>
      <c r="G127" s="15">
        <f>VLOOKUP(A127,'Orçamento Analítico'!$A:$H,8,0)</f>
        <v>343.98999999999995</v>
      </c>
      <c r="H127" s="15">
        <f t="shared" si="25"/>
        <v>8255.76</v>
      </c>
    </row>
    <row r="128" spans="1:8" x14ac:dyDescent="0.2">
      <c r="A128" s="8" t="s">
        <v>349</v>
      </c>
      <c r="B128" s="8"/>
      <c r="C128" s="8"/>
      <c r="D128" s="8" t="s">
        <v>350</v>
      </c>
      <c r="E128" s="8"/>
      <c r="F128" s="9"/>
      <c r="G128" s="8"/>
      <c r="H128" s="10">
        <f>SUM(H129:H132)</f>
        <v>244320.47</v>
      </c>
    </row>
    <row r="129" spans="1:8" ht="33.75" x14ac:dyDescent="0.2">
      <c r="A129" s="11" t="s">
        <v>351</v>
      </c>
      <c r="B129" s="12" t="s">
        <v>352</v>
      </c>
      <c r="C129" s="12" t="s">
        <v>17</v>
      </c>
      <c r="D129" s="13" t="s">
        <v>353</v>
      </c>
      <c r="E129" s="12" t="s">
        <v>46</v>
      </c>
      <c r="F129" s="14">
        <v>924</v>
      </c>
      <c r="G129" s="15">
        <f>VLOOKUP(A129,'Orçamento Analítico'!$A:$H,8,0)</f>
        <v>228.72</v>
      </c>
      <c r="H129" s="15">
        <f t="shared" ref="H129:H132" si="26">TRUNC(F129 * G129, 2)</f>
        <v>211337.28</v>
      </c>
    </row>
    <row r="130" spans="1:8" ht="33.75" x14ac:dyDescent="0.2">
      <c r="A130" s="11" t="s">
        <v>354</v>
      </c>
      <c r="B130" s="12" t="s">
        <v>355</v>
      </c>
      <c r="C130" s="12" t="str">
        <f>VLOOKUP(B130,'Insumos e Serviços'!$A:$F,2,0)</f>
        <v>SINAPI</v>
      </c>
      <c r="D130" s="13" t="str">
        <f>VLOOKUP(B130,'Insumos e Serviços'!$A:$F,4,0)</f>
        <v>VIGA METÁLICA EM PERFIL LAMINADO OU SOLDADO EM AÇO ESTRUTURAL, COM CONEXÕES SOLDADAS, INCLUSOS MÃO DE OBRA, TRANSPORTE E IÇAMENTO UTILIZANDO GUINDASTE - FORNECIMENTO E INSTALAÇÃO. AF_01/2020_P</v>
      </c>
      <c r="E130" s="12" t="str">
        <f>VLOOKUP(B130,'Insumos e Serviços'!$A:$F,5,0)</f>
        <v>KG</v>
      </c>
      <c r="F130" s="14">
        <v>685</v>
      </c>
      <c r="G130" s="15">
        <f>VLOOKUP(B130,'Insumos e Serviços'!$A:$F,6,0)</f>
        <v>14.61</v>
      </c>
      <c r="H130" s="15">
        <f t="shared" si="26"/>
        <v>10007.85</v>
      </c>
    </row>
    <row r="131" spans="1:8" ht="33.75" x14ac:dyDescent="0.2">
      <c r="A131" s="11" t="s">
        <v>357</v>
      </c>
      <c r="B131" s="12" t="s">
        <v>358</v>
      </c>
      <c r="C131" s="12" t="s">
        <v>17</v>
      </c>
      <c r="D131" s="13" t="s">
        <v>359</v>
      </c>
      <c r="E131" s="12" t="s">
        <v>46</v>
      </c>
      <c r="F131" s="14">
        <v>38</v>
      </c>
      <c r="G131" s="15">
        <f>VLOOKUP(A131,'Orçamento Analítico'!$A:$H,8,0)</f>
        <v>158.18</v>
      </c>
      <c r="H131" s="15">
        <f t="shared" si="26"/>
        <v>6010.84</v>
      </c>
    </row>
    <row r="132" spans="1:8" ht="22.5" x14ac:dyDescent="0.2">
      <c r="A132" s="11" t="s">
        <v>360</v>
      </c>
      <c r="B132" s="12" t="s">
        <v>361</v>
      </c>
      <c r="C132" s="12" t="s">
        <v>17</v>
      </c>
      <c r="D132" s="13" t="s">
        <v>362</v>
      </c>
      <c r="E132" s="12" t="s">
        <v>242</v>
      </c>
      <c r="F132" s="14">
        <v>175</v>
      </c>
      <c r="G132" s="15">
        <f>VLOOKUP(A132,'Orçamento Analítico'!$A:$H,8,0)</f>
        <v>96.94</v>
      </c>
      <c r="H132" s="15">
        <f t="shared" si="26"/>
        <v>16964.5</v>
      </c>
    </row>
    <row r="133" spans="1:8" x14ac:dyDescent="0.2">
      <c r="A133" s="8" t="s">
        <v>363</v>
      </c>
      <c r="B133" s="8"/>
      <c r="C133" s="8"/>
      <c r="D133" s="8" t="s">
        <v>364</v>
      </c>
      <c r="E133" s="8"/>
      <c r="F133" s="9"/>
      <c r="G133" s="8"/>
      <c r="H133" s="10">
        <f>SUM(H134:H155)</f>
        <v>1774290.7299999997</v>
      </c>
    </row>
    <row r="134" spans="1:8" x14ac:dyDescent="0.2">
      <c r="A134" s="11" t="s">
        <v>365</v>
      </c>
      <c r="B134" s="12" t="s">
        <v>366</v>
      </c>
      <c r="C134" s="12" t="s">
        <v>17</v>
      </c>
      <c r="D134" s="13" t="s">
        <v>367</v>
      </c>
      <c r="E134" s="12" t="s">
        <v>46</v>
      </c>
      <c r="F134" s="14">
        <v>500</v>
      </c>
      <c r="G134" s="15">
        <f>VLOOKUP(A134,'Orçamento Analítico'!$A:$H,8,0)</f>
        <v>9.6300000000000008</v>
      </c>
      <c r="H134" s="15">
        <f t="shared" ref="H134:H155" si="27">TRUNC(F134 * G134, 2)</f>
        <v>4815</v>
      </c>
    </row>
    <row r="135" spans="1:8" ht="22.5" x14ac:dyDescent="0.2">
      <c r="A135" s="11" t="s">
        <v>368</v>
      </c>
      <c r="B135" s="12" t="s">
        <v>369</v>
      </c>
      <c r="C135" s="12" t="s">
        <v>17</v>
      </c>
      <c r="D135" s="13" t="s">
        <v>370</v>
      </c>
      <c r="E135" s="12" t="s">
        <v>46</v>
      </c>
      <c r="F135" s="14">
        <v>1226</v>
      </c>
      <c r="G135" s="15">
        <f>VLOOKUP(A135,'Orçamento Analítico'!$A:$H,8,0)</f>
        <v>9.6199999999999992</v>
      </c>
      <c r="H135" s="15">
        <f t="shared" si="27"/>
        <v>11794.12</v>
      </c>
    </row>
    <row r="136" spans="1:8" ht="22.5" x14ac:dyDescent="0.2">
      <c r="A136" s="11" t="s">
        <v>371</v>
      </c>
      <c r="B136" s="12" t="s">
        <v>372</v>
      </c>
      <c r="C136" s="12" t="s">
        <v>17</v>
      </c>
      <c r="D136" s="13" t="s">
        <v>373</v>
      </c>
      <c r="E136" s="12" t="s">
        <v>46</v>
      </c>
      <c r="F136" s="14">
        <v>2294</v>
      </c>
      <c r="G136" s="15">
        <f>VLOOKUP(A136,'Orçamento Analítico'!$A:$H,8,0)</f>
        <v>39.950000000000003</v>
      </c>
      <c r="H136" s="15">
        <f t="shared" si="27"/>
        <v>91645.3</v>
      </c>
    </row>
    <row r="137" spans="1:8" x14ac:dyDescent="0.2">
      <c r="A137" s="11" t="s">
        <v>374</v>
      </c>
      <c r="B137" s="12" t="s">
        <v>375</v>
      </c>
      <c r="C137" s="12" t="s">
        <v>17</v>
      </c>
      <c r="D137" s="13" t="s">
        <v>376</v>
      </c>
      <c r="E137" s="12" t="s">
        <v>46</v>
      </c>
      <c r="F137" s="14">
        <v>346</v>
      </c>
      <c r="G137" s="15">
        <f>VLOOKUP(A137,'Orçamento Analítico'!$A:$H,8,0)</f>
        <v>83.77</v>
      </c>
      <c r="H137" s="15">
        <f t="shared" si="27"/>
        <v>28984.42</v>
      </c>
    </row>
    <row r="138" spans="1:8" ht="22.5" x14ac:dyDescent="0.2">
      <c r="A138" s="11" t="s">
        <v>377</v>
      </c>
      <c r="B138" s="12" t="s">
        <v>378</v>
      </c>
      <c r="C138" s="12" t="str">
        <f>VLOOKUP(B138,'Insumos e Serviços'!$A:$F,2,0)</f>
        <v>SINAPI</v>
      </c>
      <c r="D138" s="13" t="str">
        <f>VLOOKUP(B138,'Insumos e Serviços'!$A:$F,4,0)</f>
        <v>PISO CIMENTADO, TRAÇO 1:3 (CIMENTO E AREIA), ACABAMENTO LISO, ESPESSURA 3,0 CM, PREPARO MECÂNICO DA ARGAMASSA. AF_06/2018</v>
      </c>
      <c r="E138" s="12" t="str">
        <f>VLOOKUP(B138,'Insumos e Serviços'!$A:$F,5,0)</f>
        <v>m²</v>
      </c>
      <c r="F138" s="14">
        <v>169</v>
      </c>
      <c r="G138" s="15">
        <f>VLOOKUP(B138,'Insumos e Serviços'!$A:$F,6,0)</f>
        <v>35.39</v>
      </c>
      <c r="H138" s="15">
        <f t="shared" si="27"/>
        <v>5980.91</v>
      </c>
    </row>
    <row r="139" spans="1:8" ht="22.5" x14ac:dyDescent="0.2">
      <c r="A139" s="11" t="s">
        <v>380</v>
      </c>
      <c r="B139" s="12" t="s">
        <v>381</v>
      </c>
      <c r="C139" s="12" t="s">
        <v>17</v>
      </c>
      <c r="D139" s="13" t="s">
        <v>382</v>
      </c>
      <c r="E139" s="12" t="s">
        <v>46</v>
      </c>
      <c r="F139" s="14">
        <v>1226</v>
      </c>
      <c r="G139" s="15">
        <f>VLOOKUP(A139,'Orçamento Analítico'!$A:$H,8,0)</f>
        <v>199.6</v>
      </c>
      <c r="H139" s="15">
        <f t="shared" si="27"/>
        <v>244709.6</v>
      </c>
    </row>
    <row r="140" spans="1:8" ht="22.5" x14ac:dyDescent="0.2">
      <c r="A140" s="11" t="s">
        <v>383</v>
      </c>
      <c r="B140" s="12" t="s">
        <v>384</v>
      </c>
      <c r="C140" s="12" t="s">
        <v>17</v>
      </c>
      <c r="D140" s="13" t="s">
        <v>385</v>
      </c>
      <c r="E140" s="12" t="s">
        <v>46</v>
      </c>
      <c r="F140" s="14">
        <v>500</v>
      </c>
      <c r="G140" s="15">
        <f>VLOOKUP(A140,'Orçamento Analítico'!$A:$H,8,0)</f>
        <v>89.699999999999989</v>
      </c>
      <c r="H140" s="15">
        <f t="shared" si="27"/>
        <v>44850</v>
      </c>
    </row>
    <row r="141" spans="1:8" ht="22.5" x14ac:dyDescent="0.2">
      <c r="A141" s="11" t="s">
        <v>386</v>
      </c>
      <c r="B141" s="12" t="s">
        <v>387</v>
      </c>
      <c r="C141" s="12" t="s">
        <v>17</v>
      </c>
      <c r="D141" s="13" t="s">
        <v>388</v>
      </c>
      <c r="E141" s="12" t="s">
        <v>46</v>
      </c>
      <c r="F141" s="14">
        <v>1137</v>
      </c>
      <c r="G141" s="15">
        <f>VLOOKUP(A141,'Orçamento Analítico'!$A:$H,8,0)</f>
        <v>153.43</v>
      </c>
      <c r="H141" s="15">
        <f t="shared" si="27"/>
        <v>174449.91</v>
      </c>
    </row>
    <row r="142" spans="1:8" ht="22.5" x14ac:dyDescent="0.2">
      <c r="A142" s="11" t="s">
        <v>389</v>
      </c>
      <c r="B142" s="12" t="s">
        <v>390</v>
      </c>
      <c r="C142" s="12" t="s">
        <v>17</v>
      </c>
      <c r="D142" s="13" t="s">
        <v>391</v>
      </c>
      <c r="E142" s="12" t="s">
        <v>46</v>
      </c>
      <c r="F142" s="14">
        <v>18</v>
      </c>
      <c r="G142" s="15">
        <f>VLOOKUP(A142,'Orçamento Analítico'!$A:$H,8,0)</f>
        <v>310.56</v>
      </c>
      <c r="H142" s="15">
        <f t="shared" si="27"/>
        <v>5590.08</v>
      </c>
    </row>
    <row r="143" spans="1:8" ht="22.5" x14ac:dyDescent="0.2">
      <c r="A143" s="11" t="s">
        <v>392</v>
      </c>
      <c r="B143" s="12" t="s">
        <v>393</v>
      </c>
      <c r="C143" s="12" t="s">
        <v>17</v>
      </c>
      <c r="D143" s="13" t="s">
        <v>394</v>
      </c>
      <c r="E143" s="12" t="s">
        <v>46</v>
      </c>
      <c r="F143" s="14">
        <v>3</v>
      </c>
      <c r="G143" s="15">
        <f>VLOOKUP(A143,'Orçamento Analítico'!$A:$H,8,0)</f>
        <v>311.68</v>
      </c>
      <c r="H143" s="15">
        <f t="shared" si="27"/>
        <v>935.04</v>
      </c>
    </row>
    <row r="144" spans="1:8" ht="22.5" x14ac:dyDescent="0.2">
      <c r="A144" s="11" t="s">
        <v>395</v>
      </c>
      <c r="B144" s="12" t="s">
        <v>396</v>
      </c>
      <c r="C144" s="12" t="s">
        <v>17</v>
      </c>
      <c r="D144" s="13" t="s">
        <v>397</v>
      </c>
      <c r="E144" s="12" t="s">
        <v>46</v>
      </c>
      <c r="F144" s="14">
        <v>6</v>
      </c>
      <c r="G144" s="15">
        <f>VLOOKUP(A144,'Orçamento Analítico'!$A:$H,8,0)</f>
        <v>107.58999999999999</v>
      </c>
      <c r="H144" s="15">
        <f t="shared" si="27"/>
        <v>645.54</v>
      </c>
    </row>
    <row r="145" spans="1:8" ht="22.5" x14ac:dyDescent="0.2">
      <c r="A145" s="11" t="s">
        <v>398</v>
      </c>
      <c r="B145" s="12" t="s">
        <v>399</v>
      </c>
      <c r="C145" s="12" t="s">
        <v>17</v>
      </c>
      <c r="D145" s="13" t="s">
        <v>400</v>
      </c>
      <c r="E145" s="12" t="s">
        <v>46</v>
      </c>
      <c r="F145" s="14">
        <v>4</v>
      </c>
      <c r="G145" s="15">
        <f>VLOOKUP(A145,'Orçamento Analítico'!$A:$H,8,0)</f>
        <v>362.35999999999996</v>
      </c>
      <c r="H145" s="15">
        <f t="shared" si="27"/>
        <v>1449.44</v>
      </c>
    </row>
    <row r="146" spans="1:8" x14ac:dyDescent="0.2">
      <c r="A146" s="11" t="s">
        <v>401</v>
      </c>
      <c r="B146" s="12" t="s">
        <v>402</v>
      </c>
      <c r="C146" s="12" t="str">
        <f>VLOOKUP(B146,'Insumos e Serviços'!$A:$F,2,0)</f>
        <v>SINAPI</v>
      </c>
      <c r="D146" s="13" t="str">
        <f>VLOOKUP(B146,'Insumos e Serviços'!$A:$F,4,0)</f>
        <v>PISO EM GRANILITE, MARMORITE OU GRANITINA EM AMBIENTES INTERNOS. AF_09/2020</v>
      </c>
      <c r="E146" s="12" t="str">
        <f>VLOOKUP(B146,'Insumos e Serviços'!$A:$F,5,0)</f>
        <v>m²</v>
      </c>
      <c r="F146" s="14">
        <v>133</v>
      </c>
      <c r="G146" s="15">
        <f>VLOOKUP(B146,'Insumos e Serviços'!$A:$F,6,0)</f>
        <v>36.700000000000003</v>
      </c>
      <c r="H146" s="15">
        <f t="shared" si="27"/>
        <v>4881.1000000000004</v>
      </c>
    </row>
    <row r="147" spans="1:8" x14ac:dyDescent="0.2">
      <c r="A147" s="11" t="s">
        <v>404</v>
      </c>
      <c r="B147" s="12" t="s">
        <v>405</v>
      </c>
      <c r="C147" s="12" t="s">
        <v>17</v>
      </c>
      <c r="D147" s="13" t="s">
        <v>406</v>
      </c>
      <c r="E147" s="12" t="s">
        <v>46</v>
      </c>
      <c r="F147" s="14">
        <v>2</v>
      </c>
      <c r="G147" s="15">
        <f>VLOOKUP(A147,'Orçamento Analítico'!$A:$H,8,0)</f>
        <v>409.32</v>
      </c>
      <c r="H147" s="15">
        <f t="shared" si="27"/>
        <v>818.64</v>
      </c>
    </row>
    <row r="148" spans="1:8" ht="22.5" x14ac:dyDescent="0.2">
      <c r="A148" s="11" t="s">
        <v>407</v>
      </c>
      <c r="B148" s="12" t="s">
        <v>408</v>
      </c>
      <c r="C148" s="12" t="s">
        <v>17</v>
      </c>
      <c r="D148" s="13" t="s">
        <v>409</v>
      </c>
      <c r="E148" s="12" t="s">
        <v>46</v>
      </c>
      <c r="F148" s="14">
        <v>144</v>
      </c>
      <c r="G148" s="15">
        <f>VLOOKUP(A148,'Orçamento Analítico'!$A:$H,8,0)</f>
        <v>131.71</v>
      </c>
      <c r="H148" s="15">
        <f t="shared" si="27"/>
        <v>18966.240000000002</v>
      </c>
    </row>
    <row r="149" spans="1:8" ht="22.5" x14ac:dyDescent="0.2">
      <c r="A149" s="11" t="s">
        <v>410</v>
      </c>
      <c r="B149" s="12" t="s">
        <v>411</v>
      </c>
      <c r="C149" s="12" t="s">
        <v>17</v>
      </c>
      <c r="D149" s="13" t="s">
        <v>412</v>
      </c>
      <c r="E149" s="12" t="s">
        <v>46</v>
      </c>
      <c r="F149" s="14">
        <v>204</v>
      </c>
      <c r="G149" s="15">
        <f>VLOOKUP(A149,'Orçamento Analítico'!$A:$H,8,0)</f>
        <v>131.71</v>
      </c>
      <c r="H149" s="15">
        <f t="shared" si="27"/>
        <v>26868.84</v>
      </c>
    </row>
    <row r="150" spans="1:8" ht="22.5" x14ac:dyDescent="0.2">
      <c r="A150" s="11" t="s">
        <v>413</v>
      </c>
      <c r="B150" s="12" t="s">
        <v>414</v>
      </c>
      <c r="C150" s="12" t="s">
        <v>17</v>
      </c>
      <c r="D150" s="13" t="s">
        <v>415</v>
      </c>
      <c r="E150" s="12" t="s">
        <v>46</v>
      </c>
      <c r="F150" s="14">
        <v>335</v>
      </c>
      <c r="G150" s="15">
        <f>VLOOKUP(A150,'Orçamento Analítico'!$A:$H,8,0)</f>
        <v>131.81</v>
      </c>
      <c r="H150" s="15">
        <f t="shared" si="27"/>
        <v>44156.35</v>
      </c>
    </row>
    <row r="151" spans="1:8" ht="22.5" x14ac:dyDescent="0.2">
      <c r="A151" s="11" t="s">
        <v>416</v>
      </c>
      <c r="B151" s="12" t="s">
        <v>417</v>
      </c>
      <c r="C151" s="12" t="s">
        <v>17</v>
      </c>
      <c r="D151" s="13" t="s">
        <v>418</v>
      </c>
      <c r="E151" s="12" t="s">
        <v>242</v>
      </c>
      <c r="F151" s="14">
        <v>74</v>
      </c>
      <c r="G151" s="15">
        <f>VLOOKUP(A151,'Orçamento Analítico'!$A:$H,8,0)</f>
        <v>37.200000000000003</v>
      </c>
      <c r="H151" s="15">
        <f t="shared" si="27"/>
        <v>2752.8</v>
      </c>
    </row>
    <row r="152" spans="1:8" ht="22.5" x14ac:dyDescent="0.2">
      <c r="A152" s="11" t="s">
        <v>419</v>
      </c>
      <c r="B152" s="12" t="s">
        <v>420</v>
      </c>
      <c r="C152" s="12" t="s">
        <v>17</v>
      </c>
      <c r="D152" s="13" t="s">
        <v>421</v>
      </c>
      <c r="E152" s="12" t="s">
        <v>46</v>
      </c>
      <c r="F152" s="14">
        <v>1807</v>
      </c>
      <c r="G152" s="15">
        <f>VLOOKUP(A152,'Orçamento Analítico'!$A:$H,8,0)</f>
        <v>397.71000000000004</v>
      </c>
      <c r="H152" s="15">
        <f t="shared" si="27"/>
        <v>718661.97</v>
      </c>
    </row>
    <row r="153" spans="1:8" ht="22.5" x14ac:dyDescent="0.2">
      <c r="A153" s="11" t="s">
        <v>422</v>
      </c>
      <c r="B153" s="12" t="s">
        <v>423</v>
      </c>
      <c r="C153" s="12" t="s">
        <v>17</v>
      </c>
      <c r="D153" s="13" t="s">
        <v>424</v>
      </c>
      <c r="E153" s="12" t="s">
        <v>46</v>
      </c>
      <c r="F153" s="14">
        <v>10</v>
      </c>
      <c r="G153" s="15">
        <f>VLOOKUP(A153,'Orçamento Analítico'!$A:$H,8,0)</f>
        <v>315.95000000000005</v>
      </c>
      <c r="H153" s="15">
        <f t="shared" si="27"/>
        <v>3159.5</v>
      </c>
    </row>
    <row r="154" spans="1:8" ht="22.5" x14ac:dyDescent="0.2">
      <c r="A154" s="11" t="s">
        <v>425</v>
      </c>
      <c r="B154" s="12" t="s">
        <v>426</v>
      </c>
      <c r="C154" s="12" t="s">
        <v>17</v>
      </c>
      <c r="D154" s="13" t="s">
        <v>427</v>
      </c>
      <c r="E154" s="12" t="s">
        <v>46</v>
      </c>
      <c r="F154" s="14">
        <v>1703</v>
      </c>
      <c r="G154" s="15">
        <f>VLOOKUP(A154,'Orçamento Analítico'!$A:$H,8,0)</f>
        <v>194.25</v>
      </c>
      <c r="H154" s="15">
        <f t="shared" si="27"/>
        <v>330807.75</v>
      </c>
    </row>
    <row r="155" spans="1:8" ht="22.5" x14ac:dyDescent="0.2">
      <c r="A155" s="11" t="s">
        <v>428</v>
      </c>
      <c r="B155" s="12" t="s">
        <v>429</v>
      </c>
      <c r="C155" s="12" t="str">
        <f>VLOOKUP(B155,'Insumos e Serviços'!$A:$F,2,0)</f>
        <v>SINAPI</v>
      </c>
      <c r="D155" s="13" t="str">
        <f>VLOOKUP(B155,'Insumos e Serviços'!$A:$F,4,0)</f>
        <v>EXECUÇÃO DE PASSEIO EM PISO INTERTRAVADO, COM BLOCO RETANGULAR COR NATURAL DE 20 X 10 CM, ESPESSURA 6 CM. AF_12/2015</v>
      </c>
      <c r="E155" s="12" t="str">
        <f>VLOOKUP(B155,'Insumos e Serviços'!$A:$F,5,0)</f>
        <v>m²</v>
      </c>
      <c r="F155" s="14">
        <v>111</v>
      </c>
      <c r="G155" s="15">
        <f>VLOOKUP(B155,'Insumos e Serviços'!$A:$F,6,0)</f>
        <v>66.38</v>
      </c>
      <c r="H155" s="15">
        <f t="shared" si="27"/>
        <v>7368.18</v>
      </c>
    </row>
    <row r="156" spans="1:8" x14ac:dyDescent="0.2">
      <c r="A156" s="8" t="s">
        <v>431</v>
      </c>
      <c r="B156" s="8"/>
      <c r="C156" s="8"/>
      <c r="D156" s="8" t="s">
        <v>432</v>
      </c>
      <c r="E156" s="8"/>
      <c r="F156" s="9"/>
      <c r="G156" s="8"/>
      <c r="H156" s="10">
        <f>SUM(H157:H165)</f>
        <v>674626.2300000001</v>
      </c>
    </row>
    <row r="157" spans="1:8" ht="33.75" x14ac:dyDescent="0.2">
      <c r="A157" s="11" t="s">
        <v>433</v>
      </c>
      <c r="B157" s="12" t="s">
        <v>434</v>
      </c>
      <c r="C157" s="12" t="str">
        <f>VLOOKUP(B157,'Insumos e Serviços'!$A:$F,2,0)</f>
        <v>SINAPI</v>
      </c>
      <c r="D157" s="13" t="str">
        <f>VLOOKUP(B157,'Insumos e Serviços'!$A:$F,4,0)</f>
        <v>CHAPISCO APLICADO EM ALVENARIAS E ESTRUTURAS DE CONCRETO INTERNAS, COM COLHER DE PEDREIRO.  ARGAMASSA TRAÇO 1:3 COM PREPARO EM BETONEIRA 400L. AF_06/2014</v>
      </c>
      <c r="E157" s="12" t="str">
        <f>VLOOKUP(B157,'Insumos e Serviços'!$A:$F,5,0)</f>
        <v>m²</v>
      </c>
      <c r="F157" s="14">
        <v>6549</v>
      </c>
      <c r="G157" s="15">
        <f>VLOOKUP(B157,'Insumos e Serviços'!$A:$F,6,0)</f>
        <v>3.43</v>
      </c>
      <c r="H157" s="15">
        <f t="shared" ref="H157:H159" si="28">TRUNC(F157 * G157, 2)</f>
        <v>22463.07</v>
      </c>
    </row>
    <row r="158" spans="1:8" ht="45" x14ac:dyDescent="0.2">
      <c r="A158" s="11" t="s">
        <v>436</v>
      </c>
      <c r="B158" s="12" t="s">
        <v>437</v>
      </c>
      <c r="C158" s="12" t="str">
        <f>VLOOKUP(B158,'Insumos e Serviços'!$A:$F,2,0)</f>
        <v>SINAPI</v>
      </c>
      <c r="D158" s="13" t="str">
        <f>VLOOKUP(B158,'Insumos e Serviços'!$A:$F,4,0)</f>
        <v>(COMPOSIÇÃO REPRESENTATIVA) DO SERVIÇO DE EMBOÇO/MASSA ÚNICA, APLICADO MANUALMENTE, TRAÇO 1:2:8, EM BETONEIRA DE 400L, PAREDES INTERNAS, COM EXECUÇÃO DE TALISCAS, EDIFICAÇÃO HABITACIONAL UNIFAMILIAR (CASAS) E EDIFICAÇÃO PÚBLICA PADRÃO. AF_12/2014</v>
      </c>
      <c r="E158" s="12" t="str">
        <f>VLOOKUP(B158,'Insumos e Serviços'!$A:$F,5,0)</f>
        <v>m²</v>
      </c>
      <c r="F158" s="14">
        <v>6035</v>
      </c>
      <c r="G158" s="15">
        <f>VLOOKUP(B158,'Insumos e Serviços'!$A:$F,6,0)</f>
        <v>30.77</v>
      </c>
      <c r="H158" s="15">
        <f t="shared" si="28"/>
        <v>185696.95</v>
      </c>
    </row>
    <row r="159" spans="1:8" ht="33.75" x14ac:dyDescent="0.2">
      <c r="A159" s="11" t="s">
        <v>439</v>
      </c>
      <c r="B159" s="12" t="s">
        <v>440</v>
      </c>
      <c r="C159" s="12" t="str">
        <f>VLOOKUP(B159,'Insumos e Serviços'!$A:$F,2,0)</f>
        <v>SINAPI</v>
      </c>
      <c r="D159" s="13" t="str">
        <f>VLOOKUP(B159,'Insumos e Serviços'!$A:$F,4,0)</f>
        <v>EMBOÇO OU MASSA ÚNICA EM ARGAMASSA TRAÇO 1:2:8, PREPARO MECÂNICO COM BETONEIRA 400 L, APLICADA MANUALMENTE EM PANOS CEGOS DE FACHADA (SEM PRESENÇA DE VÃOS), ESPESSURA DE 35 MM. AF_06/2014</v>
      </c>
      <c r="E159" s="12" t="str">
        <f>VLOOKUP(B159,'Insumos e Serviços'!$A:$F,5,0)</f>
        <v>m²</v>
      </c>
      <c r="F159" s="14">
        <v>720</v>
      </c>
      <c r="G159" s="15">
        <f>VLOOKUP(B159,'Insumos e Serviços'!$A:$F,6,0)</f>
        <v>41.32</v>
      </c>
      <c r="H159" s="15">
        <f t="shared" si="28"/>
        <v>29750.400000000001</v>
      </c>
    </row>
    <row r="160" spans="1:8" ht="22.5" x14ac:dyDescent="0.2">
      <c r="A160" s="11" t="s">
        <v>442</v>
      </c>
      <c r="B160" s="12" t="s">
        <v>443</v>
      </c>
      <c r="C160" s="12" t="s">
        <v>17</v>
      </c>
      <c r="D160" s="13" t="s">
        <v>444</v>
      </c>
      <c r="E160" s="12" t="s">
        <v>46</v>
      </c>
      <c r="F160" s="14">
        <v>225</v>
      </c>
      <c r="G160" s="15">
        <f>VLOOKUP(A160,'Orçamento Analítico'!$A:$H,8,0)</f>
        <v>137.60000000000002</v>
      </c>
      <c r="H160" s="15">
        <f t="shared" ref="H160:H165" si="29">TRUNC(F160 * G160, 2)</f>
        <v>30960</v>
      </c>
    </row>
    <row r="161" spans="1:8" ht="22.5" x14ac:dyDescent="0.2">
      <c r="A161" s="11" t="s">
        <v>445</v>
      </c>
      <c r="B161" s="12" t="s">
        <v>446</v>
      </c>
      <c r="C161" s="12" t="s">
        <v>17</v>
      </c>
      <c r="D161" s="13" t="s">
        <v>447</v>
      </c>
      <c r="E161" s="12" t="s">
        <v>46</v>
      </c>
      <c r="F161" s="14">
        <v>87</v>
      </c>
      <c r="G161" s="15">
        <f>VLOOKUP(A161,'Orçamento Analítico'!$A:$H,8,0)</f>
        <v>128.19</v>
      </c>
      <c r="H161" s="15">
        <f t="shared" si="29"/>
        <v>11152.53</v>
      </c>
    </row>
    <row r="162" spans="1:8" ht="22.5" x14ac:dyDescent="0.2">
      <c r="A162" s="11" t="s">
        <v>448</v>
      </c>
      <c r="B162" s="12" t="s">
        <v>449</v>
      </c>
      <c r="C162" s="12" t="s">
        <v>17</v>
      </c>
      <c r="D162" s="13" t="s">
        <v>450</v>
      </c>
      <c r="E162" s="12" t="s">
        <v>46</v>
      </c>
      <c r="F162" s="14">
        <v>494</v>
      </c>
      <c r="G162" s="15">
        <f>VLOOKUP(A162,'Orçamento Analítico'!$A:$H,8,0)</f>
        <v>128.61000000000001</v>
      </c>
      <c r="H162" s="15">
        <f t="shared" si="29"/>
        <v>63533.34</v>
      </c>
    </row>
    <row r="163" spans="1:8" ht="22.5" x14ac:dyDescent="0.2">
      <c r="A163" s="11" t="s">
        <v>451</v>
      </c>
      <c r="B163" s="12" t="s">
        <v>452</v>
      </c>
      <c r="C163" s="12" t="s">
        <v>17</v>
      </c>
      <c r="D163" s="13" t="s">
        <v>453</v>
      </c>
      <c r="E163" s="12" t="s">
        <v>46</v>
      </c>
      <c r="F163" s="14">
        <v>1314</v>
      </c>
      <c r="G163" s="15">
        <f>VLOOKUP(A163,'Orçamento Analítico'!$A:$H,8,0)</f>
        <v>128.61000000000001</v>
      </c>
      <c r="H163" s="15">
        <f t="shared" si="29"/>
        <v>168993.54</v>
      </c>
    </row>
    <row r="164" spans="1:8" ht="22.5" x14ac:dyDescent="0.2">
      <c r="A164" s="11" t="s">
        <v>454</v>
      </c>
      <c r="B164" s="12" t="s">
        <v>455</v>
      </c>
      <c r="C164" s="12" t="s">
        <v>17</v>
      </c>
      <c r="D164" s="13" t="s">
        <v>456</v>
      </c>
      <c r="E164" s="12" t="s">
        <v>46</v>
      </c>
      <c r="F164" s="14">
        <v>1398</v>
      </c>
      <c r="G164" s="15">
        <f>VLOOKUP(A164,'Orçamento Analítico'!$A:$H,8,0)</f>
        <v>112.13</v>
      </c>
      <c r="H164" s="15">
        <f t="shared" si="29"/>
        <v>156757.74</v>
      </c>
    </row>
    <row r="165" spans="1:8" ht="22.5" x14ac:dyDescent="0.2">
      <c r="A165" s="11" t="s">
        <v>457</v>
      </c>
      <c r="B165" s="12" t="s">
        <v>458</v>
      </c>
      <c r="C165" s="12" t="s">
        <v>17</v>
      </c>
      <c r="D165" s="13" t="s">
        <v>459</v>
      </c>
      <c r="E165" s="12" t="s">
        <v>46</v>
      </c>
      <c r="F165" s="14">
        <v>101</v>
      </c>
      <c r="G165" s="15">
        <f>VLOOKUP(A165,'Orçamento Analítico'!$A:$H,8,0)</f>
        <v>52.66</v>
      </c>
      <c r="H165" s="15">
        <f t="shared" si="29"/>
        <v>5318.66</v>
      </c>
    </row>
    <row r="166" spans="1:8" x14ac:dyDescent="0.2">
      <c r="A166" s="8" t="s">
        <v>460</v>
      </c>
      <c r="B166" s="8"/>
      <c r="C166" s="8"/>
      <c r="D166" s="8" t="s">
        <v>461</v>
      </c>
      <c r="E166" s="8"/>
      <c r="F166" s="9"/>
      <c r="G166" s="8"/>
      <c r="H166" s="10">
        <f>SUM(H167:H169)</f>
        <v>144086.42000000001</v>
      </c>
    </row>
    <row r="167" spans="1:8" ht="22.5" x14ac:dyDescent="0.2">
      <c r="A167" s="11" t="s">
        <v>462</v>
      </c>
      <c r="B167" s="12" t="s">
        <v>463</v>
      </c>
      <c r="C167" s="12" t="str">
        <f>VLOOKUP(B167,'Insumos e Serviços'!$A:$F,2,0)</f>
        <v>SINAPI</v>
      </c>
      <c r="D167" s="13" t="str">
        <f>VLOOKUP(B167,'Insumos e Serviços'!$A:$F,4,0)</f>
        <v>FORRO EM DRYWALL, PARA AMBIENTES COMERCIAIS, INCLUSIVE ESTRUTURA DE FIXAÇÃO. AF_05/2017_P</v>
      </c>
      <c r="E167" s="12" t="str">
        <f>VLOOKUP(B167,'Insumos e Serviços'!$A:$F,5,0)</f>
        <v>m²</v>
      </c>
      <c r="F167" s="14">
        <v>2109</v>
      </c>
      <c r="G167" s="15">
        <f>VLOOKUP(B167,'Insumos e Serviços'!$A:$F,6,0)</f>
        <v>57.22</v>
      </c>
      <c r="H167" s="15">
        <f t="shared" ref="H167" si="30">TRUNC(F167 * G167, 2)</f>
        <v>120676.98</v>
      </c>
    </row>
    <row r="168" spans="1:8" ht="22.5" x14ac:dyDescent="0.2">
      <c r="A168" s="11" t="s">
        <v>465</v>
      </c>
      <c r="B168" s="12" t="s">
        <v>466</v>
      </c>
      <c r="C168" s="12" t="s">
        <v>17</v>
      </c>
      <c r="D168" s="13" t="s">
        <v>467</v>
      </c>
      <c r="E168" s="12" t="s">
        <v>25</v>
      </c>
      <c r="F168" s="14">
        <v>81</v>
      </c>
      <c r="G168" s="15">
        <f>VLOOKUP(A168,'Orçamento Analítico'!$A:$H,8,0)</f>
        <v>148.53</v>
      </c>
      <c r="H168" s="15">
        <f t="shared" ref="H168:H169" si="31">TRUNC(F168 * G168, 2)</f>
        <v>12030.93</v>
      </c>
    </row>
    <row r="169" spans="1:8" x14ac:dyDescent="0.2">
      <c r="A169" s="11" t="s">
        <v>468</v>
      </c>
      <c r="B169" s="12" t="s">
        <v>469</v>
      </c>
      <c r="C169" s="12" t="s">
        <v>17</v>
      </c>
      <c r="D169" s="13" t="s">
        <v>470</v>
      </c>
      <c r="E169" s="12" t="s">
        <v>242</v>
      </c>
      <c r="F169" s="14">
        <v>949</v>
      </c>
      <c r="G169" s="15">
        <f>VLOOKUP(A169,'Orçamento Analítico'!$A:$H,8,0)</f>
        <v>11.99</v>
      </c>
      <c r="H169" s="15">
        <f t="shared" si="31"/>
        <v>11378.51</v>
      </c>
    </row>
    <row r="170" spans="1:8" x14ac:dyDescent="0.2">
      <c r="A170" s="8" t="s">
        <v>471</v>
      </c>
      <c r="B170" s="8"/>
      <c r="C170" s="8"/>
      <c r="D170" s="8" t="s">
        <v>472</v>
      </c>
      <c r="E170" s="8"/>
      <c r="F170" s="9"/>
      <c r="G170" s="8"/>
      <c r="H170" s="10">
        <f>SUM(H171:H177)</f>
        <v>182230.74</v>
      </c>
    </row>
    <row r="171" spans="1:8" x14ac:dyDescent="0.2">
      <c r="A171" s="11" t="s">
        <v>473</v>
      </c>
      <c r="B171" s="12" t="s">
        <v>474</v>
      </c>
      <c r="C171" s="12" t="str">
        <f>VLOOKUP(B171,'Insumos e Serviços'!$A:$F,2,0)</f>
        <v>SINAPI</v>
      </c>
      <c r="D171" s="13" t="str">
        <f>VLOOKUP(B171,'Insumos e Serviços'!$A:$F,4,0)</f>
        <v>APLICAÇÃO E LIXAMENTO DE MASSA LÁTEX EM TETO, DUAS DEMÃOS. AF_06/2014</v>
      </c>
      <c r="E171" s="12" t="str">
        <f>VLOOKUP(B171,'Insumos e Serviços'!$A:$F,5,0)</f>
        <v>m²</v>
      </c>
      <c r="F171" s="14">
        <v>2109</v>
      </c>
      <c r="G171" s="15">
        <f>VLOOKUP(B171,'Insumos e Serviços'!$A:$F,6,0)</f>
        <v>24.24</v>
      </c>
      <c r="H171" s="15">
        <f t="shared" ref="H171:H175" si="32">TRUNC(F171 * G171, 2)</f>
        <v>51122.16</v>
      </c>
    </row>
    <row r="172" spans="1:8" ht="22.5" x14ac:dyDescent="0.2">
      <c r="A172" s="11" t="s">
        <v>476</v>
      </c>
      <c r="B172" s="12" t="s">
        <v>3743</v>
      </c>
      <c r="C172" s="12" t="str">
        <f>VLOOKUP(B172,'Insumos e Serviços'!$A:$F,2,0)</f>
        <v>SINAPI</v>
      </c>
      <c r="D172" s="13" t="str">
        <f>VLOOKUP(B172,'Insumos e Serviços'!$A:$F,4,0)</f>
        <v>APLICAÇÃO MANUAL DE PINTURA COM TINTA LÁTEX ACRÍLICA EM TETO, DUAS DEMÃOS. AF_06/2014</v>
      </c>
      <c r="E172" s="12" t="str">
        <f>VLOOKUP(B172,'Insumos e Serviços'!$A:$F,5,0)</f>
        <v>m²</v>
      </c>
      <c r="F172" s="14">
        <v>4155</v>
      </c>
      <c r="G172" s="15">
        <f>VLOOKUP(B172,'Insumos e Serviços'!$A:$F,6,0)</f>
        <v>14.1</v>
      </c>
      <c r="H172" s="15">
        <f t="shared" si="32"/>
        <v>58585.5</v>
      </c>
    </row>
    <row r="173" spans="1:8" x14ac:dyDescent="0.2">
      <c r="A173" s="11" t="s">
        <v>477</v>
      </c>
      <c r="B173" s="12" t="s">
        <v>478</v>
      </c>
      <c r="C173" s="12" t="str">
        <f>VLOOKUP(B173,'Insumos e Serviços'!$A:$F,2,0)</f>
        <v>SINAPI</v>
      </c>
      <c r="D173" s="13" t="str">
        <f>VLOOKUP(B173,'Insumos e Serviços'!$A:$F,4,0)</f>
        <v>APLICAÇÃO DE FUNDO SELADOR ACRÍLICO EM TETO, UMA DEMÃO. AF_06/2014</v>
      </c>
      <c r="E173" s="12" t="str">
        <f>VLOOKUP(B173,'Insumos e Serviços'!$A:$F,5,0)</f>
        <v>m²</v>
      </c>
      <c r="F173" s="14">
        <v>2902</v>
      </c>
      <c r="G173" s="15">
        <f>VLOOKUP(B173,'Insumos e Serviços'!$A:$F,6,0)</f>
        <v>2.88</v>
      </c>
      <c r="H173" s="15">
        <f t="shared" si="32"/>
        <v>8357.76</v>
      </c>
    </row>
    <row r="174" spans="1:8" x14ac:dyDescent="0.2">
      <c r="A174" s="11" t="s">
        <v>480</v>
      </c>
      <c r="B174" s="12" t="s">
        <v>481</v>
      </c>
      <c r="C174" s="12" t="str">
        <f>VLOOKUP(B174,'Insumos e Serviços'!$A:$F,2,0)</f>
        <v>SINAPI</v>
      </c>
      <c r="D174" s="13" t="str">
        <f>VLOOKUP(B174,'Insumos e Serviços'!$A:$F,4,0)</f>
        <v>APLICAÇÃO E LIXAMENTO DE MASSA LÁTEX EM PAREDES, DUAS DEMÃOS. AF_06/2014</v>
      </c>
      <c r="E174" s="12" t="str">
        <f>VLOOKUP(B174,'Insumos e Serviços'!$A:$F,5,0)</f>
        <v>m²</v>
      </c>
      <c r="F174" s="14">
        <v>1817</v>
      </c>
      <c r="G174" s="15">
        <f>VLOOKUP(B174,'Insumos e Serviços'!$A:$F,6,0)</f>
        <v>13.23</v>
      </c>
      <c r="H174" s="15">
        <f t="shared" si="32"/>
        <v>24038.91</v>
      </c>
    </row>
    <row r="175" spans="1:8" ht="22.5" x14ac:dyDescent="0.2">
      <c r="A175" s="11" t="s">
        <v>483</v>
      </c>
      <c r="B175" s="12" t="s">
        <v>484</v>
      </c>
      <c r="C175" s="12" t="str">
        <f>VLOOKUP(B175,'Insumos e Serviços'!$A:$F,2,0)</f>
        <v>SINAPI</v>
      </c>
      <c r="D175" s="13" t="str">
        <f>VLOOKUP(B175,'Insumos e Serviços'!$A:$F,4,0)</f>
        <v>APLICAÇÃO MANUAL DE PINTURA COM TINTA LÁTEX ACRÍLICA EM PAREDES, DUAS DEMÃOS. AF_06/2014</v>
      </c>
      <c r="E175" s="12" t="str">
        <f>VLOOKUP(B175,'Insumos e Serviços'!$A:$F,5,0)</f>
        <v>m²</v>
      </c>
      <c r="F175" s="14">
        <v>2504</v>
      </c>
      <c r="G175" s="15">
        <f>VLOOKUP(B175,'Insumos e Serviços'!$A:$F,6,0)</f>
        <v>12.38</v>
      </c>
      <c r="H175" s="15">
        <f t="shared" si="32"/>
        <v>30999.52</v>
      </c>
    </row>
    <row r="176" spans="1:8" x14ac:dyDescent="0.2">
      <c r="A176" s="11" t="s">
        <v>486</v>
      </c>
      <c r="B176" s="12" t="s">
        <v>487</v>
      </c>
      <c r="C176" s="12" t="s">
        <v>17</v>
      </c>
      <c r="D176" s="13" t="s">
        <v>488</v>
      </c>
      <c r="E176" s="12" t="s">
        <v>46</v>
      </c>
      <c r="F176" s="14">
        <v>87</v>
      </c>
      <c r="G176" s="15">
        <f>VLOOKUP(A176,'Orçamento Analítico'!$A:$H,8,0)</f>
        <v>23.11</v>
      </c>
      <c r="H176" s="15">
        <f t="shared" ref="H176:H177" si="33">TRUNC(F176 * G176, 2)</f>
        <v>2010.57</v>
      </c>
    </row>
    <row r="177" spans="1:8" ht="33.75" x14ac:dyDescent="0.2">
      <c r="A177" s="11" t="s">
        <v>489</v>
      </c>
      <c r="B177" s="12" t="s">
        <v>490</v>
      </c>
      <c r="C177" s="12" t="str">
        <f>VLOOKUP(B177,'Insumos e Serviços'!$A:$F,2,0)</f>
        <v>SINAPI</v>
      </c>
      <c r="D177" s="13" t="str">
        <f>VLOOKUP(B177,'Insumos e Serviços'!$A:$F,4,0)</f>
        <v>PINTURA COM TINTA ALQUÍDICA DE FUNDO E ACABAMENTO (ESMALTE SINTÉTICO GRAFITE) APLICADA A ROLO OU PINCEL SOBRE SUPERFÍCIES METÁLICAS (EXCETO PERFIL) EXECUTADO EM OBRA (POR DEMÃO). AF_01/2020</v>
      </c>
      <c r="E177" s="12" t="str">
        <f>VLOOKUP(B177,'Insumos e Serviços'!$A:$F,5,0)</f>
        <v>m²</v>
      </c>
      <c r="F177" s="14">
        <v>316</v>
      </c>
      <c r="G177" s="15">
        <f>VLOOKUP(B177,'Insumos e Serviços'!$A:$F,6,0)</f>
        <v>22.52</v>
      </c>
      <c r="H177" s="15">
        <f t="shared" si="33"/>
        <v>7116.32</v>
      </c>
    </row>
    <row r="178" spans="1:8" x14ac:dyDescent="0.2">
      <c r="A178" s="8" t="s">
        <v>492</v>
      </c>
      <c r="B178" s="8"/>
      <c r="C178" s="8"/>
      <c r="D178" s="8" t="s">
        <v>493</v>
      </c>
      <c r="E178" s="8"/>
      <c r="F178" s="9"/>
      <c r="G178" s="8"/>
      <c r="H178" s="10">
        <f>SUM(H179:H187)</f>
        <v>151550.06</v>
      </c>
    </row>
    <row r="179" spans="1:8" x14ac:dyDescent="0.2">
      <c r="A179" s="11" t="s">
        <v>494</v>
      </c>
      <c r="B179" s="12" t="s">
        <v>209</v>
      </c>
      <c r="C179" s="12" t="str">
        <f>VLOOKUP(B179,'Insumos e Serviços'!$A:$F,2,0)</f>
        <v>SINAPI</v>
      </c>
      <c r="D179" s="13" t="str">
        <f>VLOOKUP(B179,'Insumos e Serviços'!$A:$F,4,0)</f>
        <v>LIMPEZA DE SUPERFÍCIE COM JATO DE ALTA PRESSÃO. AF_04/2019</v>
      </c>
      <c r="E179" s="12" t="str">
        <f>VLOOKUP(B179,'Insumos e Serviços'!$A:$F,5,0)</f>
        <v>m²</v>
      </c>
      <c r="F179" s="14">
        <v>1075</v>
      </c>
      <c r="G179" s="15">
        <f>VLOOKUP(B179,'Insumos e Serviços'!$A:$F,6,0)</f>
        <v>1.53</v>
      </c>
      <c r="H179" s="15">
        <f t="shared" ref="H179" si="34">TRUNC(F179 * G179, 2)</f>
        <v>1644.75</v>
      </c>
    </row>
    <row r="180" spans="1:8" ht="22.5" x14ac:dyDescent="0.2">
      <c r="A180" s="11" t="s">
        <v>495</v>
      </c>
      <c r="B180" s="12" t="s">
        <v>496</v>
      </c>
      <c r="C180" s="12" t="s">
        <v>17</v>
      </c>
      <c r="D180" s="13" t="s">
        <v>497</v>
      </c>
      <c r="E180" s="12" t="s">
        <v>46</v>
      </c>
      <c r="F180" s="14">
        <v>314</v>
      </c>
      <c r="G180" s="15">
        <f>VLOOKUP(A180,'Orçamento Analítico'!$A:$H,8,0)</f>
        <v>93.59</v>
      </c>
      <c r="H180" s="15">
        <f t="shared" ref="H180:H187" si="35">TRUNC(F180 * G180, 2)</f>
        <v>29387.26</v>
      </c>
    </row>
    <row r="181" spans="1:8" ht="22.5" x14ac:dyDescent="0.2">
      <c r="A181" s="11" t="s">
        <v>498</v>
      </c>
      <c r="B181" s="12" t="s">
        <v>499</v>
      </c>
      <c r="C181" s="12" t="s">
        <v>17</v>
      </c>
      <c r="D181" s="13" t="s">
        <v>500</v>
      </c>
      <c r="E181" s="12" t="s">
        <v>46</v>
      </c>
      <c r="F181" s="14">
        <v>404</v>
      </c>
      <c r="G181" s="15">
        <f>VLOOKUP(A181,'Orçamento Analítico'!$A:$H,8,0)</f>
        <v>96.47</v>
      </c>
      <c r="H181" s="15">
        <f t="shared" si="35"/>
        <v>38973.879999999997</v>
      </c>
    </row>
    <row r="182" spans="1:8" ht="22.5" x14ac:dyDescent="0.2">
      <c r="A182" s="11" t="s">
        <v>501</v>
      </c>
      <c r="B182" s="12" t="s">
        <v>502</v>
      </c>
      <c r="C182" s="12" t="s">
        <v>17</v>
      </c>
      <c r="D182" s="13" t="s">
        <v>503</v>
      </c>
      <c r="E182" s="12" t="s">
        <v>46</v>
      </c>
      <c r="F182" s="14">
        <v>26</v>
      </c>
      <c r="G182" s="15">
        <f>VLOOKUP(A182,'Orçamento Analítico'!$A:$H,8,0)</f>
        <v>115.52000000000001</v>
      </c>
      <c r="H182" s="15">
        <f t="shared" si="35"/>
        <v>3003.52</v>
      </c>
    </row>
    <row r="183" spans="1:8" ht="22.5" x14ac:dyDescent="0.2">
      <c r="A183" s="11" t="s">
        <v>504</v>
      </c>
      <c r="B183" s="12" t="s">
        <v>505</v>
      </c>
      <c r="C183" s="12" t="s">
        <v>17</v>
      </c>
      <c r="D183" s="13" t="s">
        <v>506</v>
      </c>
      <c r="E183" s="12" t="s">
        <v>46</v>
      </c>
      <c r="F183" s="14">
        <v>435</v>
      </c>
      <c r="G183" s="15">
        <f>VLOOKUP(A183,'Orçamento Analítico'!$A:$H,8,0)</f>
        <v>24.14</v>
      </c>
      <c r="H183" s="15">
        <f t="shared" si="35"/>
        <v>10500.9</v>
      </c>
    </row>
    <row r="184" spans="1:8" ht="22.5" x14ac:dyDescent="0.2">
      <c r="A184" s="11" t="s">
        <v>507</v>
      </c>
      <c r="B184" s="12" t="s">
        <v>508</v>
      </c>
      <c r="C184" s="12" t="s">
        <v>17</v>
      </c>
      <c r="D184" s="13" t="s">
        <v>509</v>
      </c>
      <c r="E184" s="12" t="s">
        <v>46</v>
      </c>
      <c r="F184" s="14">
        <v>289</v>
      </c>
      <c r="G184" s="15">
        <f>VLOOKUP(A184,'Orçamento Analítico'!$A:$H,8,0)</f>
        <v>69.95</v>
      </c>
      <c r="H184" s="15">
        <f t="shared" si="35"/>
        <v>20215.55</v>
      </c>
    </row>
    <row r="185" spans="1:8" ht="22.5" x14ac:dyDescent="0.2">
      <c r="A185" s="11" t="s">
        <v>510</v>
      </c>
      <c r="B185" s="12" t="s">
        <v>511</v>
      </c>
      <c r="C185" s="12" t="s">
        <v>17</v>
      </c>
      <c r="D185" s="13" t="s">
        <v>512</v>
      </c>
      <c r="E185" s="12" t="s">
        <v>46</v>
      </c>
      <c r="F185" s="14">
        <v>154</v>
      </c>
      <c r="G185" s="15">
        <f>VLOOKUP(A185,'Orçamento Analítico'!$A:$H,8,0)</f>
        <v>43.03</v>
      </c>
      <c r="H185" s="15">
        <f t="shared" si="35"/>
        <v>6626.62</v>
      </c>
    </row>
    <row r="186" spans="1:8" ht="33.75" x14ac:dyDescent="0.2">
      <c r="A186" s="11" t="s">
        <v>513</v>
      </c>
      <c r="B186" s="12" t="s">
        <v>514</v>
      </c>
      <c r="C186" s="12" t="s">
        <v>17</v>
      </c>
      <c r="D186" s="13" t="s">
        <v>515</v>
      </c>
      <c r="E186" s="12" t="s">
        <v>46</v>
      </c>
      <c r="F186" s="14">
        <v>404</v>
      </c>
      <c r="G186" s="15">
        <f>VLOOKUP(A186,'Orçamento Analítico'!$A:$H,8,0)</f>
        <v>60.309999999999995</v>
      </c>
      <c r="H186" s="15">
        <f t="shared" si="35"/>
        <v>24365.24</v>
      </c>
    </row>
    <row r="187" spans="1:8" ht="22.5" x14ac:dyDescent="0.2">
      <c r="A187" s="11" t="s">
        <v>516</v>
      </c>
      <c r="B187" s="12" t="s">
        <v>517</v>
      </c>
      <c r="C187" s="12" t="s">
        <v>17</v>
      </c>
      <c r="D187" s="13" t="s">
        <v>518</v>
      </c>
      <c r="E187" s="12" t="s">
        <v>242</v>
      </c>
      <c r="F187" s="14">
        <v>549</v>
      </c>
      <c r="G187" s="15">
        <f>VLOOKUP(A187,'Orçamento Analítico'!$A:$H,8,0)</f>
        <v>30.659999999999997</v>
      </c>
      <c r="H187" s="15">
        <f t="shared" si="35"/>
        <v>16832.34</v>
      </c>
    </row>
    <row r="188" spans="1:8" x14ac:dyDescent="0.2">
      <c r="A188" s="8" t="s">
        <v>519</v>
      </c>
      <c r="B188" s="8"/>
      <c r="C188" s="8"/>
      <c r="D188" s="8" t="s">
        <v>520</v>
      </c>
      <c r="E188" s="8"/>
      <c r="F188" s="9"/>
      <c r="G188" s="8"/>
      <c r="H188" s="10">
        <f>SUM(H189:H203)</f>
        <v>111144.73</v>
      </c>
    </row>
    <row r="189" spans="1:8" x14ac:dyDescent="0.2">
      <c r="A189" s="11" t="s">
        <v>521</v>
      </c>
      <c r="B189" s="12" t="s">
        <v>522</v>
      </c>
      <c r="C189" s="12" t="s">
        <v>17</v>
      </c>
      <c r="D189" s="13" t="s">
        <v>523</v>
      </c>
      <c r="E189" s="12" t="s">
        <v>242</v>
      </c>
      <c r="F189" s="14">
        <v>121</v>
      </c>
      <c r="G189" s="15">
        <f>VLOOKUP(A189,'Orçamento Analítico'!$A:$H,8,0)</f>
        <v>96.039999999999992</v>
      </c>
      <c r="H189" s="15">
        <f t="shared" ref="H189:H203" si="36">TRUNC(F189 * G189, 2)</f>
        <v>11620.84</v>
      </c>
    </row>
    <row r="190" spans="1:8" ht="22.5" x14ac:dyDescent="0.2">
      <c r="A190" s="11" t="s">
        <v>524</v>
      </c>
      <c r="B190" s="12" t="s">
        <v>525</v>
      </c>
      <c r="C190" s="12" t="s">
        <v>17</v>
      </c>
      <c r="D190" s="13" t="s">
        <v>526</v>
      </c>
      <c r="E190" s="12" t="s">
        <v>242</v>
      </c>
      <c r="F190" s="14">
        <v>3</v>
      </c>
      <c r="G190" s="15">
        <f>VLOOKUP(A190,'Orçamento Analítico'!$A:$H,8,0)</f>
        <v>103.41</v>
      </c>
      <c r="H190" s="15">
        <f t="shared" si="36"/>
        <v>310.23</v>
      </c>
    </row>
    <row r="191" spans="1:8" ht="22.5" x14ac:dyDescent="0.2">
      <c r="A191" s="11" t="s">
        <v>527</v>
      </c>
      <c r="B191" s="12" t="s">
        <v>528</v>
      </c>
      <c r="C191" s="12" t="s">
        <v>17</v>
      </c>
      <c r="D191" s="13" t="s">
        <v>529</v>
      </c>
      <c r="E191" s="12" t="s">
        <v>242</v>
      </c>
      <c r="F191" s="14">
        <v>109</v>
      </c>
      <c r="G191" s="15">
        <f>VLOOKUP(A191,'Orçamento Analítico'!$A:$H,8,0)</f>
        <v>109.2</v>
      </c>
      <c r="H191" s="15">
        <f t="shared" si="36"/>
        <v>11902.8</v>
      </c>
    </row>
    <row r="192" spans="1:8" x14ac:dyDescent="0.2">
      <c r="A192" s="11" t="s">
        <v>530</v>
      </c>
      <c r="B192" s="12" t="s">
        <v>531</v>
      </c>
      <c r="C192" s="12" t="s">
        <v>17</v>
      </c>
      <c r="D192" s="13" t="s">
        <v>532</v>
      </c>
      <c r="E192" s="12" t="s">
        <v>242</v>
      </c>
      <c r="F192" s="14">
        <v>10</v>
      </c>
      <c r="G192" s="15">
        <f>VLOOKUP(A192,'Orçamento Analítico'!$A:$H,8,0)</f>
        <v>121.49000000000001</v>
      </c>
      <c r="H192" s="15">
        <f t="shared" si="36"/>
        <v>1214.9000000000001</v>
      </c>
    </row>
    <row r="193" spans="1:8" ht="22.5" x14ac:dyDescent="0.2">
      <c r="A193" s="11" t="s">
        <v>533</v>
      </c>
      <c r="B193" s="12" t="s">
        <v>534</v>
      </c>
      <c r="C193" s="12" t="s">
        <v>17</v>
      </c>
      <c r="D193" s="13" t="s">
        <v>535</v>
      </c>
      <c r="E193" s="12" t="s">
        <v>242</v>
      </c>
      <c r="F193" s="14">
        <v>167</v>
      </c>
      <c r="G193" s="15">
        <f>VLOOKUP(A193,'Orçamento Analítico'!$A:$H,8,0)</f>
        <v>119.55999999999997</v>
      </c>
      <c r="H193" s="15">
        <f t="shared" si="36"/>
        <v>19966.52</v>
      </c>
    </row>
    <row r="194" spans="1:8" ht="22.5" x14ac:dyDescent="0.2">
      <c r="A194" s="11" t="s">
        <v>536</v>
      </c>
      <c r="B194" s="12" t="s">
        <v>537</v>
      </c>
      <c r="C194" s="12" t="s">
        <v>17</v>
      </c>
      <c r="D194" s="13" t="s">
        <v>538</v>
      </c>
      <c r="E194" s="12" t="s">
        <v>242</v>
      </c>
      <c r="F194" s="14">
        <v>22</v>
      </c>
      <c r="G194" s="15">
        <f>VLOOKUP(A194,'Orçamento Analítico'!$A:$H,8,0)</f>
        <v>136.49</v>
      </c>
      <c r="H194" s="15">
        <f t="shared" si="36"/>
        <v>3002.78</v>
      </c>
    </row>
    <row r="195" spans="1:8" ht="22.5" x14ac:dyDescent="0.2">
      <c r="A195" s="11" t="s">
        <v>539</v>
      </c>
      <c r="B195" s="12" t="s">
        <v>540</v>
      </c>
      <c r="C195" s="12" t="s">
        <v>17</v>
      </c>
      <c r="D195" s="13" t="s">
        <v>541</v>
      </c>
      <c r="E195" s="12" t="s">
        <v>242</v>
      </c>
      <c r="F195" s="14">
        <v>47</v>
      </c>
      <c r="G195" s="15">
        <f>VLOOKUP(A195,'Orçamento Analítico'!$A:$H,8,0)</f>
        <v>150.62</v>
      </c>
      <c r="H195" s="15">
        <f t="shared" si="36"/>
        <v>7079.14</v>
      </c>
    </row>
    <row r="196" spans="1:8" x14ac:dyDescent="0.2">
      <c r="A196" s="11" t="s">
        <v>542</v>
      </c>
      <c r="B196" s="12" t="s">
        <v>543</v>
      </c>
      <c r="C196" s="12" t="s">
        <v>17</v>
      </c>
      <c r="D196" s="13" t="s">
        <v>544</v>
      </c>
      <c r="E196" s="12" t="s">
        <v>242</v>
      </c>
      <c r="F196" s="14">
        <v>144</v>
      </c>
      <c r="G196" s="15">
        <f>VLOOKUP(A196,'Orçamento Analítico'!$A:$H,8,0)</f>
        <v>40.85</v>
      </c>
      <c r="H196" s="15">
        <f t="shared" si="36"/>
        <v>5882.4</v>
      </c>
    </row>
    <row r="197" spans="1:8" ht="22.5" x14ac:dyDescent="0.2">
      <c r="A197" s="11" t="s">
        <v>545</v>
      </c>
      <c r="B197" s="12" t="s">
        <v>546</v>
      </c>
      <c r="C197" s="12" t="s">
        <v>17</v>
      </c>
      <c r="D197" s="13" t="s">
        <v>3746</v>
      </c>
      <c r="E197" s="12" t="s">
        <v>242</v>
      </c>
      <c r="F197" s="14">
        <v>202</v>
      </c>
      <c r="G197" s="15">
        <f>VLOOKUP(A197,'Orçamento Analítico'!$A:$H,8,0)</f>
        <v>19.049999999999997</v>
      </c>
      <c r="H197" s="15">
        <f t="shared" si="36"/>
        <v>3848.1</v>
      </c>
    </row>
    <row r="198" spans="1:8" ht="22.5" x14ac:dyDescent="0.2">
      <c r="A198" s="11" t="s">
        <v>547</v>
      </c>
      <c r="B198" s="12" t="s">
        <v>548</v>
      </c>
      <c r="C198" s="12" t="s">
        <v>17</v>
      </c>
      <c r="D198" s="13" t="s">
        <v>3745</v>
      </c>
      <c r="E198" s="12" t="s">
        <v>242</v>
      </c>
      <c r="F198" s="14">
        <v>185</v>
      </c>
      <c r="G198" s="15">
        <f>VLOOKUP(A198,'Orçamento Analítico'!$A:$H,8,0)</f>
        <v>41.029999999999994</v>
      </c>
      <c r="H198" s="15">
        <f t="shared" si="36"/>
        <v>7590.55</v>
      </c>
    </row>
    <row r="199" spans="1:8" x14ac:dyDescent="0.2">
      <c r="A199" s="11" t="s">
        <v>549</v>
      </c>
      <c r="B199" s="12" t="s">
        <v>550</v>
      </c>
      <c r="C199" s="12" t="s">
        <v>17</v>
      </c>
      <c r="D199" s="13" t="s">
        <v>551</v>
      </c>
      <c r="E199" s="12" t="s">
        <v>242</v>
      </c>
      <c r="F199" s="14">
        <v>11</v>
      </c>
      <c r="G199" s="15">
        <f>VLOOKUP(A199,'Orçamento Analítico'!$A:$H,8,0)</f>
        <v>99.559999999999988</v>
      </c>
      <c r="H199" s="15">
        <f t="shared" si="36"/>
        <v>1095.1600000000001</v>
      </c>
    </row>
    <row r="200" spans="1:8" ht="22.5" x14ac:dyDescent="0.2">
      <c r="A200" s="11" t="s">
        <v>552</v>
      </c>
      <c r="B200" s="12" t="s">
        <v>553</v>
      </c>
      <c r="C200" s="12" t="s">
        <v>17</v>
      </c>
      <c r="D200" s="13" t="s">
        <v>554</v>
      </c>
      <c r="E200" s="12" t="s">
        <v>242</v>
      </c>
      <c r="F200" s="14">
        <v>34</v>
      </c>
      <c r="G200" s="15">
        <f>VLOOKUP(A200,'Orçamento Analítico'!$A:$H,8,0)</f>
        <v>103.05999999999999</v>
      </c>
      <c r="H200" s="15">
        <f t="shared" si="36"/>
        <v>3504.04</v>
      </c>
    </row>
    <row r="201" spans="1:8" ht="22.5" x14ac:dyDescent="0.2">
      <c r="A201" s="11" t="s">
        <v>555</v>
      </c>
      <c r="B201" s="12" t="s">
        <v>556</v>
      </c>
      <c r="C201" s="12" t="s">
        <v>17</v>
      </c>
      <c r="D201" s="13" t="s">
        <v>557</v>
      </c>
      <c r="E201" s="12" t="s">
        <v>242</v>
      </c>
      <c r="F201" s="14">
        <v>55</v>
      </c>
      <c r="G201" s="15">
        <f>VLOOKUP(A201,'Orçamento Analítico'!$A:$H,8,0)</f>
        <v>15.95</v>
      </c>
      <c r="H201" s="15">
        <f t="shared" si="36"/>
        <v>877.25</v>
      </c>
    </row>
    <row r="202" spans="1:8" ht="22.5" x14ac:dyDescent="0.2">
      <c r="A202" s="11" t="s">
        <v>558</v>
      </c>
      <c r="B202" s="12" t="s">
        <v>559</v>
      </c>
      <c r="C202" s="12" t="s">
        <v>17</v>
      </c>
      <c r="D202" s="13" t="s">
        <v>560</v>
      </c>
      <c r="E202" s="12" t="s">
        <v>242</v>
      </c>
      <c r="F202" s="14">
        <v>228</v>
      </c>
      <c r="G202" s="15">
        <f>VLOOKUP(A202,'Orçamento Analítico'!$A:$H,8,0)</f>
        <v>75.889999999999986</v>
      </c>
      <c r="H202" s="15">
        <f t="shared" si="36"/>
        <v>17302.919999999998</v>
      </c>
    </row>
    <row r="203" spans="1:8" x14ac:dyDescent="0.2">
      <c r="A203" s="11" t="s">
        <v>561</v>
      </c>
      <c r="B203" s="12" t="s">
        <v>562</v>
      </c>
      <c r="C203" s="12" t="s">
        <v>17</v>
      </c>
      <c r="D203" s="13" t="s">
        <v>563</v>
      </c>
      <c r="E203" s="12" t="s">
        <v>242</v>
      </c>
      <c r="F203" s="14">
        <v>585</v>
      </c>
      <c r="G203" s="15">
        <f>VLOOKUP(A203,'Orçamento Analítico'!$A:$H,8,0)</f>
        <v>27.26</v>
      </c>
      <c r="H203" s="15">
        <f t="shared" si="36"/>
        <v>15947.1</v>
      </c>
    </row>
    <row r="204" spans="1:8" x14ac:dyDescent="0.2">
      <c r="A204" s="8" t="s">
        <v>564</v>
      </c>
      <c r="B204" s="8"/>
      <c r="C204" s="8"/>
      <c r="D204" s="8" t="s">
        <v>565</v>
      </c>
      <c r="E204" s="8"/>
      <c r="F204" s="9"/>
      <c r="G204" s="8"/>
      <c r="H204" s="10">
        <f>SUM(H205:H212)</f>
        <v>608915.99</v>
      </c>
    </row>
    <row r="205" spans="1:8" ht="22.5" x14ac:dyDescent="0.2">
      <c r="A205" s="11" t="s">
        <v>566</v>
      </c>
      <c r="B205" s="12" t="s">
        <v>567</v>
      </c>
      <c r="C205" s="12" t="s">
        <v>17</v>
      </c>
      <c r="D205" s="13" t="s">
        <v>568</v>
      </c>
      <c r="E205" s="12" t="s">
        <v>242</v>
      </c>
      <c r="F205" s="14">
        <v>123</v>
      </c>
      <c r="G205" s="15">
        <f>VLOOKUP(A205,'Orçamento Analítico'!$A:$H,8,0)</f>
        <v>214.3</v>
      </c>
      <c r="H205" s="15">
        <f t="shared" ref="H205:H212" si="37">TRUNC(F205 * G205, 2)</f>
        <v>26358.9</v>
      </c>
    </row>
    <row r="206" spans="1:8" ht="22.5" x14ac:dyDescent="0.2">
      <c r="A206" s="11" t="s">
        <v>569</v>
      </c>
      <c r="B206" s="12" t="s">
        <v>570</v>
      </c>
      <c r="C206" s="12" t="s">
        <v>17</v>
      </c>
      <c r="D206" s="13" t="s">
        <v>571</v>
      </c>
      <c r="E206" s="12" t="s">
        <v>242</v>
      </c>
      <c r="F206" s="14">
        <v>39</v>
      </c>
      <c r="G206" s="15">
        <f>VLOOKUP(A206,'Orçamento Analítico'!$A:$H,8,0)</f>
        <v>259.45</v>
      </c>
      <c r="H206" s="15">
        <f t="shared" si="37"/>
        <v>10118.549999999999</v>
      </c>
    </row>
    <row r="207" spans="1:8" x14ac:dyDescent="0.2">
      <c r="A207" s="11" t="s">
        <v>572</v>
      </c>
      <c r="B207" s="12" t="s">
        <v>573</v>
      </c>
      <c r="C207" s="12" t="s">
        <v>17</v>
      </c>
      <c r="D207" s="13" t="s">
        <v>574</v>
      </c>
      <c r="E207" s="12" t="s">
        <v>242</v>
      </c>
      <c r="F207" s="14">
        <v>14</v>
      </c>
      <c r="G207" s="15">
        <f>VLOOKUP(A207,'Orçamento Analítico'!$A:$H,8,0)</f>
        <v>511.3</v>
      </c>
      <c r="H207" s="15">
        <f t="shared" si="37"/>
        <v>7158.2</v>
      </c>
    </row>
    <row r="208" spans="1:8" ht="22.5" x14ac:dyDescent="0.2">
      <c r="A208" s="11" t="s">
        <v>575</v>
      </c>
      <c r="B208" s="12" t="s">
        <v>576</v>
      </c>
      <c r="C208" s="12" t="s">
        <v>17</v>
      </c>
      <c r="D208" s="13" t="s">
        <v>577</v>
      </c>
      <c r="E208" s="12" t="s">
        <v>242</v>
      </c>
      <c r="F208" s="14">
        <v>28</v>
      </c>
      <c r="G208" s="15">
        <f>VLOOKUP(A208,'Orçamento Analítico'!$A:$H,8,0)</f>
        <v>1847.39</v>
      </c>
      <c r="H208" s="15">
        <f t="shared" si="37"/>
        <v>51726.92</v>
      </c>
    </row>
    <row r="209" spans="1:8" ht="22.5" x14ac:dyDescent="0.2">
      <c r="A209" s="11" t="s">
        <v>578</v>
      </c>
      <c r="B209" s="12" t="s">
        <v>579</v>
      </c>
      <c r="C209" s="12" t="s">
        <v>17</v>
      </c>
      <c r="D209" s="13" t="s">
        <v>580</v>
      </c>
      <c r="E209" s="12" t="s">
        <v>242</v>
      </c>
      <c r="F209" s="14">
        <v>49</v>
      </c>
      <c r="G209" s="15">
        <f>VLOOKUP(A209,'Orçamento Analítico'!$A:$H,8,0)</f>
        <v>424.41</v>
      </c>
      <c r="H209" s="15">
        <f t="shared" si="37"/>
        <v>20796.09</v>
      </c>
    </row>
    <row r="210" spans="1:8" ht="22.5" x14ac:dyDescent="0.2">
      <c r="A210" s="11" t="s">
        <v>581</v>
      </c>
      <c r="B210" s="12" t="s">
        <v>582</v>
      </c>
      <c r="C210" s="12" t="s">
        <v>17</v>
      </c>
      <c r="D210" s="13" t="s">
        <v>583</v>
      </c>
      <c r="E210" s="12" t="s">
        <v>46</v>
      </c>
      <c r="F210" s="14">
        <v>120</v>
      </c>
      <c r="G210" s="15">
        <f>VLOOKUP(A210,'Orçamento Analítico'!$A:$H,8,0)</f>
        <v>744.30000000000007</v>
      </c>
      <c r="H210" s="15">
        <f t="shared" si="37"/>
        <v>89316</v>
      </c>
    </row>
    <row r="211" spans="1:8" x14ac:dyDescent="0.2">
      <c r="A211" s="11" t="s">
        <v>584</v>
      </c>
      <c r="B211" s="12" t="s">
        <v>585</v>
      </c>
      <c r="C211" s="12" t="s">
        <v>17</v>
      </c>
      <c r="D211" s="13" t="s">
        <v>586</v>
      </c>
      <c r="E211" s="12" t="s">
        <v>242</v>
      </c>
      <c r="F211" s="14">
        <v>13</v>
      </c>
      <c r="G211" s="15">
        <f>VLOOKUP(A211,'Orçamento Analítico'!$A:$H,8,0)</f>
        <v>326.33</v>
      </c>
      <c r="H211" s="15">
        <f t="shared" si="37"/>
        <v>4242.29</v>
      </c>
    </row>
    <row r="212" spans="1:8" ht="33.75" x14ac:dyDescent="0.2">
      <c r="A212" s="11" t="s">
        <v>587</v>
      </c>
      <c r="B212" s="12" t="s">
        <v>588</v>
      </c>
      <c r="C212" s="12" t="s">
        <v>17</v>
      </c>
      <c r="D212" s="13" t="s">
        <v>589</v>
      </c>
      <c r="E212" s="12" t="s">
        <v>46</v>
      </c>
      <c r="F212" s="14">
        <v>292</v>
      </c>
      <c r="G212" s="15">
        <f>VLOOKUP(A212,'Orçamento Analítico'!$A:$H,8,0)</f>
        <v>1367.12</v>
      </c>
      <c r="H212" s="15">
        <f t="shared" si="37"/>
        <v>399199.04</v>
      </c>
    </row>
    <row r="213" spans="1:8" x14ac:dyDescent="0.2">
      <c r="A213" s="8" t="s">
        <v>590</v>
      </c>
      <c r="B213" s="8"/>
      <c r="C213" s="8"/>
      <c r="D213" s="8" t="s">
        <v>591</v>
      </c>
      <c r="E213" s="8"/>
      <c r="F213" s="9"/>
      <c r="G213" s="8"/>
      <c r="H213" s="10">
        <f>SUM(H214)</f>
        <v>2121.64</v>
      </c>
    </row>
    <row r="214" spans="1:8" ht="33.75" x14ac:dyDescent="0.2">
      <c r="A214" s="11" t="s">
        <v>592</v>
      </c>
      <c r="B214" s="12" t="s">
        <v>593</v>
      </c>
      <c r="C214" s="12" t="s">
        <v>17</v>
      </c>
      <c r="D214" s="13" t="s">
        <v>594</v>
      </c>
      <c r="E214" s="12" t="s">
        <v>46</v>
      </c>
      <c r="F214" s="14">
        <v>58</v>
      </c>
      <c r="G214" s="15">
        <f>VLOOKUP(A214,'Orçamento Analítico'!$A:$H,8,0)</f>
        <v>36.58</v>
      </c>
      <c r="H214" s="15">
        <f>TRUNC(F214 * G214, 2)</f>
        <v>2121.64</v>
      </c>
    </row>
    <row r="215" spans="1:8" x14ac:dyDescent="0.2">
      <c r="A215" s="16" t="s">
        <v>595</v>
      </c>
      <c r="B215" s="16"/>
      <c r="C215" s="16"/>
      <c r="D215" s="16" t="s">
        <v>596</v>
      </c>
      <c r="E215" s="16"/>
      <c r="F215" s="17"/>
      <c r="G215" s="16"/>
      <c r="H215" s="18">
        <f>H216</f>
        <v>24000</v>
      </c>
    </row>
    <row r="216" spans="1:8" x14ac:dyDescent="0.2">
      <c r="A216" s="8" t="s">
        <v>597</v>
      </c>
      <c r="B216" s="8"/>
      <c r="C216" s="8"/>
      <c r="D216" s="8" t="s">
        <v>598</v>
      </c>
      <c r="E216" s="8"/>
      <c r="F216" s="9"/>
      <c r="G216" s="8"/>
      <c r="H216" s="10">
        <f>H217</f>
        <v>24000</v>
      </c>
    </row>
    <row r="217" spans="1:8" x14ac:dyDescent="0.2">
      <c r="A217" s="11" t="s">
        <v>599</v>
      </c>
      <c r="B217" s="12" t="s">
        <v>600</v>
      </c>
      <c r="C217" s="12" t="s">
        <v>17</v>
      </c>
      <c r="D217" s="13" t="s">
        <v>601</v>
      </c>
      <c r="E217" s="12" t="s">
        <v>25</v>
      </c>
      <c r="F217" s="14">
        <v>1</v>
      </c>
      <c r="G217" s="15">
        <f>VLOOKUP(A217,'Orçamento Analítico'!$A:$H,8,0)</f>
        <v>24000</v>
      </c>
      <c r="H217" s="15">
        <f>TRUNC(F217 * G217, 2)</f>
        <v>24000</v>
      </c>
    </row>
    <row r="218" spans="1:8" x14ac:dyDescent="0.2">
      <c r="A218" s="16" t="s">
        <v>602</v>
      </c>
      <c r="B218" s="16"/>
      <c r="C218" s="16"/>
      <c r="D218" s="16" t="s">
        <v>603</v>
      </c>
      <c r="E218" s="16"/>
      <c r="F218" s="17"/>
      <c r="G218" s="16"/>
      <c r="H218" s="18">
        <f>H219+H224+H226</f>
        <v>246634.10000000003</v>
      </c>
    </row>
    <row r="219" spans="1:8" x14ac:dyDescent="0.2">
      <c r="A219" s="8" t="s">
        <v>604</v>
      </c>
      <c r="B219" s="8"/>
      <c r="C219" s="8"/>
      <c r="D219" s="8" t="s">
        <v>565</v>
      </c>
      <c r="E219" s="8"/>
      <c r="F219" s="9"/>
      <c r="G219" s="8"/>
      <c r="H219" s="10">
        <f>SUM(H220:H223)</f>
        <v>151090.34000000003</v>
      </c>
    </row>
    <row r="220" spans="1:8" x14ac:dyDescent="0.2">
      <c r="A220" s="11" t="s">
        <v>605</v>
      </c>
      <c r="B220" s="12" t="s">
        <v>606</v>
      </c>
      <c r="C220" s="12" t="s">
        <v>17</v>
      </c>
      <c r="D220" s="13" t="s">
        <v>607</v>
      </c>
      <c r="E220" s="12" t="s">
        <v>46</v>
      </c>
      <c r="F220" s="14">
        <v>386</v>
      </c>
      <c r="G220" s="15">
        <f>VLOOKUP(A220,'Orçamento Analítico'!$A:$H,8,0)</f>
        <v>327.12</v>
      </c>
      <c r="H220" s="15">
        <f t="shared" ref="H220:H223" si="38">TRUNC(F220 * G220, 2)</f>
        <v>126268.32</v>
      </c>
    </row>
    <row r="221" spans="1:8" ht="33.75" x14ac:dyDescent="0.2">
      <c r="A221" s="11" t="s">
        <v>608</v>
      </c>
      <c r="B221" s="12" t="s">
        <v>609</v>
      </c>
      <c r="C221" s="12" t="s">
        <v>17</v>
      </c>
      <c r="D221" s="13" t="s">
        <v>610</v>
      </c>
      <c r="E221" s="12" t="s">
        <v>25</v>
      </c>
      <c r="F221" s="14">
        <v>8</v>
      </c>
      <c r="G221" s="15">
        <f>VLOOKUP(A221,'Orçamento Analítico'!$A:$H,8,0)</f>
        <v>303.15999999999997</v>
      </c>
      <c r="H221" s="15">
        <f t="shared" si="38"/>
        <v>2425.2800000000002</v>
      </c>
    </row>
    <row r="222" spans="1:8" ht="22.5" x14ac:dyDescent="0.2">
      <c r="A222" s="11" t="s">
        <v>611</v>
      </c>
      <c r="B222" s="12" t="s">
        <v>612</v>
      </c>
      <c r="C222" s="12" t="s">
        <v>17</v>
      </c>
      <c r="D222" s="13" t="s">
        <v>613</v>
      </c>
      <c r="E222" s="12" t="s">
        <v>614</v>
      </c>
      <c r="F222" s="14">
        <v>1</v>
      </c>
      <c r="G222" s="15">
        <f>VLOOKUP(A222,'Orçamento Analítico'!$A:$H,8,0)</f>
        <v>5888.14</v>
      </c>
      <c r="H222" s="15">
        <f t="shared" si="38"/>
        <v>5888.14</v>
      </c>
    </row>
    <row r="223" spans="1:8" ht="22.5" x14ac:dyDescent="0.2">
      <c r="A223" s="11" t="s">
        <v>615</v>
      </c>
      <c r="B223" s="12" t="s">
        <v>616</v>
      </c>
      <c r="C223" s="12" t="s">
        <v>17</v>
      </c>
      <c r="D223" s="13" t="s">
        <v>617</v>
      </c>
      <c r="E223" s="12" t="s">
        <v>25</v>
      </c>
      <c r="F223" s="14">
        <v>2</v>
      </c>
      <c r="G223" s="15">
        <f>VLOOKUP(A223,'Orçamento Analítico'!$A:$H,8,0)</f>
        <v>8254.2999999999993</v>
      </c>
      <c r="H223" s="15">
        <f t="shared" si="38"/>
        <v>16508.599999999999</v>
      </c>
    </row>
    <row r="224" spans="1:8" x14ac:dyDescent="0.2">
      <c r="A224" s="8" t="s">
        <v>618</v>
      </c>
      <c r="B224" s="8"/>
      <c r="C224" s="8"/>
      <c r="D224" s="8" t="s">
        <v>619</v>
      </c>
      <c r="E224" s="8"/>
      <c r="F224" s="9"/>
      <c r="G224" s="8"/>
      <c r="H224" s="10">
        <f>H225</f>
        <v>11124.88</v>
      </c>
    </row>
    <row r="225" spans="1:8" x14ac:dyDescent="0.2">
      <c r="A225" s="11" t="s">
        <v>620</v>
      </c>
      <c r="B225" s="12" t="s">
        <v>621</v>
      </c>
      <c r="C225" s="12" t="str">
        <f>VLOOKUP(B225,'Insumos e Serviços'!$A:$F,2,0)</f>
        <v>SINAPI</v>
      </c>
      <c r="D225" s="13" t="str">
        <f>VLOOKUP(B225,'Insumos e Serviços'!$A:$F,4,0)</f>
        <v>PLANTIO DE GRAMA EM PLACAS. AF_05/2018</v>
      </c>
      <c r="E225" s="12" t="str">
        <f>VLOOKUP(B225,'Insumos e Serviços'!$A:$F,5,0)</f>
        <v>m²</v>
      </c>
      <c r="F225" s="14">
        <v>988</v>
      </c>
      <c r="G225" s="15">
        <f>VLOOKUP(B225,'Insumos e Serviços'!$A:$F,6,0)</f>
        <v>11.26</v>
      </c>
      <c r="H225" s="15">
        <f t="shared" ref="H225" si="39">TRUNC(F225 * G225, 2)</f>
        <v>11124.88</v>
      </c>
    </row>
    <row r="226" spans="1:8" x14ac:dyDescent="0.2">
      <c r="A226" s="8" t="s">
        <v>623</v>
      </c>
      <c r="B226" s="8"/>
      <c r="C226" s="8"/>
      <c r="D226" s="8" t="s">
        <v>624</v>
      </c>
      <c r="E226" s="8"/>
      <c r="F226" s="9"/>
      <c r="G226" s="8"/>
      <c r="H226" s="10">
        <f>H227</f>
        <v>84418.880000000005</v>
      </c>
    </row>
    <row r="227" spans="1:8" ht="22.5" x14ac:dyDescent="0.2">
      <c r="A227" s="11" t="s">
        <v>625</v>
      </c>
      <c r="B227" s="12" t="s">
        <v>626</v>
      </c>
      <c r="C227" s="12" t="s">
        <v>17</v>
      </c>
      <c r="D227" s="13" t="s">
        <v>627</v>
      </c>
      <c r="E227" s="12" t="s">
        <v>102</v>
      </c>
      <c r="F227" s="14">
        <v>1456</v>
      </c>
      <c r="G227" s="15">
        <f>VLOOKUP(A227,'Orçamento Analítico'!$A:$H,8,0)</f>
        <v>57.980000000000004</v>
      </c>
      <c r="H227" s="15">
        <f>TRUNC(F227 * G227, 2)</f>
        <v>84418.880000000005</v>
      </c>
    </row>
    <row r="228" spans="1:8" x14ac:dyDescent="0.2">
      <c r="A228" s="16" t="s">
        <v>628</v>
      </c>
      <c r="B228" s="16"/>
      <c r="C228" s="16"/>
      <c r="D228" s="16" t="s">
        <v>629</v>
      </c>
      <c r="E228" s="16"/>
      <c r="F228" s="17"/>
      <c r="G228" s="16"/>
      <c r="H228" s="18">
        <f>H229+H232</f>
        <v>24408.22</v>
      </c>
    </row>
    <row r="229" spans="1:8" x14ac:dyDescent="0.2">
      <c r="A229" s="8" t="s">
        <v>630</v>
      </c>
      <c r="B229" s="8"/>
      <c r="C229" s="8"/>
      <c r="D229" s="8" t="s">
        <v>631</v>
      </c>
      <c r="E229" s="8"/>
      <c r="F229" s="9"/>
      <c r="G229" s="8"/>
      <c r="H229" s="10">
        <f>SUM(H230:H231)</f>
        <v>13150.539999999999</v>
      </c>
    </row>
    <row r="230" spans="1:8" ht="45" x14ac:dyDescent="0.2">
      <c r="A230" s="11" t="s">
        <v>632</v>
      </c>
      <c r="B230" s="12" t="s">
        <v>633</v>
      </c>
      <c r="C230" s="12" t="str">
        <f>VLOOKUP(B230,'Insumos e Serviços'!$A:$F,2,0)</f>
        <v>SINAPI</v>
      </c>
      <c r="D230" s="13" t="str">
        <f>VLOOKUP(B230,'Insumos e Serviços'!$A:$F,4,0)</f>
        <v>ASSENTAMENTO DE GUIA (MEIO-FIO) EM TRECHO RETO, CONFECCIONADA EM CONCRETO PRÉ-FABRICADO, DIMENSÕES 100X15X13X20 CM (COMPRIMENTO X BASE INFERIOR X BASE SUPERIOR X ALTURA), PARA URBANIZAÇÃO INTERNA DE EMPREENDIMENTOS. AF_06/2016_P</v>
      </c>
      <c r="E230" s="12" t="str">
        <f>VLOOKUP(B230,'Insumos e Serviços'!$A:$F,5,0)</f>
        <v>M</v>
      </c>
      <c r="F230" s="14">
        <v>267</v>
      </c>
      <c r="G230" s="15">
        <f>VLOOKUP(B230,'Insumos e Serviços'!$A:$F,6,0)</f>
        <v>42.22</v>
      </c>
      <c r="H230" s="15">
        <f t="shared" ref="H230:H231" si="40">TRUNC(F230 * G230, 2)</f>
        <v>11272.74</v>
      </c>
    </row>
    <row r="231" spans="1:8" ht="45" x14ac:dyDescent="0.2">
      <c r="A231" s="11" t="s">
        <v>635</v>
      </c>
      <c r="B231" s="12" t="s">
        <v>636</v>
      </c>
      <c r="C231" s="12" t="str">
        <f>VLOOKUP(B231,'Insumos e Serviços'!$A:$F,2,0)</f>
        <v>SINAPI</v>
      </c>
      <c r="D231" s="13" t="str">
        <f>VLOOKUP(B231,'Insumos e Serviços'!$A:$F,4,0)</f>
        <v>ASSENTAMENTO DE GUIA (MEIO-FIO) EM TRECHO CURVO, CONFECCIONADA EM CONCRETO PRÉ-FABRICADO, DIMENSÕES 100X15X13X20 CM (COMPRIMENTO X BASE INFERIOR X BASE SUPERIOR X ALTURA), PARA URBANIZAÇÃO INTERNA DE EMPREENDIMENTOS. AF_06/2016_P</v>
      </c>
      <c r="E231" s="12" t="str">
        <f>VLOOKUP(B231,'Insumos e Serviços'!$A:$F,5,0)</f>
        <v>M</v>
      </c>
      <c r="F231" s="14">
        <v>41</v>
      </c>
      <c r="G231" s="15">
        <f>VLOOKUP(B231,'Insumos e Serviços'!$A:$F,6,0)</f>
        <v>45.8</v>
      </c>
      <c r="H231" s="15">
        <f t="shared" si="40"/>
        <v>1877.8</v>
      </c>
    </row>
    <row r="232" spans="1:8" x14ac:dyDescent="0.2">
      <c r="A232" s="8" t="s">
        <v>638</v>
      </c>
      <c r="B232" s="8"/>
      <c r="C232" s="8"/>
      <c r="D232" s="8" t="s">
        <v>639</v>
      </c>
      <c r="E232" s="8"/>
      <c r="F232" s="9"/>
      <c r="G232" s="8"/>
      <c r="H232" s="10">
        <f>SUM(H233:H234)</f>
        <v>11257.68</v>
      </c>
    </row>
    <row r="233" spans="1:8" ht="22.5" x14ac:dyDescent="0.2">
      <c r="A233" s="11" t="s">
        <v>640</v>
      </c>
      <c r="B233" s="12" t="s">
        <v>641</v>
      </c>
      <c r="C233" s="12" t="str">
        <f>VLOOKUP(B233,'Insumos e Serviços'!$A:$F,2,0)</f>
        <v>SINAPI</v>
      </c>
      <c r="D233" s="13" t="str">
        <f>VLOOKUP(B233,'Insumos e Serviços'!$A:$F,4,0)</f>
        <v>EXECUÇÃO DE PÁTIO/ESTACIONAMENTO EM PISO INTERTRAVADO, COM BLOCO RETANGULAR COLORIDO DE 20 X 10 CM, ESPESSURA 6 CM. AF_12/2015</v>
      </c>
      <c r="E233" s="12" t="str">
        <f>VLOOKUP(B233,'Insumos e Serviços'!$A:$F,5,0)</f>
        <v>m²</v>
      </c>
      <c r="F233" s="14">
        <v>165</v>
      </c>
      <c r="G233" s="15">
        <f>VLOOKUP(B233,'Insumos e Serviços'!$A:$F,6,0)</f>
        <v>60.73</v>
      </c>
      <c r="H233" s="15">
        <f t="shared" ref="H233:H234" si="41">TRUNC(F233 * G233, 2)</f>
        <v>10020.450000000001</v>
      </c>
    </row>
    <row r="234" spans="1:8" ht="22.5" x14ac:dyDescent="0.2">
      <c r="A234" s="11" t="s">
        <v>643</v>
      </c>
      <c r="B234" s="12" t="s">
        <v>644</v>
      </c>
      <c r="C234" s="12" t="str">
        <f>VLOOKUP(B234,'Insumos e Serviços'!$A:$F,2,0)</f>
        <v>SINAPI</v>
      </c>
      <c r="D234" s="13" t="str">
        <f>VLOOKUP(B234,'Insumos e Serviços'!$A:$F,4,0)</f>
        <v>LASTRO COM MATERIAL GRANULAR (AREIA MÉDIA), APLICADO EM PISOS OU RADIERS, ESPESSURA DE *10 CM*. AF_07/2019</v>
      </c>
      <c r="E234" s="12" t="str">
        <f>VLOOKUP(B234,'Insumos e Serviços'!$A:$F,5,0)</f>
        <v>m³</v>
      </c>
      <c r="F234" s="14">
        <v>9</v>
      </c>
      <c r="G234" s="15">
        <f>VLOOKUP(B234,'Insumos e Serviços'!$A:$F,6,0)</f>
        <v>137.47</v>
      </c>
      <c r="H234" s="15">
        <f t="shared" si="41"/>
        <v>1237.23</v>
      </c>
    </row>
    <row r="235" spans="1:8" x14ac:dyDescent="0.2">
      <c r="A235" s="6" t="s">
        <v>646</v>
      </c>
      <c r="B235" s="6"/>
      <c r="C235" s="6"/>
      <c r="D235" s="6" t="s">
        <v>647</v>
      </c>
      <c r="E235" s="6"/>
      <c r="F235" s="7"/>
      <c r="G235" s="6"/>
      <c r="H235" s="7">
        <f>H236+H347+H370+H391</f>
        <v>599051.4</v>
      </c>
    </row>
    <row r="236" spans="1:8" x14ac:dyDescent="0.2">
      <c r="A236" s="8" t="s">
        <v>648</v>
      </c>
      <c r="B236" s="8"/>
      <c r="C236" s="8"/>
      <c r="D236" s="8" t="s">
        <v>649</v>
      </c>
      <c r="E236" s="8"/>
      <c r="F236" s="9"/>
      <c r="G236" s="8"/>
      <c r="H236" s="10">
        <f>H237+H242+H297+H328</f>
        <v>270325.24</v>
      </c>
    </row>
    <row r="237" spans="1:8" x14ac:dyDescent="0.2">
      <c r="A237" s="16" t="s">
        <v>650</v>
      </c>
      <c r="B237" s="16"/>
      <c r="C237" s="16"/>
      <c r="D237" s="16" t="s">
        <v>651</v>
      </c>
      <c r="E237" s="16"/>
      <c r="F237" s="17"/>
      <c r="G237" s="16"/>
      <c r="H237" s="18">
        <f>SUM(H238:H241)</f>
        <v>965.5</v>
      </c>
    </row>
    <row r="238" spans="1:8" ht="22.5" x14ac:dyDescent="0.2">
      <c r="A238" s="11" t="s">
        <v>652</v>
      </c>
      <c r="B238" s="12" t="s">
        <v>653</v>
      </c>
      <c r="C238" s="12" t="str">
        <f>VLOOKUP(B238,'Insumos e Serviços'!$A:$F,2,0)</f>
        <v>SINAPI</v>
      </c>
      <c r="D238" s="13" t="str">
        <f>VLOOKUP(B238,'Insumos e Serviços'!$A:$F,4,0)</f>
        <v>UNIÃO, EM FERRO GALVANIZADO, DN 25 (1"), CONEXÃO ROSQUEADA, INSTALADO EM REDE DE ALIMENTAÇÃO PARA HIDRANTE - FORNECIMENTO E INSTALAÇÃO. AF_12/2015</v>
      </c>
      <c r="E238" s="12" t="str">
        <f>VLOOKUP(B238,'Insumos e Serviços'!$A:$F,5,0)</f>
        <v>UN</v>
      </c>
      <c r="F238" s="14">
        <v>2</v>
      </c>
      <c r="G238" s="15">
        <f>VLOOKUP(B238,'Insumos e Serviços'!$A:$F,6,0)</f>
        <v>41.07</v>
      </c>
      <c r="H238" s="15">
        <f t="shared" ref="H238:H241" si="42">TRUNC(F238 * G238, 2)</f>
        <v>82.14</v>
      </c>
    </row>
    <row r="239" spans="1:8" ht="22.5" x14ac:dyDescent="0.2">
      <c r="A239" s="11" t="s">
        <v>655</v>
      </c>
      <c r="B239" s="12" t="s">
        <v>656</v>
      </c>
      <c r="C239" s="12" t="str">
        <f>VLOOKUP(B239,'Insumos e Serviços'!$A:$F,2,0)</f>
        <v>SINAPI</v>
      </c>
      <c r="D239" s="13" t="str">
        <f>VLOOKUP(B239,'Insumos e Serviços'!$A:$F,4,0)</f>
        <v>UNIÃO, EM FERRO GALVANIZADO, DN 40 (1 1/2"), CONEXÃO ROSQUEADA, INSTALADO EM REDE DE ALIMENTAÇÃO PARA HIDRANTE - FORNECIMENTO E INSTALAÇÃO. AF_12/2015</v>
      </c>
      <c r="E239" s="12" t="str">
        <f>VLOOKUP(B239,'Insumos e Serviços'!$A:$F,5,0)</f>
        <v>UN</v>
      </c>
      <c r="F239" s="14">
        <v>10</v>
      </c>
      <c r="G239" s="15">
        <f>VLOOKUP(B239,'Insumos e Serviços'!$A:$F,6,0)</f>
        <v>67.62</v>
      </c>
      <c r="H239" s="15">
        <f t="shared" si="42"/>
        <v>676.2</v>
      </c>
    </row>
    <row r="240" spans="1:8" ht="22.5" x14ac:dyDescent="0.2">
      <c r="A240" s="11" t="s">
        <v>658</v>
      </c>
      <c r="B240" s="12" t="s">
        <v>659</v>
      </c>
      <c r="C240" s="12" t="str">
        <f>VLOOKUP(B240,'Insumos e Serviços'!$A:$F,2,0)</f>
        <v>SINAPI</v>
      </c>
      <c r="D240" s="13" t="str">
        <f>VLOOKUP(B240,'Insumos e Serviços'!$A:$F,4,0)</f>
        <v>NIPLE, EM FERRO GALVANIZADO, DN 25 (1"), CONEXÃO ROSQUEADA, INSTALADO EM REDE DE ALIMENTAÇÃO PARA HIDRANTE - FORNECIMENTO E INSTALAÇÃO. AF_12/2015</v>
      </c>
      <c r="E240" s="12" t="str">
        <f>VLOOKUP(B240,'Insumos e Serviços'!$A:$F,5,0)</f>
        <v>UN</v>
      </c>
      <c r="F240" s="14">
        <v>4</v>
      </c>
      <c r="G240" s="15">
        <f>VLOOKUP(B240,'Insumos e Serviços'!$A:$F,6,0)</f>
        <v>27.4</v>
      </c>
      <c r="H240" s="15">
        <f t="shared" si="42"/>
        <v>109.6</v>
      </c>
    </row>
    <row r="241" spans="1:8" ht="22.5" x14ac:dyDescent="0.2">
      <c r="A241" s="11" t="s">
        <v>661</v>
      </c>
      <c r="B241" s="12" t="s">
        <v>662</v>
      </c>
      <c r="C241" s="12" t="str">
        <f>VLOOKUP(B241,'Insumos e Serviços'!$A:$F,2,0)</f>
        <v>SINAPI</v>
      </c>
      <c r="D241" s="13" t="str">
        <f>VLOOKUP(B241,'Insumos e Serviços'!$A:$F,4,0)</f>
        <v>LUVA, EM FERRO GALVANIZADO, DN 50 (2"), CONEXÃO ROSQUEADA, INSTALADO EM PRUMADAS - FORNECIMENTO E INSTALAÇÃO. AF_12/2015</v>
      </c>
      <c r="E241" s="12" t="str">
        <f>VLOOKUP(B241,'Insumos e Serviços'!$A:$F,5,0)</f>
        <v>UN</v>
      </c>
      <c r="F241" s="14">
        <v>2</v>
      </c>
      <c r="G241" s="15">
        <f>VLOOKUP(B241,'Insumos e Serviços'!$A:$F,6,0)</f>
        <v>48.78</v>
      </c>
      <c r="H241" s="15">
        <f t="shared" si="42"/>
        <v>97.56</v>
      </c>
    </row>
    <row r="242" spans="1:8" x14ac:dyDescent="0.2">
      <c r="A242" s="16" t="s">
        <v>664</v>
      </c>
      <c r="B242" s="16"/>
      <c r="C242" s="16"/>
      <c r="D242" s="16" t="s">
        <v>665</v>
      </c>
      <c r="E242" s="16"/>
      <c r="F242" s="17"/>
      <c r="G242" s="16"/>
      <c r="H242" s="18">
        <f>SUM(H243:H296)</f>
        <v>69289.77</v>
      </c>
    </row>
    <row r="243" spans="1:8" ht="22.5" x14ac:dyDescent="0.2">
      <c r="A243" s="11" t="s">
        <v>666</v>
      </c>
      <c r="B243" s="12" t="s">
        <v>667</v>
      </c>
      <c r="C243" s="12" t="str">
        <f>VLOOKUP(B243,'Insumos e Serviços'!$A:$F,2,0)</f>
        <v>SINAPI</v>
      </c>
      <c r="D243" s="13" t="str">
        <f>VLOOKUP(B243,'Insumos e Serviços'!$A:$F,4,0)</f>
        <v>TUBO, PVC, SOLDÁVEL, DN 85MM, INSTALADO EM PRUMADA DE ÁGUA - FORNECIMENTO E INSTALAÇÃO. AF_12/2014</v>
      </c>
      <c r="E243" s="12" t="str">
        <f>VLOOKUP(B243,'Insumos e Serviços'!$A:$F,5,0)</f>
        <v>M</v>
      </c>
      <c r="F243" s="14">
        <v>162</v>
      </c>
      <c r="G243" s="15">
        <f>VLOOKUP(B243,'Insumos e Serviços'!$A:$F,6,0)</f>
        <v>58.74</v>
      </c>
      <c r="H243" s="15">
        <f t="shared" ref="H243:H258" si="43">TRUNC(F243 * G243, 2)</f>
        <v>9515.8799999999992</v>
      </c>
    </row>
    <row r="244" spans="1:8" ht="33.75" x14ac:dyDescent="0.2">
      <c r="A244" s="11" t="s">
        <v>669</v>
      </c>
      <c r="B244" s="12" t="s">
        <v>670</v>
      </c>
      <c r="C244" s="12" t="str">
        <f>VLOOKUP(B244,'Insumos e Serviços'!$A:$F,2,0)</f>
        <v>SINAPI</v>
      </c>
      <c r="D244" s="13" t="str">
        <f>VLOOKUP(B244,'Insumos e Serviços'!$A:$F,4,0)</f>
        <v>TUBO, PVC, SOLDÁVEL, DN 75 MM, INSTALADO EM RESERVAÇÃO DE ÁGUA DE EDIFICAÇÃO QUE POSSUA RESERVATÓRIO DE FIBRA/FIBROCIMENTO   FORNECIMENTO E INSTALAÇÃO. AF_06/2016</v>
      </c>
      <c r="E244" s="12" t="str">
        <f>VLOOKUP(B244,'Insumos e Serviços'!$A:$F,5,0)</f>
        <v>M</v>
      </c>
      <c r="F244" s="14">
        <v>18</v>
      </c>
      <c r="G244" s="15">
        <f>VLOOKUP(B244,'Insumos e Serviços'!$A:$F,6,0)</f>
        <v>54.93</v>
      </c>
      <c r="H244" s="15">
        <f t="shared" si="43"/>
        <v>988.74</v>
      </c>
    </row>
    <row r="245" spans="1:8" ht="22.5" x14ac:dyDescent="0.2">
      <c r="A245" s="11" t="s">
        <v>672</v>
      </c>
      <c r="B245" s="12" t="s">
        <v>673</v>
      </c>
      <c r="C245" s="12" t="str">
        <f>VLOOKUP(B245,'Insumos e Serviços'!$A:$F,2,0)</f>
        <v>SINAPI</v>
      </c>
      <c r="D245" s="13" t="str">
        <f>VLOOKUP(B245,'Insumos e Serviços'!$A:$F,4,0)</f>
        <v>TUBO, PVC, SOLDÁVEL, DN 75MM, INSTALADO EM PRUMADA DE ÁGUA - FORNECIMENTO E INSTALAÇÃO. AF_12/2014</v>
      </c>
      <c r="E245" s="12" t="str">
        <f>VLOOKUP(B245,'Insumos e Serviços'!$A:$F,5,0)</f>
        <v>M</v>
      </c>
      <c r="F245" s="14">
        <v>26</v>
      </c>
      <c r="G245" s="15">
        <f>VLOOKUP(B245,'Insumos e Serviços'!$A:$F,6,0)</f>
        <v>47.18</v>
      </c>
      <c r="H245" s="15">
        <f t="shared" si="43"/>
        <v>1226.68</v>
      </c>
    </row>
    <row r="246" spans="1:8" ht="22.5" x14ac:dyDescent="0.2">
      <c r="A246" s="11" t="s">
        <v>675</v>
      </c>
      <c r="B246" s="12" t="s">
        <v>676</v>
      </c>
      <c r="C246" s="12" t="str">
        <f>VLOOKUP(B246,'Insumos e Serviços'!$A:$F,2,0)</f>
        <v>SINAPI</v>
      </c>
      <c r="D246" s="13" t="str">
        <f>VLOOKUP(B246,'Insumos e Serviços'!$A:$F,4,0)</f>
        <v>TUBO, PVC, SOLDÁVEL, DN 60MM, INSTALADO EM PRUMADA DE ÁGUA - FORNECIMENTO E INSTALAÇÃO. AF_12/2014</v>
      </c>
      <c r="E246" s="12" t="str">
        <f>VLOOKUP(B246,'Insumos e Serviços'!$A:$F,5,0)</f>
        <v>M</v>
      </c>
      <c r="F246" s="14">
        <v>41</v>
      </c>
      <c r="G246" s="15">
        <f>VLOOKUP(B246,'Insumos e Serviços'!$A:$F,6,0)</f>
        <v>28.54</v>
      </c>
      <c r="H246" s="15">
        <f t="shared" si="43"/>
        <v>1170.1400000000001</v>
      </c>
    </row>
    <row r="247" spans="1:8" ht="33.75" x14ac:dyDescent="0.2">
      <c r="A247" s="11" t="s">
        <v>678</v>
      </c>
      <c r="B247" s="12" t="s">
        <v>679</v>
      </c>
      <c r="C247" s="12" t="str">
        <f>VLOOKUP(B247,'Insumos e Serviços'!$A:$F,2,0)</f>
        <v>SINAPI</v>
      </c>
      <c r="D247" s="13" t="str">
        <f>VLOOKUP(B247,'Insumos e Serviços'!$A:$F,4,0)</f>
        <v>(COMPOSIÇÃO REPRESENTATIVA) DO SERVIÇO DE INSTALAÇÃO DE TUBOS DE PVC, SOLDÁVEL, ÁGUA FRIA, DN 50 MM (INSTALADO EM PRUMADA), INCLUSIVE CONEXÕES, CORTES E FIXAÇÕES, PARA PRÉDIOS. AF_10/2015</v>
      </c>
      <c r="E247" s="12" t="str">
        <f>VLOOKUP(B247,'Insumos e Serviços'!$A:$F,5,0)</f>
        <v>M</v>
      </c>
      <c r="F247" s="14">
        <v>351</v>
      </c>
      <c r="G247" s="15">
        <f>VLOOKUP(B247,'Insumos e Serviços'!$A:$F,6,0)</f>
        <v>40.42</v>
      </c>
      <c r="H247" s="15">
        <f t="shared" si="43"/>
        <v>14187.42</v>
      </c>
    </row>
    <row r="248" spans="1:8" ht="33.75" x14ac:dyDescent="0.2">
      <c r="A248" s="11" t="s">
        <v>681</v>
      </c>
      <c r="B248" s="12" t="s">
        <v>682</v>
      </c>
      <c r="C248" s="12" t="str">
        <f>VLOOKUP(B248,'Insumos e Serviços'!$A:$F,2,0)</f>
        <v>SINAPI</v>
      </c>
      <c r="D248" s="13" t="str">
        <f>VLOOKUP(B248,'Insumos e Serviços'!$A:$F,4,0)</f>
        <v>TUBO, PVC, SOLDÁVEL, DN 50 MM, INSTALADO EM RESERVAÇÃO DE ÁGUA DE EDIFICAÇÃO QUE POSSUA RESERVATÓRIO DE FIBRA/FIBROCIMENTO   FORNECIMENTO E INSTALAÇÃO. AF_06/2016</v>
      </c>
      <c r="E248" s="12" t="str">
        <f>VLOOKUP(B248,'Insumos e Serviços'!$A:$F,5,0)</f>
        <v>M</v>
      </c>
      <c r="F248" s="14">
        <v>41</v>
      </c>
      <c r="G248" s="15">
        <f>VLOOKUP(B248,'Insumos e Serviços'!$A:$F,6,0)</f>
        <v>23.25</v>
      </c>
      <c r="H248" s="15">
        <f t="shared" si="43"/>
        <v>953.25</v>
      </c>
    </row>
    <row r="249" spans="1:8" ht="33.75" x14ac:dyDescent="0.2">
      <c r="A249" s="11" t="s">
        <v>684</v>
      </c>
      <c r="B249" s="12" t="s">
        <v>685</v>
      </c>
      <c r="C249" s="12" t="str">
        <f>VLOOKUP(B249,'Insumos e Serviços'!$A:$F,2,0)</f>
        <v>SINAPI</v>
      </c>
      <c r="D249" s="13" t="str">
        <f>VLOOKUP(B249,'Insumos e Serviços'!$A:$F,4,0)</f>
        <v>(COMPOSIÇÃO REPRESENTATIVA) DO SERVIÇO DE INSTALAÇÃO DE TUBOS DE PVC, SOLDÁVEL, ÁGUA FRIA, DN 40 MM (INSTALADO EM PRUMADA), INCLUSIVE CONEXÕES, CORTES E FIXAÇÕES, PARA PRÉDIOS. AF_10/2015</v>
      </c>
      <c r="E249" s="12" t="str">
        <f>VLOOKUP(B249,'Insumos e Serviços'!$A:$F,5,0)</f>
        <v>M</v>
      </c>
      <c r="F249" s="14">
        <v>32</v>
      </c>
      <c r="G249" s="15">
        <f>VLOOKUP(B249,'Insumos e Serviços'!$A:$F,6,0)</f>
        <v>31.87</v>
      </c>
      <c r="H249" s="15">
        <f t="shared" si="43"/>
        <v>1019.84</v>
      </c>
    </row>
    <row r="250" spans="1:8" ht="45" x14ac:dyDescent="0.2">
      <c r="A250" s="11" t="s">
        <v>687</v>
      </c>
      <c r="B250" s="12" t="s">
        <v>688</v>
      </c>
      <c r="C250" s="12" t="str">
        <f>VLOOKUP(B250,'Insumos e Serviços'!$A:$F,2,0)</f>
        <v>SINAPI</v>
      </c>
      <c r="D250" s="13" t="str">
        <f>VLOOKUP(B250,'Insumos e Serviços'!$A:$F,4,0)</f>
        <v>(COMPOSIÇÃO REPRESENTATIVA) DO SERVIÇO DE INSTALAÇÃO TUBOS DE PVC, SOLDÁVEL, ÁGUA FRIA, DN 32 MM (INSTALADO EM RAMAL, SUB-RAMAL, RAMAL DE DISTRIBUIÇÃO OU PRUMADA), INCLUSIVE CONEXÕES, CORTES E FIXAÇÕES, PARA PRÉDIOS. AF_10/2015</v>
      </c>
      <c r="E250" s="12" t="str">
        <f>VLOOKUP(B250,'Insumos e Serviços'!$A:$F,5,0)</f>
        <v>M</v>
      </c>
      <c r="F250" s="14">
        <v>83</v>
      </c>
      <c r="G250" s="15">
        <f>VLOOKUP(B250,'Insumos e Serviços'!$A:$F,6,0)</f>
        <v>27.86</v>
      </c>
      <c r="H250" s="15">
        <f t="shared" si="43"/>
        <v>2312.38</v>
      </c>
    </row>
    <row r="251" spans="1:8" ht="45" x14ac:dyDescent="0.2">
      <c r="A251" s="11" t="s">
        <v>690</v>
      </c>
      <c r="B251" s="12" t="s">
        <v>691</v>
      </c>
      <c r="C251" s="12" t="str">
        <f>VLOOKUP(B251,'Insumos e Serviços'!$A:$F,2,0)</f>
        <v>SINAPI</v>
      </c>
      <c r="D251" s="13" t="str">
        <f>VLOOKUP(B251,'Insumos e Serviços'!$A:$F,4,0)</f>
        <v>(COMPOSIÇÃO REPRESENTATIVA) DO SERVIÇO DE INSTALAÇÃO DE TUBOS DE PVC, SOLDÁVEL, ÁGUA FRIA, DN 25 MM (INSTALADO EM RAMAL, SUB-RAMAL, RAMAL DE DISTRIBUIÇÃO OU PRUMADA), INCLUSIVE CONEXÕES, CORTES E FIXAÇÕES, PARA PRÉDIOS. AF_10/2015</v>
      </c>
      <c r="E251" s="12" t="str">
        <f>VLOOKUP(B251,'Insumos e Serviços'!$A:$F,5,0)</f>
        <v>M</v>
      </c>
      <c r="F251" s="14">
        <v>368</v>
      </c>
      <c r="G251" s="15">
        <f>VLOOKUP(B251,'Insumos e Serviços'!$A:$F,6,0)</f>
        <v>39.200000000000003</v>
      </c>
      <c r="H251" s="15">
        <f t="shared" si="43"/>
        <v>14425.6</v>
      </c>
    </row>
    <row r="252" spans="1:8" ht="22.5" x14ac:dyDescent="0.2">
      <c r="A252" s="11" t="s">
        <v>693</v>
      </c>
      <c r="B252" s="12" t="s">
        <v>694</v>
      </c>
      <c r="C252" s="12" t="str">
        <f>VLOOKUP(B252,'Insumos e Serviços'!$A:$F,2,0)</f>
        <v>SINAPI</v>
      </c>
      <c r="D252" s="13" t="str">
        <f>VLOOKUP(B252,'Insumos e Serviços'!$A:$F,4,0)</f>
        <v>TUBO, PPR, DN 75, CLASSE PN 25,  INSTALADO EM PRUMADA DE ÁGUA  FORNECIMENTO E INSTALAÇÃO. AF_06/2015</v>
      </c>
      <c r="E252" s="12" t="str">
        <f>VLOOKUP(B252,'Insumos e Serviços'!$A:$F,5,0)</f>
        <v>M</v>
      </c>
      <c r="F252" s="14">
        <v>9</v>
      </c>
      <c r="G252" s="15">
        <f>VLOOKUP(B252,'Insumos e Serviços'!$A:$F,6,0)</f>
        <v>115.79</v>
      </c>
      <c r="H252" s="15">
        <f t="shared" si="43"/>
        <v>1042.1099999999999</v>
      </c>
    </row>
    <row r="253" spans="1:8" ht="22.5" x14ac:dyDescent="0.2">
      <c r="A253" s="11" t="s">
        <v>696</v>
      </c>
      <c r="B253" s="12" t="s">
        <v>697</v>
      </c>
      <c r="C253" s="12" t="str">
        <f>VLOOKUP(B253,'Insumos e Serviços'!$A:$F,2,0)</f>
        <v>SINAPI</v>
      </c>
      <c r="D253" s="13" t="str">
        <f>VLOOKUP(B253,'Insumos e Serviços'!$A:$F,4,0)</f>
        <v>TUBO, PPR, DN 50, CLASSE PN 25,  INSTALADO EM PRUMADA DE ÁGUA  FORNECIMENTO E INSTALAÇÃO. AF_06/2015</v>
      </c>
      <c r="E253" s="12" t="str">
        <f>VLOOKUP(B253,'Insumos e Serviços'!$A:$F,5,0)</f>
        <v>M</v>
      </c>
      <c r="F253" s="14">
        <v>122</v>
      </c>
      <c r="G253" s="15">
        <f>VLOOKUP(B253,'Insumos e Serviços'!$A:$F,6,0)</f>
        <v>45.89</v>
      </c>
      <c r="H253" s="15">
        <f t="shared" si="43"/>
        <v>5598.58</v>
      </c>
    </row>
    <row r="254" spans="1:8" ht="22.5" x14ac:dyDescent="0.2">
      <c r="A254" s="11" t="s">
        <v>699</v>
      </c>
      <c r="B254" s="12" t="s">
        <v>700</v>
      </c>
      <c r="C254" s="12" t="str">
        <f>VLOOKUP(B254,'Insumos e Serviços'!$A:$F,2,0)</f>
        <v>SINAPI</v>
      </c>
      <c r="D254" s="13" t="str">
        <f>VLOOKUP(B254,'Insumos e Serviços'!$A:$F,4,0)</f>
        <v>TUBO, PPR, DN 32, CLASSE PN 25,  INSTALADO EM RAMAL DE DISTRIBUIÇÃO DE ÁGUA  FORNECIMENTO E INSTALAÇÃO. AF_06/2015</v>
      </c>
      <c r="E254" s="12" t="str">
        <f>VLOOKUP(B254,'Insumos e Serviços'!$A:$F,5,0)</f>
        <v>M</v>
      </c>
      <c r="F254" s="14">
        <v>2</v>
      </c>
      <c r="G254" s="15">
        <f>VLOOKUP(B254,'Insumos e Serviços'!$A:$F,6,0)</f>
        <v>32.96</v>
      </c>
      <c r="H254" s="15">
        <f t="shared" si="43"/>
        <v>65.92</v>
      </c>
    </row>
    <row r="255" spans="1:8" ht="33.75" x14ac:dyDescent="0.2">
      <c r="A255" s="11" t="s">
        <v>702</v>
      </c>
      <c r="B255" s="12" t="s">
        <v>703</v>
      </c>
      <c r="C255" s="12" t="str">
        <f>VLOOKUP(B255,'Insumos e Serviços'!$A:$F,2,0)</f>
        <v>SINAPI</v>
      </c>
      <c r="D255" s="13" t="str">
        <f>VLOOKUP(B255,'Insumos e Serviços'!$A:$F,4,0)</f>
        <v>JOELHO 90 GRAUS, PPR, DN 63 MM, CLASSE PN 25,  INSTALADO EM RESERVAÇÃO DE ÁGUA DE EDIFICAÇÃO QUE POSSUA RESERVATÓRIO DE FIBRA/FIBROCIMENTO  FORNECIMENTO E INSTALAÇÃO. AF_06/2016</v>
      </c>
      <c r="E255" s="12" t="str">
        <f>VLOOKUP(B255,'Insumos e Serviços'!$A:$F,5,0)</f>
        <v>UN</v>
      </c>
      <c r="F255" s="14">
        <v>5</v>
      </c>
      <c r="G255" s="15">
        <f>VLOOKUP(B255,'Insumos e Serviços'!$A:$F,6,0)</f>
        <v>39.31</v>
      </c>
      <c r="H255" s="15">
        <f t="shared" si="43"/>
        <v>196.55</v>
      </c>
    </row>
    <row r="256" spans="1:8" ht="22.5" x14ac:dyDescent="0.2">
      <c r="A256" s="11" t="s">
        <v>705</v>
      </c>
      <c r="B256" s="12" t="s">
        <v>706</v>
      </c>
      <c r="C256" s="12" t="str">
        <f>VLOOKUP(B256,'Insumos e Serviços'!$A:$F,2,0)</f>
        <v>SINAPI</v>
      </c>
      <c r="D256" s="13" t="str">
        <f>VLOOKUP(B256,'Insumos e Serviços'!$A:$F,4,0)</f>
        <v>JOELHO 90 GRAUS, PPR, DN 50 MM, CLASSE PN 25, INSTALADO EM PRUMADA DE ÁGUA  FORNECIMENTO E INSTALAÇÃO . AF_06/2015</v>
      </c>
      <c r="E256" s="12" t="str">
        <f>VLOOKUP(B256,'Insumos e Serviços'!$A:$F,5,0)</f>
        <v>UN</v>
      </c>
      <c r="F256" s="14">
        <v>5</v>
      </c>
      <c r="G256" s="15">
        <f>VLOOKUP(B256,'Insumos e Serviços'!$A:$F,6,0)</f>
        <v>25.28</v>
      </c>
      <c r="H256" s="15">
        <f t="shared" si="43"/>
        <v>126.4</v>
      </c>
    </row>
    <row r="257" spans="1:8" ht="33.75" x14ac:dyDescent="0.2">
      <c r="A257" s="11" t="s">
        <v>708</v>
      </c>
      <c r="B257" s="12" t="s">
        <v>709</v>
      </c>
      <c r="C257" s="12" t="str">
        <f>VLOOKUP(B257,'Insumos e Serviços'!$A:$F,2,0)</f>
        <v>SINAPI</v>
      </c>
      <c r="D257" s="13" t="str">
        <f>VLOOKUP(B257,'Insumos e Serviços'!$A:$F,4,0)</f>
        <v>TÊ, PPR, DN 50 MM, CLASSE PN 25,  INSTALADO EM RESERVAÇÃO DE ÁGUA DE EDIFICAÇÃO QUE POSSUA RESERVATÓRIO DE FIBRA/FIBROCIMENTO  FORNECIMENTO E INSTALAÇÃO. AF_06/2016</v>
      </c>
      <c r="E257" s="12" t="str">
        <f>VLOOKUP(B257,'Insumos e Serviços'!$A:$F,5,0)</f>
        <v>UN</v>
      </c>
      <c r="F257" s="14">
        <v>6</v>
      </c>
      <c r="G257" s="15">
        <f>VLOOKUP(B257,'Insumos e Serviços'!$A:$F,6,0)</f>
        <v>33.92</v>
      </c>
      <c r="H257" s="15">
        <f t="shared" si="43"/>
        <v>203.52</v>
      </c>
    </row>
    <row r="258" spans="1:8" ht="33.75" x14ac:dyDescent="0.2">
      <c r="A258" s="11" t="s">
        <v>711</v>
      </c>
      <c r="B258" s="12" t="s">
        <v>712</v>
      </c>
      <c r="C258" s="12" t="str">
        <f>VLOOKUP(B258,'Insumos e Serviços'!$A:$F,2,0)</f>
        <v>SINAPI</v>
      </c>
      <c r="D258" s="13" t="str">
        <f>VLOOKUP(B258,'Insumos e Serviços'!$A:$F,4,0)</f>
        <v>TÊ, PPR, DN 63 MM, CLASSE PN 25,  INSTALADO EM RESERVAÇÃO DE ÁGUA DE EDIFICAÇÃO QUE POSSUA RESERVATÓRIO DE FIBRA/FIBROCIMENTO  FORNECIMENTO E INSTALAÇÃO. AF_06/2016</v>
      </c>
      <c r="E258" s="12" t="str">
        <f>VLOOKUP(B258,'Insumos e Serviços'!$A:$F,5,0)</f>
        <v>UN</v>
      </c>
      <c r="F258" s="14">
        <v>1</v>
      </c>
      <c r="G258" s="15">
        <f>VLOOKUP(B258,'Insumos e Serviços'!$A:$F,6,0)</f>
        <v>49.49</v>
      </c>
      <c r="H258" s="15">
        <f t="shared" si="43"/>
        <v>49.49</v>
      </c>
    </row>
    <row r="259" spans="1:8" ht="22.5" x14ac:dyDescent="0.2">
      <c r="A259" s="11" t="s">
        <v>714</v>
      </c>
      <c r="B259" s="12" t="s">
        <v>715</v>
      </c>
      <c r="C259" s="12" t="s">
        <v>17</v>
      </c>
      <c r="D259" s="13" t="s">
        <v>716</v>
      </c>
      <c r="E259" s="12" t="s">
        <v>65</v>
      </c>
      <c r="F259" s="14">
        <v>4</v>
      </c>
      <c r="G259" s="15">
        <f>VLOOKUP(A259,'Orçamento Analítico'!$A:$H,8,0)</f>
        <v>29.859999999999996</v>
      </c>
      <c r="H259" s="15">
        <f t="shared" ref="H259:H296" si="44">TRUNC(F259 * G259, 2)</f>
        <v>119.44</v>
      </c>
    </row>
    <row r="260" spans="1:8" ht="22.5" x14ac:dyDescent="0.2">
      <c r="A260" s="11" t="s">
        <v>717</v>
      </c>
      <c r="B260" s="12" t="s">
        <v>718</v>
      </c>
      <c r="C260" s="12" t="str">
        <f>VLOOKUP(B260,'Insumos e Serviços'!$A:$F,2,0)</f>
        <v>SINAPI</v>
      </c>
      <c r="D260" s="13" t="str">
        <f>VLOOKUP(B260,'Insumos e Serviços'!$A:$F,4,0)</f>
        <v>TUBO, PPR, DN 25, CLASSE PN 25,  INSTALADO EM PRUMADA DE ÁGUA  FORNECIMENTO E INSTALAÇÃO. AF_06/2015</v>
      </c>
      <c r="E260" s="12" t="str">
        <f>VLOOKUP(B260,'Insumos e Serviços'!$A:$F,5,0)</f>
        <v>M</v>
      </c>
      <c r="F260" s="14">
        <v>2</v>
      </c>
      <c r="G260" s="15">
        <f>VLOOKUP(B260,'Insumos e Serviços'!$A:$F,6,0)</f>
        <v>13.71</v>
      </c>
      <c r="H260" s="15">
        <f t="shared" si="44"/>
        <v>27.42</v>
      </c>
    </row>
    <row r="261" spans="1:8" ht="33.75" x14ac:dyDescent="0.2">
      <c r="A261" s="11" t="s">
        <v>720</v>
      </c>
      <c r="B261" s="12" t="s">
        <v>721</v>
      </c>
      <c r="C261" s="12" t="str">
        <f>VLOOKUP(B261,'Insumos e Serviços'!$A:$F,2,0)</f>
        <v>SINAPI</v>
      </c>
      <c r="D261" s="13" t="str">
        <f>VLOOKUP(B261,'Insumos e Serviços'!$A:$F,4,0)</f>
        <v>ADAPTADOR COM FLANGE E ANEL DE VEDAÇÃO, PVC, SOLDÁVEL, DN 50 MM X 1 1/2 , INSTALADO EM RESERVAÇÃO DE ÁGUA DE EDIFICAÇÃO QUE POSSUA RESERVATÓRIO DE FIBRA/FIBROCIMENTO   FORNECIMENTO E INSTALAÇÃO. AF_06/2016</v>
      </c>
      <c r="E261" s="12" t="str">
        <f>VLOOKUP(B261,'Insumos e Serviços'!$A:$F,5,0)</f>
        <v>UN</v>
      </c>
      <c r="F261" s="14">
        <v>11</v>
      </c>
      <c r="G261" s="15">
        <f>VLOOKUP(B261,'Insumos e Serviços'!$A:$F,6,0)</f>
        <v>41.63</v>
      </c>
      <c r="H261" s="15">
        <f t="shared" si="44"/>
        <v>457.93</v>
      </c>
    </row>
    <row r="262" spans="1:8" ht="33.75" x14ac:dyDescent="0.2">
      <c r="A262" s="11" t="s">
        <v>723</v>
      </c>
      <c r="B262" s="12" t="s">
        <v>724</v>
      </c>
      <c r="C262" s="12" t="str">
        <f>VLOOKUP(B262,'Insumos e Serviços'!$A:$F,2,0)</f>
        <v>SINAPI</v>
      </c>
      <c r="D262" s="13" t="str">
        <f>VLOOKUP(B262,'Insumos e Serviços'!$A:$F,4,0)</f>
        <v>ADAPTADOR COM FLANGE E ANEL DE VEDAÇÃO, PVC, SOLDÁVEL, DN 60 MM X 2 , INSTALADO EM RESERVAÇÃO DE ÁGUA DE EDIFICAÇÃO QUE POSSUA RESERVATÓRIO DE FIBRA/FIBROCIMENTO   FORNECIMENTO E INSTALAÇÃO. AF_06/2016</v>
      </c>
      <c r="E262" s="12" t="str">
        <f>VLOOKUP(B262,'Insumos e Serviços'!$A:$F,5,0)</f>
        <v>UN</v>
      </c>
      <c r="F262" s="14">
        <v>2</v>
      </c>
      <c r="G262" s="15">
        <f>VLOOKUP(B262,'Insumos e Serviços'!$A:$F,6,0)</f>
        <v>51.82</v>
      </c>
      <c r="H262" s="15">
        <f t="shared" si="44"/>
        <v>103.64</v>
      </c>
    </row>
    <row r="263" spans="1:8" ht="33.75" x14ac:dyDescent="0.2">
      <c r="A263" s="11" t="s">
        <v>726</v>
      </c>
      <c r="B263" s="12" t="s">
        <v>727</v>
      </c>
      <c r="C263" s="12" t="str">
        <f>VLOOKUP(B263,'Insumos e Serviços'!$A:$F,2,0)</f>
        <v>SINAPI</v>
      </c>
      <c r="D263" s="13" t="str">
        <f>VLOOKUP(B263,'Insumos e Serviços'!$A:$F,4,0)</f>
        <v>JOELHO 90 GRAUS, PVC, SOLDÁVEL, DN 50 MM INSTALADO EM RESERVAÇÃO DE ÁGUA DE EDIFICAÇÃO QUE POSSUA RESERVATÓRIO DE FIBRA/FIBROCIMENTO   FORNECIMENTO E INSTALAÇÃO. AF_06/2016</v>
      </c>
      <c r="E263" s="12" t="str">
        <f>VLOOKUP(B263,'Insumos e Serviços'!$A:$F,5,0)</f>
        <v>UN</v>
      </c>
      <c r="F263" s="14">
        <v>5</v>
      </c>
      <c r="G263" s="15">
        <f>VLOOKUP(B263,'Insumos e Serviços'!$A:$F,6,0)</f>
        <v>16.11</v>
      </c>
      <c r="H263" s="15">
        <f t="shared" si="44"/>
        <v>80.55</v>
      </c>
    </row>
    <row r="264" spans="1:8" ht="22.5" x14ac:dyDescent="0.2">
      <c r="A264" s="11" t="s">
        <v>729</v>
      </c>
      <c r="B264" s="12" t="s">
        <v>730</v>
      </c>
      <c r="C264" s="12" t="str">
        <f>VLOOKUP(B264,'Insumos e Serviços'!$A:$F,2,0)</f>
        <v>SINAPI</v>
      </c>
      <c r="D264" s="13" t="str">
        <f>VLOOKUP(B264,'Insumos e Serviços'!$A:$F,4,0)</f>
        <v>JOELHO 45 GRAUS, PVC, SOLDÁVEL, DN 50MM, INSTALADO EM PRUMADA DE ÁGUA - FORNECIMENTO E INSTALAÇÃO. AF_12/2014</v>
      </c>
      <c r="E264" s="12" t="str">
        <f>VLOOKUP(B264,'Insumos e Serviços'!$A:$F,5,0)</f>
        <v>UN</v>
      </c>
      <c r="F264" s="14">
        <v>2</v>
      </c>
      <c r="G264" s="15">
        <f>VLOOKUP(B264,'Insumos e Serviços'!$A:$F,6,0)</f>
        <v>15.4</v>
      </c>
      <c r="H264" s="15">
        <f t="shared" si="44"/>
        <v>30.8</v>
      </c>
    </row>
    <row r="265" spans="1:8" ht="22.5" x14ac:dyDescent="0.2">
      <c r="A265" s="11" t="s">
        <v>732</v>
      </c>
      <c r="B265" s="12" t="s">
        <v>733</v>
      </c>
      <c r="C265" s="12" t="s">
        <v>17</v>
      </c>
      <c r="D265" s="13" t="s">
        <v>734</v>
      </c>
      <c r="E265" s="12" t="s">
        <v>65</v>
      </c>
      <c r="F265" s="14">
        <v>10</v>
      </c>
      <c r="G265" s="15">
        <f>VLOOKUP(A265,'Orçamento Analítico'!$A:$H,8,0)</f>
        <v>10.86</v>
      </c>
      <c r="H265" s="15">
        <f t="shared" si="44"/>
        <v>108.6</v>
      </c>
    </row>
    <row r="266" spans="1:8" ht="22.5" x14ac:dyDescent="0.2">
      <c r="A266" s="11" t="s">
        <v>735</v>
      </c>
      <c r="B266" s="12" t="s">
        <v>736</v>
      </c>
      <c r="C266" s="12" t="str">
        <f>VLOOKUP(B266,'Insumos e Serviços'!$A:$F,2,0)</f>
        <v>SINAPI</v>
      </c>
      <c r="D266" s="13" t="str">
        <f>VLOOKUP(B266,'Insumos e Serviços'!$A:$F,4,0)</f>
        <v>TE, PVC, SOLDÁVEL, DN 32MM, INSTALADO EM PRUMADA DE ÁGUA - FORNECIMENTO E INSTALAÇÃO. AF_12/2014</v>
      </c>
      <c r="E266" s="12" t="str">
        <f>VLOOKUP(B266,'Insumos e Serviços'!$A:$F,5,0)</f>
        <v>UN</v>
      </c>
      <c r="F266" s="14">
        <v>3</v>
      </c>
      <c r="G266" s="15">
        <f>VLOOKUP(B266,'Insumos e Serviços'!$A:$F,6,0)</f>
        <v>10.81</v>
      </c>
      <c r="H266" s="15">
        <f t="shared" si="44"/>
        <v>32.43</v>
      </c>
    </row>
    <row r="267" spans="1:8" x14ac:dyDescent="0.2">
      <c r="A267" s="11" t="s">
        <v>738</v>
      </c>
      <c r="B267" s="12" t="s">
        <v>739</v>
      </c>
      <c r="C267" s="12" t="s">
        <v>17</v>
      </c>
      <c r="D267" s="13" t="s">
        <v>740</v>
      </c>
      <c r="E267" s="12" t="s">
        <v>65</v>
      </c>
      <c r="F267" s="14">
        <v>4</v>
      </c>
      <c r="G267" s="15">
        <f>VLOOKUP(A267,'Orçamento Analítico'!$A:$H,8,0)</f>
        <v>154.31</v>
      </c>
      <c r="H267" s="15">
        <f t="shared" si="44"/>
        <v>617.24</v>
      </c>
    </row>
    <row r="268" spans="1:8" ht="22.5" x14ac:dyDescent="0.2">
      <c r="A268" s="11" t="s">
        <v>741</v>
      </c>
      <c r="B268" s="12" t="s">
        <v>742</v>
      </c>
      <c r="C268" s="12" t="s">
        <v>17</v>
      </c>
      <c r="D268" s="13" t="s">
        <v>743</v>
      </c>
      <c r="E268" s="12" t="s">
        <v>65</v>
      </c>
      <c r="F268" s="14">
        <v>6</v>
      </c>
      <c r="G268" s="15">
        <f>VLOOKUP(A268,'Orçamento Analítico'!$A:$H,8,0)</f>
        <v>113.42</v>
      </c>
      <c r="H268" s="15">
        <f t="shared" si="44"/>
        <v>680.52</v>
      </c>
    </row>
    <row r="269" spans="1:8" x14ac:dyDescent="0.2">
      <c r="A269" s="11" t="s">
        <v>744</v>
      </c>
      <c r="B269" s="12" t="s">
        <v>745</v>
      </c>
      <c r="C269" s="12" t="s">
        <v>17</v>
      </c>
      <c r="D269" s="13" t="s">
        <v>746</v>
      </c>
      <c r="E269" s="12" t="s">
        <v>65</v>
      </c>
      <c r="F269" s="14">
        <v>11</v>
      </c>
      <c r="G269" s="15">
        <f>VLOOKUP(A269,'Orçamento Analítico'!$A:$H,8,0)</f>
        <v>141.67000000000002</v>
      </c>
      <c r="H269" s="15">
        <f t="shared" si="44"/>
        <v>1558.37</v>
      </c>
    </row>
    <row r="270" spans="1:8" ht="33.75" x14ac:dyDescent="0.2">
      <c r="A270" s="11" t="s">
        <v>747</v>
      </c>
      <c r="B270" s="12" t="s">
        <v>748</v>
      </c>
      <c r="C270" s="12" t="str">
        <f>VLOOKUP(B270,'Insumos e Serviços'!$A:$F,2,0)</f>
        <v>SINAPI</v>
      </c>
      <c r="D270" s="13" t="str">
        <f>VLOOKUP(B270,'Insumos e Serviços'!$A:$F,4,0)</f>
        <v>ADAPTADOR CURTO COM BOLSA E ROSCA PARA REGISTRO, PVC, SOLDÁVEL, DN 50 MM X 1 1/2 , INSTALADO EM RESERVAÇÃO DE ÁGUA DE EDIFICAÇÃO QUE POSSUA RESERVATÓRIO DE FIBRA/FIBROCIMENTO   FORNECIMENTO E INSTALAÇÃO. AF_06/2016</v>
      </c>
      <c r="E270" s="12" t="str">
        <f>VLOOKUP(B270,'Insumos e Serviços'!$A:$F,5,0)</f>
        <v>UN</v>
      </c>
      <c r="F270" s="14">
        <v>2</v>
      </c>
      <c r="G270" s="15">
        <f>VLOOKUP(B270,'Insumos e Serviços'!$A:$F,6,0)</f>
        <v>12.48</v>
      </c>
      <c r="H270" s="15">
        <f t="shared" si="44"/>
        <v>24.96</v>
      </c>
    </row>
    <row r="271" spans="1:8" ht="22.5" x14ac:dyDescent="0.2">
      <c r="A271" s="11" t="s">
        <v>750</v>
      </c>
      <c r="B271" s="12" t="s">
        <v>751</v>
      </c>
      <c r="C271" s="12" t="s">
        <v>17</v>
      </c>
      <c r="D271" s="13" t="s">
        <v>752</v>
      </c>
      <c r="E271" s="12" t="s">
        <v>65</v>
      </c>
      <c r="F271" s="14">
        <v>4</v>
      </c>
      <c r="G271" s="15">
        <f>VLOOKUP(A271,'Orçamento Analítico'!$A:$H,8,0)</f>
        <v>113.42</v>
      </c>
      <c r="H271" s="15">
        <f t="shared" si="44"/>
        <v>453.68</v>
      </c>
    </row>
    <row r="272" spans="1:8" ht="33.75" x14ac:dyDescent="0.2">
      <c r="A272" s="11" t="s">
        <v>753</v>
      </c>
      <c r="B272" s="12" t="s">
        <v>754</v>
      </c>
      <c r="C272" s="12" t="str">
        <f>VLOOKUP(B272,'Insumos e Serviços'!$A:$F,2,0)</f>
        <v>SINAPI</v>
      </c>
      <c r="D272" s="13" t="str">
        <f>VLOOKUP(B272,'Insumos e Serviços'!$A:$F,4,0)</f>
        <v>ADAPTADOR CURTO COM BOLSA E ROSCA PARA REGISTRO, PVC, SOLDÁVEL, DN 75 MM X 2 1/2 , INSTALADO EM RESERVAÇÃO DE ÁGUA DE EDIFICAÇÃO QUE POSSUA RESERVATÓRIO DE FIBRA/FIBROCIMENTO   FORNECIMENTO E INSTALAÇÃO. AF_06/2016</v>
      </c>
      <c r="E272" s="12" t="str">
        <f>VLOOKUP(B272,'Insumos e Serviços'!$A:$F,5,0)</f>
        <v>UN</v>
      </c>
      <c r="F272" s="14">
        <v>4</v>
      </c>
      <c r="G272" s="15">
        <f>VLOOKUP(B272,'Insumos e Serviços'!$A:$F,6,0)</f>
        <v>33.21</v>
      </c>
      <c r="H272" s="15">
        <f t="shared" si="44"/>
        <v>132.84</v>
      </c>
    </row>
    <row r="273" spans="1:8" ht="33.75" x14ac:dyDescent="0.2">
      <c r="A273" s="11" t="s">
        <v>756</v>
      </c>
      <c r="B273" s="12" t="s">
        <v>757</v>
      </c>
      <c r="C273" s="12" t="str">
        <f>VLOOKUP(B273,'Insumos e Serviços'!$A:$F,2,0)</f>
        <v>SINAPI</v>
      </c>
      <c r="D273" s="13" t="str">
        <f>VLOOKUP(B273,'Insumos e Serviços'!$A:$F,4,0)</f>
        <v>ADAPTADOR CURTO COM BOLSA E ROSCA PARA REGISTRO, PVC, SOLDÁVEL, DN 85 MM X 3 , INSTALADO EM RESERVAÇÃO DE ÁGUA DE EDIFICAÇÃO QUE POSSUA RESERVATÓRIO DE FIBRA/FIBROCIMENTO   FORNECIMENTO E INSTALAÇÃO. AF_06/2016</v>
      </c>
      <c r="E273" s="12" t="str">
        <f>VLOOKUP(B273,'Insumos e Serviços'!$A:$F,5,0)</f>
        <v>UN</v>
      </c>
      <c r="F273" s="14">
        <v>6</v>
      </c>
      <c r="G273" s="15">
        <f>VLOOKUP(B273,'Insumos e Serviços'!$A:$F,6,0)</f>
        <v>56.91</v>
      </c>
      <c r="H273" s="15">
        <f t="shared" si="44"/>
        <v>341.46</v>
      </c>
    </row>
    <row r="274" spans="1:8" ht="33.75" x14ac:dyDescent="0.2">
      <c r="A274" s="11" t="s">
        <v>759</v>
      </c>
      <c r="B274" s="12" t="s">
        <v>760</v>
      </c>
      <c r="C274" s="12" t="str">
        <f>VLOOKUP(B274,'Insumos e Serviços'!$A:$F,2,0)</f>
        <v>SINAPI</v>
      </c>
      <c r="D274" s="13" t="str">
        <f>VLOOKUP(B274,'Insumos e Serviços'!$A:$F,4,0)</f>
        <v>JOELHO 90 GRAUS, PVC, SOLDÁVEL, DN 75 MM INSTALADO EM RESERVAÇÃO DE ÁGUA DE EDIFICAÇÃO QUE POSSUA RESERVATÓRIO DE FIBRA/FIBROCIMENTO   FORNECIMENTO E INSTALAÇÃO. AF_06/2016</v>
      </c>
      <c r="E274" s="12" t="str">
        <f>VLOOKUP(B274,'Insumos e Serviços'!$A:$F,5,0)</f>
        <v>UN</v>
      </c>
      <c r="F274" s="14">
        <v>15</v>
      </c>
      <c r="G274" s="15">
        <f>VLOOKUP(B274,'Insumos e Serviços'!$A:$F,6,0)</f>
        <v>117.65</v>
      </c>
      <c r="H274" s="15">
        <f t="shared" si="44"/>
        <v>1764.75</v>
      </c>
    </row>
    <row r="275" spans="1:8" ht="33.75" x14ac:dyDescent="0.2">
      <c r="A275" s="11" t="s">
        <v>762</v>
      </c>
      <c r="B275" s="12" t="s">
        <v>763</v>
      </c>
      <c r="C275" s="12" t="str">
        <f>VLOOKUP(B275,'Insumos e Serviços'!$A:$F,2,0)</f>
        <v>SINAPI</v>
      </c>
      <c r="D275" s="13" t="str">
        <f>VLOOKUP(B275,'Insumos e Serviços'!$A:$F,4,0)</f>
        <v>JOELHO 90 GRAUS, PVC, SOLDÁVEL, DN 60 MM INSTALADO EM RESERVAÇÃO DE ÁGUA DE EDIFICAÇÃO QUE POSSUA RESERVATÓRIO DE FIBRA/FIBROCIMENTO   FORNECIMENTO E INSTALAÇÃO. AF_06/2016</v>
      </c>
      <c r="E275" s="12" t="str">
        <f>VLOOKUP(B275,'Insumos e Serviços'!$A:$F,5,0)</f>
        <v>UN</v>
      </c>
      <c r="F275" s="14">
        <v>2</v>
      </c>
      <c r="G275" s="15">
        <f>VLOOKUP(B275,'Insumos e Serviços'!$A:$F,6,0)</f>
        <v>44.5</v>
      </c>
      <c r="H275" s="15">
        <f t="shared" si="44"/>
        <v>89</v>
      </c>
    </row>
    <row r="276" spans="1:8" ht="33.75" x14ac:dyDescent="0.2">
      <c r="A276" s="11" t="s">
        <v>765</v>
      </c>
      <c r="B276" s="12" t="s">
        <v>727</v>
      </c>
      <c r="C276" s="12" t="str">
        <f>VLOOKUP(B276,'Insumos e Serviços'!$A:$F,2,0)</f>
        <v>SINAPI</v>
      </c>
      <c r="D276" s="13" t="str">
        <f>VLOOKUP(B276,'Insumos e Serviços'!$A:$F,4,0)</f>
        <v>JOELHO 90 GRAUS, PVC, SOLDÁVEL, DN 50 MM INSTALADO EM RESERVAÇÃO DE ÁGUA DE EDIFICAÇÃO QUE POSSUA RESERVATÓRIO DE FIBRA/FIBROCIMENTO   FORNECIMENTO E INSTALAÇÃO. AF_06/2016</v>
      </c>
      <c r="E276" s="12" t="str">
        <f>VLOOKUP(B276,'Insumos e Serviços'!$A:$F,5,0)</f>
        <v>UN</v>
      </c>
      <c r="F276" s="14">
        <v>10</v>
      </c>
      <c r="G276" s="15">
        <f>VLOOKUP(B276,'Insumos e Serviços'!$A:$F,6,0)</f>
        <v>16.11</v>
      </c>
      <c r="H276" s="15">
        <f t="shared" si="44"/>
        <v>161.1</v>
      </c>
    </row>
    <row r="277" spans="1:8" ht="22.5" x14ac:dyDescent="0.2">
      <c r="A277" s="11" t="s">
        <v>766</v>
      </c>
      <c r="B277" s="12" t="s">
        <v>767</v>
      </c>
      <c r="C277" s="12" t="str">
        <f>VLOOKUP(B277,'Insumos e Serviços'!$A:$F,2,0)</f>
        <v>SINAPI</v>
      </c>
      <c r="D277" s="13" t="str">
        <f>VLOOKUP(B277,'Insumos e Serviços'!$A:$F,4,0)</f>
        <v>TE, PVC, SOLDÁVEL, DN 50MM, INSTALADO EM PRUMADA DE ÁGUA - FORNECIMENTO E INSTALAÇÃO. AF_12/2014</v>
      </c>
      <c r="E277" s="12" t="str">
        <f>VLOOKUP(B277,'Insumos e Serviços'!$A:$F,5,0)</f>
        <v>UN</v>
      </c>
      <c r="F277" s="14">
        <v>7</v>
      </c>
      <c r="G277" s="15">
        <f>VLOOKUP(B277,'Insumos e Serviços'!$A:$F,6,0)</f>
        <v>21.25</v>
      </c>
      <c r="H277" s="15">
        <f t="shared" si="44"/>
        <v>148.75</v>
      </c>
    </row>
    <row r="278" spans="1:8" ht="22.5" x14ac:dyDescent="0.2">
      <c r="A278" s="11" t="s">
        <v>769</v>
      </c>
      <c r="B278" s="12" t="s">
        <v>770</v>
      </c>
      <c r="C278" s="12" t="str">
        <f>VLOOKUP(B278,'Insumos e Serviços'!$A:$F,2,0)</f>
        <v>SINAPI</v>
      </c>
      <c r="D278" s="13" t="str">
        <f>VLOOKUP(B278,'Insumos e Serviços'!$A:$F,4,0)</f>
        <v>JOELHO 90 GRAUS, PVC, SOLDÁVEL, DN 85MM, INSTALADO EM PRUMADA DE ÁGUA - FORNECIMENTO E INSTALAÇÃO. AF_12/2014</v>
      </c>
      <c r="E278" s="12" t="str">
        <f>VLOOKUP(B278,'Insumos e Serviços'!$A:$F,5,0)</f>
        <v>UN</v>
      </c>
      <c r="F278" s="14">
        <v>13</v>
      </c>
      <c r="G278" s="15">
        <f>VLOOKUP(B278,'Insumos e Serviços'!$A:$F,6,0)</f>
        <v>133.11000000000001</v>
      </c>
      <c r="H278" s="15">
        <f t="shared" si="44"/>
        <v>1730.43</v>
      </c>
    </row>
    <row r="279" spans="1:8" ht="22.5" x14ac:dyDescent="0.2">
      <c r="A279" s="11" t="s">
        <v>772</v>
      </c>
      <c r="B279" s="12" t="s">
        <v>773</v>
      </c>
      <c r="C279" s="12" t="str">
        <f>VLOOKUP(B279,'Insumos e Serviços'!$A:$F,2,0)</f>
        <v>SINAPI</v>
      </c>
      <c r="D279" s="13" t="str">
        <f>VLOOKUP(B279,'Insumos e Serviços'!$A:$F,4,0)</f>
        <v>TE, PVC, SOLDÁVEL, DN 85MM, INSTALADO EM PRUMADA DE ÁGUA - FORNECIMENTO E INSTALAÇÃO. AF_12/2014</v>
      </c>
      <c r="E279" s="12" t="str">
        <f>VLOOKUP(B279,'Insumos e Serviços'!$A:$F,5,0)</f>
        <v>UN</v>
      </c>
      <c r="F279" s="14">
        <v>6</v>
      </c>
      <c r="G279" s="15">
        <f>VLOOKUP(B279,'Insumos e Serviços'!$A:$F,6,0)</f>
        <v>129.21</v>
      </c>
      <c r="H279" s="15">
        <f t="shared" si="44"/>
        <v>775.26</v>
      </c>
    </row>
    <row r="280" spans="1:8" ht="22.5" x14ac:dyDescent="0.2">
      <c r="A280" s="11" t="s">
        <v>775</v>
      </c>
      <c r="B280" s="12" t="s">
        <v>776</v>
      </c>
      <c r="C280" s="12" t="str">
        <f>VLOOKUP(B280,'Insumos e Serviços'!$A:$F,2,0)</f>
        <v>SINAPI</v>
      </c>
      <c r="D280" s="13" t="str">
        <f>VLOOKUP(B280,'Insumos e Serviços'!$A:$F,4,0)</f>
        <v>TE, PVC, SOLDÁVEL, DN 75MM, INSTALADO EM PRUMADA DE ÁGUA - FORNECIMENTO E INSTALAÇÃO. AF_12/2014</v>
      </c>
      <c r="E280" s="12" t="str">
        <f>VLOOKUP(B280,'Insumos e Serviços'!$A:$F,5,0)</f>
        <v>UN</v>
      </c>
      <c r="F280" s="14">
        <v>8</v>
      </c>
      <c r="G280" s="15">
        <f>VLOOKUP(B280,'Insumos e Serviços'!$A:$F,6,0)</f>
        <v>84.39</v>
      </c>
      <c r="H280" s="15">
        <f t="shared" si="44"/>
        <v>675.12</v>
      </c>
    </row>
    <row r="281" spans="1:8" ht="22.5" x14ac:dyDescent="0.2">
      <c r="A281" s="11" t="s">
        <v>778</v>
      </c>
      <c r="B281" s="12" t="s">
        <v>779</v>
      </c>
      <c r="C281" s="12" t="str">
        <f>VLOOKUP(B281,'Insumos e Serviços'!$A:$F,2,0)</f>
        <v>SINAPI</v>
      </c>
      <c r="D281" s="13" t="str">
        <f>VLOOKUP(B281,'Insumos e Serviços'!$A:$F,4,0)</f>
        <v>JOELHO 90 GRAUS, PVC, SOLDÁVEL, DN 60MM, INSTALADO EM PRUMADA DE ÁGUA - FORNECIMENTO E INSTALAÇÃO. AF_12/2014</v>
      </c>
      <c r="E281" s="12" t="str">
        <f>VLOOKUP(B281,'Insumos e Serviços'!$A:$F,5,0)</f>
        <v>UN</v>
      </c>
      <c r="F281" s="14">
        <v>1</v>
      </c>
      <c r="G281" s="15">
        <f>VLOOKUP(B281,'Insumos e Serviços'!$A:$F,6,0)</f>
        <v>35.76</v>
      </c>
      <c r="H281" s="15">
        <f t="shared" si="44"/>
        <v>35.76</v>
      </c>
    </row>
    <row r="282" spans="1:8" ht="33.75" x14ac:dyDescent="0.2">
      <c r="A282" s="11" t="s">
        <v>781</v>
      </c>
      <c r="B282" s="12" t="s">
        <v>782</v>
      </c>
      <c r="C282" s="12" t="str">
        <f>VLOOKUP(B282,'Insumos e Serviços'!$A:$F,2,0)</f>
        <v>SINAPI</v>
      </c>
      <c r="D282" s="13" t="str">
        <f>VLOOKUP(B282,'Insumos e Serviços'!$A:$F,4,0)</f>
        <v>TÊ DE REDUÇÃO, PVC, SOLDÁVEL, DN 32 MM X  25 MM, INSTALADO EM RESERVAÇÃO DE ÁGUA DE EDIFICAÇÃO QUE POSSUA RESERVATÓRIO DE FIBRA/FIBROCIMENTO   FORNECIMENTO E INSTALAÇÃO. AF_06/2016</v>
      </c>
      <c r="E282" s="12" t="str">
        <f>VLOOKUP(B282,'Insumos e Serviços'!$A:$F,5,0)</f>
        <v>UN</v>
      </c>
      <c r="F282" s="14">
        <v>4</v>
      </c>
      <c r="G282" s="15">
        <f>VLOOKUP(B282,'Insumos e Serviços'!$A:$F,6,0)</f>
        <v>15.63</v>
      </c>
      <c r="H282" s="15">
        <f t="shared" si="44"/>
        <v>62.52</v>
      </c>
    </row>
    <row r="283" spans="1:8" ht="22.5" x14ac:dyDescent="0.2">
      <c r="A283" s="11" t="s">
        <v>784</v>
      </c>
      <c r="B283" s="12" t="s">
        <v>785</v>
      </c>
      <c r="C283" s="12" t="str">
        <f>VLOOKUP(B283,'Insumos e Serviços'!$A:$F,2,0)</f>
        <v>SINAPI</v>
      </c>
      <c r="D283" s="13" t="str">
        <f>VLOOKUP(B283,'Insumos e Serviços'!$A:$F,4,0)</f>
        <v>TE, PVC, SOLDÁVEL, DN 60MM, INSTALADO EM PRUMADA DE ÁGUA - FORNECIMENTO E INSTALAÇÃO. AF_12/2014</v>
      </c>
      <c r="E283" s="12" t="str">
        <f>VLOOKUP(B283,'Insumos e Serviços'!$A:$F,5,0)</f>
        <v>UN</v>
      </c>
      <c r="F283" s="14">
        <v>9</v>
      </c>
      <c r="G283" s="15">
        <f>VLOOKUP(B283,'Insumos e Serviços'!$A:$F,6,0)</f>
        <v>45.68</v>
      </c>
      <c r="H283" s="15">
        <f t="shared" si="44"/>
        <v>411.12</v>
      </c>
    </row>
    <row r="284" spans="1:8" ht="22.5" x14ac:dyDescent="0.2">
      <c r="A284" s="11" t="s">
        <v>787</v>
      </c>
      <c r="B284" s="12" t="s">
        <v>788</v>
      </c>
      <c r="C284" s="12" t="str">
        <f>VLOOKUP(B284,'Insumos e Serviços'!$A:$F,2,0)</f>
        <v>SINAPI</v>
      </c>
      <c r="D284" s="13" t="str">
        <f>VLOOKUP(B284,'Insumos e Serviços'!$A:$F,4,0)</f>
        <v>TE DE REDUÇÃO, PVC, SOLDÁVEL, DN 85MM X 60MM, INSTALADO EM PRUMADA DE ÁGUA - FORNECIMENTO E INSTALAÇÃO. AF_12/2014</v>
      </c>
      <c r="E284" s="12" t="str">
        <f>VLOOKUP(B284,'Insumos e Serviços'!$A:$F,5,0)</f>
        <v>UN</v>
      </c>
      <c r="F284" s="14">
        <v>3</v>
      </c>
      <c r="G284" s="15">
        <f>VLOOKUP(B284,'Insumos e Serviços'!$A:$F,6,0)</f>
        <v>105.57</v>
      </c>
      <c r="H284" s="15">
        <f t="shared" si="44"/>
        <v>316.70999999999998</v>
      </c>
    </row>
    <row r="285" spans="1:8" ht="22.5" x14ac:dyDescent="0.2">
      <c r="A285" s="11" t="s">
        <v>790</v>
      </c>
      <c r="B285" s="12" t="s">
        <v>791</v>
      </c>
      <c r="C285" s="12" t="str">
        <f>VLOOKUP(B285,'Insumos e Serviços'!$A:$F,2,0)</f>
        <v>SINAPI</v>
      </c>
      <c r="D285" s="13" t="str">
        <f>VLOOKUP(B285,'Insumos e Serviços'!$A:$F,4,0)</f>
        <v>LUVA DE REDUÇÃO, PVC, SOLDÁVEL, DN 60MM X 50MM, INSTALADO EM PRUMADA DE ÁGUA - FORNECIMENTO E INSTALAÇÃO. AF_12/2014</v>
      </c>
      <c r="E285" s="12" t="str">
        <f>VLOOKUP(B285,'Insumos e Serviços'!$A:$F,5,0)</f>
        <v>UN</v>
      </c>
      <c r="F285" s="14">
        <v>1</v>
      </c>
      <c r="G285" s="15">
        <f>VLOOKUP(B285,'Insumos e Serviços'!$A:$F,6,0)</f>
        <v>20.02</v>
      </c>
      <c r="H285" s="15">
        <f t="shared" si="44"/>
        <v>20.02</v>
      </c>
    </row>
    <row r="286" spans="1:8" x14ac:dyDescent="0.2">
      <c r="A286" s="11" t="s">
        <v>793</v>
      </c>
      <c r="B286" s="12" t="s">
        <v>794</v>
      </c>
      <c r="C286" s="12" t="s">
        <v>17</v>
      </c>
      <c r="D286" s="13" t="s">
        <v>795</v>
      </c>
      <c r="E286" s="12" t="s">
        <v>25</v>
      </c>
      <c r="F286" s="14">
        <v>1</v>
      </c>
      <c r="G286" s="15">
        <f>VLOOKUP(A286,'Orçamento Analítico'!$A:$H,8,0)</f>
        <v>153.42000000000002</v>
      </c>
      <c r="H286" s="15">
        <f t="shared" si="44"/>
        <v>153.41999999999999</v>
      </c>
    </row>
    <row r="287" spans="1:8" x14ac:dyDescent="0.2">
      <c r="A287" s="11" t="s">
        <v>796</v>
      </c>
      <c r="B287" s="12" t="s">
        <v>797</v>
      </c>
      <c r="C287" s="12" t="s">
        <v>17</v>
      </c>
      <c r="D287" s="13" t="s">
        <v>798</v>
      </c>
      <c r="E287" s="12" t="s">
        <v>25</v>
      </c>
      <c r="F287" s="14">
        <v>1</v>
      </c>
      <c r="G287" s="15">
        <f>VLOOKUP(A287,'Orçamento Analítico'!$A:$H,8,0)</f>
        <v>103.22</v>
      </c>
      <c r="H287" s="15">
        <f t="shared" si="44"/>
        <v>103.22</v>
      </c>
    </row>
    <row r="288" spans="1:8" ht="22.5" x14ac:dyDescent="0.2">
      <c r="A288" s="11" t="s">
        <v>799</v>
      </c>
      <c r="B288" s="12" t="s">
        <v>800</v>
      </c>
      <c r="C288" s="12" t="s">
        <v>17</v>
      </c>
      <c r="D288" s="13" t="s">
        <v>801</v>
      </c>
      <c r="E288" s="12" t="s">
        <v>25</v>
      </c>
      <c r="F288" s="14">
        <v>2</v>
      </c>
      <c r="G288" s="15">
        <f>VLOOKUP(A288,'Orçamento Analítico'!$A:$H,8,0)</f>
        <v>66.64</v>
      </c>
      <c r="H288" s="15">
        <f t="shared" si="44"/>
        <v>133.28</v>
      </c>
    </row>
    <row r="289" spans="1:8" ht="22.5" x14ac:dyDescent="0.2">
      <c r="A289" s="11" t="s">
        <v>802</v>
      </c>
      <c r="B289" s="12" t="s">
        <v>803</v>
      </c>
      <c r="C289" s="12" t="s">
        <v>17</v>
      </c>
      <c r="D289" s="13" t="s">
        <v>804</v>
      </c>
      <c r="E289" s="12" t="s">
        <v>65</v>
      </c>
      <c r="F289" s="14">
        <v>1</v>
      </c>
      <c r="G289" s="15">
        <f>VLOOKUP(A289,'Orçamento Analítico'!$A:$H,8,0)</f>
        <v>63.7</v>
      </c>
      <c r="H289" s="15">
        <f t="shared" si="44"/>
        <v>63.7</v>
      </c>
    </row>
    <row r="290" spans="1:8" ht="22.5" x14ac:dyDescent="0.2">
      <c r="A290" s="11" t="s">
        <v>805</v>
      </c>
      <c r="B290" s="12" t="s">
        <v>806</v>
      </c>
      <c r="C290" s="12" t="s">
        <v>17</v>
      </c>
      <c r="D290" s="13" t="s">
        <v>807</v>
      </c>
      <c r="E290" s="12" t="s">
        <v>65</v>
      </c>
      <c r="F290" s="14">
        <v>1</v>
      </c>
      <c r="G290" s="15">
        <f>VLOOKUP(A290,'Orçamento Analítico'!$A:$H,8,0)</f>
        <v>84.539999999999992</v>
      </c>
      <c r="H290" s="15">
        <f t="shared" si="44"/>
        <v>84.54</v>
      </c>
    </row>
    <row r="291" spans="1:8" ht="33.75" x14ac:dyDescent="0.2">
      <c r="A291" s="11" t="s">
        <v>808</v>
      </c>
      <c r="B291" s="12" t="s">
        <v>809</v>
      </c>
      <c r="C291" s="12" t="str">
        <f>VLOOKUP(B291,'Insumos e Serviços'!$A:$F,2,0)</f>
        <v>SINAPI</v>
      </c>
      <c r="D291" s="13" t="str">
        <f>VLOOKUP(B291,'Insumos e Serviços'!$A:$F,4,0)</f>
        <v>ADAPTADOR COM FLANGES LIVRES, PVC, SOLDÁVEL LONGO, DN 75 MM X 2 1/2 , INSTALADO EM RESERVAÇÃO DE ÁGUA DE EDIFICAÇÃO QUE POSSUA RESERVATÓRIO DE FIBRA/FIBROCIMENTO   FORNECIMENTO E INSTALAÇÃO. AF_06/2016</v>
      </c>
      <c r="E291" s="12" t="str">
        <f>VLOOKUP(B291,'Insumos e Serviços'!$A:$F,5,0)</f>
        <v>UN</v>
      </c>
      <c r="F291" s="14">
        <v>8</v>
      </c>
      <c r="G291" s="15">
        <f>VLOOKUP(B291,'Insumos e Serviços'!$A:$F,6,0)</f>
        <v>261.98</v>
      </c>
      <c r="H291" s="15">
        <f t="shared" si="44"/>
        <v>2095.84</v>
      </c>
    </row>
    <row r="292" spans="1:8" ht="33.75" x14ac:dyDescent="0.2">
      <c r="A292" s="11" t="s">
        <v>811</v>
      </c>
      <c r="B292" s="12" t="s">
        <v>812</v>
      </c>
      <c r="C292" s="12" t="str">
        <f>VLOOKUP(B292,'Insumos e Serviços'!$A:$F,2,0)</f>
        <v>SINAPI</v>
      </c>
      <c r="D292" s="13" t="str">
        <f>VLOOKUP(B292,'Insumos e Serviços'!$A:$F,4,0)</f>
        <v>ADAPTADOR COM FLANGES LIVRES, PVC, SOLDÁVEL LONGO, DN 60 MM X 2 , INSTALADO EM RESERVAÇÃO DE ÁGUA DE EDIFICAÇÃO QUE POSSUA RESERVATÓRIO DE FIBRA/FIBROCIMENTO   FORNECIMENTO E INSTALAÇÃO. AF_06/2016</v>
      </c>
      <c r="E292" s="12" t="str">
        <f>VLOOKUP(B292,'Insumos e Serviços'!$A:$F,5,0)</f>
        <v>UN</v>
      </c>
      <c r="F292" s="14">
        <v>2</v>
      </c>
      <c r="G292" s="15">
        <f>VLOOKUP(B292,'Insumos e Serviços'!$A:$F,6,0)</f>
        <v>83.08</v>
      </c>
      <c r="H292" s="15">
        <f t="shared" si="44"/>
        <v>166.16</v>
      </c>
    </row>
    <row r="293" spans="1:8" ht="33.75" x14ac:dyDescent="0.2">
      <c r="A293" s="11" t="s">
        <v>814</v>
      </c>
      <c r="B293" s="12" t="s">
        <v>815</v>
      </c>
      <c r="C293" s="12" t="str">
        <f>VLOOKUP(B293,'Insumos e Serviços'!$A:$F,2,0)</f>
        <v>SINAPI</v>
      </c>
      <c r="D293" s="13" t="str">
        <f>VLOOKUP(B293,'Insumos e Serviços'!$A:$F,4,0)</f>
        <v>ADAPTADOR COM FLANGES LIVRES, PVC, SOLDÁVEL LONGO, DN 50 MM X 1 1/2 , INSTALADO EM RESERVAÇÃO DE ÁGUA DE EDIFICAÇÃO QUE POSSUA RESERVATÓRIO DE FIBRA/FIBROCIMENTO   FORNECIMENTO E INSTALAÇÃO. AF_06/2016</v>
      </c>
      <c r="E293" s="12" t="str">
        <f>VLOOKUP(B293,'Insumos e Serviços'!$A:$F,5,0)</f>
        <v>UN</v>
      </c>
      <c r="F293" s="14">
        <v>5</v>
      </c>
      <c r="G293" s="15">
        <f>VLOOKUP(B293,'Insumos e Serviços'!$A:$F,6,0)</f>
        <v>57.3</v>
      </c>
      <c r="H293" s="15">
        <f t="shared" si="44"/>
        <v>286.5</v>
      </c>
    </row>
    <row r="294" spans="1:8" ht="22.5" x14ac:dyDescent="0.2">
      <c r="A294" s="11" t="s">
        <v>817</v>
      </c>
      <c r="B294" s="12" t="s">
        <v>818</v>
      </c>
      <c r="C294" s="12" t="str">
        <f>VLOOKUP(B294,'Insumos e Serviços'!$A:$F,2,0)</f>
        <v>SINAPI</v>
      </c>
      <c r="D294" s="13" t="str">
        <f>VLOOKUP(B294,'Insumos e Serviços'!$A:$F,4,0)</f>
        <v>LUVA, PVC, SOLDÁVEL, DN 60MM, INSTALADO EM PRUMADA DE ÁGUA - FORNECIMENTO E INSTALAÇÃO. AF_12/2014</v>
      </c>
      <c r="E294" s="12" t="str">
        <f>VLOOKUP(B294,'Insumos e Serviços'!$A:$F,5,0)</f>
        <v>UN</v>
      </c>
      <c r="F294" s="14">
        <v>7</v>
      </c>
      <c r="G294" s="15">
        <f>VLOOKUP(B294,'Insumos e Serviços'!$A:$F,6,0)</f>
        <v>20.52</v>
      </c>
      <c r="H294" s="15">
        <f t="shared" si="44"/>
        <v>143.63999999999999</v>
      </c>
    </row>
    <row r="295" spans="1:8" ht="22.5" x14ac:dyDescent="0.2">
      <c r="A295" s="11" t="s">
        <v>820</v>
      </c>
      <c r="B295" s="12" t="s">
        <v>821</v>
      </c>
      <c r="C295" s="12" t="str">
        <f>VLOOKUP(B295,'Insumos e Serviços'!$A:$F,2,0)</f>
        <v>SINAPI</v>
      </c>
      <c r="D295" s="13" t="str">
        <f>VLOOKUP(B295,'Insumos e Serviços'!$A:$F,4,0)</f>
        <v>LUVA, PVC, SOLDÁVEL, DN 75MM, INSTALADO EM PRUMADA DE ÁGUA - FORNECIMENTO E INSTALAÇÃO. AF_12/2014</v>
      </c>
      <c r="E295" s="12" t="str">
        <f>VLOOKUP(B295,'Insumos e Serviços'!$A:$F,5,0)</f>
        <v>UN</v>
      </c>
      <c r="F295" s="14">
        <v>8</v>
      </c>
      <c r="G295" s="15">
        <f>VLOOKUP(B295,'Insumos e Serviços'!$A:$F,6,0)</f>
        <v>33.74</v>
      </c>
      <c r="H295" s="15">
        <f t="shared" si="44"/>
        <v>269.92</v>
      </c>
    </row>
    <row r="296" spans="1:8" ht="22.5" x14ac:dyDescent="0.2">
      <c r="A296" s="11" t="s">
        <v>823</v>
      </c>
      <c r="B296" s="12" t="s">
        <v>824</v>
      </c>
      <c r="C296" s="12" t="str">
        <f>VLOOKUP(B296,'Insumos e Serviços'!$A:$F,2,0)</f>
        <v>SINAPI</v>
      </c>
      <c r="D296" s="13" t="str">
        <f>VLOOKUP(B296,'Insumos e Serviços'!$A:$F,4,0)</f>
        <v>LUVA, PVC, SOLDÁVEL, DN 85MM, INSTALADO EM PRUMADA DE ÁGUA - FORNECIMENTO E INSTALAÇÃO. AF_12/2014</v>
      </c>
      <c r="E296" s="12" t="str">
        <f>VLOOKUP(B296,'Insumos e Serviços'!$A:$F,5,0)</f>
        <v>UN</v>
      </c>
      <c r="F296" s="14">
        <v>27</v>
      </c>
      <c r="G296" s="15">
        <f>VLOOKUP(B296,'Insumos e Serviços'!$A:$F,6,0)</f>
        <v>64.69</v>
      </c>
      <c r="H296" s="15">
        <f t="shared" si="44"/>
        <v>1746.63</v>
      </c>
    </row>
    <row r="297" spans="1:8" x14ac:dyDescent="0.2">
      <c r="A297" s="16" t="s">
        <v>826</v>
      </c>
      <c r="B297" s="16"/>
      <c r="C297" s="16"/>
      <c r="D297" s="16" t="s">
        <v>827</v>
      </c>
      <c r="E297" s="16"/>
      <c r="F297" s="17"/>
      <c r="G297" s="16"/>
      <c r="H297" s="18">
        <f>SUM(H298:H327)</f>
        <v>133335.25</v>
      </c>
    </row>
    <row r="298" spans="1:8" ht="22.5" x14ac:dyDescent="0.2">
      <c r="A298" s="11" t="s">
        <v>828</v>
      </c>
      <c r="B298" s="12" t="s">
        <v>829</v>
      </c>
      <c r="C298" s="12" t="s">
        <v>17</v>
      </c>
      <c r="D298" s="13" t="s">
        <v>830</v>
      </c>
      <c r="E298" s="12" t="s">
        <v>65</v>
      </c>
      <c r="F298" s="14">
        <v>17</v>
      </c>
      <c r="G298" s="15">
        <f>VLOOKUP(A298,'Orçamento Analítico'!$A:$H,8,0)</f>
        <v>1314.2</v>
      </c>
      <c r="H298" s="15">
        <f t="shared" ref="H298:H327" si="45">TRUNC(F298 * G298, 2)</f>
        <v>22341.4</v>
      </c>
    </row>
    <row r="299" spans="1:8" ht="22.5" x14ac:dyDescent="0.2">
      <c r="A299" s="11" t="s">
        <v>831</v>
      </c>
      <c r="B299" s="12" t="s">
        <v>832</v>
      </c>
      <c r="C299" s="12" t="s">
        <v>17</v>
      </c>
      <c r="D299" s="13" t="s">
        <v>833</v>
      </c>
      <c r="E299" s="12" t="s">
        <v>65</v>
      </c>
      <c r="F299" s="14">
        <v>6</v>
      </c>
      <c r="G299" s="15">
        <f>VLOOKUP(A299,'Orçamento Analítico'!$A:$H,8,0)</f>
        <v>1386.8000000000002</v>
      </c>
      <c r="H299" s="15">
        <f t="shared" si="45"/>
        <v>8320.7999999999993</v>
      </c>
    </row>
    <row r="300" spans="1:8" ht="33.75" x14ac:dyDescent="0.2">
      <c r="A300" s="11" t="s">
        <v>834</v>
      </c>
      <c r="B300" s="12" t="s">
        <v>835</v>
      </c>
      <c r="C300" s="12" t="s">
        <v>17</v>
      </c>
      <c r="D300" s="13" t="s">
        <v>836</v>
      </c>
      <c r="E300" s="12" t="s">
        <v>65</v>
      </c>
      <c r="F300" s="14">
        <v>23</v>
      </c>
      <c r="G300" s="15">
        <f>VLOOKUP(A300,'Orçamento Analítico'!$A:$H,8,0)</f>
        <v>414.44</v>
      </c>
      <c r="H300" s="15">
        <f t="shared" si="45"/>
        <v>9532.1200000000008</v>
      </c>
    </row>
    <row r="301" spans="1:8" ht="22.5" x14ac:dyDescent="0.2">
      <c r="A301" s="11" t="s">
        <v>837</v>
      </c>
      <c r="B301" s="12" t="s">
        <v>838</v>
      </c>
      <c r="C301" s="12" t="s">
        <v>17</v>
      </c>
      <c r="D301" s="13" t="s">
        <v>839</v>
      </c>
      <c r="E301" s="12" t="s">
        <v>25</v>
      </c>
      <c r="F301" s="14">
        <v>10</v>
      </c>
      <c r="G301" s="15">
        <f>VLOOKUP(A301,'Orçamento Analítico'!$A:$H,8,0)</f>
        <v>1290.5700000000002</v>
      </c>
      <c r="H301" s="15">
        <f t="shared" si="45"/>
        <v>12905.7</v>
      </c>
    </row>
    <row r="302" spans="1:8" ht="22.5" x14ac:dyDescent="0.2">
      <c r="A302" s="11" t="s">
        <v>840</v>
      </c>
      <c r="B302" s="12" t="s">
        <v>841</v>
      </c>
      <c r="C302" s="12" t="s">
        <v>17</v>
      </c>
      <c r="D302" s="13" t="s">
        <v>842</v>
      </c>
      <c r="E302" s="12" t="s">
        <v>65</v>
      </c>
      <c r="F302" s="14">
        <v>16</v>
      </c>
      <c r="G302" s="15">
        <f>VLOOKUP(A302,'Orçamento Analítico'!$A:$H,8,0)</f>
        <v>334.94</v>
      </c>
      <c r="H302" s="15">
        <f t="shared" si="45"/>
        <v>5359.04</v>
      </c>
    </row>
    <row r="303" spans="1:8" x14ac:dyDescent="0.2">
      <c r="A303" s="11" t="s">
        <v>843</v>
      </c>
      <c r="B303" s="12" t="s">
        <v>844</v>
      </c>
      <c r="C303" s="12" t="s">
        <v>17</v>
      </c>
      <c r="D303" s="13" t="s">
        <v>845</v>
      </c>
      <c r="E303" s="12" t="s">
        <v>614</v>
      </c>
      <c r="F303" s="14">
        <v>16</v>
      </c>
      <c r="G303" s="15">
        <f>VLOOKUP(A303,'Orçamento Analítico'!$A:$H,8,0)</f>
        <v>594.72</v>
      </c>
      <c r="H303" s="15">
        <f t="shared" si="45"/>
        <v>9515.52</v>
      </c>
    </row>
    <row r="304" spans="1:8" ht="22.5" x14ac:dyDescent="0.2">
      <c r="A304" s="11" t="s">
        <v>846</v>
      </c>
      <c r="B304" s="12" t="s">
        <v>847</v>
      </c>
      <c r="C304" s="12" t="s">
        <v>17</v>
      </c>
      <c r="D304" s="13" t="s">
        <v>848</v>
      </c>
      <c r="E304" s="12" t="s">
        <v>65</v>
      </c>
      <c r="F304" s="14">
        <v>6</v>
      </c>
      <c r="G304" s="15">
        <f>VLOOKUP(A304,'Orçamento Analítico'!$A:$H,8,0)</f>
        <v>586.29999999999995</v>
      </c>
      <c r="H304" s="15">
        <f t="shared" si="45"/>
        <v>3517.8</v>
      </c>
    </row>
    <row r="305" spans="1:8" ht="22.5" x14ac:dyDescent="0.2">
      <c r="A305" s="11" t="s">
        <v>849</v>
      </c>
      <c r="B305" s="12" t="s">
        <v>850</v>
      </c>
      <c r="C305" s="12" t="s">
        <v>17</v>
      </c>
      <c r="D305" s="13" t="s">
        <v>851</v>
      </c>
      <c r="E305" s="12" t="s">
        <v>25</v>
      </c>
      <c r="F305" s="14">
        <v>6</v>
      </c>
      <c r="G305" s="15">
        <f>VLOOKUP(A305,'Orçamento Analítico'!$A:$H,8,0)</f>
        <v>646.80000000000007</v>
      </c>
      <c r="H305" s="15">
        <f t="shared" si="45"/>
        <v>3880.8</v>
      </c>
    </row>
    <row r="306" spans="1:8" ht="22.5" x14ac:dyDescent="0.2">
      <c r="A306" s="11" t="s">
        <v>852</v>
      </c>
      <c r="B306" s="12" t="s">
        <v>853</v>
      </c>
      <c r="C306" s="12" t="s">
        <v>17</v>
      </c>
      <c r="D306" s="13" t="s">
        <v>854</v>
      </c>
      <c r="E306" s="12" t="s">
        <v>25</v>
      </c>
      <c r="F306" s="14">
        <v>1</v>
      </c>
      <c r="G306" s="15">
        <f>VLOOKUP(A306,'Orçamento Analítico'!$A:$H,8,0)</f>
        <v>858.05000000000007</v>
      </c>
      <c r="H306" s="15">
        <f t="shared" si="45"/>
        <v>858.05</v>
      </c>
    </row>
    <row r="307" spans="1:8" ht="22.5" x14ac:dyDescent="0.2">
      <c r="A307" s="11" t="s">
        <v>855</v>
      </c>
      <c r="B307" s="12" t="s">
        <v>856</v>
      </c>
      <c r="C307" s="12" t="s">
        <v>17</v>
      </c>
      <c r="D307" s="13" t="s">
        <v>857</v>
      </c>
      <c r="E307" s="12" t="s">
        <v>65</v>
      </c>
      <c r="F307" s="14">
        <v>29</v>
      </c>
      <c r="G307" s="15">
        <f>VLOOKUP(A307,'Orçamento Analítico'!$A:$H,8,0)</f>
        <v>139.09</v>
      </c>
      <c r="H307" s="15">
        <f t="shared" si="45"/>
        <v>4033.61</v>
      </c>
    </row>
    <row r="308" spans="1:8" ht="22.5" x14ac:dyDescent="0.2">
      <c r="A308" s="11" t="s">
        <v>858</v>
      </c>
      <c r="B308" s="12" t="s">
        <v>859</v>
      </c>
      <c r="C308" s="12" t="s">
        <v>17</v>
      </c>
      <c r="D308" s="13" t="s">
        <v>860</v>
      </c>
      <c r="E308" s="12" t="s">
        <v>65</v>
      </c>
      <c r="F308" s="14">
        <v>1</v>
      </c>
      <c r="G308" s="15">
        <f>VLOOKUP(A308,'Orçamento Analítico'!$A:$H,8,0)</f>
        <v>495.18000000000006</v>
      </c>
      <c r="H308" s="15">
        <f t="shared" si="45"/>
        <v>495.18</v>
      </c>
    </row>
    <row r="309" spans="1:8" x14ac:dyDescent="0.2">
      <c r="A309" s="11" t="s">
        <v>861</v>
      </c>
      <c r="B309" s="12" t="s">
        <v>862</v>
      </c>
      <c r="C309" s="12" t="s">
        <v>17</v>
      </c>
      <c r="D309" s="13" t="s">
        <v>863</v>
      </c>
      <c r="E309" s="12" t="s">
        <v>46</v>
      </c>
      <c r="F309" s="14">
        <v>7</v>
      </c>
      <c r="G309" s="15">
        <f>VLOOKUP(A309,'Orçamento Analítico'!$A:$H,8,0)</f>
        <v>909.62</v>
      </c>
      <c r="H309" s="15">
        <f t="shared" si="45"/>
        <v>6367.34</v>
      </c>
    </row>
    <row r="310" spans="1:8" x14ac:dyDescent="0.2">
      <c r="A310" s="11" t="s">
        <v>864</v>
      </c>
      <c r="B310" s="12" t="s">
        <v>865</v>
      </c>
      <c r="C310" s="12" t="s">
        <v>17</v>
      </c>
      <c r="D310" s="13" t="s">
        <v>866</v>
      </c>
      <c r="E310" s="12" t="s">
        <v>46</v>
      </c>
      <c r="F310" s="14">
        <v>11</v>
      </c>
      <c r="G310" s="15">
        <f>VLOOKUP(A310,'Orçamento Analítico'!$A:$H,8,0)</f>
        <v>909.62</v>
      </c>
      <c r="H310" s="15">
        <f t="shared" si="45"/>
        <v>10005.82</v>
      </c>
    </row>
    <row r="311" spans="1:8" ht="22.5" x14ac:dyDescent="0.2">
      <c r="A311" s="11" t="s">
        <v>867</v>
      </c>
      <c r="B311" s="12" t="s">
        <v>868</v>
      </c>
      <c r="C311" s="12" t="s">
        <v>17</v>
      </c>
      <c r="D311" s="13" t="s">
        <v>869</v>
      </c>
      <c r="E311" s="12" t="s">
        <v>65</v>
      </c>
      <c r="F311" s="14">
        <v>2</v>
      </c>
      <c r="G311" s="15">
        <f>VLOOKUP(A311,'Orçamento Analítico'!$A:$H,8,0)</f>
        <v>425.01000000000005</v>
      </c>
      <c r="H311" s="15">
        <f t="shared" si="45"/>
        <v>850.02</v>
      </c>
    </row>
    <row r="312" spans="1:8" x14ac:dyDescent="0.2">
      <c r="A312" s="11" t="s">
        <v>870</v>
      </c>
      <c r="B312" s="12" t="s">
        <v>871</v>
      </c>
      <c r="C312" s="12" t="s">
        <v>17</v>
      </c>
      <c r="D312" s="13" t="s">
        <v>872</v>
      </c>
      <c r="E312" s="12" t="s">
        <v>65</v>
      </c>
      <c r="F312" s="14">
        <v>2</v>
      </c>
      <c r="G312" s="15">
        <f>VLOOKUP(A312,'Orçamento Analítico'!$A:$H,8,0)</f>
        <v>613.12</v>
      </c>
      <c r="H312" s="15">
        <f t="shared" si="45"/>
        <v>1226.24</v>
      </c>
    </row>
    <row r="313" spans="1:8" x14ac:dyDescent="0.2">
      <c r="A313" s="11" t="s">
        <v>873</v>
      </c>
      <c r="B313" s="12" t="s">
        <v>874</v>
      </c>
      <c r="C313" s="12" t="s">
        <v>17</v>
      </c>
      <c r="D313" s="13" t="s">
        <v>875</v>
      </c>
      <c r="E313" s="12" t="s">
        <v>46</v>
      </c>
      <c r="F313" s="14">
        <v>2</v>
      </c>
      <c r="G313" s="15">
        <f>VLOOKUP(A313,'Orçamento Analítico'!$A:$H,8,0)</f>
        <v>720.34999999999991</v>
      </c>
      <c r="H313" s="15">
        <f t="shared" si="45"/>
        <v>1440.7</v>
      </c>
    </row>
    <row r="314" spans="1:8" ht="22.5" x14ac:dyDescent="0.2">
      <c r="A314" s="11" t="s">
        <v>876</v>
      </c>
      <c r="B314" s="12" t="s">
        <v>877</v>
      </c>
      <c r="C314" s="12" t="str">
        <f>VLOOKUP(B314,'Insumos e Serviços'!$A:$F,2,0)</f>
        <v>SINAPI</v>
      </c>
      <c r="D314" s="13" t="str">
        <f>VLOOKUP(B314,'Insumos e Serviços'!$A:$F,4,0)</f>
        <v>BARRA DE APOIO RETA, EM ALUMINIO, COMPRIMENTO 80 CM,  FIXADA NA PAREDE - FORNECIMENTO E INSTALAÇÃO. AF_01/2020</v>
      </c>
      <c r="E314" s="12" t="str">
        <f>VLOOKUP(B314,'Insumos e Serviços'!$A:$F,5,0)</f>
        <v>UN</v>
      </c>
      <c r="F314" s="14">
        <v>12</v>
      </c>
      <c r="G314" s="15">
        <f>VLOOKUP(B314,'Insumos e Serviços'!$A:$F,6,0)</f>
        <v>226.96</v>
      </c>
      <c r="H314" s="15">
        <f t="shared" si="45"/>
        <v>2723.52</v>
      </c>
    </row>
    <row r="315" spans="1:8" ht="22.5" x14ac:dyDescent="0.2">
      <c r="A315" s="11" t="s">
        <v>879</v>
      </c>
      <c r="B315" s="12" t="s">
        <v>880</v>
      </c>
      <c r="C315" s="12" t="str">
        <f>VLOOKUP(B315,'Insumos e Serviços'!$A:$F,2,0)</f>
        <v>SINAPI</v>
      </c>
      <c r="D315" s="13" t="str">
        <f>VLOOKUP(B315,'Insumos e Serviços'!$A:$F,4,0)</f>
        <v>BARRA DE APOIO RETA, EM ALUMINIO, COMPRIMENTO 70 CM,  FIXADA NA PAREDE - FORNECIMENTO E INSTALAÇÃO. AF_01/2020</v>
      </c>
      <c r="E315" s="12" t="str">
        <f>VLOOKUP(B315,'Insumos e Serviços'!$A:$F,5,0)</f>
        <v>UN</v>
      </c>
      <c r="F315" s="14">
        <v>20</v>
      </c>
      <c r="G315" s="15">
        <f>VLOOKUP(B315,'Insumos e Serviços'!$A:$F,6,0)</f>
        <v>215.71</v>
      </c>
      <c r="H315" s="15">
        <f t="shared" si="45"/>
        <v>4314.2</v>
      </c>
    </row>
    <row r="316" spans="1:8" ht="22.5" x14ac:dyDescent="0.2">
      <c r="A316" s="11" t="s">
        <v>882</v>
      </c>
      <c r="B316" s="12" t="s">
        <v>883</v>
      </c>
      <c r="C316" s="12" t="s">
        <v>17</v>
      </c>
      <c r="D316" s="13" t="s">
        <v>884</v>
      </c>
      <c r="E316" s="12" t="s">
        <v>65</v>
      </c>
      <c r="F316" s="14">
        <v>18</v>
      </c>
      <c r="G316" s="15">
        <f>VLOOKUP(A316,'Orçamento Analítico'!$A:$H,8,0)</f>
        <v>64.010000000000005</v>
      </c>
      <c r="H316" s="15">
        <f t="shared" si="45"/>
        <v>1152.18</v>
      </c>
    </row>
    <row r="317" spans="1:8" ht="33.75" x14ac:dyDescent="0.2">
      <c r="A317" s="11" t="s">
        <v>885</v>
      </c>
      <c r="B317" s="12" t="s">
        <v>886</v>
      </c>
      <c r="C317" s="12" t="s">
        <v>17</v>
      </c>
      <c r="D317" s="13" t="s">
        <v>887</v>
      </c>
      <c r="E317" s="12" t="s">
        <v>65</v>
      </c>
      <c r="F317" s="14">
        <v>6</v>
      </c>
      <c r="G317" s="15">
        <f>VLOOKUP(A317,'Orçamento Analítico'!$A:$H,8,0)</f>
        <v>89.53</v>
      </c>
      <c r="H317" s="15">
        <f t="shared" si="45"/>
        <v>537.17999999999995</v>
      </c>
    </row>
    <row r="318" spans="1:8" ht="22.5" x14ac:dyDescent="0.2">
      <c r="A318" s="11" t="s">
        <v>888</v>
      </c>
      <c r="B318" s="12" t="s">
        <v>889</v>
      </c>
      <c r="C318" s="12" t="str">
        <f>VLOOKUP(B318,'Insumos e Serviços'!$A:$F,2,0)</f>
        <v>SINAPI</v>
      </c>
      <c r="D318" s="13" t="str">
        <f>VLOOKUP(B318,'Insumos e Serviços'!$A:$F,4,0)</f>
        <v>BARRA DE APOIO EM "L", EM ACO INOX POLIDO 80 X 80 CM, FIXADA NA PAREDE - FORNECIMENTO E INSTALACAO. AF_01/2020</v>
      </c>
      <c r="E318" s="12" t="str">
        <f>VLOOKUP(B318,'Insumos e Serviços'!$A:$F,5,0)</f>
        <v>UN</v>
      </c>
      <c r="F318" s="14">
        <v>2</v>
      </c>
      <c r="G318" s="15">
        <f>VLOOKUP(B318,'Insumos e Serviços'!$A:$F,6,0)</f>
        <v>464.71</v>
      </c>
      <c r="H318" s="15">
        <f t="shared" si="45"/>
        <v>929.42</v>
      </c>
    </row>
    <row r="319" spans="1:8" ht="22.5" x14ac:dyDescent="0.2">
      <c r="A319" s="11" t="s">
        <v>891</v>
      </c>
      <c r="B319" s="12" t="s">
        <v>892</v>
      </c>
      <c r="C319" s="12" t="str">
        <f>VLOOKUP(B319,'Insumos e Serviços'!$A:$F,2,0)</f>
        <v>SINAPI</v>
      </c>
      <c r="D319" s="13" t="str">
        <f>VLOOKUP(B319,'Insumos e Serviços'!$A:$F,4,0)</f>
        <v>BANCO ARTICULADO, EM ACO INOX, PARA PCD, FIXADO NA PAREDE - FORNECIMENTO E INSTALAÇÃO. AF_01/2020</v>
      </c>
      <c r="E319" s="12" t="str">
        <f>VLOOKUP(B319,'Insumos e Serviços'!$A:$F,5,0)</f>
        <v>UN</v>
      </c>
      <c r="F319" s="14">
        <v>2</v>
      </c>
      <c r="G319" s="15">
        <f>VLOOKUP(B319,'Insumos e Serviços'!$A:$F,6,0)</f>
        <v>788.01</v>
      </c>
      <c r="H319" s="15">
        <f t="shared" si="45"/>
        <v>1576.02</v>
      </c>
    </row>
    <row r="320" spans="1:8" ht="22.5" x14ac:dyDescent="0.2">
      <c r="A320" s="11" t="s">
        <v>894</v>
      </c>
      <c r="B320" s="12" t="s">
        <v>82</v>
      </c>
      <c r="C320" s="12" t="str">
        <f>VLOOKUP(B320,'Insumos e Serviços'!$A:$F,2,0)</f>
        <v>SINAPI</v>
      </c>
      <c r="D320" s="13" t="str">
        <f>VLOOKUP(B320,'Insumos e Serviços'!$A:$F,4,0)</f>
        <v>CHUVEIRO ELÉTRICO COMUM CORPO PLÁSTICO, TIPO DUCHA  FORNECIMENTO E INSTALAÇÃO. AF_01/2020</v>
      </c>
      <c r="E320" s="12" t="str">
        <f>VLOOKUP(B320,'Insumos e Serviços'!$A:$F,5,0)</f>
        <v>UN</v>
      </c>
      <c r="F320" s="14">
        <v>10</v>
      </c>
      <c r="G320" s="15">
        <f>VLOOKUP(B320,'Insumos e Serviços'!$A:$F,6,0)</f>
        <v>76.19</v>
      </c>
      <c r="H320" s="15">
        <f t="shared" si="45"/>
        <v>761.9</v>
      </c>
    </row>
    <row r="321" spans="1:8" ht="22.5" x14ac:dyDescent="0.2">
      <c r="A321" s="11" t="s">
        <v>895</v>
      </c>
      <c r="B321" s="12" t="s">
        <v>896</v>
      </c>
      <c r="C321" s="12" t="str">
        <f>VLOOKUP(B321,'Insumos e Serviços'!$A:$F,2,0)</f>
        <v>SINAPI</v>
      </c>
      <c r="D321" s="13" t="str">
        <f>VLOOKUP(B321,'Insumos e Serviços'!$A:$F,4,0)</f>
        <v>REGISTRO DE PRESSÃO BRUTO, LATÃO, ROSCÁVEL, 3/4", COM ACABAMENTO E CANOPLA CROMADOS. FORNECIDO E INSTALADO EM RAMAL DE ÁGUA. AF_12/2014</v>
      </c>
      <c r="E321" s="12" t="str">
        <f>VLOOKUP(B321,'Insumos e Serviços'!$A:$F,5,0)</f>
        <v>UN</v>
      </c>
      <c r="F321" s="14">
        <v>20</v>
      </c>
      <c r="G321" s="15">
        <f>VLOOKUP(B321,'Insumos e Serviços'!$A:$F,6,0)</f>
        <v>81.819999999999993</v>
      </c>
      <c r="H321" s="15">
        <f t="shared" si="45"/>
        <v>1636.4</v>
      </c>
    </row>
    <row r="322" spans="1:8" ht="22.5" x14ac:dyDescent="0.2">
      <c r="A322" s="11" t="s">
        <v>898</v>
      </c>
      <c r="B322" s="12" t="s">
        <v>899</v>
      </c>
      <c r="C322" s="12" t="str">
        <f>VLOOKUP(B322,'Insumos e Serviços'!$A:$F,2,0)</f>
        <v>SINAPI</v>
      </c>
      <c r="D322" s="13" t="str">
        <f>VLOOKUP(B322,'Insumos e Serviços'!$A:$F,4,0)</f>
        <v>REGISTRO DE GAVETA BRUTO, LATÃO, ROSCÁVEL, 3/4", COM ACABAMENTO E CANOPLA CROMADOS. FORNECIDO E INSTALADO EM RAMAL DE ÁGUA. AF_12/2014</v>
      </c>
      <c r="E322" s="12" t="str">
        <f>VLOOKUP(B322,'Insumos e Serviços'!$A:$F,5,0)</f>
        <v>UN</v>
      </c>
      <c r="F322" s="14">
        <v>62</v>
      </c>
      <c r="G322" s="15">
        <f>VLOOKUP(B322,'Insumos e Serviços'!$A:$F,6,0)</f>
        <v>86.08</v>
      </c>
      <c r="H322" s="15">
        <f t="shared" si="45"/>
        <v>5336.96</v>
      </c>
    </row>
    <row r="323" spans="1:8" ht="33.75" x14ac:dyDescent="0.2">
      <c r="A323" s="11" t="s">
        <v>901</v>
      </c>
      <c r="B323" s="12" t="s">
        <v>902</v>
      </c>
      <c r="C323" s="12" t="str">
        <f>VLOOKUP(B323,'Insumos e Serviços'!$A:$F,2,0)</f>
        <v>SINAPI</v>
      </c>
      <c r="D323" s="13" t="str">
        <f>VLOOKUP(B323,'Insumos e Serviços'!$A:$F,4,0)</f>
        <v>REGISTRO DE GAVETA BRUTO, LATÃO, ROSCÁVEL, 1, INSTALADO EM RESERVAÇÃO DE ÁGUA DE EDIFICAÇÃO QUE POSSUA RESERVATÓRIO DE FIBRA/FIBROCIMENTO  FORNECIMENTO E INSTALAÇÃO. AF_06/2016</v>
      </c>
      <c r="E323" s="12" t="str">
        <f>VLOOKUP(B323,'Insumos e Serviços'!$A:$F,5,0)</f>
        <v>UN</v>
      </c>
      <c r="F323" s="14">
        <v>14</v>
      </c>
      <c r="G323" s="15">
        <f>VLOOKUP(B323,'Insumos e Serviços'!$A:$F,6,0)</f>
        <v>80.040000000000006</v>
      </c>
      <c r="H323" s="15">
        <f t="shared" si="45"/>
        <v>1120.56</v>
      </c>
    </row>
    <row r="324" spans="1:8" ht="33.75" x14ac:dyDescent="0.2">
      <c r="A324" s="11" t="s">
        <v>904</v>
      </c>
      <c r="B324" s="12" t="s">
        <v>905</v>
      </c>
      <c r="C324" s="12" t="str">
        <f>VLOOKUP(B324,'Insumos e Serviços'!$A:$F,2,0)</f>
        <v>SINAPI</v>
      </c>
      <c r="D324" s="13" t="str">
        <f>VLOOKUP(B324,'Insumos e Serviços'!$A:$F,4,0)</f>
        <v>REGISTRO DE GAVETA BRUTO, LATÃO, ROSCÁVEL, 1 1/2, INSTALADO EM RESERVAÇÃO DE ÁGUA DE EDIFICAÇÃO QUE POSSUA RESERVATÓRIO DE FIBRA/FIBROCIMENTO  FORNECIMENTO E INSTALAÇÃO. AF_06/2016</v>
      </c>
      <c r="E324" s="12" t="str">
        <f>VLOOKUP(B324,'Insumos e Serviços'!$A:$F,5,0)</f>
        <v>UN</v>
      </c>
      <c r="F324" s="14">
        <v>47</v>
      </c>
      <c r="G324" s="15">
        <f>VLOOKUP(B324,'Insumos e Serviços'!$A:$F,6,0)</f>
        <v>115.73</v>
      </c>
      <c r="H324" s="15">
        <f t="shared" si="45"/>
        <v>5439.31</v>
      </c>
    </row>
    <row r="325" spans="1:8" ht="33.75" x14ac:dyDescent="0.2">
      <c r="A325" s="11" t="s">
        <v>907</v>
      </c>
      <c r="B325" s="12" t="s">
        <v>908</v>
      </c>
      <c r="C325" s="12" t="str">
        <f>VLOOKUP(B325,'Insumos e Serviços'!$A:$F,2,0)</f>
        <v>SINAPI</v>
      </c>
      <c r="D325" s="13" t="str">
        <f>VLOOKUP(B325,'Insumos e Serviços'!$A:$F,4,0)</f>
        <v>REGISTRO DE GAVETA BRUTO, LATÃO, ROSCÁVEL, 2, INSTALADO EM RESERVAÇÃO DE ÁGUA DE EDIFICAÇÃO QUE POSSUA RESERVATÓRIO DE FIBRA/FIBROCIMENTO  FORNECIMENTO E INSTALAÇÃO. AF_06/2016</v>
      </c>
      <c r="E325" s="12" t="str">
        <f>VLOOKUP(B325,'Insumos e Serviços'!$A:$F,5,0)</f>
        <v>UN</v>
      </c>
      <c r="F325" s="14">
        <v>18</v>
      </c>
      <c r="G325" s="15">
        <f>VLOOKUP(B325,'Insumos e Serviços'!$A:$F,6,0)</f>
        <v>149.99</v>
      </c>
      <c r="H325" s="15">
        <f t="shared" si="45"/>
        <v>2699.82</v>
      </c>
    </row>
    <row r="326" spans="1:8" ht="33.75" x14ac:dyDescent="0.2">
      <c r="A326" s="11" t="s">
        <v>910</v>
      </c>
      <c r="B326" s="12" t="s">
        <v>911</v>
      </c>
      <c r="C326" s="12" t="str">
        <f>VLOOKUP(B326,'Insumos e Serviços'!$A:$F,2,0)</f>
        <v>SINAPI</v>
      </c>
      <c r="D326" s="13" t="str">
        <f>VLOOKUP(B326,'Insumos e Serviços'!$A:$F,4,0)</f>
        <v>REGISTRO DE GAVETA BRUTO, LATÃO, ROSCÁVEL, 2 1/2, INSTALADO EM RESERVAÇÃO DE ÁGUA DE EDIFICAÇÃO QUE POSSUA RESERVATÓRIO DE FIBRA/FIBROCIMENTO  FORNECIMENTO E INSTALAÇÃO. AF_06/2016</v>
      </c>
      <c r="E326" s="12" t="str">
        <f>VLOOKUP(B326,'Insumos e Serviços'!$A:$F,5,0)</f>
        <v>UN</v>
      </c>
      <c r="F326" s="14">
        <v>15</v>
      </c>
      <c r="G326" s="15">
        <f>VLOOKUP(B326,'Insumos e Serviços'!$A:$F,6,0)</f>
        <v>274.88</v>
      </c>
      <c r="H326" s="15">
        <f t="shared" si="45"/>
        <v>4123.2</v>
      </c>
    </row>
    <row r="327" spans="1:8" ht="22.5" x14ac:dyDescent="0.2">
      <c r="A327" s="11" t="s">
        <v>913</v>
      </c>
      <c r="B327" s="12" t="s">
        <v>914</v>
      </c>
      <c r="C327" s="12" t="str">
        <f>VLOOKUP(B327,'Insumos e Serviços'!$A:$F,2,0)</f>
        <v>SINAPI</v>
      </c>
      <c r="D327" s="13" t="str">
        <f>VLOOKUP(B327,'Insumos e Serviços'!$A:$F,4,0)</f>
        <v>TORNEIRA DE BOIA, ROSCÁVEL, 1, FORNECIDA E INSTALADA EM RESERVAÇÃO DE ÁGUA. AF_06/2016</v>
      </c>
      <c r="E327" s="12" t="str">
        <f>VLOOKUP(B327,'Insumos e Serviços'!$A:$F,5,0)</f>
        <v>UN</v>
      </c>
      <c r="F327" s="14">
        <v>4</v>
      </c>
      <c r="G327" s="15">
        <f>VLOOKUP(B327,'Insumos e Serviços'!$A:$F,6,0)</f>
        <v>83.61</v>
      </c>
      <c r="H327" s="15">
        <f t="shared" si="45"/>
        <v>334.44</v>
      </c>
    </row>
    <row r="328" spans="1:8" x14ac:dyDescent="0.2">
      <c r="A328" s="16" t="s">
        <v>916</v>
      </c>
      <c r="B328" s="16"/>
      <c r="C328" s="16"/>
      <c r="D328" s="16" t="s">
        <v>917</v>
      </c>
      <c r="E328" s="16"/>
      <c r="F328" s="17"/>
      <c r="G328" s="16"/>
      <c r="H328" s="18">
        <f>SUM(H329:H346)</f>
        <v>66734.720000000001</v>
      </c>
    </row>
    <row r="329" spans="1:8" ht="22.5" x14ac:dyDescent="0.2">
      <c r="A329" s="11" t="s">
        <v>918</v>
      </c>
      <c r="B329" s="12" t="s">
        <v>919</v>
      </c>
      <c r="C329" s="12" t="s">
        <v>17</v>
      </c>
      <c r="D329" s="13" t="s">
        <v>920</v>
      </c>
      <c r="E329" s="12" t="s">
        <v>25</v>
      </c>
      <c r="F329" s="14">
        <v>1</v>
      </c>
      <c r="G329" s="15">
        <f>VLOOKUP(A329,'Orçamento Analítico'!$A:$H,8,0)</f>
        <v>554.95000000000005</v>
      </c>
      <c r="H329" s="15">
        <f t="shared" ref="H329:H346" si="46">TRUNC(F329 * G329, 2)</f>
        <v>554.95000000000005</v>
      </c>
    </row>
    <row r="330" spans="1:8" ht="22.5" x14ac:dyDescent="0.2">
      <c r="A330" s="11" t="s">
        <v>921</v>
      </c>
      <c r="B330" s="12" t="s">
        <v>922</v>
      </c>
      <c r="C330" s="12" t="s">
        <v>17</v>
      </c>
      <c r="D330" s="13" t="s">
        <v>923</v>
      </c>
      <c r="E330" s="12" t="s">
        <v>25</v>
      </c>
      <c r="F330" s="14">
        <v>2</v>
      </c>
      <c r="G330" s="15">
        <f>VLOOKUP(A330,'Orçamento Analítico'!$A:$H,8,0)</f>
        <v>1334.1599999999999</v>
      </c>
      <c r="H330" s="15">
        <f t="shared" si="46"/>
        <v>2668.32</v>
      </c>
    </row>
    <row r="331" spans="1:8" ht="22.5" x14ac:dyDescent="0.2">
      <c r="A331" s="11" t="s">
        <v>924</v>
      </c>
      <c r="B331" s="12" t="s">
        <v>925</v>
      </c>
      <c r="C331" s="12" t="s">
        <v>17</v>
      </c>
      <c r="D331" s="13" t="s">
        <v>926</v>
      </c>
      <c r="E331" s="12" t="s">
        <v>25</v>
      </c>
      <c r="F331" s="14">
        <v>4</v>
      </c>
      <c r="G331" s="15">
        <f>VLOOKUP(A331,'Orçamento Analítico'!$A:$H,8,0)</f>
        <v>1841.7299999999998</v>
      </c>
      <c r="H331" s="15">
        <f t="shared" si="46"/>
        <v>7366.92</v>
      </c>
    </row>
    <row r="332" spans="1:8" ht="22.5" x14ac:dyDescent="0.2">
      <c r="A332" s="11" t="s">
        <v>927</v>
      </c>
      <c r="B332" s="12" t="s">
        <v>928</v>
      </c>
      <c r="C332" s="12" t="s">
        <v>17</v>
      </c>
      <c r="D332" s="13" t="s">
        <v>929</v>
      </c>
      <c r="E332" s="12" t="s">
        <v>25</v>
      </c>
      <c r="F332" s="14">
        <v>1</v>
      </c>
      <c r="G332" s="15">
        <f>VLOOKUP(A332,'Orçamento Analítico'!$A:$H,8,0)</f>
        <v>2310.69</v>
      </c>
      <c r="H332" s="15">
        <f t="shared" si="46"/>
        <v>2310.69</v>
      </c>
    </row>
    <row r="333" spans="1:8" ht="22.5" x14ac:dyDescent="0.2">
      <c r="A333" s="11" t="s">
        <v>930</v>
      </c>
      <c r="B333" s="12" t="s">
        <v>931</v>
      </c>
      <c r="C333" s="12" t="s">
        <v>17</v>
      </c>
      <c r="D333" s="13" t="s">
        <v>932</v>
      </c>
      <c r="E333" s="12" t="s">
        <v>614</v>
      </c>
      <c r="F333" s="14">
        <v>2</v>
      </c>
      <c r="G333" s="15">
        <f>VLOOKUP(A333,'Orçamento Analítico'!$A:$H,8,0)</f>
        <v>2606.5600000000004</v>
      </c>
      <c r="H333" s="15">
        <f t="shared" si="46"/>
        <v>5213.12</v>
      </c>
    </row>
    <row r="334" spans="1:8" ht="22.5" x14ac:dyDescent="0.2">
      <c r="A334" s="11" t="s">
        <v>933</v>
      </c>
      <c r="B334" s="12" t="s">
        <v>934</v>
      </c>
      <c r="C334" s="12" t="s">
        <v>17</v>
      </c>
      <c r="D334" s="13" t="s">
        <v>935</v>
      </c>
      <c r="E334" s="12" t="s">
        <v>614</v>
      </c>
      <c r="F334" s="14">
        <v>2</v>
      </c>
      <c r="G334" s="15">
        <f>VLOOKUP(A334,'Orçamento Analítico'!$A:$H,8,0)</f>
        <v>2202.77</v>
      </c>
      <c r="H334" s="15">
        <f t="shared" si="46"/>
        <v>4405.54</v>
      </c>
    </row>
    <row r="335" spans="1:8" ht="22.5" x14ac:dyDescent="0.2">
      <c r="A335" s="11" t="s">
        <v>936</v>
      </c>
      <c r="B335" s="12" t="s">
        <v>937</v>
      </c>
      <c r="C335" s="12" t="s">
        <v>17</v>
      </c>
      <c r="D335" s="13" t="s">
        <v>938</v>
      </c>
      <c r="E335" s="12" t="s">
        <v>614</v>
      </c>
      <c r="F335" s="14">
        <v>2</v>
      </c>
      <c r="G335" s="15">
        <f>VLOOKUP(A335,'Orçamento Analítico'!$A:$H,8,0)</f>
        <v>2218.2799999999997</v>
      </c>
      <c r="H335" s="15">
        <f t="shared" si="46"/>
        <v>4436.5600000000004</v>
      </c>
    </row>
    <row r="336" spans="1:8" ht="22.5" x14ac:dyDescent="0.2">
      <c r="A336" s="11" t="s">
        <v>939</v>
      </c>
      <c r="B336" s="12" t="s">
        <v>940</v>
      </c>
      <c r="C336" s="12" t="s">
        <v>17</v>
      </c>
      <c r="D336" s="13" t="s">
        <v>941</v>
      </c>
      <c r="E336" s="12" t="s">
        <v>25</v>
      </c>
      <c r="F336" s="14">
        <v>7</v>
      </c>
      <c r="G336" s="15">
        <f>VLOOKUP(A336,'Orçamento Analítico'!$A:$H,8,0)</f>
        <v>1321.31</v>
      </c>
      <c r="H336" s="15">
        <f t="shared" si="46"/>
        <v>9249.17</v>
      </c>
    </row>
    <row r="337" spans="1:8" ht="22.5" x14ac:dyDescent="0.2">
      <c r="A337" s="11" t="s">
        <v>942</v>
      </c>
      <c r="B337" s="12" t="s">
        <v>943</v>
      </c>
      <c r="C337" s="12" t="s">
        <v>17</v>
      </c>
      <c r="D337" s="13" t="s">
        <v>944</v>
      </c>
      <c r="E337" s="12" t="s">
        <v>25</v>
      </c>
      <c r="F337" s="14">
        <v>8</v>
      </c>
      <c r="G337" s="15">
        <f>VLOOKUP(A337,'Orçamento Analítico'!$A:$H,8,0)</f>
        <v>1675.85</v>
      </c>
      <c r="H337" s="15">
        <f t="shared" si="46"/>
        <v>13406.8</v>
      </c>
    </row>
    <row r="338" spans="1:8" ht="22.5" x14ac:dyDescent="0.2">
      <c r="A338" s="11" t="s">
        <v>945</v>
      </c>
      <c r="B338" s="12" t="s">
        <v>946</v>
      </c>
      <c r="C338" s="12" t="str">
        <f>VLOOKUP(B338,'Insumos e Serviços'!$A:$F,2,0)</f>
        <v>SINAPI</v>
      </c>
      <c r="D338" s="13" t="str">
        <f>VLOOKUP(B338,'Insumos e Serviços'!$A:$F,4,0)</f>
        <v>KIT CAVALETE PARA MEDIÇÃO DE ÁGUA - ENTRADA INDIVIDUALIZADA, EM PVC DN 32 (1), PARA 1 MEDIDOR  FORNECIMENTO E INSTALAÇÃO (EXCLUSIVE HIDRÔMETRO). AF_11/2016</v>
      </c>
      <c r="E338" s="12" t="str">
        <f>VLOOKUP(B338,'Insumos e Serviços'!$A:$F,5,0)</f>
        <v>UN</v>
      </c>
      <c r="F338" s="14">
        <v>1</v>
      </c>
      <c r="G338" s="15">
        <f>VLOOKUP(B338,'Insumos e Serviços'!$A:$F,6,0)</f>
        <v>205.18</v>
      </c>
      <c r="H338" s="15">
        <f t="shared" si="46"/>
        <v>205.18</v>
      </c>
    </row>
    <row r="339" spans="1:8" ht="22.5" x14ac:dyDescent="0.2">
      <c r="A339" s="11" t="s">
        <v>948</v>
      </c>
      <c r="B339" s="12" t="s">
        <v>949</v>
      </c>
      <c r="C339" s="12" t="str">
        <f>VLOOKUP(B339,'Insumos e Serviços'!$A:$F,2,0)</f>
        <v>SINAPI</v>
      </c>
      <c r="D339" s="13" t="str">
        <f>VLOOKUP(B339,'Insumos e Serviços'!$A:$F,4,0)</f>
        <v>CAIXA EM CONCRETO PRÉ-MOLDADO PARA ABRIGO DE HIDRÔMETRO COM DN 20 (½)  FORNECIMENTO E INSTALAÇÃO. AF_11/2016</v>
      </c>
      <c r="E339" s="12" t="str">
        <f>VLOOKUP(B339,'Insumos e Serviços'!$A:$F,5,0)</f>
        <v>UN</v>
      </c>
      <c r="F339" s="14">
        <v>1</v>
      </c>
      <c r="G339" s="15">
        <f>VLOOKUP(B339,'Insumos e Serviços'!$A:$F,6,0)</f>
        <v>91.49</v>
      </c>
      <c r="H339" s="15">
        <f t="shared" si="46"/>
        <v>91.49</v>
      </c>
    </row>
    <row r="340" spans="1:8" x14ac:dyDescent="0.2">
      <c r="A340" s="11" t="s">
        <v>951</v>
      </c>
      <c r="B340" s="12" t="s">
        <v>952</v>
      </c>
      <c r="C340" s="12" t="s">
        <v>17</v>
      </c>
      <c r="D340" s="13" t="s">
        <v>953</v>
      </c>
      <c r="E340" s="12" t="s">
        <v>25</v>
      </c>
      <c r="F340" s="14">
        <v>1</v>
      </c>
      <c r="G340" s="15">
        <f>VLOOKUP(A340,'Orçamento Analítico'!$A:$H,8,0)</f>
        <v>268.04000000000002</v>
      </c>
      <c r="H340" s="15">
        <f t="shared" si="46"/>
        <v>268.04000000000002</v>
      </c>
    </row>
    <row r="341" spans="1:8" ht="22.5" x14ac:dyDescent="0.2">
      <c r="A341" s="11" t="s">
        <v>954</v>
      </c>
      <c r="B341" s="12" t="s">
        <v>955</v>
      </c>
      <c r="C341" s="12" t="s">
        <v>17</v>
      </c>
      <c r="D341" s="13" t="s">
        <v>956</v>
      </c>
      <c r="E341" s="12" t="s">
        <v>25</v>
      </c>
      <c r="F341" s="14">
        <v>2</v>
      </c>
      <c r="G341" s="15">
        <f>VLOOKUP(A341,'Orçamento Analítico'!$A:$H,8,0)</f>
        <v>3800.0499999999997</v>
      </c>
      <c r="H341" s="15">
        <f t="shared" si="46"/>
        <v>7600.1</v>
      </c>
    </row>
    <row r="342" spans="1:8" ht="22.5" x14ac:dyDescent="0.2">
      <c r="A342" s="11" t="s">
        <v>957</v>
      </c>
      <c r="B342" s="12" t="s">
        <v>958</v>
      </c>
      <c r="C342" s="12" t="s">
        <v>17</v>
      </c>
      <c r="D342" s="13" t="s">
        <v>959</v>
      </c>
      <c r="E342" s="12" t="s">
        <v>25</v>
      </c>
      <c r="F342" s="14">
        <v>14</v>
      </c>
      <c r="G342" s="15">
        <f>VLOOKUP(A342,'Orçamento Analítico'!$A:$H,8,0)</f>
        <v>62.66</v>
      </c>
      <c r="H342" s="15">
        <f t="shared" si="46"/>
        <v>877.24</v>
      </c>
    </row>
    <row r="343" spans="1:8" ht="22.5" x14ac:dyDescent="0.2">
      <c r="A343" s="11" t="s">
        <v>960</v>
      </c>
      <c r="B343" s="12" t="s">
        <v>961</v>
      </c>
      <c r="C343" s="12" t="s">
        <v>17</v>
      </c>
      <c r="D343" s="13" t="s">
        <v>962</v>
      </c>
      <c r="E343" s="12" t="s">
        <v>25</v>
      </c>
      <c r="F343" s="14">
        <v>1</v>
      </c>
      <c r="G343" s="15">
        <f>VLOOKUP(A343,'Orçamento Analítico'!$A:$H,8,0)</f>
        <v>3000.36</v>
      </c>
      <c r="H343" s="15">
        <f t="shared" si="46"/>
        <v>3000.36</v>
      </c>
    </row>
    <row r="344" spans="1:8" x14ac:dyDescent="0.2">
      <c r="A344" s="11" t="s">
        <v>963</v>
      </c>
      <c r="B344" s="12" t="s">
        <v>964</v>
      </c>
      <c r="C344" s="12" t="s">
        <v>17</v>
      </c>
      <c r="D344" s="13" t="s">
        <v>965</v>
      </c>
      <c r="E344" s="12" t="s">
        <v>25</v>
      </c>
      <c r="F344" s="14">
        <v>1</v>
      </c>
      <c r="G344" s="15">
        <f>VLOOKUP(A344,'Orçamento Analítico'!$A:$H,8,0)</f>
        <v>2156.94</v>
      </c>
      <c r="H344" s="15">
        <f t="shared" si="46"/>
        <v>2156.94</v>
      </c>
    </row>
    <row r="345" spans="1:8" ht="22.5" x14ac:dyDescent="0.2">
      <c r="A345" s="11" t="s">
        <v>966</v>
      </c>
      <c r="B345" s="12" t="s">
        <v>967</v>
      </c>
      <c r="C345" s="12" t="s">
        <v>17</v>
      </c>
      <c r="D345" s="13" t="s">
        <v>968</v>
      </c>
      <c r="E345" s="12" t="s">
        <v>25</v>
      </c>
      <c r="F345" s="14">
        <v>1</v>
      </c>
      <c r="G345" s="15">
        <f>VLOOKUP(A345,'Orçamento Analítico'!$A:$H,8,0)</f>
        <v>1810.66</v>
      </c>
      <c r="H345" s="15">
        <f t="shared" si="46"/>
        <v>1810.66</v>
      </c>
    </row>
    <row r="346" spans="1:8" ht="22.5" x14ac:dyDescent="0.2">
      <c r="A346" s="11" t="s">
        <v>969</v>
      </c>
      <c r="B346" s="12" t="s">
        <v>970</v>
      </c>
      <c r="C346" s="12" t="s">
        <v>17</v>
      </c>
      <c r="D346" s="13" t="s">
        <v>971</v>
      </c>
      <c r="E346" s="12" t="s">
        <v>25</v>
      </c>
      <c r="F346" s="14">
        <v>1</v>
      </c>
      <c r="G346" s="15">
        <f>VLOOKUP(A346,'Orçamento Analítico'!$A:$H,8,0)</f>
        <v>1112.6400000000001</v>
      </c>
      <c r="H346" s="15">
        <f t="shared" si="46"/>
        <v>1112.6400000000001</v>
      </c>
    </row>
    <row r="347" spans="1:8" x14ac:dyDescent="0.2">
      <c r="A347" s="8" t="s">
        <v>972</v>
      </c>
      <c r="B347" s="8"/>
      <c r="C347" s="8"/>
      <c r="D347" s="8" t="s">
        <v>973</v>
      </c>
      <c r="E347" s="8"/>
      <c r="F347" s="9"/>
      <c r="G347" s="8"/>
      <c r="H347" s="10">
        <f>H348+H358+H367</f>
        <v>113217.35000000002</v>
      </c>
    </row>
    <row r="348" spans="1:8" x14ac:dyDescent="0.2">
      <c r="A348" s="16" t="s">
        <v>974</v>
      </c>
      <c r="B348" s="16"/>
      <c r="C348" s="16"/>
      <c r="D348" s="16" t="s">
        <v>975</v>
      </c>
      <c r="E348" s="16"/>
      <c r="F348" s="17"/>
      <c r="G348" s="16"/>
      <c r="H348" s="18">
        <f>SUM(H349:H357)</f>
        <v>70693.820000000022</v>
      </c>
    </row>
    <row r="349" spans="1:8" ht="45" x14ac:dyDescent="0.2">
      <c r="A349" s="11" t="s">
        <v>976</v>
      </c>
      <c r="B349" s="12" t="s">
        <v>977</v>
      </c>
      <c r="C349" s="12" t="str">
        <f>VLOOKUP(B349,'Insumos e Serviços'!$A:$F,2,0)</f>
        <v>SINAPI</v>
      </c>
      <c r="D349" s="13" t="str">
        <f>VLOOKUP(B349,'Insumos e Serviços'!$A:$F,4,0)</f>
        <v>(COMPOSIÇÃO REPRESENTATIVA) DO SERVIÇO DE INSTALAÇÃO DE TUBOS DE PVC, SÉRIE R, ÁGUA PLUVIAL, DN 75 MM (INSTALADO EM RAMAL DE ENCAMINHAMENTO, OU CONDUTORES VERTICAIS), INCLUSIVE CONEXÕES, CORTE E FIXAÇÕES, PARA PRÉDIOS. AF_10/2015</v>
      </c>
      <c r="E349" s="12" t="str">
        <f>VLOOKUP(B349,'Insumos e Serviços'!$A:$F,5,0)</f>
        <v>M</v>
      </c>
      <c r="F349" s="14">
        <v>67</v>
      </c>
      <c r="G349" s="15">
        <f>VLOOKUP(B349,'Insumos e Serviços'!$A:$F,6,0)</f>
        <v>42.44</v>
      </c>
      <c r="H349" s="15">
        <f t="shared" ref="H349:H352" si="47">TRUNC(F349 * G349, 2)</f>
        <v>2843.48</v>
      </c>
    </row>
    <row r="350" spans="1:8" ht="45" x14ac:dyDescent="0.2">
      <c r="A350" s="11" t="s">
        <v>979</v>
      </c>
      <c r="B350" s="12" t="s">
        <v>980</v>
      </c>
      <c r="C350" s="12" t="str">
        <f>VLOOKUP(B350,'Insumos e Serviços'!$A:$F,2,0)</f>
        <v>SINAPI</v>
      </c>
      <c r="D350" s="13" t="str">
        <f>VLOOKUP(B350,'Insumos e Serviços'!$A:$F,4,0)</f>
        <v>(COMPOSIÇÃO REPRESENTATIVA) DO SERVIÇO DE INSTALAÇÃO DE TUBOS DE PVC, SÉRIE R, ÁGUA PLUVIAL, DN 100 MM (INSTALADO EM RAMAL DE ENCAMINHAMENTO, OU CONDUTORES VERTICAIS), INCLUSIVE CONEXÕES, CORTES E FIXAÇÕES, PARA PRÉDIOS. AF_10/2015</v>
      </c>
      <c r="E350" s="12" t="str">
        <f>VLOOKUP(B350,'Insumos e Serviços'!$A:$F,5,0)</f>
        <v>M</v>
      </c>
      <c r="F350" s="14">
        <v>364</v>
      </c>
      <c r="G350" s="15">
        <f>VLOOKUP(B350,'Insumos e Serviços'!$A:$F,6,0)</f>
        <v>64.599999999999994</v>
      </c>
      <c r="H350" s="15">
        <f t="shared" si="47"/>
        <v>23514.400000000001</v>
      </c>
    </row>
    <row r="351" spans="1:8" ht="33.75" x14ac:dyDescent="0.2">
      <c r="A351" s="11" t="s">
        <v>982</v>
      </c>
      <c r="B351" s="12" t="s">
        <v>983</v>
      </c>
      <c r="C351" s="12" t="str">
        <f>VLOOKUP(B351,'Insumos e Serviços'!$A:$F,2,0)</f>
        <v>SINAPI</v>
      </c>
      <c r="D351" s="13" t="str">
        <f>VLOOKUP(B351,'Insumos e Serviços'!$A:$F,4,0)</f>
        <v>(COMPOSIÇÃO REPRESENTATIVA) DO SERVIÇO DE INSTALAÇÃO DE TUBOS DE PVC, SÉRIE R, ÁGUA PLUVIAL, DN 150 MM (INSTALADO EM CONDUTORES VERTICAIS), INCLUSIVE CONEXÕES, CORTES E FIXAÇÕES, PARA PRÉDIOS. AF_10/2015</v>
      </c>
      <c r="E351" s="12" t="str">
        <f>VLOOKUP(B351,'Insumos e Serviços'!$A:$F,5,0)</f>
        <v>M</v>
      </c>
      <c r="F351" s="14">
        <v>334</v>
      </c>
      <c r="G351" s="15">
        <f>VLOOKUP(B351,'Insumos e Serviços'!$A:$F,6,0)</f>
        <v>86.42</v>
      </c>
      <c r="H351" s="15">
        <f t="shared" si="47"/>
        <v>28864.28</v>
      </c>
    </row>
    <row r="352" spans="1:8" ht="22.5" x14ac:dyDescent="0.2">
      <c r="A352" s="11" t="s">
        <v>985</v>
      </c>
      <c r="B352" s="12" t="s">
        <v>986</v>
      </c>
      <c r="C352" s="12" t="str">
        <f>VLOOKUP(B352,'Insumos e Serviços'!$A:$F,2,0)</f>
        <v>SINAPI</v>
      </c>
      <c r="D352" s="13" t="str">
        <f>VLOOKUP(B352,'Insumos e Serviços'!$A:$F,4,0)</f>
        <v>TUBO PVC, SÉRIE R, ÁGUA PLUVIAL, DN 50 MM, FORNECIDO E INSTALADO EM RAMAL DE ENCAMINHAMENTO. AF_12/2014</v>
      </c>
      <c r="E352" s="12" t="str">
        <f>VLOOKUP(B352,'Insumos e Serviços'!$A:$F,5,0)</f>
        <v>M</v>
      </c>
      <c r="F352" s="14">
        <v>12</v>
      </c>
      <c r="G352" s="15">
        <f>VLOOKUP(B352,'Insumos e Serviços'!$A:$F,6,0)</f>
        <v>26.51</v>
      </c>
      <c r="H352" s="15">
        <f t="shared" si="47"/>
        <v>318.12</v>
      </c>
    </row>
    <row r="353" spans="1:8" ht="22.5" x14ac:dyDescent="0.2">
      <c r="A353" s="11" t="s">
        <v>988</v>
      </c>
      <c r="B353" s="12" t="s">
        <v>989</v>
      </c>
      <c r="C353" s="12" t="s">
        <v>17</v>
      </c>
      <c r="D353" s="13" t="s">
        <v>990</v>
      </c>
      <c r="E353" s="12" t="s">
        <v>129</v>
      </c>
      <c r="F353" s="14">
        <v>46</v>
      </c>
      <c r="G353" s="15">
        <f>VLOOKUP(A353,'Orçamento Analítico'!$A:$H,8,0)</f>
        <v>72.31</v>
      </c>
      <c r="H353" s="15">
        <f t="shared" ref="H353:H357" si="48">TRUNC(F353 * G353, 2)</f>
        <v>3326.26</v>
      </c>
    </row>
    <row r="354" spans="1:8" ht="22.5" x14ac:dyDescent="0.2">
      <c r="A354" s="11" t="s">
        <v>991</v>
      </c>
      <c r="B354" s="12" t="s">
        <v>992</v>
      </c>
      <c r="C354" s="12" t="s">
        <v>17</v>
      </c>
      <c r="D354" s="13" t="s">
        <v>993</v>
      </c>
      <c r="E354" s="12" t="s">
        <v>129</v>
      </c>
      <c r="F354" s="14">
        <v>12</v>
      </c>
      <c r="G354" s="15">
        <f>VLOOKUP(A354,'Orçamento Analítico'!$A:$H,8,0)</f>
        <v>208.89000000000001</v>
      </c>
      <c r="H354" s="15">
        <f t="shared" si="48"/>
        <v>2506.6799999999998</v>
      </c>
    </row>
    <row r="355" spans="1:8" ht="22.5" x14ac:dyDescent="0.2">
      <c r="A355" s="11" t="s">
        <v>994</v>
      </c>
      <c r="B355" s="12" t="s">
        <v>995</v>
      </c>
      <c r="C355" s="12" t="s">
        <v>17</v>
      </c>
      <c r="D355" s="13" t="s">
        <v>996</v>
      </c>
      <c r="E355" s="12" t="s">
        <v>129</v>
      </c>
      <c r="F355" s="14">
        <v>44</v>
      </c>
      <c r="G355" s="15">
        <f>VLOOKUP(A355,'Orçamento Analítico'!$A:$H,8,0)</f>
        <v>124.31</v>
      </c>
      <c r="H355" s="15">
        <f t="shared" si="48"/>
        <v>5469.64</v>
      </c>
    </row>
    <row r="356" spans="1:8" ht="45" x14ac:dyDescent="0.2">
      <c r="A356" s="11" t="s">
        <v>997</v>
      </c>
      <c r="B356" s="12" t="s">
        <v>998</v>
      </c>
      <c r="C356" s="12" t="str">
        <f>VLOOKUP(B356,'Insumos e Serviços'!$A:$F,2,0)</f>
        <v>SINAPI</v>
      </c>
      <c r="D356" s="13" t="str">
        <f>VLOOKUP(B356,'Insumos e Serviços'!$A:$F,4,0)</f>
        <v>(COMPOSIÇÃO REPRESENTATIVA) DO SERVIÇO DE INST. TUBO PVC, SÉRIE N, ESGOTO PREDIAL, DN 75 MM, (INST. EM RAMAL DE DESCARGA, RAMAL DE ESG. SANITÁRIO, PRUMADA DE ESG. SANITÁRIO OU VENTILAÇÃO), INCL. CONEXÕES, CORTES E FIXAÇÕES, P/ PRÉDIOS. AF_10/2015</v>
      </c>
      <c r="E356" s="12" t="str">
        <f>VLOOKUP(B356,'Insumos e Serviços'!$A:$F,5,0)</f>
        <v>M</v>
      </c>
      <c r="F356" s="14">
        <v>71</v>
      </c>
      <c r="G356" s="15">
        <f>VLOOKUP(B356,'Insumos e Serviços'!$A:$F,6,0)</f>
        <v>37.46</v>
      </c>
      <c r="H356" s="15">
        <f t="shared" si="48"/>
        <v>2659.66</v>
      </c>
    </row>
    <row r="357" spans="1:8" ht="45" x14ac:dyDescent="0.2">
      <c r="A357" s="11" t="s">
        <v>1000</v>
      </c>
      <c r="B357" s="12" t="s">
        <v>1001</v>
      </c>
      <c r="C357" s="12" t="str">
        <f>VLOOKUP(B357,'Insumos e Serviços'!$A:$F,2,0)</f>
        <v>SINAPI</v>
      </c>
      <c r="D357" s="13" t="str">
        <f>VLOOKUP(B357,'Insumos e Serviços'!$A:$F,4,0)</f>
        <v>(COMPOSIÇÃO REPRESENTATIVA) DO SERVIÇO DE INST. TUBO PVC, SÉRIE N, ESGOTO PREDIAL, 100 MM (INST. RAMAL DESCARGA, RAMAL DE ESG. SANIT., PRUMADA ESG. SANIT., VENTILAÇÃO OU SUB-COLETOR AÉREO), INCL. CONEXÕES E CORTES, FIXAÇÕES, P/ PRÉDIOS. AF_10/2015</v>
      </c>
      <c r="E357" s="12" t="str">
        <f>VLOOKUP(B357,'Insumos e Serviços'!$A:$F,5,0)</f>
        <v>M</v>
      </c>
      <c r="F357" s="14">
        <v>19</v>
      </c>
      <c r="G357" s="15">
        <f>VLOOKUP(B357,'Insumos e Serviços'!$A:$F,6,0)</f>
        <v>62.7</v>
      </c>
      <c r="H357" s="15">
        <f t="shared" si="48"/>
        <v>1191.3</v>
      </c>
    </row>
    <row r="358" spans="1:8" x14ac:dyDescent="0.2">
      <c r="A358" s="16" t="s">
        <v>1003</v>
      </c>
      <c r="B358" s="16"/>
      <c r="C358" s="16"/>
      <c r="D358" s="16" t="s">
        <v>1004</v>
      </c>
      <c r="E358" s="16"/>
      <c r="F358" s="17"/>
      <c r="G358" s="16"/>
      <c r="H358" s="18">
        <f>SUM(H359:H366)</f>
        <v>39779.039999999994</v>
      </c>
    </row>
    <row r="359" spans="1:8" x14ac:dyDescent="0.2">
      <c r="A359" s="11" t="s">
        <v>1005</v>
      </c>
      <c r="B359" s="12" t="s">
        <v>1006</v>
      </c>
      <c r="C359" s="12" t="s">
        <v>17</v>
      </c>
      <c r="D359" s="13" t="s">
        <v>1007</v>
      </c>
      <c r="E359" s="12" t="s">
        <v>65</v>
      </c>
      <c r="F359" s="14">
        <v>1</v>
      </c>
      <c r="G359" s="15">
        <f>VLOOKUP(A359,'Orçamento Analítico'!$A:$H,8,0)</f>
        <v>601.16</v>
      </c>
      <c r="H359" s="15">
        <f t="shared" ref="H359:H366" si="49">TRUNC(F359 * G359, 2)</f>
        <v>601.16</v>
      </c>
    </row>
    <row r="360" spans="1:8" x14ac:dyDescent="0.2">
      <c r="A360" s="11" t="s">
        <v>1008</v>
      </c>
      <c r="B360" s="12" t="s">
        <v>1009</v>
      </c>
      <c r="C360" s="12" t="s">
        <v>17</v>
      </c>
      <c r="D360" s="13" t="s">
        <v>1010</v>
      </c>
      <c r="E360" s="12" t="s">
        <v>65</v>
      </c>
      <c r="F360" s="14">
        <v>2</v>
      </c>
      <c r="G360" s="15">
        <f>VLOOKUP(A360,'Orçamento Analítico'!$A:$H,8,0)</f>
        <v>362.65000000000003</v>
      </c>
      <c r="H360" s="15">
        <f t="shared" si="49"/>
        <v>725.3</v>
      </c>
    </row>
    <row r="361" spans="1:8" ht="22.5" x14ac:dyDescent="0.2">
      <c r="A361" s="11" t="s">
        <v>1011</v>
      </c>
      <c r="B361" s="12" t="s">
        <v>1012</v>
      </c>
      <c r="C361" s="12" t="s">
        <v>17</v>
      </c>
      <c r="D361" s="13" t="s">
        <v>1013</v>
      </c>
      <c r="E361" s="12" t="s">
        <v>25</v>
      </c>
      <c r="F361" s="14">
        <v>2</v>
      </c>
      <c r="G361" s="15">
        <f>VLOOKUP(A361,'Orçamento Analítico'!$A:$H,8,0)</f>
        <v>2764.29</v>
      </c>
      <c r="H361" s="15">
        <f t="shared" si="49"/>
        <v>5528.58</v>
      </c>
    </row>
    <row r="362" spans="1:8" ht="22.5" x14ac:dyDescent="0.2">
      <c r="A362" s="11" t="s">
        <v>1014</v>
      </c>
      <c r="B362" s="12" t="s">
        <v>922</v>
      </c>
      <c r="C362" s="12" t="s">
        <v>17</v>
      </c>
      <c r="D362" s="13" t="s">
        <v>923</v>
      </c>
      <c r="E362" s="12" t="s">
        <v>25</v>
      </c>
      <c r="F362" s="14">
        <v>1</v>
      </c>
      <c r="G362" s="15">
        <f>VLOOKUP(A362,'Orçamento Analítico'!$A:$H,8,0)</f>
        <v>1334.1599999999999</v>
      </c>
      <c r="H362" s="15">
        <f t="shared" si="49"/>
        <v>1334.16</v>
      </c>
    </row>
    <row r="363" spans="1:8" ht="22.5" x14ac:dyDescent="0.2">
      <c r="A363" s="11" t="s">
        <v>1015</v>
      </c>
      <c r="B363" s="12" t="s">
        <v>1016</v>
      </c>
      <c r="C363" s="12" t="s">
        <v>17</v>
      </c>
      <c r="D363" s="13" t="s">
        <v>1017</v>
      </c>
      <c r="E363" s="12" t="s">
        <v>25</v>
      </c>
      <c r="F363" s="14">
        <v>4</v>
      </c>
      <c r="G363" s="15">
        <f>VLOOKUP(A363,'Orçamento Analítico'!$A:$H,8,0)</f>
        <v>4061.2499999999995</v>
      </c>
      <c r="H363" s="15">
        <f t="shared" si="49"/>
        <v>16245</v>
      </c>
    </row>
    <row r="364" spans="1:8" ht="22.5" x14ac:dyDescent="0.2">
      <c r="A364" s="11" t="s">
        <v>1018</v>
      </c>
      <c r="B364" s="12" t="s">
        <v>1019</v>
      </c>
      <c r="C364" s="12" t="s">
        <v>17</v>
      </c>
      <c r="D364" s="13" t="s">
        <v>1020</v>
      </c>
      <c r="E364" s="12" t="s">
        <v>65</v>
      </c>
      <c r="F364" s="14">
        <v>1</v>
      </c>
      <c r="G364" s="15">
        <f>VLOOKUP(A364,'Orçamento Analítico'!$A:$H,8,0)</f>
        <v>4659.71</v>
      </c>
      <c r="H364" s="15">
        <f t="shared" si="49"/>
        <v>4659.71</v>
      </c>
    </row>
    <row r="365" spans="1:8" ht="22.5" x14ac:dyDescent="0.2">
      <c r="A365" s="11" t="s">
        <v>1021</v>
      </c>
      <c r="B365" s="12" t="s">
        <v>1022</v>
      </c>
      <c r="C365" s="12" t="s">
        <v>17</v>
      </c>
      <c r="D365" s="13" t="s">
        <v>1023</v>
      </c>
      <c r="E365" s="12" t="s">
        <v>65</v>
      </c>
      <c r="F365" s="14">
        <v>1</v>
      </c>
      <c r="G365" s="15">
        <f>VLOOKUP(A365,'Orçamento Analítico'!$A:$H,8,0)</f>
        <v>7158.5700000000006</v>
      </c>
      <c r="H365" s="15">
        <f t="shared" si="49"/>
        <v>7158.57</v>
      </c>
    </row>
    <row r="366" spans="1:8" ht="22.5" x14ac:dyDescent="0.2">
      <c r="A366" s="11" t="s">
        <v>1024</v>
      </c>
      <c r="B366" s="12" t="s">
        <v>1025</v>
      </c>
      <c r="C366" s="12" t="s">
        <v>17</v>
      </c>
      <c r="D366" s="13" t="s">
        <v>1026</v>
      </c>
      <c r="E366" s="12" t="s">
        <v>25</v>
      </c>
      <c r="F366" s="14">
        <v>4</v>
      </c>
      <c r="G366" s="15">
        <f>VLOOKUP(A366,'Orçamento Analítico'!$A:$H,8,0)</f>
        <v>881.64</v>
      </c>
      <c r="H366" s="15">
        <f t="shared" si="49"/>
        <v>3526.56</v>
      </c>
    </row>
    <row r="367" spans="1:8" x14ac:dyDescent="0.2">
      <c r="A367" s="16" t="s">
        <v>1027</v>
      </c>
      <c r="B367" s="16"/>
      <c r="C367" s="16"/>
      <c r="D367" s="16" t="s">
        <v>1028</v>
      </c>
      <c r="E367" s="16"/>
      <c r="F367" s="17"/>
      <c r="G367" s="16"/>
      <c r="H367" s="18">
        <f>SUM(H368:H369)</f>
        <v>2744.49</v>
      </c>
    </row>
    <row r="368" spans="1:8" ht="22.5" x14ac:dyDescent="0.2">
      <c r="A368" s="11" t="s">
        <v>1029</v>
      </c>
      <c r="B368" s="12" t="s">
        <v>1030</v>
      </c>
      <c r="C368" s="12" t="s">
        <v>17</v>
      </c>
      <c r="D368" s="13" t="s">
        <v>1031</v>
      </c>
      <c r="E368" s="12" t="s">
        <v>25</v>
      </c>
      <c r="F368" s="14">
        <v>17</v>
      </c>
      <c r="G368" s="15">
        <f>VLOOKUP(A368,'Orçamento Analítico'!$A:$H,8,0)</f>
        <v>80.360000000000014</v>
      </c>
      <c r="H368" s="15">
        <f t="shared" ref="H368:H369" si="50">TRUNC(F368 * G368, 2)</f>
        <v>1366.12</v>
      </c>
    </row>
    <row r="369" spans="1:8" ht="22.5" x14ac:dyDescent="0.2">
      <c r="A369" s="11" t="s">
        <v>1032</v>
      </c>
      <c r="B369" s="12" t="s">
        <v>1033</v>
      </c>
      <c r="C369" s="12" t="s">
        <v>17</v>
      </c>
      <c r="D369" s="13" t="s">
        <v>1034</v>
      </c>
      <c r="E369" s="12" t="s">
        <v>65</v>
      </c>
      <c r="F369" s="14">
        <v>29</v>
      </c>
      <c r="G369" s="15">
        <f>VLOOKUP(A369,'Orçamento Analítico'!$A:$H,8,0)</f>
        <v>47.53</v>
      </c>
      <c r="H369" s="15">
        <f t="shared" si="50"/>
        <v>1378.37</v>
      </c>
    </row>
    <row r="370" spans="1:8" x14ac:dyDescent="0.2">
      <c r="A370" s="8" t="s">
        <v>1035</v>
      </c>
      <c r="B370" s="8"/>
      <c r="C370" s="8"/>
      <c r="D370" s="8" t="s">
        <v>1036</v>
      </c>
      <c r="E370" s="8"/>
      <c r="F370" s="9"/>
      <c r="G370" s="8"/>
      <c r="H370" s="10">
        <f>H371+H383+H386</f>
        <v>88556.21</v>
      </c>
    </row>
    <row r="371" spans="1:8" x14ac:dyDescent="0.2">
      <c r="A371" s="16" t="s">
        <v>1037</v>
      </c>
      <c r="B371" s="16"/>
      <c r="C371" s="16"/>
      <c r="D371" s="16" t="s">
        <v>975</v>
      </c>
      <c r="E371" s="16"/>
      <c r="F371" s="17"/>
      <c r="G371" s="16"/>
      <c r="H371" s="18">
        <f>SUM(H372:H382)</f>
        <v>73926.97</v>
      </c>
    </row>
    <row r="372" spans="1:8" ht="45" x14ac:dyDescent="0.2">
      <c r="A372" s="11" t="s">
        <v>1038</v>
      </c>
      <c r="B372" s="12" t="s">
        <v>1039</v>
      </c>
      <c r="C372" s="12" t="str">
        <f>VLOOKUP(B372,'Insumos e Serviços'!$A:$F,2,0)</f>
        <v>SINAPI</v>
      </c>
      <c r="D372" s="13" t="str">
        <f>VLOOKUP(B372,'Insumos e Serviços'!$A:$F,4,0)</f>
        <v>(COMPOSIÇÃO REPRESENTATIVA) DO SERVIÇO DE INSTALAÇÃO DE TUBO DE PVC, SÉRIE NORMAL, ESGOTO PREDIAL, DN 40 MM (INSTALADO EM RAMAL DE DESCARGA OU RAMAL DE ESGOTO SANITÁRIO), INCLUSIVE CONEXÕES, CORTES E FIXAÇÕES, PARA PRÉDIOS. AF_10/2015</v>
      </c>
      <c r="E372" s="12" t="str">
        <f>VLOOKUP(B372,'Insumos e Serviços'!$A:$F,5,0)</f>
        <v>M</v>
      </c>
      <c r="F372" s="14">
        <v>57</v>
      </c>
      <c r="G372" s="15">
        <f>VLOOKUP(B372,'Insumos e Serviços'!$A:$F,6,0)</f>
        <v>51.94</v>
      </c>
      <c r="H372" s="15">
        <f t="shared" ref="H372:H376" si="51">TRUNC(F372 * G372, 2)</f>
        <v>2960.58</v>
      </c>
    </row>
    <row r="373" spans="1:8" ht="45" x14ac:dyDescent="0.2">
      <c r="A373" s="11" t="s">
        <v>1041</v>
      </c>
      <c r="B373" s="12" t="s">
        <v>1042</v>
      </c>
      <c r="C373" s="12" t="str">
        <f>VLOOKUP(B373,'Insumos e Serviços'!$A:$F,2,0)</f>
        <v>SINAPI</v>
      </c>
      <c r="D373" s="13" t="str">
        <f>VLOOKUP(B373,'Insumos e Serviços'!$A:$F,4,0)</f>
        <v>(COMPOSIÇÃO REPRESENTATIVA) DO SERVIÇO DE INSTALAÇÃO DE TUBO DE PVC, SÉRIE NORMAL, ESGOTO PREDIAL, DN 50 MM (INSTALADO EM RAMAL DE DESCARGA OU RAMAL DE ESGOTO SANITÁRIO), INCLUSIVE CONEXÕES, CORTES E FIXAÇÕES PARA, PRÉDIOS. AF_10/2015</v>
      </c>
      <c r="E373" s="12" t="str">
        <f>VLOOKUP(B373,'Insumos e Serviços'!$A:$F,5,0)</f>
        <v>M</v>
      </c>
      <c r="F373" s="14">
        <v>4</v>
      </c>
      <c r="G373" s="15">
        <f>VLOOKUP(B373,'Insumos e Serviços'!$A:$F,6,0)</f>
        <v>77.92</v>
      </c>
      <c r="H373" s="15">
        <f t="shared" si="51"/>
        <v>311.68</v>
      </c>
    </row>
    <row r="374" spans="1:8" ht="45" x14ac:dyDescent="0.2">
      <c r="A374" s="11" t="s">
        <v>1044</v>
      </c>
      <c r="B374" s="12" t="s">
        <v>998</v>
      </c>
      <c r="C374" s="12" t="str">
        <f>VLOOKUP(B374,'Insumos e Serviços'!$A:$F,2,0)</f>
        <v>SINAPI</v>
      </c>
      <c r="D374" s="13" t="str">
        <f>VLOOKUP(B374,'Insumos e Serviços'!$A:$F,4,0)</f>
        <v>(COMPOSIÇÃO REPRESENTATIVA) DO SERVIÇO DE INST. TUBO PVC, SÉRIE N, ESGOTO PREDIAL, DN 75 MM, (INST. EM RAMAL DE DESCARGA, RAMAL DE ESG. SANITÁRIO, PRUMADA DE ESG. SANITÁRIO OU VENTILAÇÃO), INCL. CONEXÕES, CORTES E FIXAÇÕES, P/ PRÉDIOS. AF_10/2015</v>
      </c>
      <c r="E374" s="12" t="str">
        <f>VLOOKUP(B374,'Insumos e Serviços'!$A:$F,5,0)</f>
        <v>M</v>
      </c>
      <c r="F374" s="14">
        <v>87</v>
      </c>
      <c r="G374" s="15">
        <f>VLOOKUP(B374,'Insumos e Serviços'!$A:$F,6,0)</f>
        <v>37.46</v>
      </c>
      <c r="H374" s="15">
        <f t="shared" si="51"/>
        <v>3259.02</v>
      </c>
    </row>
    <row r="375" spans="1:8" ht="45" x14ac:dyDescent="0.2">
      <c r="A375" s="11" t="s">
        <v>1045</v>
      </c>
      <c r="B375" s="12" t="s">
        <v>1001</v>
      </c>
      <c r="C375" s="12" t="str">
        <f>VLOOKUP(B375,'Insumos e Serviços'!$A:$F,2,0)</f>
        <v>SINAPI</v>
      </c>
      <c r="D375" s="13" t="str">
        <f>VLOOKUP(B375,'Insumos e Serviços'!$A:$F,4,0)</f>
        <v>(COMPOSIÇÃO REPRESENTATIVA) DO SERVIÇO DE INST. TUBO PVC, SÉRIE N, ESGOTO PREDIAL, 100 MM (INST. RAMAL DESCARGA, RAMAL DE ESG. SANIT., PRUMADA ESG. SANIT., VENTILAÇÃO OU SUB-COLETOR AÉREO), INCL. CONEXÕES E CORTES, FIXAÇÕES, P/ PRÉDIOS. AF_10/2015</v>
      </c>
      <c r="E375" s="12" t="str">
        <f>VLOOKUP(B375,'Insumos e Serviços'!$A:$F,5,0)</f>
        <v>M</v>
      </c>
      <c r="F375" s="14">
        <v>930</v>
      </c>
      <c r="G375" s="15">
        <f>VLOOKUP(B375,'Insumos e Serviços'!$A:$F,6,0)</f>
        <v>62.7</v>
      </c>
      <c r="H375" s="15">
        <f t="shared" si="51"/>
        <v>58311</v>
      </c>
    </row>
    <row r="376" spans="1:8" ht="33.75" x14ac:dyDescent="0.2">
      <c r="A376" s="11" t="s">
        <v>1046</v>
      </c>
      <c r="B376" s="12" t="s">
        <v>1047</v>
      </c>
      <c r="C376" s="12" t="str">
        <f>VLOOKUP(B376,'Insumos e Serviços'!$A:$F,2,0)</f>
        <v>SINAPI</v>
      </c>
      <c r="D376" s="13" t="str">
        <f>VLOOKUP(B376,'Insumos e Serviços'!$A:$F,4,0)</f>
        <v>(COMPOSIÇÃO REPRESENTATIVA) DO SERVIÇO DE INSTALAÇÃO DE TUBO DE PVC, SÉRIE NORMAL, ESGOTO PREDIAL, DN 150 MM (INSTALADO EM SUB-COLETOR AÉREO), INCLUSIVE CONEXÕES, CORTES E FIXAÇÕES, PARA PRÉDIOS. AF_10/2015</v>
      </c>
      <c r="E376" s="12" t="str">
        <f>VLOOKUP(B376,'Insumos e Serviços'!$A:$F,5,0)</f>
        <v>M</v>
      </c>
      <c r="F376" s="14">
        <v>36</v>
      </c>
      <c r="G376" s="15">
        <f>VLOOKUP(B376,'Insumos e Serviços'!$A:$F,6,0)</f>
        <v>68.599999999999994</v>
      </c>
      <c r="H376" s="15">
        <f t="shared" si="51"/>
        <v>2469.6</v>
      </c>
    </row>
    <row r="377" spans="1:8" ht="22.5" x14ac:dyDescent="0.2">
      <c r="A377" s="11" t="s">
        <v>1049</v>
      </c>
      <c r="B377" s="12" t="s">
        <v>1050</v>
      </c>
      <c r="C377" s="12" t="s">
        <v>17</v>
      </c>
      <c r="D377" s="13" t="s">
        <v>1051</v>
      </c>
      <c r="E377" s="12" t="s">
        <v>129</v>
      </c>
      <c r="F377" s="14">
        <v>8</v>
      </c>
      <c r="G377" s="15">
        <f>VLOOKUP(A377,'Orçamento Analítico'!$A:$H,8,0)</f>
        <v>72.31</v>
      </c>
      <c r="H377" s="15">
        <f t="shared" ref="H377:H382" si="52">TRUNC(F377 * G377, 2)</f>
        <v>578.48</v>
      </c>
    </row>
    <row r="378" spans="1:8" ht="45" x14ac:dyDescent="0.2">
      <c r="A378" s="11" t="s">
        <v>1052</v>
      </c>
      <c r="B378" s="12" t="s">
        <v>980</v>
      </c>
      <c r="C378" s="12" t="str">
        <f>VLOOKUP(B378,'Insumos e Serviços'!$A:$F,2,0)</f>
        <v>SINAPI</v>
      </c>
      <c r="D378" s="13" t="str">
        <f>VLOOKUP(B378,'Insumos e Serviços'!$A:$F,4,0)</f>
        <v>(COMPOSIÇÃO REPRESENTATIVA) DO SERVIÇO DE INSTALAÇÃO DE TUBOS DE PVC, SÉRIE R, ÁGUA PLUVIAL, DN 100 MM (INSTALADO EM RAMAL DE ENCAMINHAMENTO, OU CONDUTORES VERTICAIS), INCLUSIVE CONEXÕES, CORTES E FIXAÇÕES, PARA PRÉDIOS. AF_10/2015</v>
      </c>
      <c r="E378" s="12" t="str">
        <f>VLOOKUP(B378,'Insumos e Serviços'!$A:$F,5,0)</f>
        <v>M</v>
      </c>
      <c r="F378" s="14">
        <v>41</v>
      </c>
      <c r="G378" s="15">
        <f>VLOOKUP(B378,'Insumos e Serviços'!$A:$F,6,0)</f>
        <v>64.599999999999994</v>
      </c>
      <c r="H378" s="15">
        <f t="shared" si="52"/>
        <v>2648.6</v>
      </c>
    </row>
    <row r="379" spans="1:8" ht="33.75" x14ac:dyDescent="0.2">
      <c r="A379" s="11" t="s">
        <v>1053</v>
      </c>
      <c r="B379" s="12" t="s">
        <v>983</v>
      </c>
      <c r="C379" s="12" t="str">
        <f>VLOOKUP(B379,'Insumos e Serviços'!$A:$F,2,0)</f>
        <v>SINAPI</v>
      </c>
      <c r="D379" s="13" t="str">
        <f>VLOOKUP(B379,'Insumos e Serviços'!$A:$F,4,0)</f>
        <v>(COMPOSIÇÃO REPRESENTATIVA) DO SERVIÇO DE INSTALAÇÃO DE TUBOS DE PVC, SÉRIE R, ÁGUA PLUVIAL, DN 150 MM (INSTALADO EM CONDUTORES VERTICAIS), INCLUSIVE CONEXÕES, CORTES E FIXAÇÕES, PARA PRÉDIOS. AF_10/2015</v>
      </c>
      <c r="E379" s="12" t="str">
        <f>VLOOKUP(B379,'Insumos e Serviços'!$A:$F,5,0)</f>
        <v>M</v>
      </c>
      <c r="F379" s="14">
        <v>36</v>
      </c>
      <c r="G379" s="15">
        <f>VLOOKUP(B379,'Insumos e Serviços'!$A:$F,6,0)</f>
        <v>86.42</v>
      </c>
      <c r="H379" s="15">
        <f t="shared" si="52"/>
        <v>3111.12</v>
      </c>
    </row>
    <row r="380" spans="1:8" x14ac:dyDescent="0.2">
      <c r="A380" s="11" t="s">
        <v>1054</v>
      </c>
      <c r="B380" s="12" t="s">
        <v>1055</v>
      </c>
      <c r="C380" s="12" t="s">
        <v>17</v>
      </c>
      <c r="D380" s="13" t="s">
        <v>1056</v>
      </c>
      <c r="E380" s="12" t="s">
        <v>65</v>
      </c>
      <c r="F380" s="14">
        <v>2</v>
      </c>
      <c r="G380" s="15">
        <f>VLOOKUP(A380,'Orçamento Analítico'!$A:$H,8,0)</f>
        <v>10.02</v>
      </c>
      <c r="H380" s="15">
        <f t="shared" si="52"/>
        <v>20.04</v>
      </c>
    </row>
    <row r="381" spans="1:8" x14ac:dyDescent="0.2">
      <c r="A381" s="11" t="s">
        <v>1057</v>
      </c>
      <c r="B381" s="12" t="s">
        <v>1058</v>
      </c>
      <c r="C381" s="12" t="s">
        <v>17</v>
      </c>
      <c r="D381" s="13" t="s">
        <v>1059</v>
      </c>
      <c r="E381" s="12" t="s">
        <v>65</v>
      </c>
      <c r="F381" s="14">
        <v>5</v>
      </c>
      <c r="G381" s="15">
        <f>VLOOKUP(A381,'Orçamento Analítico'!$A:$H,8,0)</f>
        <v>21.91</v>
      </c>
      <c r="H381" s="15">
        <f t="shared" si="52"/>
        <v>109.55</v>
      </c>
    </row>
    <row r="382" spans="1:8" x14ac:dyDescent="0.2">
      <c r="A382" s="11" t="s">
        <v>1060</v>
      </c>
      <c r="B382" s="12" t="s">
        <v>1061</v>
      </c>
      <c r="C382" s="12" t="s">
        <v>17</v>
      </c>
      <c r="D382" s="13" t="s">
        <v>1062</v>
      </c>
      <c r="E382" s="12" t="s">
        <v>65</v>
      </c>
      <c r="F382" s="14">
        <v>5</v>
      </c>
      <c r="G382" s="15">
        <f>VLOOKUP(A382,'Orçamento Analítico'!$A:$H,8,0)</f>
        <v>29.46</v>
      </c>
      <c r="H382" s="15">
        <f t="shared" si="52"/>
        <v>147.30000000000001</v>
      </c>
    </row>
    <row r="383" spans="1:8" x14ac:dyDescent="0.2">
      <c r="A383" s="16" t="s">
        <v>1063</v>
      </c>
      <c r="B383" s="16"/>
      <c r="C383" s="16"/>
      <c r="D383" s="16" t="s">
        <v>1004</v>
      </c>
      <c r="E383" s="16"/>
      <c r="F383" s="17"/>
      <c r="G383" s="16"/>
      <c r="H383" s="18">
        <f>SUM(H384:H385)</f>
        <v>8009.08</v>
      </c>
    </row>
    <row r="384" spans="1:8" ht="22.5" x14ac:dyDescent="0.2">
      <c r="A384" s="11" t="s">
        <v>1064</v>
      </c>
      <c r="B384" s="12" t="s">
        <v>1016</v>
      </c>
      <c r="C384" s="12" t="s">
        <v>17</v>
      </c>
      <c r="D384" s="13" t="s">
        <v>1017</v>
      </c>
      <c r="E384" s="12" t="s">
        <v>25</v>
      </c>
      <c r="F384" s="14">
        <v>1</v>
      </c>
      <c r="G384" s="15">
        <f>VLOOKUP(A384,'Orçamento Analítico'!$A:$H,8,0)</f>
        <v>4061.2499999999995</v>
      </c>
      <c r="H384" s="15">
        <f t="shared" ref="H384:H385" si="53">TRUNC(F384 * G384, 2)</f>
        <v>4061.25</v>
      </c>
    </row>
    <row r="385" spans="1:8" ht="22.5" x14ac:dyDescent="0.2">
      <c r="A385" s="11" t="s">
        <v>1065</v>
      </c>
      <c r="B385" s="12" t="s">
        <v>1066</v>
      </c>
      <c r="C385" s="12" t="s">
        <v>17</v>
      </c>
      <c r="D385" s="13" t="s">
        <v>1067</v>
      </c>
      <c r="E385" s="12" t="s">
        <v>614</v>
      </c>
      <c r="F385" s="14">
        <v>1</v>
      </c>
      <c r="G385" s="15">
        <f>VLOOKUP(A385,'Orçamento Analítico'!$A:$H,8,0)</f>
        <v>3947.8300000000004</v>
      </c>
      <c r="H385" s="15">
        <f t="shared" si="53"/>
        <v>3947.83</v>
      </c>
    </row>
    <row r="386" spans="1:8" x14ac:dyDescent="0.2">
      <c r="A386" s="16" t="s">
        <v>1068</v>
      </c>
      <c r="B386" s="16"/>
      <c r="C386" s="16"/>
      <c r="D386" s="16" t="s">
        <v>1028</v>
      </c>
      <c r="E386" s="16"/>
      <c r="F386" s="17"/>
      <c r="G386" s="16"/>
      <c r="H386" s="18">
        <f>SUM(H387:H390)</f>
        <v>6620.1600000000008</v>
      </c>
    </row>
    <row r="387" spans="1:8" ht="22.5" x14ac:dyDescent="0.2">
      <c r="A387" s="11" t="s">
        <v>1069</v>
      </c>
      <c r="B387" s="12" t="s">
        <v>1070</v>
      </c>
      <c r="C387" s="12" t="s">
        <v>17</v>
      </c>
      <c r="D387" s="13" t="s">
        <v>1071</v>
      </c>
      <c r="E387" s="12" t="s">
        <v>25</v>
      </c>
      <c r="F387" s="14">
        <v>27</v>
      </c>
      <c r="G387" s="15">
        <f>VLOOKUP(A387,'Orçamento Analítico'!$A:$H,8,0)</f>
        <v>90.81</v>
      </c>
      <c r="H387" s="15">
        <f t="shared" ref="H387:H390" si="54">TRUNC(F387 * G387, 2)</f>
        <v>2451.87</v>
      </c>
    </row>
    <row r="388" spans="1:8" ht="22.5" x14ac:dyDescent="0.2">
      <c r="A388" s="11" t="s">
        <v>1072</v>
      </c>
      <c r="B388" s="12" t="s">
        <v>1073</v>
      </c>
      <c r="C388" s="12" t="s">
        <v>17</v>
      </c>
      <c r="D388" s="13" t="s">
        <v>1074</v>
      </c>
      <c r="E388" s="12" t="s">
        <v>65</v>
      </c>
      <c r="F388" s="14">
        <v>6</v>
      </c>
      <c r="G388" s="15">
        <f>VLOOKUP(A388,'Orçamento Analítico'!$A:$H,8,0)</f>
        <v>93.4</v>
      </c>
      <c r="H388" s="15">
        <f t="shared" si="54"/>
        <v>560.4</v>
      </c>
    </row>
    <row r="389" spans="1:8" ht="22.5" x14ac:dyDescent="0.2">
      <c r="A389" s="11" t="s">
        <v>1075</v>
      </c>
      <c r="B389" s="12" t="s">
        <v>1076</v>
      </c>
      <c r="C389" s="12" t="s">
        <v>17</v>
      </c>
      <c r="D389" s="13" t="s">
        <v>1077</v>
      </c>
      <c r="E389" s="12" t="s">
        <v>25</v>
      </c>
      <c r="F389" s="14">
        <v>2</v>
      </c>
      <c r="G389" s="15">
        <f>VLOOKUP(A389,'Orçamento Analítico'!$A:$H,8,0)</f>
        <v>1284.3800000000001</v>
      </c>
      <c r="H389" s="15">
        <f t="shared" si="54"/>
        <v>2568.7600000000002</v>
      </c>
    </row>
    <row r="390" spans="1:8" ht="22.5" x14ac:dyDescent="0.2">
      <c r="A390" s="11" t="s">
        <v>1078</v>
      </c>
      <c r="B390" s="12" t="s">
        <v>1079</v>
      </c>
      <c r="C390" s="12" t="s">
        <v>17</v>
      </c>
      <c r="D390" s="13" t="s">
        <v>1080</v>
      </c>
      <c r="E390" s="12" t="s">
        <v>25</v>
      </c>
      <c r="F390" s="14">
        <v>1</v>
      </c>
      <c r="G390" s="15">
        <f>VLOOKUP(A390,'Orçamento Analítico'!$A:$H,8,0)</f>
        <v>1039.1300000000003</v>
      </c>
      <c r="H390" s="15">
        <f t="shared" si="54"/>
        <v>1039.1300000000001</v>
      </c>
    </row>
    <row r="391" spans="1:8" x14ac:dyDescent="0.2">
      <c r="A391" s="8" t="s">
        <v>1081</v>
      </c>
      <c r="B391" s="8"/>
      <c r="C391" s="8"/>
      <c r="D391" s="8" t="s">
        <v>1082</v>
      </c>
      <c r="E391" s="8"/>
      <c r="F391" s="9"/>
      <c r="G391" s="8"/>
      <c r="H391" s="10">
        <f>H392+H399+H401+H408+H410</f>
        <v>126952.6</v>
      </c>
    </row>
    <row r="392" spans="1:8" x14ac:dyDescent="0.2">
      <c r="A392" s="16" t="s">
        <v>1083</v>
      </c>
      <c r="B392" s="16"/>
      <c r="C392" s="16"/>
      <c r="D392" s="16" t="s">
        <v>1084</v>
      </c>
      <c r="E392" s="16"/>
      <c r="F392" s="17"/>
      <c r="G392" s="16"/>
      <c r="H392" s="18">
        <f>SUM(H393:H398)</f>
        <v>47267.450000000004</v>
      </c>
    </row>
    <row r="393" spans="1:8" ht="22.5" x14ac:dyDescent="0.2">
      <c r="A393" s="11" t="s">
        <v>1085</v>
      </c>
      <c r="B393" s="12" t="s">
        <v>1086</v>
      </c>
      <c r="C393" s="12" t="str">
        <f>VLOOKUP(B393,'Insumos e Serviços'!$A:$F,2,0)</f>
        <v>SINAPI</v>
      </c>
      <c r="D393" s="13" t="str">
        <f>VLOOKUP(B393,'Insumos e Serviços'!$A:$F,4,0)</f>
        <v>ESCAVAÇÃO MANUAL DE VALA COM PROFUNDIDADE MENOR OU IGUAL A 1,30 M. AF_03/2016</v>
      </c>
      <c r="E393" s="12" t="str">
        <f>VLOOKUP(B393,'Insumos e Serviços'!$A:$F,5,0)</f>
        <v>m³</v>
      </c>
      <c r="F393" s="14">
        <v>67</v>
      </c>
      <c r="G393" s="15">
        <f>VLOOKUP(B393,'Insumos e Serviços'!$A:$F,6,0)</f>
        <v>67.92</v>
      </c>
      <c r="H393" s="15">
        <f t="shared" ref="H393:H394" si="55">TRUNC(F393 * G393, 2)</f>
        <v>4550.6400000000003</v>
      </c>
    </row>
    <row r="394" spans="1:8" x14ac:dyDescent="0.2">
      <c r="A394" s="11" t="s">
        <v>1088</v>
      </c>
      <c r="B394" s="12" t="s">
        <v>1089</v>
      </c>
      <c r="C394" s="12" t="str">
        <f>VLOOKUP(B394,'Insumos e Serviços'!$A:$F,2,0)</f>
        <v>SINAPI</v>
      </c>
      <c r="D394" s="13" t="str">
        <f>VLOOKUP(B394,'Insumos e Serviços'!$A:$F,4,0)</f>
        <v>REATERRO MANUAL DE VALAS COM COMPACTAÇÃO MECANIZADA. AF_04/2016</v>
      </c>
      <c r="E394" s="12" t="str">
        <f>VLOOKUP(B394,'Insumos e Serviços'!$A:$F,5,0)</f>
        <v>m³</v>
      </c>
      <c r="F394" s="14">
        <v>67</v>
      </c>
      <c r="G394" s="15">
        <f>VLOOKUP(B394,'Insumos e Serviços'!$A:$F,6,0)</f>
        <v>24.45</v>
      </c>
      <c r="H394" s="15">
        <f t="shared" si="55"/>
        <v>1638.15</v>
      </c>
    </row>
    <row r="395" spans="1:8" ht="22.5" x14ac:dyDescent="0.2">
      <c r="A395" s="11" t="s">
        <v>1091</v>
      </c>
      <c r="B395" s="12" t="s">
        <v>1092</v>
      </c>
      <c r="C395" s="12" t="s">
        <v>17</v>
      </c>
      <c r="D395" s="13" t="s">
        <v>1093</v>
      </c>
      <c r="E395" s="12" t="s">
        <v>25</v>
      </c>
      <c r="F395" s="14">
        <v>44</v>
      </c>
      <c r="G395" s="15">
        <f>VLOOKUP(A395,'Orçamento Analítico'!$A:$H,8,0)</f>
        <v>104.58000000000001</v>
      </c>
      <c r="H395" s="15">
        <f t="shared" ref="H395:H398" si="56">TRUNC(F395 * G395, 2)</f>
        <v>4601.5200000000004</v>
      </c>
    </row>
    <row r="396" spans="1:8" x14ac:dyDescent="0.2">
      <c r="A396" s="11" t="s">
        <v>1094</v>
      </c>
      <c r="B396" s="12" t="s">
        <v>1095</v>
      </c>
      <c r="C396" s="12" t="s">
        <v>17</v>
      </c>
      <c r="D396" s="13" t="s">
        <v>1096</v>
      </c>
      <c r="E396" s="12" t="s">
        <v>242</v>
      </c>
      <c r="F396" s="14">
        <v>671</v>
      </c>
      <c r="G396" s="15">
        <f>VLOOKUP(A396,'Orçamento Analítico'!$A:$H,8,0)</f>
        <v>38.58</v>
      </c>
      <c r="H396" s="15">
        <f t="shared" si="56"/>
        <v>25887.18</v>
      </c>
    </row>
    <row r="397" spans="1:8" ht="22.5" x14ac:dyDescent="0.2">
      <c r="A397" s="11" t="s">
        <v>1097</v>
      </c>
      <c r="B397" s="12" t="s">
        <v>1098</v>
      </c>
      <c r="C397" s="12" t="s">
        <v>17</v>
      </c>
      <c r="D397" s="13" t="s">
        <v>1099</v>
      </c>
      <c r="E397" s="12" t="s">
        <v>242</v>
      </c>
      <c r="F397" s="14">
        <v>654</v>
      </c>
      <c r="G397" s="15">
        <f>VLOOKUP(A397,'Orçamento Analítico'!$A:$H,8,0)</f>
        <v>10.56</v>
      </c>
      <c r="H397" s="15">
        <f t="shared" si="56"/>
        <v>6906.24</v>
      </c>
    </row>
    <row r="398" spans="1:8" x14ac:dyDescent="0.2">
      <c r="A398" s="11" t="s">
        <v>1100</v>
      </c>
      <c r="B398" s="12" t="s">
        <v>1101</v>
      </c>
      <c r="C398" s="12" t="s">
        <v>17</v>
      </c>
      <c r="D398" s="13" t="s">
        <v>1102</v>
      </c>
      <c r="E398" s="12" t="s">
        <v>102</v>
      </c>
      <c r="F398" s="14">
        <v>76</v>
      </c>
      <c r="G398" s="15">
        <f>VLOOKUP(A398,'Orçamento Analítico'!$A:$H,8,0)</f>
        <v>48.47</v>
      </c>
      <c r="H398" s="15">
        <f t="shared" si="56"/>
        <v>3683.72</v>
      </c>
    </row>
    <row r="399" spans="1:8" x14ac:dyDescent="0.2">
      <c r="A399" s="16" t="s">
        <v>1103</v>
      </c>
      <c r="B399" s="16"/>
      <c r="C399" s="16"/>
      <c r="D399" s="16" t="s">
        <v>1104</v>
      </c>
      <c r="E399" s="16"/>
      <c r="F399" s="17"/>
      <c r="G399" s="16"/>
      <c r="H399" s="18">
        <f>H400</f>
        <v>3161.81</v>
      </c>
    </row>
    <row r="400" spans="1:8" ht="22.5" x14ac:dyDescent="0.2">
      <c r="A400" s="11" t="s">
        <v>1105</v>
      </c>
      <c r="B400" s="12" t="s">
        <v>644</v>
      </c>
      <c r="C400" s="12" t="str">
        <f>VLOOKUP(B400,'Insumos e Serviços'!$A:$F,2,0)</f>
        <v>SINAPI</v>
      </c>
      <c r="D400" s="13" t="str">
        <f>VLOOKUP(B400,'Insumos e Serviços'!$A:$F,4,0)</f>
        <v>LASTRO COM MATERIAL GRANULAR (AREIA MÉDIA), APLICADO EM PISOS OU RADIERS, ESPESSURA DE *10 CM*. AF_07/2019</v>
      </c>
      <c r="E400" s="12" t="str">
        <f>VLOOKUP(B400,'Insumos e Serviços'!$A:$F,5,0)</f>
        <v>m³</v>
      </c>
      <c r="F400" s="14">
        <v>23</v>
      </c>
      <c r="G400" s="15">
        <f>VLOOKUP(B400,'Insumos e Serviços'!$A:$F,6,0)</f>
        <v>137.47</v>
      </c>
      <c r="H400" s="15">
        <f t="shared" ref="H400" si="57">TRUNC(F400 * G400, 2)</f>
        <v>3161.81</v>
      </c>
    </row>
    <row r="401" spans="1:8" x14ac:dyDescent="0.2">
      <c r="A401" s="16" t="s">
        <v>1106</v>
      </c>
      <c r="B401" s="16"/>
      <c r="C401" s="16"/>
      <c r="D401" s="16" t="s">
        <v>1107</v>
      </c>
      <c r="E401" s="16"/>
      <c r="F401" s="17"/>
      <c r="G401" s="16"/>
      <c r="H401" s="18">
        <f>SUM(H402:H407)</f>
        <v>58206.899999999994</v>
      </c>
    </row>
    <row r="402" spans="1:8" ht="33.75" x14ac:dyDescent="0.2">
      <c r="A402" s="11" t="s">
        <v>1108</v>
      </c>
      <c r="B402" s="12" t="s">
        <v>1109</v>
      </c>
      <c r="C402" s="12" t="s">
        <v>17</v>
      </c>
      <c r="D402" s="13" t="s">
        <v>1110</v>
      </c>
      <c r="E402" s="12" t="s">
        <v>25</v>
      </c>
      <c r="F402" s="14">
        <v>10</v>
      </c>
      <c r="G402" s="15">
        <f>VLOOKUP(A402,'Orçamento Analítico'!$A:$H,8,0)</f>
        <v>1106.8599999999999</v>
      </c>
      <c r="H402" s="15">
        <f t="shared" ref="H402:H407" si="58">TRUNC(F402 * G402, 2)</f>
        <v>11068.6</v>
      </c>
    </row>
    <row r="403" spans="1:8" ht="33.75" x14ac:dyDescent="0.2">
      <c r="A403" s="11" t="s">
        <v>1111</v>
      </c>
      <c r="B403" s="12" t="s">
        <v>1112</v>
      </c>
      <c r="C403" s="12" t="s">
        <v>17</v>
      </c>
      <c r="D403" s="13" t="s">
        <v>1113</v>
      </c>
      <c r="E403" s="12" t="s">
        <v>25</v>
      </c>
      <c r="F403" s="14">
        <v>8</v>
      </c>
      <c r="G403" s="15">
        <f>VLOOKUP(A403,'Orçamento Analítico'!$A:$H,8,0)</f>
        <v>1675.28</v>
      </c>
      <c r="H403" s="15">
        <f t="shared" si="58"/>
        <v>13402.24</v>
      </c>
    </row>
    <row r="404" spans="1:8" ht="33.75" x14ac:dyDescent="0.2">
      <c r="A404" s="11" t="s">
        <v>1114</v>
      </c>
      <c r="B404" s="12" t="s">
        <v>1115</v>
      </c>
      <c r="C404" s="12" t="s">
        <v>17</v>
      </c>
      <c r="D404" s="13" t="s">
        <v>1116</v>
      </c>
      <c r="E404" s="12" t="s">
        <v>25</v>
      </c>
      <c r="F404" s="14">
        <v>4</v>
      </c>
      <c r="G404" s="15">
        <f>VLOOKUP(A404,'Orçamento Analítico'!$A:$H,8,0)</f>
        <v>1235.33</v>
      </c>
      <c r="H404" s="15">
        <f t="shared" si="58"/>
        <v>4941.32</v>
      </c>
    </row>
    <row r="405" spans="1:8" ht="33.75" x14ac:dyDescent="0.2">
      <c r="A405" s="11" t="s">
        <v>1117</v>
      </c>
      <c r="B405" s="12" t="s">
        <v>1118</v>
      </c>
      <c r="C405" s="12" t="s">
        <v>17</v>
      </c>
      <c r="D405" s="13" t="s">
        <v>1119</v>
      </c>
      <c r="E405" s="12" t="s">
        <v>25</v>
      </c>
      <c r="F405" s="14">
        <v>2</v>
      </c>
      <c r="G405" s="15">
        <f>VLOOKUP(A405,'Orçamento Analítico'!$A:$H,8,0)</f>
        <v>1672.4099999999999</v>
      </c>
      <c r="H405" s="15">
        <f t="shared" si="58"/>
        <v>3344.82</v>
      </c>
    </row>
    <row r="406" spans="1:8" ht="33.75" x14ac:dyDescent="0.2">
      <c r="A406" s="11" t="s">
        <v>1120</v>
      </c>
      <c r="B406" s="12" t="s">
        <v>1121</v>
      </c>
      <c r="C406" s="12" t="s">
        <v>17</v>
      </c>
      <c r="D406" s="13" t="s">
        <v>1122</v>
      </c>
      <c r="E406" s="12" t="s">
        <v>25</v>
      </c>
      <c r="F406" s="14">
        <v>16</v>
      </c>
      <c r="G406" s="15">
        <f>VLOOKUP(A406,'Orçamento Analítico'!$A:$H,8,0)</f>
        <v>1155.33</v>
      </c>
      <c r="H406" s="15">
        <f t="shared" si="58"/>
        <v>18485.28</v>
      </c>
    </row>
    <row r="407" spans="1:8" ht="33.75" x14ac:dyDescent="0.2">
      <c r="A407" s="11" t="s">
        <v>1123</v>
      </c>
      <c r="B407" s="12" t="s">
        <v>1124</v>
      </c>
      <c r="C407" s="12" t="s">
        <v>17</v>
      </c>
      <c r="D407" s="13" t="s">
        <v>1125</v>
      </c>
      <c r="E407" s="12" t="s">
        <v>25</v>
      </c>
      <c r="F407" s="14">
        <v>4</v>
      </c>
      <c r="G407" s="15">
        <f>VLOOKUP(A407,'Orçamento Analítico'!$A:$H,8,0)</f>
        <v>1741.1599999999999</v>
      </c>
      <c r="H407" s="15">
        <f t="shared" si="58"/>
        <v>6964.64</v>
      </c>
    </row>
    <row r="408" spans="1:8" x14ac:dyDescent="0.2">
      <c r="A408" s="16" t="s">
        <v>1126</v>
      </c>
      <c r="B408" s="16"/>
      <c r="C408" s="16"/>
      <c r="D408" s="16" t="s">
        <v>1127</v>
      </c>
      <c r="E408" s="16"/>
      <c r="F408" s="17"/>
      <c r="G408" s="16"/>
      <c r="H408" s="18">
        <f>H409</f>
        <v>9635.0400000000009</v>
      </c>
    </row>
    <row r="409" spans="1:8" ht="22.5" x14ac:dyDescent="0.2">
      <c r="A409" s="11" t="s">
        <v>1128</v>
      </c>
      <c r="B409" s="12" t="s">
        <v>1129</v>
      </c>
      <c r="C409" s="12" t="s">
        <v>17</v>
      </c>
      <c r="D409" s="13" t="s">
        <v>1130</v>
      </c>
      <c r="E409" s="12" t="s">
        <v>25</v>
      </c>
      <c r="F409" s="14">
        <v>8</v>
      </c>
      <c r="G409" s="15">
        <f>VLOOKUP(A409,'Orçamento Analítico'!$A:$H,8,0)</f>
        <v>1204.3799999999999</v>
      </c>
      <c r="H409" s="15">
        <f>TRUNC(F409 * G409, 2)</f>
        <v>9635.0400000000009</v>
      </c>
    </row>
    <row r="410" spans="1:8" x14ac:dyDescent="0.2">
      <c r="A410" s="16" t="s">
        <v>1131</v>
      </c>
      <c r="B410" s="16"/>
      <c r="C410" s="16"/>
      <c r="D410" s="16" t="s">
        <v>1132</v>
      </c>
      <c r="E410" s="16"/>
      <c r="F410" s="17"/>
      <c r="G410" s="16"/>
      <c r="H410" s="18">
        <f>SUM(H411:H412)</f>
        <v>8681.4</v>
      </c>
    </row>
    <row r="411" spans="1:8" ht="22.5" x14ac:dyDescent="0.2">
      <c r="A411" s="11" t="s">
        <v>1133</v>
      </c>
      <c r="B411" s="12" t="s">
        <v>1134</v>
      </c>
      <c r="C411" s="12" t="s">
        <v>17</v>
      </c>
      <c r="D411" s="13" t="s">
        <v>1135</v>
      </c>
      <c r="E411" s="12" t="s">
        <v>25</v>
      </c>
      <c r="F411" s="14">
        <v>1</v>
      </c>
      <c r="G411" s="15">
        <f>VLOOKUP(A411,'Orçamento Analítico'!$A:$H,8,0)</f>
        <v>6389.08</v>
      </c>
      <c r="H411" s="15">
        <f t="shared" ref="H411:H412" si="59">TRUNC(F411 * G411, 2)</f>
        <v>6389.08</v>
      </c>
    </row>
    <row r="412" spans="1:8" ht="22.5" x14ac:dyDescent="0.2">
      <c r="A412" s="11" t="s">
        <v>1136</v>
      </c>
      <c r="B412" s="12" t="s">
        <v>1137</v>
      </c>
      <c r="C412" s="12" t="s">
        <v>17</v>
      </c>
      <c r="D412" s="13" t="s">
        <v>1138</v>
      </c>
      <c r="E412" s="12" t="s">
        <v>25</v>
      </c>
      <c r="F412" s="14">
        <v>1</v>
      </c>
      <c r="G412" s="15">
        <f>VLOOKUP(A412,'Orçamento Analítico'!$A:$H,8,0)</f>
        <v>2292.3199999999997</v>
      </c>
      <c r="H412" s="15">
        <f t="shared" si="59"/>
        <v>2292.3200000000002</v>
      </c>
    </row>
    <row r="413" spans="1:8" x14ac:dyDescent="0.2">
      <c r="A413" s="6" t="s">
        <v>1139</v>
      </c>
      <c r="B413" s="6"/>
      <c r="C413" s="6"/>
      <c r="D413" s="6" t="s">
        <v>1140</v>
      </c>
      <c r="E413" s="6"/>
      <c r="F413" s="7"/>
      <c r="G413" s="6"/>
      <c r="H413" s="7">
        <f>H414+H567+H580+H618</f>
        <v>3048021.48</v>
      </c>
    </row>
    <row r="414" spans="1:8" x14ac:dyDescent="0.2">
      <c r="A414" s="8" t="s">
        <v>1141</v>
      </c>
      <c r="B414" s="8"/>
      <c r="C414" s="8"/>
      <c r="D414" s="8" t="s">
        <v>1142</v>
      </c>
      <c r="E414" s="8"/>
      <c r="F414" s="9"/>
      <c r="G414" s="8"/>
      <c r="H414" s="10">
        <f>H415+H434+H466+H482+H535+H547+H550</f>
        <v>1830178.77</v>
      </c>
    </row>
    <row r="415" spans="1:8" x14ac:dyDescent="0.2">
      <c r="A415" s="16" t="s">
        <v>1143</v>
      </c>
      <c r="B415" s="16"/>
      <c r="C415" s="16"/>
      <c r="D415" s="16" t="s">
        <v>1144</v>
      </c>
      <c r="E415" s="16"/>
      <c r="F415" s="17"/>
      <c r="G415" s="16"/>
      <c r="H415" s="18">
        <f>SUM(H416:H433)</f>
        <v>297941.06000000006</v>
      </c>
    </row>
    <row r="416" spans="1:8" ht="33.75" x14ac:dyDescent="0.2">
      <c r="A416" s="11" t="s">
        <v>1145</v>
      </c>
      <c r="B416" s="12" t="s">
        <v>1146</v>
      </c>
      <c r="C416" s="12" t="s">
        <v>17</v>
      </c>
      <c r="D416" s="13" t="s">
        <v>1147</v>
      </c>
      <c r="E416" s="12" t="s">
        <v>25</v>
      </c>
      <c r="F416" s="14">
        <v>1</v>
      </c>
      <c r="G416" s="15">
        <f>VLOOKUP(A416,'Orçamento Analítico'!$A:$H,8,0)</f>
        <v>62204.979999999996</v>
      </c>
      <c r="H416" s="15">
        <f t="shared" ref="H416:H433" si="60">TRUNC(F416 * G416, 2)</f>
        <v>62204.98</v>
      </c>
    </row>
    <row r="417" spans="1:8" ht="33.75" x14ac:dyDescent="0.2">
      <c r="A417" s="11" t="s">
        <v>1148</v>
      </c>
      <c r="B417" s="12" t="s">
        <v>1149</v>
      </c>
      <c r="C417" s="12" t="s">
        <v>17</v>
      </c>
      <c r="D417" s="13" t="s">
        <v>1150</v>
      </c>
      <c r="E417" s="12" t="s">
        <v>25</v>
      </c>
      <c r="F417" s="14">
        <v>1</v>
      </c>
      <c r="G417" s="15">
        <f>VLOOKUP(A417,'Orçamento Analítico'!$A:$H,8,0)</f>
        <v>52633.810000000005</v>
      </c>
      <c r="H417" s="15">
        <f t="shared" si="60"/>
        <v>52633.81</v>
      </c>
    </row>
    <row r="418" spans="1:8" ht="33.75" x14ac:dyDescent="0.2">
      <c r="A418" s="11" t="s">
        <v>1151</v>
      </c>
      <c r="B418" s="12" t="s">
        <v>1152</v>
      </c>
      <c r="C418" s="12" t="s">
        <v>17</v>
      </c>
      <c r="D418" s="13" t="s">
        <v>1153</v>
      </c>
      <c r="E418" s="12" t="s">
        <v>25</v>
      </c>
      <c r="F418" s="14">
        <v>1</v>
      </c>
      <c r="G418" s="15">
        <f>VLOOKUP(A418,'Orçamento Analítico'!$A:$H,8,0)</f>
        <v>26798.629999999997</v>
      </c>
      <c r="H418" s="15">
        <f t="shared" si="60"/>
        <v>26798.63</v>
      </c>
    </row>
    <row r="419" spans="1:8" ht="22.5" x14ac:dyDescent="0.2">
      <c r="A419" s="11" t="s">
        <v>1154</v>
      </c>
      <c r="B419" s="12" t="s">
        <v>1155</v>
      </c>
      <c r="C419" s="12" t="s">
        <v>17</v>
      </c>
      <c r="D419" s="13" t="s">
        <v>1156</v>
      </c>
      <c r="E419" s="12" t="s">
        <v>25</v>
      </c>
      <c r="F419" s="14">
        <v>1</v>
      </c>
      <c r="G419" s="15">
        <f>VLOOKUP(A419,'Orçamento Analítico'!$A:$H,8,0)</f>
        <v>21077.72</v>
      </c>
      <c r="H419" s="15">
        <f t="shared" si="60"/>
        <v>21077.72</v>
      </c>
    </row>
    <row r="420" spans="1:8" ht="22.5" x14ac:dyDescent="0.2">
      <c r="A420" s="11" t="s">
        <v>1157</v>
      </c>
      <c r="B420" s="12" t="s">
        <v>1158</v>
      </c>
      <c r="C420" s="12" t="s">
        <v>17</v>
      </c>
      <c r="D420" s="13" t="s">
        <v>1159</v>
      </c>
      <c r="E420" s="12" t="s">
        <v>25</v>
      </c>
      <c r="F420" s="14">
        <v>1</v>
      </c>
      <c r="G420" s="15">
        <f>VLOOKUP(A420,'Orçamento Analítico'!$A:$H,8,0)</f>
        <v>11870.76</v>
      </c>
      <c r="H420" s="15">
        <f t="shared" si="60"/>
        <v>11870.76</v>
      </c>
    </row>
    <row r="421" spans="1:8" ht="22.5" x14ac:dyDescent="0.2">
      <c r="A421" s="11" t="s">
        <v>1160</v>
      </c>
      <c r="B421" s="12" t="s">
        <v>1161</v>
      </c>
      <c r="C421" s="12" t="s">
        <v>17</v>
      </c>
      <c r="D421" s="13" t="s">
        <v>1162</v>
      </c>
      <c r="E421" s="12" t="s">
        <v>25</v>
      </c>
      <c r="F421" s="14">
        <v>1</v>
      </c>
      <c r="G421" s="15">
        <f>VLOOKUP(A421,'Orçamento Analítico'!$A:$H,8,0)</f>
        <v>13053.68</v>
      </c>
      <c r="H421" s="15">
        <f t="shared" si="60"/>
        <v>13053.68</v>
      </c>
    </row>
    <row r="422" spans="1:8" ht="22.5" x14ac:dyDescent="0.2">
      <c r="A422" s="11" t="s">
        <v>1163</v>
      </c>
      <c r="B422" s="12" t="s">
        <v>1164</v>
      </c>
      <c r="C422" s="12" t="s">
        <v>17</v>
      </c>
      <c r="D422" s="13" t="s">
        <v>1165</v>
      </c>
      <c r="E422" s="12" t="s">
        <v>25</v>
      </c>
      <c r="F422" s="14">
        <v>1</v>
      </c>
      <c r="G422" s="15">
        <f>VLOOKUP(A422,'Orçamento Analítico'!$A:$H,8,0)</f>
        <v>12525.28</v>
      </c>
      <c r="H422" s="15">
        <f t="shared" si="60"/>
        <v>12525.28</v>
      </c>
    </row>
    <row r="423" spans="1:8" ht="22.5" x14ac:dyDescent="0.2">
      <c r="A423" s="11" t="s">
        <v>1166</v>
      </c>
      <c r="B423" s="12" t="s">
        <v>1167</v>
      </c>
      <c r="C423" s="12" t="s">
        <v>17</v>
      </c>
      <c r="D423" s="13" t="s">
        <v>1168</v>
      </c>
      <c r="E423" s="12" t="s">
        <v>25</v>
      </c>
      <c r="F423" s="14">
        <v>1</v>
      </c>
      <c r="G423" s="15">
        <f>VLOOKUP(A423,'Orçamento Analítico'!$A:$H,8,0)</f>
        <v>9937.32</v>
      </c>
      <c r="H423" s="15">
        <f t="shared" si="60"/>
        <v>9937.32</v>
      </c>
    </row>
    <row r="424" spans="1:8" ht="22.5" x14ac:dyDescent="0.2">
      <c r="A424" s="11" t="s">
        <v>1169</v>
      </c>
      <c r="B424" s="12" t="s">
        <v>1170</v>
      </c>
      <c r="C424" s="12" t="s">
        <v>17</v>
      </c>
      <c r="D424" s="13" t="s">
        <v>1171</v>
      </c>
      <c r="E424" s="12" t="s">
        <v>25</v>
      </c>
      <c r="F424" s="14">
        <v>1</v>
      </c>
      <c r="G424" s="15">
        <f>VLOOKUP(A424,'Orçamento Analítico'!$A:$H,8,0)</f>
        <v>9953.6200000000008</v>
      </c>
      <c r="H424" s="15">
        <f t="shared" si="60"/>
        <v>9953.6200000000008</v>
      </c>
    </row>
    <row r="425" spans="1:8" ht="22.5" x14ac:dyDescent="0.2">
      <c r="A425" s="11" t="s">
        <v>1172</v>
      </c>
      <c r="B425" s="12" t="s">
        <v>1173</v>
      </c>
      <c r="C425" s="12" t="s">
        <v>17</v>
      </c>
      <c r="D425" s="13" t="s">
        <v>1174</v>
      </c>
      <c r="E425" s="12" t="s">
        <v>25</v>
      </c>
      <c r="F425" s="14">
        <v>1</v>
      </c>
      <c r="G425" s="15">
        <f>VLOOKUP(A425,'Orçamento Analítico'!$A:$H,8,0)</f>
        <v>9663.1200000000008</v>
      </c>
      <c r="H425" s="15">
        <f t="shared" si="60"/>
        <v>9663.1200000000008</v>
      </c>
    </row>
    <row r="426" spans="1:8" ht="33.75" x14ac:dyDescent="0.2">
      <c r="A426" s="11" t="s">
        <v>1175</v>
      </c>
      <c r="B426" s="12" t="s">
        <v>1176</v>
      </c>
      <c r="C426" s="12" t="s">
        <v>17</v>
      </c>
      <c r="D426" s="13" t="s">
        <v>1177</v>
      </c>
      <c r="E426" s="12" t="s">
        <v>25</v>
      </c>
      <c r="F426" s="14">
        <v>1</v>
      </c>
      <c r="G426" s="15">
        <f>VLOOKUP(A426,'Orçamento Analítico'!$A:$H,8,0)</f>
        <v>2847.38</v>
      </c>
      <c r="H426" s="15">
        <f t="shared" si="60"/>
        <v>2847.38</v>
      </c>
    </row>
    <row r="427" spans="1:8" ht="33.75" x14ac:dyDescent="0.2">
      <c r="A427" s="11" t="s">
        <v>1178</v>
      </c>
      <c r="B427" s="12" t="s">
        <v>1179</v>
      </c>
      <c r="C427" s="12" t="s">
        <v>17</v>
      </c>
      <c r="D427" s="13" t="s">
        <v>1180</v>
      </c>
      <c r="E427" s="12" t="s">
        <v>25</v>
      </c>
      <c r="F427" s="14">
        <v>1</v>
      </c>
      <c r="G427" s="15">
        <f>VLOOKUP(A427,'Orçamento Analítico'!$A:$H,8,0)</f>
        <v>4191.1000000000004</v>
      </c>
      <c r="H427" s="15">
        <f t="shared" si="60"/>
        <v>4191.1000000000004</v>
      </c>
    </row>
    <row r="428" spans="1:8" ht="33.75" x14ac:dyDescent="0.2">
      <c r="A428" s="11" t="s">
        <v>1181</v>
      </c>
      <c r="B428" s="12" t="s">
        <v>1182</v>
      </c>
      <c r="C428" s="12" t="s">
        <v>17</v>
      </c>
      <c r="D428" s="13" t="s">
        <v>1183</v>
      </c>
      <c r="E428" s="12" t="s">
        <v>25</v>
      </c>
      <c r="F428" s="14">
        <v>1</v>
      </c>
      <c r="G428" s="15">
        <f>VLOOKUP(A428,'Orçamento Analítico'!$A:$H,8,0)</f>
        <v>4718.32</v>
      </c>
      <c r="H428" s="15">
        <f t="shared" si="60"/>
        <v>4718.32</v>
      </c>
    </row>
    <row r="429" spans="1:8" ht="33.75" x14ac:dyDescent="0.2">
      <c r="A429" s="11" t="s">
        <v>1184</v>
      </c>
      <c r="B429" s="12" t="s">
        <v>1185</v>
      </c>
      <c r="C429" s="12" t="s">
        <v>17</v>
      </c>
      <c r="D429" s="13" t="s">
        <v>1186</v>
      </c>
      <c r="E429" s="12" t="s">
        <v>25</v>
      </c>
      <c r="F429" s="14">
        <v>1</v>
      </c>
      <c r="G429" s="15">
        <f>VLOOKUP(A429,'Orçamento Analítico'!$A:$H,8,0)</f>
        <v>2388.46</v>
      </c>
      <c r="H429" s="15">
        <f t="shared" si="60"/>
        <v>2388.46</v>
      </c>
    </row>
    <row r="430" spans="1:8" ht="33.75" x14ac:dyDescent="0.2">
      <c r="A430" s="11" t="s">
        <v>1187</v>
      </c>
      <c r="B430" s="12" t="s">
        <v>1188</v>
      </c>
      <c r="C430" s="12" t="s">
        <v>17</v>
      </c>
      <c r="D430" s="13" t="s">
        <v>1189</v>
      </c>
      <c r="E430" s="12" t="s">
        <v>25</v>
      </c>
      <c r="F430" s="14">
        <v>1</v>
      </c>
      <c r="G430" s="15">
        <f>VLOOKUP(A430,'Orçamento Analítico'!$A:$H,8,0)</f>
        <v>34507.599999999999</v>
      </c>
      <c r="H430" s="15">
        <f t="shared" si="60"/>
        <v>34507.599999999999</v>
      </c>
    </row>
    <row r="431" spans="1:8" ht="22.5" x14ac:dyDescent="0.2">
      <c r="A431" s="11" t="s">
        <v>1190</v>
      </c>
      <c r="B431" s="12" t="s">
        <v>1191</v>
      </c>
      <c r="C431" s="12" t="s">
        <v>17</v>
      </c>
      <c r="D431" s="13" t="s">
        <v>1192</v>
      </c>
      <c r="E431" s="12" t="s">
        <v>25</v>
      </c>
      <c r="F431" s="14">
        <v>1</v>
      </c>
      <c r="G431" s="15">
        <f>VLOOKUP(A431,'Orçamento Analítico'!$A:$H,8,0)</f>
        <v>6361.36</v>
      </c>
      <c r="H431" s="15">
        <f t="shared" si="60"/>
        <v>6361.36</v>
      </c>
    </row>
    <row r="432" spans="1:8" ht="22.5" x14ac:dyDescent="0.2">
      <c r="A432" s="11" t="s">
        <v>1193</v>
      </c>
      <c r="B432" s="12" t="s">
        <v>1194</v>
      </c>
      <c r="C432" s="12" t="s">
        <v>17</v>
      </c>
      <c r="D432" s="13" t="s">
        <v>1195</v>
      </c>
      <c r="E432" s="12" t="s">
        <v>25</v>
      </c>
      <c r="F432" s="14">
        <v>1</v>
      </c>
      <c r="G432" s="15">
        <f>VLOOKUP(A432,'Orçamento Analítico'!$A:$H,8,0)</f>
        <v>8211.34</v>
      </c>
      <c r="H432" s="15">
        <f t="shared" si="60"/>
        <v>8211.34</v>
      </c>
    </row>
    <row r="433" spans="1:8" ht="22.5" x14ac:dyDescent="0.2">
      <c r="A433" s="11" t="s">
        <v>1196</v>
      </c>
      <c r="B433" s="12" t="s">
        <v>1197</v>
      </c>
      <c r="C433" s="12" t="s">
        <v>17</v>
      </c>
      <c r="D433" s="13" t="s">
        <v>1198</v>
      </c>
      <c r="E433" s="12" t="s">
        <v>25</v>
      </c>
      <c r="F433" s="14">
        <v>2</v>
      </c>
      <c r="G433" s="15">
        <f>VLOOKUP(A433,'Orçamento Analítico'!$A:$H,8,0)</f>
        <v>2498.29</v>
      </c>
      <c r="H433" s="15">
        <f t="shared" si="60"/>
        <v>4996.58</v>
      </c>
    </row>
    <row r="434" spans="1:8" x14ac:dyDescent="0.2">
      <c r="A434" s="16" t="s">
        <v>1199</v>
      </c>
      <c r="B434" s="16"/>
      <c r="C434" s="16"/>
      <c r="D434" s="16" t="s">
        <v>1200</v>
      </c>
      <c r="E434" s="16"/>
      <c r="F434" s="17"/>
      <c r="G434" s="16"/>
      <c r="H434" s="18">
        <f>SUM(H435:H465)</f>
        <v>123746.66999999997</v>
      </c>
    </row>
    <row r="435" spans="1:8" ht="22.5" x14ac:dyDescent="0.2">
      <c r="A435" s="11" t="s">
        <v>1201</v>
      </c>
      <c r="B435" s="12" t="s">
        <v>1202</v>
      </c>
      <c r="C435" s="12" t="str">
        <f>VLOOKUP(B435,'Insumos e Serviços'!$A:$F,2,0)</f>
        <v>SINAPI</v>
      </c>
      <c r="D435" s="13" t="str">
        <f>VLOOKUP(B435,'Insumos e Serviços'!$A:$F,4,0)</f>
        <v>CORDOALHA DE COBRE NU 50 MM², ENTERRADA, SEM ISOLADOR - FORNECIMENTO E INSTALAÇÃO. AF_12/2017</v>
      </c>
      <c r="E435" s="12" t="str">
        <f>VLOOKUP(B435,'Insumos e Serviços'!$A:$F,5,0)</f>
        <v>M</v>
      </c>
      <c r="F435" s="14">
        <v>49</v>
      </c>
      <c r="G435" s="15">
        <f>VLOOKUP(B435,'Insumos e Serviços'!$A:$F,6,0)</f>
        <v>42.21</v>
      </c>
      <c r="H435" s="15">
        <f t="shared" ref="H435" si="61">TRUNC(F435 * G435, 2)</f>
        <v>2068.29</v>
      </c>
    </row>
    <row r="436" spans="1:8" ht="45" x14ac:dyDescent="0.2">
      <c r="A436" s="11" t="s">
        <v>1204</v>
      </c>
      <c r="B436" s="12" t="s">
        <v>1205</v>
      </c>
      <c r="C436" s="12" t="s">
        <v>17</v>
      </c>
      <c r="D436" s="13" t="s">
        <v>1206</v>
      </c>
      <c r="E436" s="12" t="s">
        <v>129</v>
      </c>
      <c r="F436" s="14">
        <v>63</v>
      </c>
      <c r="G436" s="15">
        <f>VLOOKUP(A436,'Orçamento Analítico'!$A:$H,8,0)</f>
        <v>47.89</v>
      </c>
      <c r="H436" s="15">
        <f t="shared" ref="H436:H465" si="62">TRUNC(F436 * G436, 2)</f>
        <v>3017.07</v>
      </c>
    </row>
    <row r="437" spans="1:8" ht="22.5" x14ac:dyDescent="0.2">
      <c r="A437" s="11" t="s">
        <v>1207</v>
      </c>
      <c r="B437" s="12" t="s">
        <v>1208</v>
      </c>
      <c r="C437" s="12" t="str">
        <f>VLOOKUP(B437,'Insumos e Serviços'!$A:$F,2,0)</f>
        <v>SINAPI</v>
      </c>
      <c r="D437" s="13" t="str">
        <f>VLOOKUP(B437,'Insumos e Serviços'!$A:$F,4,0)</f>
        <v>CABO DE COBRE FLEXÍVEL ISOLADO, 150 MM², ANTI-CHAMA 0,6/1,0 KV, PARA DISTRIBUIÇÃO - FORNECIMENTO E INSTALAÇÃO. AF_12/2015</v>
      </c>
      <c r="E437" s="12" t="str">
        <f>VLOOKUP(B437,'Insumos e Serviços'!$A:$F,5,0)</f>
        <v>M</v>
      </c>
      <c r="F437" s="14">
        <v>31</v>
      </c>
      <c r="G437" s="15">
        <f>VLOOKUP(B437,'Insumos e Serviços'!$A:$F,6,0)</f>
        <v>146.91</v>
      </c>
      <c r="H437" s="15">
        <f t="shared" si="62"/>
        <v>4554.21</v>
      </c>
    </row>
    <row r="438" spans="1:8" ht="22.5" x14ac:dyDescent="0.2">
      <c r="A438" s="11" t="s">
        <v>1210</v>
      </c>
      <c r="B438" s="12" t="s">
        <v>1211</v>
      </c>
      <c r="C438" s="12" t="s">
        <v>17</v>
      </c>
      <c r="D438" s="13" t="s">
        <v>1212</v>
      </c>
      <c r="E438" s="12" t="s">
        <v>242</v>
      </c>
      <c r="F438" s="14">
        <v>1</v>
      </c>
      <c r="G438" s="15">
        <f>VLOOKUP(A438,'Orçamento Analítico'!$A:$H,8,0)</f>
        <v>181.86</v>
      </c>
      <c r="H438" s="15">
        <f t="shared" si="62"/>
        <v>181.86</v>
      </c>
    </row>
    <row r="439" spans="1:8" x14ac:dyDescent="0.2">
      <c r="A439" s="11" t="s">
        <v>1213</v>
      </c>
      <c r="B439" s="12" t="s">
        <v>1214</v>
      </c>
      <c r="C439" s="12" t="s">
        <v>17</v>
      </c>
      <c r="D439" s="13" t="s">
        <v>1215</v>
      </c>
      <c r="E439" s="12" t="s">
        <v>25</v>
      </c>
      <c r="F439" s="14">
        <v>2</v>
      </c>
      <c r="G439" s="15">
        <f>VLOOKUP(A439,'Orçamento Analítico'!$A:$H,8,0)</f>
        <v>3479.3</v>
      </c>
      <c r="H439" s="15">
        <f t="shared" si="62"/>
        <v>6958.6</v>
      </c>
    </row>
    <row r="440" spans="1:8" ht="22.5" x14ac:dyDescent="0.2">
      <c r="A440" s="11" t="s">
        <v>1216</v>
      </c>
      <c r="B440" s="12" t="s">
        <v>1217</v>
      </c>
      <c r="C440" s="12" t="s">
        <v>17</v>
      </c>
      <c r="D440" s="13" t="s">
        <v>1218</v>
      </c>
      <c r="E440" s="12" t="s">
        <v>25</v>
      </c>
      <c r="F440" s="14">
        <v>6</v>
      </c>
      <c r="G440" s="15">
        <f>VLOOKUP(A440,'Orçamento Analítico'!$A:$H,8,0)</f>
        <v>470.18</v>
      </c>
      <c r="H440" s="15">
        <f t="shared" si="62"/>
        <v>2821.08</v>
      </c>
    </row>
    <row r="441" spans="1:8" ht="22.5" x14ac:dyDescent="0.2">
      <c r="A441" s="11" t="s">
        <v>1219</v>
      </c>
      <c r="B441" s="12" t="s">
        <v>1220</v>
      </c>
      <c r="C441" s="12" t="s">
        <v>17</v>
      </c>
      <c r="D441" s="13" t="s">
        <v>1221</v>
      </c>
      <c r="E441" s="12" t="s">
        <v>242</v>
      </c>
      <c r="F441" s="14">
        <v>10</v>
      </c>
      <c r="G441" s="15">
        <f>VLOOKUP(A441,'Orçamento Analítico'!$A:$H,8,0)</f>
        <v>91.829999999999984</v>
      </c>
      <c r="H441" s="15">
        <f t="shared" si="62"/>
        <v>918.3</v>
      </c>
    </row>
    <row r="442" spans="1:8" ht="22.5" x14ac:dyDescent="0.2">
      <c r="A442" s="11" t="s">
        <v>1222</v>
      </c>
      <c r="B442" s="12" t="s">
        <v>1223</v>
      </c>
      <c r="C442" s="12" t="s">
        <v>17</v>
      </c>
      <c r="D442" s="13" t="s">
        <v>1224</v>
      </c>
      <c r="E442" s="12" t="s">
        <v>242</v>
      </c>
      <c r="F442" s="14">
        <v>3</v>
      </c>
      <c r="G442" s="15">
        <f>VLOOKUP(A442,'Orçamento Analítico'!$A:$H,8,0)</f>
        <v>206.26999999999998</v>
      </c>
      <c r="H442" s="15">
        <f t="shared" si="62"/>
        <v>618.80999999999995</v>
      </c>
    </row>
    <row r="443" spans="1:8" x14ac:dyDescent="0.2">
      <c r="A443" s="11" t="s">
        <v>1225</v>
      </c>
      <c r="B443" s="12" t="s">
        <v>1226</v>
      </c>
      <c r="C443" s="12" t="s">
        <v>17</v>
      </c>
      <c r="D443" s="13" t="s">
        <v>1227</v>
      </c>
      <c r="E443" s="12" t="s">
        <v>242</v>
      </c>
      <c r="F443" s="14">
        <v>46</v>
      </c>
      <c r="G443" s="15">
        <f>VLOOKUP(A443,'Orçamento Analítico'!$A:$H,8,0)</f>
        <v>48.43</v>
      </c>
      <c r="H443" s="15">
        <f t="shared" si="62"/>
        <v>2227.7800000000002</v>
      </c>
    </row>
    <row r="444" spans="1:8" x14ac:dyDescent="0.2">
      <c r="A444" s="11" t="s">
        <v>1228</v>
      </c>
      <c r="B444" s="12" t="s">
        <v>1229</v>
      </c>
      <c r="C444" s="12" t="s">
        <v>17</v>
      </c>
      <c r="D444" s="13" t="s">
        <v>1230</v>
      </c>
      <c r="E444" s="12" t="s">
        <v>25</v>
      </c>
      <c r="F444" s="14">
        <v>2</v>
      </c>
      <c r="G444" s="15">
        <f>VLOOKUP(A444,'Orçamento Analítico'!$A:$H,8,0)</f>
        <v>68.860000000000014</v>
      </c>
      <c r="H444" s="15">
        <f t="shared" si="62"/>
        <v>137.72</v>
      </c>
    </row>
    <row r="445" spans="1:8" ht="33.75" x14ac:dyDescent="0.2">
      <c r="A445" s="11" t="s">
        <v>1231</v>
      </c>
      <c r="B445" s="12" t="s">
        <v>1232</v>
      </c>
      <c r="C445" s="12" t="s">
        <v>17</v>
      </c>
      <c r="D445" s="13" t="s">
        <v>1233</v>
      </c>
      <c r="E445" s="12" t="s">
        <v>65</v>
      </c>
      <c r="F445" s="14">
        <v>4</v>
      </c>
      <c r="G445" s="15">
        <f>VLOOKUP(A445,'Orçamento Analítico'!$A:$H,8,0)</f>
        <v>341.91999999999996</v>
      </c>
      <c r="H445" s="15">
        <f t="shared" si="62"/>
        <v>1367.68</v>
      </c>
    </row>
    <row r="446" spans="1:8" ht="33.75" x14ac:dyDescent="0.2">
      <c r="A446" s="11" t="s">
        <v>1234</v>
      </c>
      <c r="B446" s="12" t="s">
        <v>1235</v>
      </c>
      <c r="C446" s="12" t="s">
        <v>17</v>
      </c>
      <c r="D446" s="13" t="s">
        <v>1236</v>
      </c>
      <c r="E446" s="12" t="s">
        <v>65</v>
      </c>
      <c r="F446" s="14">
        <v>6</v>
      </c>
      <c r="G446" s="15">
        <f>VLOOKUP(A446,'Orçamento Analítico'!$A:$H,8,0)</f>
        <v>401.63</v>
      </c>
      <c r="H446" s="15">
        <f t="shared" si="62"/>
        <v>2409.7800000000002</v>
      </c>
    </row>
    <row r="447" spans="1:8" ht="22.5" x14ac:dyDescent="0.2">
      <c r="A447" s="11" t="s">
        <v>1237</v>
      </c>
      <c r="B447" s="12" t="s">
        <v>1238</v>
      </c>
      <c r="C447" s="12" t="s">
        <v>17</v>
      </c>
      <c r="D447" s="13" t="s">
        <v>1239</v>
      </c>
      <c r="E447" s="12" t="s">
        <v>25</v>
      </c>
      <c r="F447" s="14">
        <v>3</v>
      </c>
      <c r="G447" s="15">
        <f>VLOOKUP(A447,'Orçamento Analítico'!$A:$H,8,0)</f>
        <v>222.22</v>
      </c>
      <c r="H447" s="15">
        <f t="shared" si="62"/>
        <v>666.66</v>
      </c>
    </row>
    <row r="448" spans="1:8" ht="45" x14ac:dyDescent="0.2">
      <c r="A448" s="11" t="s">
        <v>1240</v>
      </c>
      <c r="B448" s="12" t="s">
        <v>1241</v>
      </c>
      <c r="C448" s="12" t="s">
        <v>17</v>
      </c>
      <c r="D448" s="13" t="s">
        <v>1242</v>
      </c>
      <c r="E448" s="12" t="s">
        <v>25</v>
      </c>
      <c r="F448" s="14">
        <v>1</v>
      </c>
      <c r="G448" s="15">
        <f>VLOOKUP(A448,'Orçamento Analítico'!$A:$H,8,0)</f>
        <v>2154.9599999999996</v>
      </c>
      <c r="H448" s="15">
        <f t="shared" si="62"/>
        <v>2154.96</v>
      </c>
    </row>
    <row r="449" spans="1:8" ht="33.75" x14ac:dyDescent="0.2">
      <c r="A449" s="11" t="s">
        <v>1243</v>
      </c>
      <c r="B449" s="12" t="s">
        <v>1244</v>
      </c>
      <c r="C449" s="12" t="s">
        <v>17</v>
      </c>
      <c r="D449" s="13" t="s">
        <v>1245</v>
      </c>
      <c r="E449" s="12" t="s">
        <v>25</v>
      </c>
      <c r="F449" s="14">
        <v>1</v>
      </c>
      <c r="G449" s="15">
        <f>VLOOKUP(A449,'Orçamento Analítico'!$A:$H,8,0)</f>
        <v>2783.1699999999996</v>
      </c>
      <c r="H449" s="15">
        <f t="shared" si="62"/>
        <v>2783.17</v>
      </c>
    </row>
    <row r="450" spans="1:8" ht="22.5" x14ac:dyDescent="0.2">
      <c r="A450" s="11" t="s">
        <v>1246</v>
      </c>
      <c r="B450" s="12" t="s">
        <v>1247</v>
      </c>
      <c r="C450" s="12" t="s">
        <v>17</v>
      </c>
      <c r="D450" s="13" t="s">
        <v>1248</v>
      </c>
      <c r="E450" s="12" t="s">
        <v>25</v>
      </c>
      <c r="F450" s="14">
        <v>2</v>
      </c>
      <c r="G450" s="15">
        <f>VLOOKUP(A450,'Orçamento Analítico'!$A:$H,8,0)</f>
        <v>1677.01</v>
      </c>
      <c r="H450" s="15">
        <f t="shared" si="62"/>
        <v>3354.02</v>
      </c>
    </row>
    <row r="451" spans="1:8" x14ac:dyDescent="0.2">
      <c r="A451" s="11" t="s">
        <v>1249</v>
      </c>
      <c r="B451" s="12" t="s">
        <v>1250</v>
      </c>
      <c r="C451" s="12" t="s">
        <v>17</v>
      </c>
      <c r="D451" s="13" t="s">
        <v>1251</v>
      </c>
      <c r="E451" s="12" t="s">
        <v>25</v>
      </c>
      <c r="F451" s="14">
        <v>1</v>
      </c>
      <c r="G451" s="15">
        <f>VLOOKUP(A451,'Orçamento Analítico'!$A:$H,8,0)</f>
        <v>150.08000000000001</v>
      </c>
      <c r="H451" s="15">
        <f t="shared" si="62"/>
        <v>150.08000000000001</v>
      </c>
    </row>
    <row r="452" spans="1:8" ht="45" x14ac:dyDescent="0.2">
      <c r="A452" s="11" t="s">
        <v>1252</v>
      </c>
      <c r="B452" s="12" t="s">
        <v>1253</v>
      </c>
      <c r="C452" s="12" t="s">
        <v>17</v>
      </c>
      <c r="D452" s="13" t="s">
        <v>1254</v>
      </c>
      <c r="E452" s="12" t="s">
        <v>25</v>
      </c>
      <c r="F452" s="14">
        <v>1</v>
      </c>
      <c r="G452" s="15">
        <f>VLOOKUP(A452,'Orçamento Analítico'!$A:$H,8,0)</f>
        <v>1972.75</v>
      </c>
      <c r="H452" s="15">
        <f t="shared" si="62"/>
        <v>1972.75</v>
      </c>
    </row>
    <row r="453" spans="1:8" ht="33.75" x14ac:dyDescent="0.2">
      <c r="A453" s="11" t="s">
        <v>1255</v>
      </c>
      <c r="B453" s="12" t="s">
        <v>1256</v>
      </c>
      <c r="C453" s="12" t="s">
        <v>17</v>
      </c>
      <c r="D453" s="13" t="s">
        <v>1257</v>
      </c>
      <c r="E453" s="12" t="s">
        <v>25</v>
      </c>
      <c r="F453" s="14">
        <v>1</v>
      </c>
      <c r="G453" s="15">
        <f>VLOOKUP(A453,'Orçamento Analítico'!$A:$H,8,0)</f>
        <v>867.43999999999994</v>
      </c>
      <c r="H453" s="15">
        <f t="shared" si="62"/>
        <v>867.44</v>
      </c>
    </row>
    <row r="454" spans="1:8" ht="56.25" x14ac:dyDescent="0.2">
      <c r="A454" s="11" t="s">
        <v>1258</v>
      </c>
      <c r="B454" s="12" t="s">
        <v>1259</v>
      </c>
      <c r="C454" s="12" t="s">
        <v>17</v>
      </c>
      <c r="D454" s="13" t="s">
        <v>1260</v>
      </c>
      <c r="E454" s="12" t="s">
        <v>25</v>
      </c>
      <c r="F454" s="14">
        <v>1</v>
      </c>
      <c r="G454" s="15">
        <f>VLOOKUP(A454,'Orçamento Analítico'!$A:$H,8,0)</f>
        <v>24426.880000000001</v>
      </c>
      <c r="H454" s="15">
        <f t="shared" si="62"/>
        <v>24426.880000000001</v>
      </c>
    </row>
    <row r="455" spans="1:8" ht="56.25" x14ac:dyDescent="0.2">
      <c r="A455" s="11" t="s">
        <v>1261</v>
      </c>
      <c r="B455" s="12" t="s">
        <v>1262</v>
      </c>
      <c r="C455" s="12" t="s">
        <v>17</v>
      </c>
      <c r="D455" s="13" t="s">
        <v>1263</v>
      </c>
      <c r="E455" s="12" t="s">
        <v>65</v>
      </c>
      <c r="F455" s="14">
        <v>1</v>
      </c>
      <c r="G455" s="15">
        <f>VLOOKUP(A455,'Orçamento Analítico'!$A:$H,8,0)</f>
        <v>45964.04</v>
      </c>
      <c r="H455" s="15">
        <f t="shared" si="62"/>
        <v>45964.04</v>
      </c>
    </row>
    <row r="456" spans="1:8" ht="22.5" x14ac:dyDescent="0.2">
      <c r="A456" s="11" t="s">
        <v>1264</v>
      </c>
      <c r="B456" s="12" t="s">
        <v>1265</v>
      </c>
      <c r="C456" s="12" t="s">
        <v>17</v>
      </c>
      <c r="D456" s="13" t="s">
        <v>1266</v>
      </c>
      <c r="E456" s="12" t="s">
        <v>65</v>
      </c>
      <c r="F456" s="14">
        <v>3</v>
      </c>
      <c r="G456" s="15">
        <f>VLOOKUP(A456,'Orçamento Analítico'!$A:$H,8,0)</f>
        <v>340.71</v>
      </c>
      <c r="H456" s="15">
        <f t="shared" si="62"/>
        <v>1022.13</v>
      </c>
    </row>
    <row r="457" spans="1:8" x14ac:dyDescent="0.2">
      <c r="A457" s="11" t="s">
        <v>1267</v>
      </c>
      <c r="B457" s="12" t="s">
        <v>1268</v>
      </c>
      <c r="C457" s="12" t="s">
        <v>17</v>
      </c>
      <c r="D457" s="13" t="s">
        <v>1269</v>
      </c>
      <c r="E457" s="12" t="s">
        <v>25</v>
      </c>
      <c r="F457" s="14">
        <v>1</v>
      </c>
      <c r="G457" s="15">
        <f>VLOOKUP(A457,'Orçamento Analítico'!$A:$H,8,0)</f>
        <v>60.79</v>
      </c>
      <c r="H457" s="15">
        <f t="shared" si="62"/>
        <v>60.79</v>
      </c>
    </row>
    <row r="458" spans="1:8" ht="22.5" x14ac:dyDescent="0.2">
      <c r="A458" s="11" t="s">
        <v>1270</v>
      </c>
      <c r="B458" s="12" t="s">
        <v>1271</v>
      </c>
      <c r="C458" s="12" t="s">
        <v>17</v>
      </c>
      <c r="D458" s="13" t="s">
        <v>1272</v>
      </c>
      <c r="E458" s="12" t="s">
        <v>25</v>
      </c>
      <c r="F458" s="14">
        <v>2</v>
      </c>
      <c r="G458" s="15">
        <f>VLOOKUP(A458,'Orçamento Analítico'!$A:$H,8,0)</f>
        <v>561.53</v>
      </c>
      <c r="H458" s="15">
        <f t="shared" si="62"/>
        <v>1123.06</v>
      </c>
    </row>
    <row r="459" spans="1:8" x14ac:dyDescent="0.2">
      <c r="A459" s="11" t="s">
        <v>1273</v>
      </c>
      <c r="B459" s="12" t="s">
        <v>1274</v>
      </c>
      <c r="C459" s="12" t="s">
        <v>17</v>
      </c>
      <c r="D459" s="13" t="s">
        <v>1275</v>
      </c>
      <c r="E459" s="12" t="s">
        <v>65</v>
      </c>
      <c r="F459" s="14">
        <v>1</v>
      </c>
      <c r="G459" s="15">
        <f>VLOOKUP(A459,'Orçamento Analítico'!$A:$H,8,0)</f>
        <v>139.32999999999998</v>
      </c>
      <c r="H459" s="15">
        <f t="shared" si="62"/>
        <v>139.33000000000001</v>
      </c>
    </row>
    <row r="460" spans="1:8" ht="22.5" x14ac:dyDescent="0.2">
      <c r="A460" s="11" t="s">
        <v>1276</v>
      </c>
      <c r="B460" s="12" t="s">
        <v>1277</v>
      </c>
      <c r="C460" s="12" t="str">
        <f>VLOOKUP(B460,'Insumos e Serviços'!$A:$F,2,0)</f>
        <v>SINAPI</v>
      </c>
      <c r="D460" s="13" t="str">
        <f>VLOOKUP(B460,'Insumos e Serviços'!$A:$F,4,0)</f>
        <v>EXTINTOR DE INCÊNDIO PORTÁTIL COM CARGA DE CO2 DE 6 KG, CLASSE BC - FORNECIMENTO E INSTALAÇÃO. AF_10/2020_P</v>
      </c>
      <c r="E460" s="12" t="str">
        <f>VLOOKUP(B460,'Insumos e Serviços'!$A:$F,5,0)</f>
        <v>UN</v>
      </c>
      <c r="F460" s="14">
        <v>1</v>
      </c>
      <c r="G460" s="15">
        <f>VLOOKUP(B460,'Insumos e Serviços'!$A:$F,6,0)</f>
        <v>529.17999999999995</v>
      </c>
      <c r="H460" s="15">
        <f t="shared" si="62"/>
        <v>529.17999999999995</v>
      </c>
    </row>
    <row r="461" spans="1:8" ht="33.75" x14ac:dyDescent="0.2">
      <c r="A461" s="11" t="s">
        <v>1279</v>
      </c>
      <c r="B461" s="12" t="s">
        <v>1280</v>
      </c>
      <c r="C461" s="12" t="s">
        <v>17</v>
      </c>
      <c r="D461" s="13" t="s">
        <v>1281</v>
      </c>
      <c r="E461" s="12" t="s">
        <v>1282</v>
      </c>
      <c r="F461" s="14">
        <v>2</v>
      </c>
      <c r="G461" s="15">
        <f>VLOOKUP(A461,'Orçamento Analítico'!$A:$H,8,0)</f>
        <v>15.09</v>
      </c>
      <c r="H461" s="15">
        <f t="shared" si="62"/>
        <v>30.18</v>
      </c>
    </row>
    <row r="462" spans="1:8" ht="33.75" x14ac:dyDescent="0.2">
      <c r="A462" s="11" t="s">
        <v>1283</v>
      </c>
      <c r="B462" s="12" t="s">
        <v>1284</v>
      </c>
      <c r="C462" s="12" t="s">
        <v>17</v>
      </c>
      <c r="D462" s="13" t="s">
        <v>1285</v>
      </c>
      <c r="E462" s="12" t="s">
        <v>1282</v>
      </c>
      <c r="F462" s="14">
        <v>2</v>
      </c>
      <c r="G462" s="15">
        <f>VLOOKUP(A462,'Orçamento Analítico'!$A:$H,8,0)</f>
        <v>15.09</v>
      </c>
      <c r="H462" s="15">
        <f t="shared" si="62"/>
        <v>30.18</v>
      </c>
    </row>
    <row r="463" spans="1:8" ht="22.5" x14ac:dyDescent="0.2">
      <c r="A463" s="11" t="s">
        <v>1286</v>
      </c>
      <c r="B463" s="12" t="s">
        <v>1287</v>
      </c>
      <c r="C463" s="12" t="s">
        <v>17</v>
      </c>
      <c r="D463" s="13" t="s">
        <v>1288</v>
      </c>
      <c r="E463" s="12" t="s">
        <v>25</v>
      </c>
      <c r="F463" s="14">
        <v>2</v>
      </c>
      <c r="G463" s="15">
        <f>VLOOKUP(A463,'Orçamento Analítico'!$A:$H,8,0)</f>
        <v>373.27000000000004</v>
      </c>
      <c r="H463" s="15">
        <f t="shared" si="62"/>
        <v>746.54</v>
      </c>
    </row>
    <row r="464" spans="1:8" x14ac:dyDescent="0.2">
      <c r="A464" s="11" t="s">
        <v>1289</v>
      </c>
      <c r="B464" s="12" t="s">
        <v>1290</v>
      </c>
      <c r="C464" s="12" t="s">
        <v>17</v>
      </c>
      <c r="D464" s="13" t="s">
        <v>1291</v>
      </c>
      <c r="E464" s="12" t="s">
        <v>25</v>
      </c>
      <c r="F464" s="14">
        <v>1</v>
      </c>
      <c r="G464" s="15">
        <f>VLOOKUP(A464,'Orçamento Analítico'!$A:$H,8,0)</f>
        <v>7940.2999999999993</v>
      </c>
      <c r="H464" s="15">
        <f t="shared" si="62"/>
        <v>7940.3</v>
      </c>
    </row>
    <row r="465" spans="1:8" ht="45" x14ac:dyDescent="0.2">
      <c r="A465" s="11" t="s">
        <v>1292</v>
      </c>
      <c r="B465" s="12" t="s">
        <v>1293</v>
      </c>
      <c r="C465" s="12" t="s">
        <v>17</v>
      </c>
      <c r="D465" s="13" t="s">
        <v>1294</v>
      </c>
      <c r="E465" s="12" t="s">
        <v>25</v>
      </c>
      <c r="F465" s="14">
        <v>1</v>
      </c>
      <c r="G465" s="15">
        <f>VLOOKUP(A465,'Orçamento Analítico'!$A:$H,8,0)</f>
        <v>2503.8000000000002</v>
      </c>
      <c r="H465" s="15">
        <f t="shared" si="62"/>
        <v>2503.8000000000002</v>
      </c>
    </row>
    <row r="466" spans="1:8" x14ac:dyDescent="0.2">
      <c r="A466" s="16" t="s">
        <v>1295</v>
      </c>
      <c r="B466" s="16"/>
      <c r="C466" s="16"/>
      <c r="D466" s="16" t="s">
        <v>1296</v>
      </c>
      <c r="E466" s="16"/>
      <c r="F466" s="17"/>
      <c r="G466" s="16"/>
      <c r="H466" s="18">
        <f>SUM(H467:H481)</f>
        <v>134602.10999999999</v>
      </c>
    </row>
    <row r="467" spans="1:8" ht="22.5" x14ac:dyDescent="0.2">
      <c r="A467" s="11" t="s">
        <v>1297</v>
      </c>
      <c r="B467" s="12" t="s">
        <v>1298</v>
      </c>
      <c r="C467" s="12" t="str">
        <f>VLOOKUP(B467,'Insumos e Serviços'!$A:$F,2,0)</f>
        <v>SINAPI</v>
      </c>
      <c r="D467" s="13" t="str">
        <f>VLOOKUP(B467,'Insumos e Serviços'!$A:$F,4,0)</f>
        <v>CABO DE COBRE FLEXÍVEL ISOLADO, 1,5 MM², ANTI-CHAMA 450/750 V, PARA CIRCUITOS TERMINAIS - FORNECIMENTO E INSTALAÇÃO. AF_12/2015</v>
      </c>
      <c r="E467" s="12" t="str">
        <f>VLOOKUP(B467,'Insumos e Serviços'!$A:$F,5,0)</f>
        <v>M</v>
      </c>
      <c r="F467" s="14">
        <v>1287</v>
      </c>
      <c r="G467" s="15">
        <f>VLOOKUP(B467,'Insumos e Serviços'!$A:$F,6,0)</f>
        <v>2.63</v>
      </c>
      <c r="H467" s="15">
        <f t="shared" ref="H467:H473" si="63">TRUNC(F467 * G467, 2)</f>
        <v>3384.81</v>
      </c>
    </row>
    <row r="468" spans="1:8" ht="22.5" x14ac:dyDescent="0.2">
      <c r="A468" s="11" t="s">
        <v>1300</v>
      </c>
      <c r="B468" s="12" t="s">
        <v>1301</v>
      </c>
      <c r="C468" s="12" t="str">
        <f>VLOOKUP(B468,'Insumos e Serviços'!$A:$F,2,0)</f>
        <v>SINAPI</v>
      </c>
      <c r="D468" s="13" t="str">
        <f>VLOOKUP(B468,'Insumos e Serviços'!$A:$F,4,0)</f>
        <v>CABO DE COBRE FLEXÍVEL ISOLADO, 2,5 MM², ANTI-CHAMA 450/750 V, PARA CIRCUITOS TERMINAIS - FORNECIMENTO E INSTALAÇÃO. AF_12/2015</v>
      </c>
      <c r="E468" s="12" t="str">
        <f>VLOOKUP(B468,'Insumos e Serviços'!$A:$F,5,0)</f>
        <v>M</v>
      </c>
      <c r="F468" s="14">
        <v>6060</v>
      </c>
      <c r="G468" s="15">
        <f>VLOOKUP(B468,'Insumos e Serviços'!$A:$F,6,0)</f>
        <v>3.84</v>
      </c>
      <c r="H468" s="15">
        <f t="shared" si="63"/>
        <v>23270.400000000001</v>
      </c>
    </row>
    <row r="469" spans="1:8" ht="22.5" x14ac:dyDescent="0.2">
      <c r="A469" s="11" t="s">
        <v>1303</v>
      </c>
      <c r="B469" s="12" t="s">
        <v>1304</v>
      </c>
      <c r="C469" s="12" t="str">
        <f>VLOOKUP(B469,'Insumos e Serviços'!$A:$F,2,0)</f>
        <v>SINAPI</v>
      </c>
      <c r="D469" s="13" t="str">
        <f>VLOOKUP(B469,'Insumos e Serviços'!$A:$F,4,0)</f>
        <v>CABO DE COBRE FLEXÍVEL ISOLADO, 25 MM², ANTI-CHAMA 0,6/1,0 KV, PARA DISTRIBUIÇÃO - FORNECIMENTO E INSTALAÇÃO. AF_12/2015</v>
      </c>
      <c r="E469" s="12" t="str">
        <f>VLOOKUP(B469,'Insumos e Serviços'!$A:$F,5,0)</f>
        <v>M</v>
      </c>
      <c r="F469" s="14">
        <v>475</v>
      </c>
      <c r="G469" s="15">
        <f>VLOOKUP(B469,'Insumos e Serviços'!$A:$F,6,0)</f>
        <v>26.6</v>
      </c>
      <c r="H469" s="15">
        <f t="shared" si="63"/>
        <v>12635</v>
      </c>
    </row>
    <row r="470" spans="1:8" ht="22.5" x14ac:dyDescent="0.2">
      <c r="A470" s="11" t="s">
        <v>1306</v>
      </c>
      <c r="B470" s="12" t="s">
        <v>1307</v>
      </c>
      <c r="C470" s="12" t="str">
        <f>VLOOKUP(B470,'Insumos e Serviços'!$A:$F,2,0)</f>
        <v>SINAPI</v>
      </c>
      <c r="D470" s="13" t="str">
        <f>VLOOKUP(B470,'Insumos e Serviços'!$A:$F,4,0)</f>
        <v>CABO DE COBRE FLEXÍVEL ISOLADO, 16 MM², ANTI-CHAMA 0,6/1,0 KV, PARA CIRCUITOS TERMINAIS - FORNECIMENTO E INSTALAÇÃO. AF_12/2015</v>
      </c>
      <c r="E470" s="12" t="str">
        <f>VLOOKUP(B470,'Insumos e Serviços'!$A:$F,5,0)</f>
        <v>M</v>
      </c>
      <c r="F470" s="14">
        <v>1501</v>
      </c>
      <c r="G470" s="15">
        <f>VLOOKUP(B470,'Insumos e Serviços'!$A:$F,6,0)</f>
        <v>23.22</v>
      </c>
      <c r="H470" s="15">
        <f t="shared" si="63"/>
        <v>34853.22</v>
      </c>
    </row>
    <row r="471" spans="1:8" ht="22.5" x14ac:dyDescent="0.2">
      <c r="A471" s="11" t="s">
        <v>1309</v>
      </c>
      <c r="B471" s="12" t="s">
        <v>1310</v>
      </c>
      <c r="C471" s="12" t="str">
        <f>VLOOKUP(B471,'Insumos e Serviços'!$A:$F,2,0)</f>
        <v>SINAPI</v>
      </c>
      <c r="D471" s="13" t="str">
        <f>VLOOKUP(B471,'Insumos e Serviços'!$A:$F,4,0)</f>
        <v>CABO DE COBRE FLEXÍVEL ISOLADO, 10 MM², ANTI-CHAMA 0,6/1,0 KV, PARA CIRCUITOS TERMINAIS - FORNECIMENTO E INSTALAÇÃO. AF_12/2015</v>
      </c>
      <c r="E471" s="12" t="str">
        <f>VLOOKUP(B471,'Insumos e Serviços'!$A:$F,5,0)</f>
        <v>M</v>
      </c>
      <c r="F471" s="14">
        <v>462</v>
      </c>
      <c r="G471" s="15">
        <f>VLOOKUP(B471,'Insumos e Serviços'!$A:$F,6,0)</f>
        <v>15.23</v>
      </c>
      <c r="H471" s="15">
        <f t="shared" si="63"/>
        <v>7036.26</v>
      </c>
    </row>
    <row r="472" spans="1:8" ht="22.5" x14ac:dyDescent="0.2">
      <c r="A472" s="11" t="s">
        <v>1312</v>
      </c>
      <c r="B472" s="12" t="s">
        <v>1313</v>
      </c>
      <c r="C472" s="12" t="str">
        <f>VLOOKUP(B472,'Insumos e Serviços'!$A:$F,2,0)</f>
        <v>SINAPI</v>
      </c>
      <c r="D472" s="13" t="str">
        <f>VLOOKUP(B472,'Insumos e Serviços'!$A:$F,4,0)</f>
        <v>CABO DE COBRE FLEXÍVEL ISOLADO, 6 MM², ANTI-CHAMA 0,6/1,0 KV, PARA CIRCUITOS TERMINAIS - FORNECIMENTO E INSTALAÇÃO. AF_12/2015</v>
      </c>
      <c r="E472" s="12" t="str">
        <f>VLOOKUP(B472,'Insumos e Serviços'!$A:$F,5,0)</f>
        <v>M</v>
      </c>
      <c r="F472" s="14">
        <v>371</v>
      </c>
      <c r="G472" s="15">
        <f>VLOOKUP(B472,'Insumos e Serviços'!$A:$F,6,0)</f>
        <v>9.68</v>
      </c>
      <c r="H472" s="15">
        <f t="shared" si="63"/>
        <v>3591.28</v>
      </c>
    </row>
    <row r="473" spans="1:8" ht="22.5" x14ac:dyDescent="0.2">
      <c r="A473" s="11" t="s">
        <v>1315</v>
      </c>
      <c r="B473" s="12" t="s">
        <v>1316</v>
      </c>
      <c r="C473" s="12" t="str">
        <f>VLOOKUP(B473,'Insumos e Serviços'!$A:$F,2,0)</f>
        <v>SINAPI</v>
      </c>
      <c r="D473" s="13" t="str">
        <f>VLOOKUP(B473,'Insumos e Serviços'!$A:$F,4,0)</f>
        <v>CABO DE COBRE FLEXÍVEL ISOLADO, 4 MM², ANTI-CHAMA 0,6/1,0 KV, PARA CIRCUITOS TERMINAIS - FORNECIMENTO E INSTALAÇÃO. AF_12/2015</v>
      </c>
      <c r="E473" s="12" t="str">
        <f>VLOOKUP(B473,'Insumos e Serviços'!$A:$F,5,0)</f>
        <v>M</v>
      </c>
      <c r="F473" s="14">
        <v>91</v>
      </c>
      <c r="G473" s="15">
        <f>VLOOKUP(B473,'Insumos e Serviços'!$A:$F,6,0)</f>
        <v>7.17</v>
      </c>
      <c r="H473" s="15">
        <f t="shared" si="63"/>
        <v>652.47</v>
      </c>
    </row>
    <row r="474" spans="1:8" x14ac:dyDescent="0.2">
      <c r="A474" s="11" t="s">
        <v>1318</v>
      </c>
      <c r="B474" s="12" t="s">
        <v>1319</v>
      </c>
      <c r="C474" s="12" t="s">
        <v>17</v>
      </c>
      <c r="D474" s="13" t="s">
        <v>1320</v>
      </c>
      <c r="E474" s="12" t="s">
        <v>1321</v>
      </c>
      <c r="F474" s="14">
        <v>7</v>
      </c>
      <c r="G474" s="15">
        <f>VLOOKUP(A474,'Orçamento Analítico'!$A:$H,8,0)</f>
        <v>654.84</v>
      </c>
      <c r="H474" s="15">
        <f t="shared" ref="H474:H481" si="64">TRUNC(F474 * G474, 2)</f>
        <v>4583.88</v>
      </c>
    </row>
    <row r="475" spans="1:8" ht="22.5" x14ac:dyDescent="0.2">
      <c r="A475" s="11" t="s">
        <v>1322</v>
      </c>
      <c r="B475" s="12" t="s">
        <v>1323</v>
      </c>
      <c r="C475" s="12" t="s">
        <v>17</v>
      </c>
      <c r="D475" s="13" t="s">
        <v>1324</v>
      </c>
      <c r="E475" s="12" t="s">
        <v>242</v>
      </c>
      <c r="F475" s="14">
        <v>264</v>
      </c>
      <c r="G475" s="15">
        <f>VLOOKUP(A475,'Orçamento Analítico'!$A:$H,8,0)</f>
        <v>60.19</v>
      </c>
      <c r="H475" s="15">
        <f t="shared" si="64"/>
        <v>15890.16</v>
      </c>
    </row>
    <row r="476" spans="1:8" ht="22.5" x14ac:dyDescent="0.2">
      <c r="A476" s="11" t="s">
        <v>1325</v>
      </c>
      <c r="B476" s="12" t="s">
        <v>1326</v>
      </c>
      <c r="C476" s="12" t="s">
        <v>17</v>
      </c>
      <c r="D476" s="13" t="s">
        <v>1327</v>
      </c>
      <c r="E476" s="12" t="s">
        <v>242</v>
      </c>
      <c r="F476" s="14">
        <v>167</v>
      </c>
      <c r="G476" s="15">
        <f>VLOOKUP(A476,'Orçamento Analítico'!$A:$H,8,0)</f>
        <v>75.53</v>
      </c>
      <c r="H476" s="15">
        <f t="shared" si="64"/>
        <v>12613.51</v>
      </c>
    </row>
    <row r="477" spans="1:8" ht="22.5" x14ac:dyDescent="0.2">
      <c r="A477" s="11" t="s">
        <v>1328</v>
      </c>
      <c r="B477" s="12" t="s">
        <v>1329</v>
      </c>
      <c r="C477" s="12" t="s">
        <v>17</v>
      </c>
      <c r="D477" s="13" t="s">
        <v>1330</v>
      </c>
      <c r="E477" s="12" t="s">
        <v>129</v>
      </c>
      <c r="F477" s="14">
        <v>42</v>
      </c>
      <c r="G477" s="15">
        <f>VLOOKUP(A477,'Orçamento Analítico'!$A:$H,8,0)</f>
        <v>107.88999999999999</v>
      </c>
      <c r="H477" s="15">
        <f t="shared" si="64"/>
        <v>4531.38</v>
      </c>
    </row>
    <row r="478" spans="1:8" ht="22.5" x14ac:dyDescent="0.2">
      <c r="A478" s="11" t="s">
        <v>1331</v>
      </c>
      <c r="B478" s="12" t="s">
        <v>1332</v>
      </c>
      <c r="C478" s="12" t="s">
        <v>17</v>
      </c>
      <c r="D478" s="13" t="s">
        <v>1333</v>
      </c>
      <c r="E478" s="12" t="s">
        <v>129</v>
      </c>
      <c r="F478" s="14">
        <v>65</v>
      </c>
      <c r="G478" s="15">
        <f>VLOOKUP(A478,'Orçamento Analítico'!$A:$H,8,0)</f>
        <v>146.62</v>
      </c>
      <c r="H478" s="15">
        <f t="shared" si="64"/>
        <v>9530.2999999999993</v>
      </c>
    </row>
    <row r="479" spans="1:8" ht="22.5" x14ac:dyDescent="0.2">
      <c r="A479" s="11" t="s">
        <v>1334</v>
      </c>
      <c r="B479" s="12" t="s">
        <v>1335</v>
      </c>
      <c r="C479" s="12" t="s">
        <v>17</v>
      </c>
      <c r="D479" s="13" t="s">
        <v>1336</v>
      </c>
      <c r="E479" s="12" t="s">
        <v>242</v>
      </c>
      <c r="F479" s="14">
        <v>7</v>
      </c>
      <c r="G479" s="15">
        <f>VLOOKUP(A479,'Orçamento Analítico'!$A:$H,8,0)</f>
        <v>136.97999999999999</v>
      </c>
      <c r="H479" s="15">
        <f t="shared" si="64"/>
        <v>958.86</v>
      </c>
    </row>
    <row r="480" spans="1:8" ht="22.5" x14ac:dyDescent="0.2">
      <c r="A480" s="11" t="s">
        <v>1337</v>
      </c>
      <c r="B480" s="12" t="s">
        <v>1338</v>
      </c>
      <c r="C480" s="12" t="str">
        <f>VLOOKUP(B480,'Insumos e Serviços'!$A:$F,2,0)</f>
        <v>SINAPI</v>
      </c>
      <c r="D480" s="13" t="str">
        <f>VLOOKUP(B480,'Insumos e Serviços'!$A:$F,4,0)</f>
        <v>ELETRODUTO DE AÇO GALVANIZADO, CLASSE SEMI PESADO, DN 40 MM (1 1/2  ), APARENTE, INSTALADO EM PAREDE - FORNECIMENTO E INSTALAÇÃO. AF_11/2016_P</v>
      </c>
      <c r="E480" s="12" t="str">
        <f>VLOOKUP(B480,'Insumos e Serviços'!$A:$F,5,0)</f>
        <v>M</v>
      </c>
      <c r="F480" s="14">
        <v>12</v>
      </c>
      <c r="G480" s="15">
        <f>VLOOKUP(B480,'Insumos e Serviços'!$A:$F,6,0)</f>
        <v>46.19</v>
      </c>
      <c r="H480" s="15">
        <f t="shared" si="64"/>
        <v>554.28</v>
      </c>
    </row>
    <row r="481" spans="1:8" ht="22.5" x14ac:dyDescent="0.2">
      <c r="A481" s="11" t="s">
        <v>1340</v>
      </c>
      <c r="B481" s="12" t="s">
        <v>1341</v>
      </c>
      <c r="C481" s="12" t="s">
        <v>17</v>
      </c>
      <c r="D481" s="13" t="s">
        <v>1342</v>
      </c>
      <c r="E481" s="12" t="s">
        <v>25</v>
      </c>
      <c r="F481" s="14">
        <v>6</v>
      </c>
      <c r="G481" s="15">
        <f>VLOOKUP(A481,'Orçamento Analítico'!$A:$H,8,0)</f>
        <v>86.050000000000011</v>
      </c>
      <c r="H481" s="15">
        <f t="shared" si="64"/>
        <v>516.29999999999995</v>
      </c>
    </row>
    <row r="482" spans="1:8" x14ac:dyDescent="0.2">
      <c r="A482" s="16" t="s">
        <v>1343</v>
      </c>
      <c r="B482" s="16"/>
      <c r="C482" s="16"/>
      <c r="D482" s="16" t="s">
        <v>1344</v>
      </c>
      <c r="E482" s="16"/>
      <c r="F482" s="17"/>
      <c r="G482" s="16"/>
      <c r="H482" s="18">
        <f>SUM(H483:H534)</f>
        <v>387939.38</v>
      </c>
    </row>
    <row r="483" spans="1:8" ht="45" x14ac:dyDescent="0.2">
      <c r="A483" s="11" t="s">
        <v>1345</v>
      </c>
      <c r="B483" s="12" t="s">
        <v>1346</v>
      </c>
      <c r="C483" s="12" t="s">
        <v>17</v>
      </c>
      <c r="D483" s="13" t="s">
        <v>1347</v>
      </c>
      <c r="E483" s="12" t="s">
        <v>25</v>
      </c>
      <c r="F483" s="14">
        <v>299</v>
      </c>
      <c r="G483" s="15">
        <f>VLOOKUP(A483,'Orçamento Analítico'!$A:$H,8,0)</f>
        <v>219.20999999999998</v>
      </c>
      <c r="H483" s="15">
        <f t="shared" ref="H483:H534" si="65">TRUNC(F483 * G483, 2)</f>
        <v>65543.789999999994</v>
      </c>
    </row>
    <row r="484" spans="1:8" ht="33.75" x14ac:dyDescent="0.2">
      <c r="A484" s="11" t="s">
        <v>1348</v>
      </c>
      <c r="B484" s="12" t="s">
        <v>1349</v>
      </c>
      <c r="C484" s="12" t="s">
        <v>17</v>
      </c>
      <c r="D484" s="13" t="s">
        <v>1350</v>
      </c>
      <c r="E484" s="12" t="s">
        <v>25</v>
      </c>
      <c r="F484" s="14">
        <v>16</v>
      </c>
      <c r="G484" s="15">
        <f>VLOOKUP(A484,'Orçamento Analítico'!$A:$H,8,0)</f>
        <v>259.19</v>
      </c>
      <c r="H484" s="15">
        <f t="shared" si="65"/>
        <v>4147.04</v>
      </c>
    </row>
    <row r="485" spans="1:8" ht="45" x14ac:dyDescent="0.2">
      <c r="A485" s="11" t="s">
        <v>1351</v>
      </c>
      <c r="B485" s="12" t="s">
        <v>1352</v>
      </c>
      <c r="C485" s="12" t="s">
        <v>17</v>
      </c>
      <c r="D485" s="13" t="s">
        <v>1353</v>
      </c>
      <c r="E485" s="12" t="s">
        <v>25</v>
      </c>
      <c r="F485" s="14">
        <v>62</v>
      </c>
      <c r="G485" s="15">
        <f>VLOOKUP(A485,'Orçamento Analítico'!$A:$H,8,0)</f>
        <v>264.78999999999996</v>
      </c>
      <c r="H485" s="15">
        <f t="shared" si="65"/>
        <v>16416.98</v>
      </c>
    </row>
    <row r="486" spans="1:8" ht="45" x14ac:dyDescent="0.2">
      <c r="A486" s="11" t="s">
        <v>1354</v>
      </c>
      <c r="B486" s="12" t="s">
        <v>1355</v>
      </c>
      <c r="C486" s="12" t="s">
        <v>17</v>
      </c>
      <c r="D486" s="13" t="s">
        <v>1356</v>
      </c>
      <c r="E486" s="12" t="s">
        <v>25</v>
      </c>
      <c r="F486" s="14">
        <v>86</v>
      </c>
      <c r="G486" s="15">
        <f>VLOOKUP(A486,'Orçamento Analítico'!$A:$H,8,0)</f>
        <v>243.35</v>
      </c>
      <c r="H486" s="15">
        <f t="shared" si="65"/>
        <v>20928.099999999999</v>
      </c>
    </row>
    <row r="487" spans="1:8" ht="45" x14ac:dyDescent="0.2">
      <c r="A487" s="11" t="s">
        <v>1357</v>
      </c>
      <c r="B487" s="12" t="s">
        <v>1358</v>
      </c>
      <c r="C487" s="12" t="s">
        <v>17</v>
      </c>
      <c r="D487" s="13" t="s">
        <v>1359</v>
      </c>
      <c r="E487" s="12" t="s">
        <v>25</v>
      </c>
      <c r="F487" s="14">
        <v>6</v>
      </c>
      <c r="G487" s="15">
        <f>VLOOKUP(A487,'Orçamento Analítico'!$A:$H,8,0)</f>
        <v>243.35999999999999</v>
      </c>
      <c r="H487" s="15">
        <f t="shared" si="65"/>
        <v>1460.16</v>
      </c>
    </row>
    <row r="488" spans="1:8" ht="33.75" x14ac:dyDescent="0.2">
      <c r="A488" s="11" t="s">
        <v>1360</v>
      </c>
      <c r="B488" s="12" t="s">
        <v>1361</v>
      </c>
      <c r="C488" s="12" t="s">
        <v>17</v>
      </c>
      <c r="D488" s="13" t="s">
        <v>1362</v>
      </c>
      <c r="E488" s="12" t="s">
        <v>25</v>
      </c>
      <c r="F488" s="14">
        <v>6</v>
      </c>
      <c r="G488" s="15">
        <f>VLOOKUP(A488,'Orçamento Analítico'!$A:$H,8,0)</f>
        <v>313.72000000000003</v>
      </c>
      <c r="H488" s="15">
        <f t="shared" si="65"/>
        <v>1882.32</v>
      </c>
    </row>
    <row r="489" spans="1:8" ht="33.75" x14ac:dyDescent="0.2">
      <c r="A489" s="11" t="s">
        <v>1363</v>
      </c>
      <c r="B489" s="12" t="s">
        <v>1364</v>
      </c>
      <c r="C489" s="12" t="s">
        <v>17</v>
      </c>
      <c r="D489" s="13" t="s">
        <v>1365</v>
      </c>
      <c r="E489" s="12" t="s">
        <v>25</v>
      </c>
      <c r="F489" s="14">
        <v>10</v>
      </c>
      <c r="G489" s="15">
        <f>VLOOKUP(A489,'Orçamento Analítico'!$A:$H,8,0)</f>
        <v>197.04999999999998</v>
      </c>
      <c r="H489" s="15">
        <f t="shared" si="65"/>
        <v>1970.5</v>
      </c>
    </row>
    <row r="490" spans="1:8" ht="56.25" x14ac:dyDescent="0.2">
      <c r="A490" s="11" t="s">
        <v>1366</v>
      </c>
      <c r="B490" s="12" t="s">
        <v>1367</v>
      </c>
      <c r="C490" s="12" t="s">
        <v>17</v>
      </c>
      <c r="D490" s="13" t="s">
        <v>1368</v>
      </c>
      <c r="E490" s="12" t="s">
        <v>65</v>
      </c>
      <c r="F490" s="14">
        <v>13</v>
      </c>
      <c r="G490" s="15">
        <f>VLOOKUP(A490,'Orçamento Analítico'!$A:$H,8,0)</f>
        <v>3692.8199999999997</v>
      </c>
      <c r="H490" s="15">
        <f t="shared" si="65"/>
        <v>48006.66</v>
      </c>
    </row>
    <row r="491" spans="1:8" ht="56.25" x14ac:dyDescent="0.2">
      <c r="A491" s="11" t="s">
        <v>1369</v>
      </c>
      <c r="B491" s="12" t="s">
        <v>1370</v>
      </c>
      <c r="C491" s="12" t="s">
        <v>17</v>
      </c>
      <c r="D491" s="13" t="s">
        <v>1371</v>
      </c>
      <c r="E491" s="12" t="s">
        <v>65</v>
      </c>
      <c r="F491" s="14">
        <v>40</v>
      </c>
      <c r="G491" s="15">
        <f>VLOOKUP(A491,'Orçamento Analítico'!$A:$H,8,0)</f>
        <v>210.99</v>
      </c>
      <c r="H491" s="15">
        <f t="shared" si="65"/>
        <v>8439.6</v>
      </c>
    </row>
    <row r="492" spans="1:8" ht="33.75" x14ac:dyDescent="0.2">
      <c r="A492" s="11" t="s">
        <v>1372</v>
      </c>
      <c r="B492" s="12" t="s">
        <v>1373</v>
      </c>
      <c r="C492" s="12" t="s">
        <v>17</v>
      </c>
      <c r="D492" s="13" t="s">
        <v>1374</v>
      </c>
      <c r="E492" s="12" t="s">
        <v>25</v>
      </c>
      <c r="F492" s="14">
        <v>11</v>
      </c>
      <c r="G492" s="15">
        <f>VLOOKUP(A492,'Orçamento Analítico'!$A:$H,8,0)</f>
        <v>86.220000000000013</v>
      </c>
      <c r="H492" s="15">
        <f t="shared" si="65"/>
        <v>948.42</v>
      </c>
    </row>
    <row r="493" spans="1:8" ht="45" x14ac:dyDescent="0.2">
      <c r="A493" s="11" t="s">
        <v>1375</v>
      </c>
      <c r="B493" s="12" t="s">
        <v>1376</v>
      </c>
      <c r="C493" s="12" t="s">
        <v>17</v>
      </c>
      <c r="D493" s="13" t="s">
        <v>1377</v>
      </c>
      <c r="E493" s="12" t="s">
        <v>65</v>
      </c>
      <c r="F493" s="14">
        <v>12</v>
      </c>
      <c r="G493" s="15">
        <f>VLOOKUP(A493,'Orçamento Analítico'!$A:$H,8,0)</f>
        <v>284.78000000000003</v>
      </c>
      <c r="H493" s="15">
        <f t="shared" si="65"/>
        <v>3417.36</v>
      </c>
    </row>
    <row r="494" spans="1:8" ht="67.5" x14ac:dyDescent="0.2">
      <c r="A494" s="11" t="s">
        <v>1378</v>
      </c>
      <c r="B494" s="12" t="s">
        <v>1379</v>
      </c>
      <c r="C494" s="12" t="s">
        <v>17</v>
      </c>
      <c r="D494" s="13" t="s">
        <v>1380</v>
      </c>
      <c r="E494" s="12" t="s">
        <v>65</v>
      </c>
      <c r="F494" s="14">
        <v>49</v>
      </c>
      <c r="G494" s="15">
        <f>VLOOKUP(A494,'Orçamento Analítico'!$A:$H,8,0)</f>
        <v>240.56</v>
      </c>
      <c r="H494" s="15">
        <f t="shared" si="65"/>
        <v>11787.44</v>
      </c>
    </row>
    <row r="495" spans="1:8" ht="33.75" x14ac:dyDescent="0.2">
      <c r="A495" s="11" t="s">
        <v>1381</v>
      </c>
      <c r="B495" s="12" t="s">
        <v>1382</v>
      </c>
      <c r="C495" s="12" t="s">
        <v>17</v>
      </c>
      <c r="D495" s="13" t="s">
        <v>1383</v>
      </c>
      <c r="E495" s="12" t="s">
        <v>25</v>
      </c>
      <c r="F495" s="14">
        <v>8</v>
      </c>
      <c r="G495" s="15">
        <f>VLOOKUP(A495,'Orçamento Analítico'!$A:$H,8,0)</f>
        <v>226.16</v>
      </c>
      <c r="H495" s="15">
        <f t="shared" si="65"/>
        <v>1809.28</v>
      </c>
    </row>
    <row r="496" spans="1:8" x14ac:dyDescent="0.2">
      <c r="A496" s="11" t="s">
        <v>1384</v>
      </c>
      <c r="B496" s="12" t="s">
        <v>1385</v>
      </c>
      <c r="C496" s="12" t="s">
        <v>17</v>
      </c>
      <c r="D496" s="13" t="s">
        <v>1386</v>
      </c>
      <c r="E496" s="12" t="s">
        <v>25</v>
      </c>
      <c r="F496" s="14">
        <v>42</v>
      </c>
      <c r="G496" s="15">
        <f>VLOOKUP(A496,'Orçamento Analítico'!$A:$H,8,0)</f>
        <v>34.879999999999995</v>
      </c>
      <c r="H496" s="15">
        <f t="shared" si="65"/>
        <v>1464.96</v>
      </c>
    </row>
    <row r="497" spans="1:8" x14ac:dyDescent="0.2">
      <c r="A497" s="11" t="s">
        <v>1387</v>
      </c>
      <c r="B497" s="12" t="s">
        <v>1388</v>
      </c>
      <c r="C497" s="12" t="s">
        <v>17</v>
      </c>
      <c r="D497" s="13" t="s">
        <v>1389</v>
      </c>
      <c r="E497" s="12" t="s">
        <v>25</v>
      </c>
      <c r="F497" s="14">
        <v>29</v>
      </c>
      <c r="G497" s="15">
        <f>VLOOKUP(A497,'Orçamento Analítico'!$A:$H,8,0)</f>
        <v>47.73</v>
      </c>
      <c r="H497" s="15">
        <f t="shared" si="65"/>
        <v>1384.17</v>
      </c>
    </row>
    <row r="498" spans="1:8" x14ac:dyDescent="0.2">
      <c r="A498" s="11" t="s">
        <v>1390</v>
      </c>
      <c r="B498" s="12" t="s">
        <v>1391</v>
      </c>
      <c r="C498" s="12" t="s">
        <v>17</v>
      </c>
      <c r="D498" s="13" t="s">
        <v>1392</v>
      </c>
      <c r="E498" s="12" t="s">
        <v>25</v>
      </c>
      <c r="F498" s="14">
        <v>3</v>
      </c>
      <c r="G498" s="15">
        <f>VLOOKUP(A498,'Orçamento Analítico'!$A:$H,8,0)</f>
        <v>60.58</v>
      </c>
      <c r="H498" s="15">
        <f t="shared" si="65"/>
        <v>181.74</v>
      </c>
    </row>
    <row r="499" spans="1:8" x14ac:dyDescent="0.2">
      <c r="A499" s="11" t="s">
        <v>1393</v>
      </c>
      <c r="B499" s="12" t="s">
        <v>1394</v>
      </c>
      <c r="C499" s="12" t="s">
        <v>17</v>
      </c>
      <c r="D499" s="13" t="s">
        <v>1395</v>
      </c>
      <c r="E499" s="12" t="s">
        <v>25</v>
      </c>
      <c r="F499" s="14">
        <v>2</v>
      </c>
      <c r="G499" s="15">
        <f>VLOOKUP(A499,'Orçamento Analítico'!$A:$H,8,0)</f>
        <v>40.15</v>
      </c>
      <c r="H499" s="15">
        <f t="shared" si="65"/>
        <v>80.3</v>
      </c>
    </row>
    <row r="500" spans="1:8" ht="22.5" x14ac:dyDescent="0.2">
      <c r="A500" s="11" t="s">
        <v>1396</v>
      </c>
      <c r="B500" s="12" t="s">
        <v>1298</v>
      </c>
      <c r="C500" s="12" t="str">
        <f>VLOOKUP(B500,'Insumos e Serviços'!$A:$F,2,0)</f>
        <v>SINAPI</v>
      </c>
      <c r="D500" s="13" t="str">
        <f>VLOOKUP(B500,'Insumos e Serviços'!$A:$F,4,0)</f>
        <v>CABO DE COBRE FLEXÍVEL ISOLADO, 1,5 MM², ANTI-CHAMA 450/750 V, PARA CIRCUITOS TERMINAIS - FORNECIMENTO E INSTALAÇÃO. AF_12/2015</v>
      </c>
      <c r="E500" s="12" t="str">
        <f>VLOOKUP(B500,'Insumos e Serviços'!$A:$F,5,0)</f>
        <v>M</v>
      </c>
      <c r="F500" s="14">
        <v>6048</v>
      </c>
      <c r="G500" s="15">
        <f>VLOOKUP(B500,'Insumos e Serviços'!$A:$F,6,0)</f>
        <v>2.63</v>
      </c>
      <c r="H500" s="15">
        <f t="shared" si="65"/>
        <v>15906.24</v>
      </c>
    </row>
    <row r="501" spans="1:8" ht="22.5" x14ac:dyDescent="0.2">
      <c r="A501" s="11" t="s">
        <v>1397</v>
      </c>
      <c r="B501" s="12" t="s">
        <v>1301</v>
      </c>
      <c r="C501" s="12" t="str">
        <f>VLOOKUP(B501,'Insumos e Serviços'!$A:$F,2,0)</f>
        <v>SINAPI</v>
      </c>
      <c r="D501" s="13" t="str">
        <f>VLOOKUP(B501,'Insumos e Serviços'!$A:$F,4,0)</f>
        <v>CABO DE COBRE FLEXÍVEL ISOLADO, 2,5 MM², ANTI-CHAMA 450/750 V, PARA CIRCUITOS TERMINAIS - FORNECIMENTO E INSTALAÇÃO. AF_12/2015</v>
      </c>
      <c r="E501" s="12" t="str">
        <f>VLOOKUP(B501,'Insumos e Serviços'!$A:$F,5,0)</f>
        <v>M</v>
      </c>
      <c r="F501" s="14">
        <v>5865</v>
      </c>
      <c r="G501" s="15">
        <f>VLOOKUP(B501,'Insumos e Serviços'!$A:$F,6,0)</f>
        <v>3.84</v>
      </c>
      <c r="H501" s="15">
        <f t="shared" si="65"/>
        <v>22521.599999999999</v>
      </c>
    </row>
    <row r="502" spans="1:8" ht="22.5" x14ac:dyDescent="0.2">
      <c r="A502" s="11" t="s">
        <v>1398</v>
      </c>
      <c r="B502" s="12" t="s">
        <v>1399</v>
      </c>
      <c r="C502" s="12" t="str">
        <f>VLOOKUP(B502,'Insumos e Serviços'!$A:$F,2,0)</f>
        <v>SINAPI</v>
      </c>
      <c r="D502" s="13" t="str">
        <f>VLOOKUP(B502,'Insumos e Serviços'!$A:$F,4,0)</f>
        <v>CABO DE COBRE FLEXÍVEL ISOLADO, 4 MM², ANTI-CHAMA 450/750 V, PARA CIRCUITOS TERMINAIS - FORNECIMENTO E INSTALAÇÃO. AF_12/2015</v>
      </c>
      <c r="E502" s="12" t="str">
        <f>VLOOKUP(B502,'Insumos e Serviços'!$A:$F,5,0)</f>
        <v>M</v>
      </c>
      <c r="F502" s="14">
        <v>1718</v>
      </c>
      <c r="G502" s="15">
        <f>VLOOKUP(B502,'Insumos e Serviços'!$A:$F,6,0)</f>
        <v>6.29</v>
      </c>
      <c r="H502" s="15">
        <f t="shared" si="65"/>
        <v>10806.22</v>
      </c>
    </row>
    <row r="503" spans="1:8" ht="22.5" x14ac:dyDescent="0.2">
      <c r="A503" s="11" t="s">
        <v>1401</v>
      </c>
      <c r="B503" s="12" t="s">
        <v>1402</v>
      </c>
      <c r="C503" s="12" t="str">
        <f>VLOOKUP(B503,'Insumos e Serviços'!$A:$F,2,0)</f>
        <v>SINAPI</v>
      </c>
      <c r="D503" s="13" t="str">
        <f>VLOOKUP(B503,'Insumos e Serviços'!$A:$F,4,0)</f>
        <v>CABO DE COBRE FLEXÍVEL ISOLADO, 6 MM², ANTI-CHAMA 450/750 V, PARA CIRCUITOS TERMINAIS - FORNECIMENTO E INSTALAÇÃO. AF_12/2015</v>
      </c>
      <c r="E503" s="12" t="str">
        <f>VLOOKUP(B503,'Insumos e Serviços'!$A:$F,5,0)</f>
        <v>M</v>
      </c>
      <c r="F503" s="14">
        <v>526</v>
      </c>
      <c r="G503" s="15">
        <f>VLOOKUP(B503,'Insumos e Serviços'!$A:$F,6,0)</f>
        <v>8.6199999999999992</v>
      </c>
      <c r="H503" s="15">
        <f t="shared" si="65"/>
        <v>4534.12</v>
      </c>
    </row>
    <row r="504" spans="1:8" x14ac:dyDescent="0.2">
      <c r="A504" s="11" t="s">
        <v>1404</v>
      </c>
      <c r="B504" s="12" t="s">
        <v>1319</v>
      </c>
      <c r="C504" s="12" t="s">
        <v>17</v>
      </c>
      <c r="D504" s="13" t="s">
        <v>1320</v>
      </c>
      <c r="E504" s="12" t="s">
        <v>1321</v>
      </c>
      <c r="F504" s="14">
        <v>4</v>
      </c>
      <c r="G504" s="15">
        <f>VLOOKUP(A504,'Orçamento Analítico'!$A:$H,8,0)</f>
        <v>654.84</v>
      </c>
      <c r="H504" s="15">
        <f t="shared" si="65"/>
        <v>2619.36</v>
      </c>
    </row>
    <row r="505" spans="1:8" ht="22.5" x14ac:dyDescent="0.2">
      <c r="A505" s="11" t="s">
        <v>1405</v>
      </c>
      <c r="B505" s="12" t="s">
        <v>1406</v>
      </c>
      <c r="C505" s="12" t="s">
        <v>17</v>
      </c>
      <c r="D505" s="13" t="s">
        <v>1407</v>
      </c>
      <c r="E505" s="12" t="s">
        <v>242</v>
      </c>
      <c r="F505" s="14">
        <v>10</v>
      </c>
      <c r="G505" s="15">
        <f>VLOOKUP(A505,'Orçamento Analítico'!$A:$H,8,0)</f>
        <v>13.04</v>
      </c>
      <c r="H505" s="15">
        <f t="shared" si="65"/>
        <v>130.4</v>
      </c>
    </row>
    <row r="506" spans="1:8" ht="22.5" x14ac:dyDescent="0.2">
      <c r="A506" s="11" t="s">
        <v>1408</v>
      </c>
      <c r="B506" s="12" t="s">
        <v>1409</v>
      </c>
      <c r="C506" s="12" t="s">
        <v>17</v>
      </c>
      <c r="D506" s="13" t="s">
        <v>1410</v>
      </c>
      <c r="E506" s="12" t="s">
        <v>242</v>
      </c>
      <c r="F506" s="14">
        <v>1517</v>
      </c>
      <c r="G506" s="15">
        <f>VLOOKUP(A506,'Orçamento Analítico'!$A:$H,8,0)</f>
        <v>15.93</v>
      </c>
      <c r="H506" s="15">
        <f t="shared" si="65"/>
        <v>24165.81</v>
      </c>
    </row>
    <row r="507" spans="1:8" ht="22.5" x14ac:dyDescent="0.2">
      <c r="A507" s="11" t="s">
        <v>1411</v>
      </c>
      <c r="B507" s="12" t="s">
        <v>1412</v>
      </c>
      <c r="C507" s="12" t="s">
        <v>17</v>
      </c>
      <c r="D507" s="13" t="s">
        <v>1413</v>
      </c>
      <c r="E507" s="12" t="s">
        <v>242</v>
      </c>
      <c r="F507" s="14">
        <v>11</v>
      </c>
      <c r="G507" s="15">
        <f>VLOOKUP(A507,'Orçamento Analítico'!$A:$H,8,0)</f>
        <v>21.75</v>
      </c>
      <c r="H507" s="15">
        <f t="shared" si="65"/>
        <v>239.25</v>
      </c>
    </row>
    <row r="508" spans="1:8" ht="33.75" x14ac:dyDescent="0.2">
      <c r="A508" s="11" t="s">
        <v>1414</v>
      </c>
      <c r="B508" s="12" t="s">
        <v>1415</v>
      </c>
      <c r="C508" s="12" t="s">
        <v>17</v>
      </c>
      <c r="D508" s="13" t="s">
        <v>1416</v>
      </c>
      <c r="E508" s="12" t="s">
        <v>129</v>
      </c>
      <c r="F508" s="14">
        <v>7</v>
      </c>
      <c r="G508" s="15">
        <f>VLOOKUP(A508,'Orçamento Analítico'!$A:$H,8,0)</f>
        <v>45.47</v>
      </c>
      <c r="H508" s="15">
        <f t="shared" si="65"/>
        <v>318.29000000000002</v>
      </c>
    </row>
    <row r="509" spans="1:8" ht="33.75" x14ac:dyDescent="0.2">
      <c r="A509" s="11" t="s">
        <v>1417</v>
      </c>
      <c r="B509" s="12" t="s">
        <v>1418</v>
      </c>
      <c r="C509" s="12" t="s">
        <v>17</v>
      </c>
      <c r="D509" s="13" t="s">
        <v>1419</v>
      </c>
      <c r="E509" s="12" t="s">
        <v>129</v>
      </c>
      <c r="F509" s="14">
        <v>394</v>
      </c>
      <c r="G509" s="15">
        <f>VLOOKUP(A509,'Orçamento Analítico'!$A:$H,8,0)</f>
        <v>29.479999999999997</v>
      </c>
      <c r="H509" s="15">
        <f t="shared" si="65"/>
        <v>11615.12</v>
      </c>
    </row>
    <row r="510" spans="1:8" ht="22.5" x14ac:dyDescent="0.2">
      <c r="A510" s="11" t="s">
        <v>1420</v>
      </c>
      <c r="B510" s="12" t="s">
        <v>1421</v>
      </c>
      <c r="C510" s="12" t="s">
        <v>17</v>
      </c>
      <c r="D510" s="13" t="s">
        <v>1422</v>
      </c>
      <c r="E510" s="12" t="s">
        <v>242</v>
      </c>
      <c r="F510" s="14">
        <v>487</v>
      </c>
      <c r="G510" s="15">
        <f>VLOOKUP(A510,'Orçamento Analítico'!$A:$H,8,0)</f>
        <v>17.5</v>
      </c>
      <c r="H510" s="15">
        <f t="shared" si="65"/>
        <v>8522.5</v>
      </c>
    </row>
    <row r="511" spans="1:8" ht="22.5" x14ac:dyDescent="0.2">
      <c r="A511" s="11" t="s">
        <v>1423</v>
      </c>
      <c r="B511" s="12" t="s">
        <v>1424</v>
      </c>
      <c r="C511" s="12" t="str">
        <f>VLOOKUP(B511,'Insumos e Serviços'!$A:$F,2,0)</f>
        <v>SINAPI</v>
      </c>
      <c r="D511" s="13" t="str">
        <f>VLOOKUP(B511,'Insumos e Serviços'!$A:$F,4,0)</f>
        <v>ELETRODUTO FLEXÍVEL CORRUGADO, PVC, DN 32 MM (1"), PARA CIRCUITOS TERMINAIS, INSTALADO EM PAREDE - FORNECIMENTO E INSTALAÇÃO. AF_12/2015</v>
      </c>
      <c r="E511" s="12" t="str">
        <f>VLOOKUP(B511,'Insumos e Serviços'!$A:$F,5,0)</f>
        <v>M</v>
      </c>
      <c r="F511" s="14">
        <v>8</v>
      </c>
      <c r="G511" s="15">
        <f>VLOOKUP(B511,'Insumos e Serviços'!$A:$F,6,0)</f>
        <v>10.33</v>
      </c>
      <c r="H511" s="15">
        <f t="shared" si="65"/>
        <v>82.64</v>
      </c>
    </row>
    <row r="512" spans="1:8" ht="22.5" x14ac:dyDescent="0.2">
      <c r="A512" s="11" t="s">
        <v>1426</v>
      </c>
      <c r="B512" s="12" t="s">
        <v>1427</v>
      </c>
      <c r="C512" s="12" t="str">
        <f>VLOOKUP(B512,'Insumos e Serviços'!$A:$F,2,0)</f>
        <v>SINAPI</v>
      </c>
      <c r="D512" s="13" t="str">
        <f>VLOOKUP(B512,'Insumos e Serviços'!$A:$F,4,0)</f>
        <v>ELETRODUTO FLEXÍVEL CORRUGADO, PVC, DN 25 MM (3/4"), PARA CIRCUITOS TERMINAIS, INSTALADO EM PAREDE - FORNECIMENTO E INSTALAÇÃO. AF_12/2015</v>
      </c>
      <c r="E512" s="12" t="str">
        <f>VLOOKUP(B512,'Insumos e Serviços'!$A:$F,5,0)</f>
        <v>M</v>
      </c>
      <c r="F512" s="14">
        <v>124</v>
      </c>
      <c r="G512" s="15">
        <f>VLOOKUP(B512,'Insumos e Serviços'!$A:$F,6,0)</f>
        <v>8.0399999999999991</v>
      </c>
      <c r="H512" s="15">
        <f t="shared" si="65"/>
        <v>996.96</v>
      </c>
    </row>
    <row r="513" spans="1:8" ht="22.5" x14ac:dyDescent="0.2">
      <c r="A513" s="11" t="s">
        <v>1429</v>
      </c>
      <c r="B513" s="12" t="s">
        <v>1430</v>
      </c>
      <c r="C513" s="12" t="str">
        <f>VLOOKUP(B513,'Insumos e Serviços'!$A:$F,2,0)</f>
        <v>SINAPI</v>
      </c>
      <c r="D513" s="13" t="str">
        <f>VLOOKUP(B513,'Insumos e Serviços'!$A:$F,4,0)</f>
        <v>ELETRODUTO FLEXÍVEL CORRUGADO, PVC, DN 20 MM (1/2"), PARA CIRCUITOS TERMINAIS, INSTALADO EM PAREDE - FORNECIMENTO E INSTALAÇÃO. AF_12/2015</v>
      </c>
      <c r="E513" s="12" t="str">
        <f>VLOOKUP(B513,'Insumos e Serviços'!$A:$F,5,0)</f>
        <v>M</v>
      </c>
      <c r="F513" s="14">
        <v>134</v>
      </c>
      <c r="G513" s="15">
        <f>VLOOKUP(B513,'Insumos e Serviços'!$A:$F,6,0)</f>
        <v>7.26</v>
      </c>
      <c r="H513" s="15">
        <f t="shared" si="65"/>
        <v>972.84</v>
      </c>
    </row>
    <row r="514" spans="1:8" ht="22.5" x14ac:dyDescent="0.2">
      <c r="A514" s="11" t="s">
        <v>1432</v>
      </c>
      <c r="B514" s="12" t="s">
        <v>1433</v>
      </c>
      <c r="C514" s="12" t="s">
        <v>17</v>
      </c>
      <c r="D514" s="13" t="s">
        <v>1434</v>
      </c>
      <c r="E514" s="12" t="s">
        <v>242</v>
      </c>
      <c r="F514" s="14">
        <v>236</v>
      </c>
      <c r="G514" s="15">
        <f>VLOOKUP(A514,'Orçamento Analítico'!$A:$H,8,0)</f>
        <v>29.239999999999995</v>
      </c>
      <c r="H514" s="15">
        <f t="shared" si="65"/>
        <v>6900.64</v>
      </c>
    </row>
    <row r="515" spans="1:8" ht="22.5" x14ac:dyDescent="0.2">
      <c r="A515" s="11" t="s">
        <v>1435</v>
      </c>
      <c r="B515" s="12" t="s">
        <v>1436</v>
      </c>
      <c r="C515" s="12" t="s">
        <v>17</v>
      </c>
      <c r="D515" s="13" t="s">
        <v>1437</v>
      </c>
      <c r="E515" s="12" t="s">
        <v>25</v>
      </c>
      <c r="F515" s="14">
        <v>140</v>
      </c>
      <c r="G515" s="15">
        <f>VLOOKUP(A515,'Orçamento Analítico'!$A:$H,8,0)</f>
        <v>312.31</v>
      </c>
      <c r="H515" s="15">
        <f t="shared" si="65"/>
        <v>43723.4</v>
      </c>
    </row>
    <row r="516" spans="1:8" ht="22.5" x14ac:dyDescent="0.2">
      <c r="A516" s="11" t="s">
        <v>1438</v>
      </c>
      <c r="B516" s="12" t="s">
        <v>1439</v>
      </c>
      <c r="C516" s="12" t="s">
        <v>17</v>
      </c>
      <c r="D516" s="13" t="s">
        <v>1440</v>
      </c>
      <c r="E516" s="12" t="s">
        <v>25</v>
      </c>
      <c r="F516" s="14">
        <v>12</v>
      </c>
      <c r="G516" s="15">
        <f>VLOOKUP(A516,'Orçamento Analítico'!$A:$H,8,0)</f>
        <v>59.99</v>
      </c>
      <c r="H516" s="15">
        <f t="shared" si="65"/>
        <v>719.88</v>
      </c>
    </row>
    <row r="517" spans="1:8" ht="22.5" x14ac:dyDescent="0.2">
      <c r="A517" s="11" t="s">
        <v>1441</v>
      </c>
      <c r="B517" s="12" t="s">
        <v>1442</v>
      </c>
      <c r="C517" s="12" t="s">
        <v>17</v>
      </c>
      <c r="D517" s="13" t="s">
        <v>1443</v>
      </c>
      <c r="E517" s="12" t="s">
        <v>25</v>
      </c>
      <c r="F517" s="14">
        <v>30</v>
      </c>
      <c r="G517" s="15">
        <f>VLOOKUP(A517,'Orçamento Analítico'!$A:$H,8,0)</f>
        <v>242.92000000000002</v>
      </c>
      <c r="H517" s="15">
        <f t="shared" si="65"/>
        <v>7287.6</v>
      </c>
    </row>
    <row r="518" spans="1:8" x14ac:dyDescent="0.2">
      <c r="A518" s="11" t="s">
        <v>1444</v>
      </c>
      <c r="B518" s="12" t="s">
        <v>1445</v>
      </c>
      <c r="C518" s="12" t="s">
        <v>17</v>
      </c>
      <c r="D518" s="13" t="s">
        <v>1446</v>
      </c>
      <c r="E518" s="12" t="s">
        <v>25</v>
      </c>
      <c r="F518" s="14">
        <v>31</v>
      </c>
      <c r="G518" s="15">
        <f>VLOOKUP(A518,'Orçamento Analítico'!$A:$H,8,0)</f>
        <v>31.869999999999997</v>
      </c>
      <c r="H518" s="15">
        <f t="shared" si="65"/>
        <v>987.97</v>
      </c>
    </row>
    <row r="519" spans="1:8" x14ac:dyDescent="0.2">
      <c r="A519" s="11" t="s">
        <v>1447</v>
      </c>
      <c r="B519" s="12" t="s">
        <v>1448</v>
      </c>
      <c r="C519" s="12" t="s">
        <v>17</v>
      </c>
      <c r="D519" s="13" t="s">
        <v>1449</v>
      </c>
      <c r="E519" s="12" t="s">
        <v>25</v>
      </c>
      <c r="F519" s="14">
        <v>29</v>
      </c>
      <c r="G519" s="15">
        <f>VLOOKUP(A519,'Orçamento Analítico'!$A:$H,8,0)</f>
        <v>39.17</v>
      </c>
      <c r="H519" s="15">
        <f t="shared" si="65"/>
        <v>1135.93</v>
      </c>
    </row>
    <row r="520" spans="1:8" x14ac:dyDescent="0.2">
      <c r="A520" s="11" t="s">
        <v>1450</v>
      </c>
      <c r="B520" s="12" t="s">
        <v>1451</v>
      </c>
      <c r="C520" s="12" t="s">
        <v>17</v>
      </c>
      <c r="D520" s="13" t="s">
        <v>1452</v>
      </c>
      <c r="E520" s="12" t="s">
        <v>25</v>
      </c>
      <c r="F520" s="14">
        <v>10</v>
      </c>
      <c r="G520" s="15">
        <f>VLOOKUP(A520,'Orçamento Analítico'!$A:$H,8,0)</f>
        <v>58.36</v>
      </c>
      <c r="H520" s="15">
        <f t="shared" si="65"/>
        <v>583.6</v>
      </c>
    </row>
    <row r="521" spans="1:8" x14ac:dyDescent="0.2">
      <c r="A521" s="11" t="s">
        <v>1453</v>
      </c>
      <c r="B521" s="12" t="s">
        <v>1454</v>
      </c>
      <c r="C521" s="12" t="s">
        <v>17</v>
      </c>
      <c r="D521" s="13" t="s">
        <v>1455</v>
      </c>
      <c r="E521" s="12" t="s">
        <v>25</v>
      </c>
      <c r="F521" s="14">
        <v>4</v>
      </c>
      <c r="G521" s="15">
        <f>VLOOKUP(A521,'Orçamento Analítico'!$A:$H,8,0)</f>
        <v>58.980000000000004</v>
      </c>
      <c r="H521" s="15">
        <f t="shared" si="65"/>
        <v>235.92</v>
      </c>
    </row>
    <row r="522" spans="1:8" x14ac:dyDescent="0.2">
      <c r="A522" s="11" t="s">
        <v>1456</v>
      </c>
      <c r="B522" s="12" t="s">
        <v>1457</v>
      </c>
      <c r="C522" s="12" t="s">
        <v>17</v>
      </c>
      <c r="D522" s="13" t="s">
        <v>1458</v>
      </c>
      <c r="E522" s="12" t="s">
        <v>25</v>
      </c>
      <c r="F522" s="14">
        <v>7</v>
      </c>
      <c r="G522" s="15">
        <f>VLOOKUP(A522,'Orçamento Analítico'!$A:$H,8,0)</f>
        <v>41.07</v>
      </c>
      <c r="H522" s="15">
        <f t="shared" si="65"/>
        <v>287.49</v>
      </c>
    </row>
    <row r="523" spans="1:8" x14ac:dyDescent="0.2">
      <c r="A523" s="11" t="s">
        <v>1459</v>
      </c>
      <c r="B523" s="12" t="s">
        <v>1460</v>
      </c>
      <c r="C523" s="12" t="s">
        <v>17</v>
      </c>
      <c r="D523" s="13" t="s">
        <v>1461</v>
      </c>
      <c r="E523" s="12" t="s">
        <v>25</v>
      </c>
      <c r="F523" s="14">
        <v>5</v>
      </c>
      <c r="G523" s="15">
        <f>VLOOKUP(A523,'Orçamento Analítico'!$A:$H,8,0)</f>
        <v>60.26</v>
      </c>
      <c r="H523" s="15">
        <f t="shared" si="65"/>
        <v>301.3</v>
      </c>
    </row>
    <row r="524" spans="1:8" ht="45" x14ac:dyDescent="0.2">
      <c r="A524" s="11" t="s">
        <v>1462</v>
      </c>
      <c r="B524" s="12" t="s">
        <v>1463</v>
      </c>
      <c r="C524" s="12" t="s">
        <v>17</v>
      </c>
      <c r="D524" s="13" t="s">
        <v>1464</v>
      </c>
      <c r="E524" s="12" t="s">
        <v>65</v>
      </c>
      <c r="F524" s="14">
        <v>6</v>
      </c>
      <c r="G524" s="15">
        <f>VLOOKUP(A524,'Orçamento Analítico'!$A:$H,8,0)</f>
        <v>255.17</v>
      </c>
      <c r="H524" s="15">
        <f t="shared" si="65"/>
        <v>1531.02</v>
      </c>
    </row>
    <row r="525" spans="1:8" ht="56.25" x14ac:dyDescent="0.2">
      <c r="A525" s="11" t="s">
        <v>1465</v>
      </c>
      <c r="B525" s="12" t="s">
        <v>1466</v>
      </c>
      <c r="C525" s="12" t="s">
        <v>17</v>
      </c>
      <c r="D525" s="13" t="s">
        <v>1467</v>
      </c>
      <c r="E525" s="12" t="s">
        <v>25</v>
      </c>
      <c r="F525" s="14">
        <v>8</v>
      </c>
      <c r="G525" s="15">
        <f>VLOOKUP(A525,'Orçamento Analítico'!$A:$H,8,0)</f>
        <v>138.11000000000001</v>
      </c>
      <c r="H525" s="15">
        <f t="shared" si="65"/>
        <v>1104.8800000000001</v>
      </c>
    </row>
    <row r="526" spans="1:8" ht="22.5" x14ac:dyDescent="0.2">
      <c r="A526" s="11" t="s">
        <v>1468</v>
      </c>
      <c r="B526" s="12" t="s">
        <v>1329</v>
      </c>
      <c r="C526" s="12" t="s">
        <v>17</v>
      </c>
      <c r="D526" s="13" t="s">
        <v>1330</v>
      </c>
      <c r="E526" s="12" t="s">
        <v>129</v>
      </c>
      <c r="F526" s="14">
        <v>24</v>
      </c>
      <c r="G526" s="15">
        <f>VLOOKUP(A526,'Orçamento Analítico'!$A:$H,8,0)</f>
        <v>107.88999999999999</v>
      </c>
      <c r="H526" s="15">
        <f t="shared" si="65"/>
        <v>2589.36</v>
      </c>
    </row>
    <row r="527" spans="1:8" ht="22.5" x14ac:dyDescent="0.2">
      <c r="A527" s="11" t="s">
        <v>1469</v>
      </c>
      <c r="B527" s="12" t="s">
        <v>1326</v>
      </c>
      <c r="C527" s="12" t="s">
        <v>17</v>
      </c>
      <c r="D527" s="13" t="s">
        <v>1327</v>
      </c>
      <c r="E527" s="12" t="s">
        <v>242</v>
      </c>
      <c r="F527" s="14">
        <v>46</v>
      </c>
      <c r="G527" s="15">
        <f>VLOOKUP(A527,'Orçamento Analítico'!$A:$H,8,0)</f>
        <v>75.53</v>
      </c>
      <c r="H527" s="15">
        <f t="shared" si="65"/>
        <v>3474.38</v>
      </c>
    </row>
    <row r="528" spans="1:8" ht="22.5" x14ac:dyDescent="0.2">
      <c r="A528" s="11" t="s">
        <v>1470</v>
      </c>
      <c r="B528" s="12" t="s">
        <v>1471</v>
      </c>
      <c r="C528" s="12" t="str">
        <f>VLOOKUP(B528,'Insumos e Serviços'!$A:$F,2,0)</f>
        <v>SINAPI</v>
      </c>
      <c r="D528" s="13" t="str">
        <f>VLOOKUP(B528,'Insumos e Serviços'!$A:$F,4,0)</f>
        <v>CONDULETE DE PVC, TIPO LL, PARA ELETRODUTO DE PVC SOLDÁVEL DN 25 MM (3/4''), APARENTE - FORNECIMENTO E INSTALAÇÃO. AF_11/2016</v>
      </c>
      <c r="E528" s="12" t="str">
        <f>VLOOKUP(B528,'Insumos e Serviços'!$A:$F,5,0)</f>
        <v>UN</v>
      </c>
      <c r="F528" s="14">
        <v>8</v>
      </c>
      <c r="G528" s="15">
        <f>VLOOKUP(B528,'Insumos e Serviços'!$A:$F,6,0)</f>
        <v>24.76</v>
      </c>
      <c r="H528" s="15">
        <f t="shared" si="65"/>
        <v>198.08</v>
      </c>
    </row>
    <row r="529" spans="1:8" x14ac:dyDescent="0.2">
      <c r="A529" s="11" t="s">
        <v>1472</v>
      </c>
      <c r="B529" s="12" t="s">
        <v>1473</v>
      </c>
      <c r="C529" s="12" t="str">
        <f>VLOOKUP(B529,'Insumos e Serviços'!$A:$F,2,0)</f>
        <v>SINAPI</v>
      </c>
      <c r="D529" s="13" t="str">
        <f>VLOOKUP(B529,'Insumos e Serviços'!$A:$F,4,0)</f>
        <v>CONDULETE DE PVC, TIPO LL, PARA ELETRODUTO DE PVC SOLDÁVEL DN 32 MM (1</v>
      </c>
      <c r="E529" s="12" t="str">
        <f>VLOOKUP(B529,'Insumos e Serviços'!$A:$F,5,0)</f>
        <v>UN</v>
      </c>
      <c r="F529" s="14">
        <v>195</v>
      </c>
      <c r="G529" s="15">
        <f>VLOOKUP(B529,'Insumos e Serviços'!$A:$F,6,0)</f>
        <v>27.16</v>
      </c>
      <c r="H529" s="15">
        <f t="shared" si="65"/>
        <v>5296.2</v>
      </c>
    </row>
    <row r="530" spans="1:8" ht="22.5" x14ac:dyDescent="0.2">
      <c r="A530" s="11" t="s">
        <v>1475</v>
      </c>
      <c r="B530" s="12" t="s">
        <v>1476</v>
      </c>
      <c r="C530" s="12" t="str">
        <f>VLOOKUP(B530,'Insumos e Serviços'!$A:$F,2,0)</f>
        <v>SINAPI</v>
      </c>
      <c r="D530" s="13" t="str">
        <f>VLOOKUP(B530,'Insumos e Serviços'!$A:$F,4,0)</f>
        <v>CONDULETE DE ALUMÍNIO, TIPO LR, PARA ELETRODUTO DE AÇO GALVANIZADO DN 25 MM (1</v>
      </c>
      <c r="E530" s="12" t="str">
        <f>VLOOKUP(B530,'Insumos e Serviços'!$A:$F,5,0)</f>
        <v>UN</v>
      </c>
      <c r="F530" s="14">
        <v>5</v>
      </c>
      <c r="G530" s="15">
        <f>VLOOKUP(B530,'Insumos e Serviços'!$A:$F,6,0)</f>
        <v>26.58</v>
      </c>
      <c r="H530" s="15">
        <f t="shared" si="65"/>
        <v>132.9</v>
      </c>
    </row>
    <row r="531" spans="1:8" ht="33.75" x14ac:dyDescent="0.2">
      <c r="A531" s="11" t="s">
        <v>1478</v>
      </c>
      <c r="B531" s="12" t="s">
        <v>1479</v>
      </c>
      <c r="C531" s="12" t="s">
        <v>17</v>
      </c>
      <c r="D531" s="13" t="s">
        <v>1480</v>
      </c>
      <c r="E531" s="12" t="s">
        <v>25</v>
      </c>
      <c r="F531" s="14">
        <v>7</v>
      </c>
      <c r="G531" s="15">
        <f>VLOOKUP(A531,'Orçamento Analítico'!$A:$H,8,0)</f>
        <v>108.2</v>
      </c>
      <c r="H531" s="15">
        <f t="shared" si="65"/>
        <v>757.4</v>
      </c>
    </row>
    <row r="532" spans="1:8" x14ac:dyDescent="0.2">
      <c r="A532" s="11" t="s">
        <v>1481</v>
      </c>
      <c r="B532" s="12" t="s">
        <v>1482</v>
      </c>
      <c r="C532" s="12" t="s">
        <v>17</v>
      </c>
      <c r="D532" s="13" t="s">
        <v>1483</v>
      </c>
      <c r="E532" s="12" t="s">
        <v>25</v>
      </c>
      <c r="F532" s="14">
        <v>22</v>
      </c>
      <c r="G532" s="15">
        <f>VLOOKUP(A532,'Orçamento Analítico'!$A:$H,8,0)</f>
        <v>517.28</v>
      </c>
      <c r="H532" s="15">
        <f t="shared" si="65"/>
        <v>11380.16</v>
      </c>
    </row>
    <row r="533" spans="1:8" x14ac:dyDescent="0.2">
      <c r="A533" s="11" t="s">
        <v>1484</v>
      </c>
      <c r="B533" s="12" t="s">
        <v>1485</v>
      </c>
      <c r="C533" s="12" t="s">
        <v>17</v>
      </c>
      <c r="D533" s="13" t="s">
        <v>1486</v>
      </c>
      <c r="E533" s="12" t="s">
        <v>25</v>
      </c>
      <c r="F533" s="14">
        <v>14</v>
      </c>
      <c r="G533" s="15">
        <f>VLOOKUP(A533,'Orçamento Analítico'!$A:$H,8,0)</f>
        <v>356.1</v>
      </c>
      <c r="H533" s="15">
        <f t="shared" si="65"/>
        <v>4985.3999999999996</v>
      </c>
    </row>
    <row r="534" spans="1:8" x14ac:dyDescent="0.2">
      <c r="A534" s="11" t="s">
        <v>1487</v>
      </c>
      <c r="B534" s="12" t="s">
        <v>1488</v>
      </c>
      <c r="C534" s="12" t="s">
        <v>17</v>
      </c>
      <c r="D534" s="13" t="s">
        <v>1489</v>
      </c>
      <c r="E534" s="12" t="s">
        <v>25</v>
      </c>
      <c r="F534" s="14">
        <v>130</v>
      </c>
      <c r="G534" s="15">
        <f>VLOOKUP(A534,'Orçamento Analítico'!$A:$H,8,0)</f>
        <v>7.89</v>
      </c>
      <c r="H534" s="15">
        <f t="shared" si="65"/>
        <v>1025.7</v>
      </c>
    </row>
    <row r="535" spans="1:8" x14ac:dyDescent="0.2">
      <c r="A535" s="16" t="s">
        <v>1490</v>
      </c>
      <c r="B535" s="16"/>
      <c r="C535" s="16"/>
      <c r="D535" s="16" t="s">
        <v>1491</v>
      </c>
      <c r="E535" s="16"/>
      <c r="F535" s="17"/>
      <c r="G535" s="16"/>
      <c r="H535" s="18">
        <f>SUM(H536:H546)</f>
        <v>48536.280000000006</v>
      </c>
    </row>
    <row r="536" spans="1:8" ht="22.5" x14ac:dyDescent="0.2">
      <c r="A536" s="11" t="s">
        <v>1492</v>
      </c>
      <c r="B536" s="12" t="s">
        <v>1493</v>
      </c>
      <c r="C536" s="12" t="s">
        <v>17</v>
      </c>
      <c r="D536" s="13" t="s">
        <v>1494</v>
      </c>
      <c r="E536" s="12" t="s">
        <v>25</v>
      </c>
      <c r="F536" s="14">
        <v>40</v>
      </c>
      <c r="G536" s="15">
        <f>VLOOKUP(A536,'Orçamento Analítico'!$A:$H,8,0)</f>
        <v>41.86</v>
      </c>
      <c r="H536" s="15">
        <f t="shared" ref="H536:H546" si="66">TRUNC(F536 * G536, 2)</f>
        <v>1674.4</v>
      </c>
    </row>
    <row r="537" spans="1:8" ht="56.25" x14ac:dyDescent="0.2">
      <c r="A537" s="11" t="s">
        <v>1495</v>
      </c>
      <c r="B537" s="12" t="s">
        <v>1496</v>
      </c>
      <c r="C537" s="12" t="s">
        <v>17</v>
      </c>
      <c r="D537" s="13" t="s">
        <v>1497</v>
      </c>
      <c r="E537" s="12" t="s">
        <v>25</v>
      </c>
      <c r="F537" s="14">
        <v>1</v>
      </c>
      <c r="G537" s="15">
        <f>VLOOKUP(A537,'Orçamento Analítico'!$A:$H,8,0)</f>
        <v>522.91</v>
      </c>
      <c r="H537" s="15">
        <f t="shared" si="66"/>
        <v>522.91</v>
      </c>
    </row>
    <row r="538" spans="1:8" ht="45" x14ac:dyDescent="0.2">
      <c r="A538" s="11" t="s">
        <v>1498</v>
      </c>
      <c r="B538" s="12" t="s">
        <v>1499</v>
      </c>
      <c r="C538" s="12" t="s">
        <v>17</v>
      </c>
      <c r="D538" s="13" t="s">
        <v>1500</v>
      </c>
      <c r="E538" s="12" t="s">
        <v>25</v>
      </c>
      <c r="F538" s="14">
        <v>3</v>
      </c>
      <c r="G538" s="15">
        <f>VLOOKUP(A538,'Orçamento Analítico'!$A:$H,8,0)</f>
        <v>170.79</v>
      </c>
      <c r="H538" s="15">
        <f t="shared" si="66"/>
        <v>512.37</v>
      </c>
    </row>
    <row r="539" spans="1:8" x14ac:dyDescent="0.2">
      <c r="A539" s="11" t="s">
        <v>1501</v>
      </c>
      <c r="B539" s="12" t="s">
        <v>1502</v>
      </c>
      <c r="C539" s="12" t="s">
        <v>17</v>
      </c>
      <c r="D539" s="13" t="s">
        <v>1503</v>
      </c>
      <c r="E539" s="12" t="s">
        <v>25</v>
      </c>
      <c r="F539" s="14">
        <v>23</v>
      </c>
      <c r="G539" s="15">
        <f>VLOOKUP(A539,'Orçamento Analítico'!$A:$H,8,0)</f>
        <v>33.65</v>
      </c>
      <c r="H539" s="15">
        <f t="shared" si="66"/>
        <v>773.95</v>
      </c>
    </row>
    <row r="540" spans="1:8" ht="33.75" x14ac:dyDescent="0.2">
      <c r="A540" s="11" t="s">
        <v>1504</v>
      </c>
      <c r="B540" s="12" t="s">
        <v>1505</v>
      </c>
      <c r="C540" s="12" t="s">
        <v>17</v>
      </c>
      <c r="D540" s="13" t="s">
        <v>1506</v>
      </c>
      <c r="E540" s="12" t="s">
        <v>65</v>
      </c>
      <c r="F540" s="14">
        <v>34</v>
      </c>
      <c r="G540" s="15">
        <f>VLOOKUP(A540,'Orçamento Analítico'!$A:$H,8,0)</f>
        <v>54.85</v>
      </c>
      <c r="H540" s="15">
        <f t="shared" si="66"/>
        <v>1864.9</v>
      </c>
    </row>
    <row r="541" spans="1:8" ht="22.5" x14ac:dyDescent="0.2">
      <c r="A541" s="11" t="s">
        <v>1507</v>
      </c>
      <c r="B541" s="12" t="s">
        <v>1508</v>
      </c>
      <c r="C541" s="12" t="str">
        <f>VLOOKUP(B541,'Insumos e Serviços'!$A:$F,2,0)</f>
        <v>SINAPI</v>
      </c>
      <c r="D541" s="13" t="str">
        <f>VLOOKUP(B541,'Insumos e Serviços'!$A:$F,4,0)</f>
        <v>CORDOALHA DE COBRE NU 35 MM², NÃO ENTERRADA, COM ISOLADOR - FORNECIMENTO E INSTALAÇÃO. AF_12/2017</v>
      </c>
      <c r="E541" s="12" t="str">
        <f>VLOOKUP(B541,'Insumos e Serviços'!$A:$F,5,0)</f>
        <v>M</v>
      </c>
      <c r="F541" s="14">
        <v>481</v>
      </c>
      <c r="G541" s="15">
        <f>VLOOKUP(B541,'Insumos e Serviços'!$A:$F,6,0)</f>
        <v>49.7</v>
      </c>
      <c r="H541" s="15">
        <f t="shared" si="66"/>
        <v>23905.7</v>
      </c>
    </row>
    <row r="542" spans="1:8" ht="22.5" x14ac:dyDescent="0.2">
      <c r="A542" s="11" t="s">
        <v>1510</v>
      </c>
      <c r="B542" s="12" t="s">
        <v>1511</v>
      </c>
      <c r="C542" s="12" t="s">
        <v>17</v>
      </c>
      <c r="D542" s="13" t="s">
        <v>1512</v>
      </c>
      <c r="E542" s="12" t="s">
        <v>242</v>
      </c>
      <c r="F542" s="14">
        <v>244</v>
      </c>
      <c r="G542" s="15">
        <f>VLOOKUP(A542,'Orçamento Analítico'!$A:$H,8,0)</f>
        <v>52.379999999999995</v>
      </c>
      <c r="H542" s="15">
        <f t="shared" si="66"/>
        <v>12780.72</v>
      </c>
    </row>
    <row r="543" spans="1:8" ht="22.5" x14ac:dyDescent="0.2">
      <c r="A543" s="11" t="s">
        <v>1513</v>
      </c>
      <c r="B543" s="12" t="s">
        <v>1514</v>
      </c>
      <c r="C543" s="12" t="s">
        <v>17</v>
      </c>
      <c r="D543" s="13" t="s">
        <v>1515</v>
      </c>
      <c r="E543" s="12" t="s">
        <v>65</v>
      </c>
      <c r="F543" s="14">
        <v>97</v>
      </c>
      <c r="G543" s="15">
        <f>VLOOKUP(A543,'Orçamento Analítico'!$A:$H,8,0)</f>
        <v>20.61</v>
      </c>
      <c r="H543" s="15">
        <f t="shared" si="66"/>
        <v>1999.17</v>
      </c>
    </row>
    <row r="544" spans="1:8" ht="33.75" x14ac:dyDescent="0.2">
      <c r="A544" s="11" t="s">
        <v>1516</v>
      </c>
      <c r="B544" s="12" t="s">
        <v>1517</v>
      </c>
      <c r="C544" s="12" t="s">
        <v>17</v>
      </c>
      <c r="D544" s="13" t="s">
        <v>1518</v>
      </c>
      <c r="E544" s="12" t="s">
        <v>25</v>
      </c>
      <c r="F544" s="14">
        <v>20</v>
      </c>
      <c r="G544" s="15">
        <f>VLOOKUP(A544,'Orçamento Analítico'!$A:$H,8,0)</f>
        <v>114.25</v>
      </c>
      <c r="H544" s="15">
        <f t="shared" si="66"/>
        <v>2285</v>
      </c>
    </row>
    <row r="545" spans="1:8" x14ac:dyDescent="0.2">
      <c r="A545" s="11" t="s">
        <v>1519</v>
      </c>
      <c r="B545" s="12" t="s">
        <v>1520</v>
      </c>
      <c r="C545" s="12" t="s">
        <v>17</v>
      </c>
      <c r="D545" s="13" t="s">
        <v>1521</v>
      </c>
      <c r="E545" s="12" t="s">
        <v>25</v>
      </c>
      <c r="F545" s="14">
        <v>40</v>
      </c>
      <c r="G545" s="15">
        <f>VLOOKUP(A545,'Orçamento Analítico'!$A:$H,8,0)</f>
        <v>30.17</v>
      </c>
      <c r="H545" s="15">
        <f t="shared" si="66"/>
        <v>1206.8</v>
      </c>
    </row>
    <row r="546" spans="1:8" x14ac:dyDescent="0.2">
      <c r="A546" s="11" t="s">
        <v>1522</v>
      </c>
      <c r="B546" s="12" t="s">
        <v>1523</v>
      </c>
      <c r="C546" s="12" t="s">
        <v>17</v>
      </c>
      <c r="D546" s="13" t="s">
        <v>1524</v>
      </c>
      <c r="E546" s="12" t="s">
        <v>102</v>
      </c>
      <c r="F546" s="14">
        <v>2</v>
      </c>
      <c r="G546" s="15">
        <f>VLOOKUP(A546,'Orçamento Analítico'!$A:$H,8,0)</f>
        <v>505.18</v>
      </c>
      <c r="H546" s="15">
        <f t="shared" si="66"/>
        <v>1010.36</v>
      </c>
    </row>
    <row r="547" spans="1:8" x14ac:dyDescent="0.2">
      <c r="A547" s="16" t="s">
        <v>1525</v>
      </c>
      <c r="B547" s="16"/>
      <c r="C547" s="16"/>
      <c r="D547" s="16" t="s">
        <v>1526</v>
      </c>
      <c r="E547" s="16"/>
      <c r="F547" s="17"/>
      <c r="G547" s="16"/>
      <c r="H547" s="18">
        <f>SUM(H548:H549)</f>
        <v>337904.4</v>
      </c>
    </row>
    <row r="548" spans="1:8" ht="112.5" x14ac:dyDescent="0.2">
      <c r="A548" s="11" t="s">
        <v>1527</v>
      </c>
      <c r="B548" s="12" t="s">
        <v>1528</v>
      </c>
      <c r="C548" s="12" t="s">
        <v>17</v>
      </c>
      <c r="D548" s="13" t="s">
        <v>1529</v>
      </c>
      <c r="E548" s="12" t="s">
        <v>25</v>
      </c>
      <c r="F548" s="14">
        <v>1</v>
      </c>
      <c r="G548" s="15">
        <f>VLOOKUP(A548,'Orçamento Analítico'!$A:$H,8,0)</f>
        <v>232071.91999999998</v>
      </c>
      <c r="H548" s="15">
        <f t="shared" ref="H548:H549" si="67">TRUNC(F548 * G548, 2)</f>
        <v>232071.92</v>
      </c>
    </row>
    <row r="549" spans="1:8" ht="78.75" x14ac:dyDescent="0.2">
      <c r="A549" s="11" t="s">
        <v>1530</v>
      </c>
      <c r="B549" s="12" t="s">
        <v>1531</v>
      </c>
      <c r="C549" s="12" t="s">
        <v>17</v>
      </c>
      <c r="D549" s="13" t="s">
        <v>1532</v>
      </c>
      <c r="E549" s="12" t="s">
        <v>25</v>
      </c>
      <c r="F549" s="14">
        <v>1</v>
      </c>
      <c r="G549" s="15">
        <f>VLOOKUP(A549,'Orçamento Analítico'!$A:$H,8,0)</f>
        <v>105832.48</v>
      </c>
      <c r="H549" s="15">
        <f t="shared" si="67"/>
        <v>105832.48</v>
      </c>
    </row>
    <row r="550" spans="1:8" x14ac:dyDescent="0.2">
      <c r="A550" s="16" t="s">
        <v>1533</v>
      </c>
      <c r="B550" s="16"/>
      <c r="C550" s="16"/>
      <c r="D550" s="16" t="s">
        <v>1534</v>
      </c>
      <c r="E550" s="16"/>
      <c r="F550" s="17"/>
      <c r="G550" s="16"/>
      <c r="H550" s="18">
        <f>SUM(H551:H566)</f>
        <v>499508.87</v>
      </c>
    </row>
    <row r="551" spans="1:8" ht="67.5" x14ac:dyDescent="0.2">
      <c r="A551" s="11" t="s">
        <v>1535</v>
      </c>
      <c r="B551" s="12" t="s">
        <v>1536</v>
      </c>
      <c r="C551" s="12" t="s">
        <v>17</v>
      </c>
      <c r="D551" s="13" t="s">
        <v>1537</v>
      </c>
      <c r="E551" s="12" t="s">
        <v>25</v>
      </c>
      <c r="F551" s="14">
        <v>260</v>
      </c>
      <c r="G551" s="15">
        <f>VLOOKUP(A551,'Orçamento Analítico'!$A:$H,8,0)</f>
        <v>970.52</v>
      </c>
      <c r="H551" s="15">
        <f t="shared" ref="H551:H566" si="68">TRUNC(F551 * G551, 2)</f>
        <v>252335.2</v>
      </c>
    </row>
    <row r="552" spans="1:8" ht="90" x14ac:dyDescent="0.2">
      <c r="A552" s="11" t="s">
        <v>1538</v>
      </c>
      <c r="B552" s="12" t="s">
        <v>1539</v>
      </c>
      <c r="C552" s="12" t="s">
        <v>17</v>
      </c>
      <c r="D552" s="13" t="s">
        <v>1540</v>
      </c>
      <c r="E552" s="12" t="s">
        <v>25</v>
      </c>
      <c r="F552" s="14">
        <v>7</v>
      </c>
      <c r="G552" s="15">
        <f>VLOOKUP(A552,'Orçamento Analítico'!$A:$H,8,0)</f>
        <v>21586.080000000002</v>
      </c>
      <c r="H552" s="15">
        <f t="shared" si="68"/>
        <v>151102.56</v>
      </c>
    </row>
    <row r="553" spans="1:8" x14ac:dyDescent="0.2">
      <c r="A553" s="11" t="s">
        <v>1541</v>
      </c>
      <c r="B553" s="12" t="s">
        <v>1542</v>
      </c>
      <c r="C553" s="12" t="s">
        <v>17</v>
      </c>
      <c r="D553" s="13" t="s">
        <v>1543</v>
      </c>
      <c r="E553" s="12" t="s">
        <v>25</v>
      </c>
      <c r="F553" s="14">
        <v>1</v>
      </c>
      <c r="G553" s="15">
        <f>VLOOKUP(A553,'Orçamento Analítico'!$A:$H,8,0)</f>
        <v>13236.689999999999</v>
      </c>
      <c r="H553" s="15">
        <f t="shared" si="68"/>
        <v>13236.69</v>
      </c>
    </row>
    <row r="554" spans="1:8" ht="22.5" x14ac:dyDescent="0.2">
      <c r="A554" s="11" t="s">
        <v>1544</v>
      </c>
      <c r="B554" s="12" t="s">
        <v>1545</v>
      </c>
      <c r="C554" s="12" t="s">
        <v>17</v>
      </c>
      <c r="D554" s="13" t="s">
        <v>1546</v>
      </c>
      <c r="E554" s="12" t="s">
        <v>25</v>
      </c>
      <c r="F554" s="14">
        <v>6</v>
      </c>
      <c r="G554" s="15">
        <f>VLOOKUP(A554,'Orçamento Analítico'!$A:$H,8,0)</f>
        <v>961.43999999999994</v>
      </c>
      <c r="H554" s="15">
        <f t="shared" si="68"/>
        <v>5768.64</v>
      </c>
    </row>
    <row r="555" spans="1:8" ht="22.5" x14ac:dyDescent="0.2">
      <c r="A555" s="11" t="s">
        <v>1547</v>
      </c>
      <c r="B555" s="12" t="s">
        <v>1548</v>
      </c>
      <c r="C555" s="12" t="s">
        <v>17</v>
      </c>
      <c r="D555" s="13" t="s">
        <v>1549</v>
      </c>
      <c r="E555" s="12" t="s">
        <v>25</v>
      </c>
      <c r="F555" s="14">
        <v>2</v>
      </c>
      <c r="G555" s="15">
        <f>VLOOKUP(A555,'Orçamento Analítico'!$A:$H,8,0)</f>
        <v>1376.6399999999999</v>
      </c>
      <c r="H555" s="15">
        <f t="shared" si="68"/>
        <v>2753.28</v>
      </c>
    </row>
    <row r="556" spans="1:8" ht="33.75" x14ac:dyDescent="0.2">
      <c r="A556" s="11" t="s">
        <v>1550</v>
      </c>
      <c r="B556" s="12" t="s">
        <v>1551</v>
      </c>
      <c r="C556" s="12" t="s">
        <v>17</v>
      </c>
      <c r="D556" s="13" t="s">
        <v>1552</v>
      </c>
      <c r="E556" s="12" t="s">
        <v>25</v>
      </c>
      <c r="F556" s="14">
        <v>7</v>
      </c>
      <c r="G556" s="15">
        <f>VLOOKUP(A556,'Orçamento Analítico'!$A:$H,8,0)</f>
        <v>1238.5899999999999</v>
      </c>
      <c r="H556" s="15">
        <f t="shared" si="68"/>
        <v>8670.1299999999992</v>
      </c>
    </row>
    <row r="557" spans="1:8" x14ac:dyDescent="0.2">
      <c r="A557" s="11" t="s">
        <v>1553</v>
      </c>
      <c r="B557" s="12" t="s">
        <v>1319</v>
      </c>
      <c r="C557" s="12" t="s">
        <v>17</v>
      </c>
      <c r="D557" s="13" t="s">
        <v>1320</v>
      </c>
      <c r="E557" s="12" t="s">
        <v>1321</v>
      </c>
      <c r="F557" s="14">
        <v>1</v>
      </c>
      <c r="G557" s="15">
        <f>VLOOKUP(A557,'Orçamento Analítico'!$A:$H,8,0)</f>
        <v>654.84</v>
      </c>
      <c r="H557" s="15">
        <f t="shared" si="68"/>
        <v>654.84</v>
      </c>
    </row>
    <row r="558" spans="1:8" ht="33.75" x14ac:dyDescent="0.2">
      <c r="A558" s="11" t="s">
        <v>1554</v>
      </c>
      <c r="B558" s="12" t="s">
        <v>29</v>
      </c>
      <c r="C558" s="12" t="s">
        <v>17</v>
      </c>
      <c r="D558" s="13" t="s">
        <v>1555</v>
      </c>
      <c r="E558" s="12" t="s">
        <v>129</v>
      </c>
      <c r="F558" s="14">
        <v>132</v>
      </c>
      <c r="G558" s="15">
        <f>VLOOKUP(A558,'Orçamento Analítico'!$A:$H,8,0)</f>
        <v>48.379999999999995</v>
      </c>
      <c r="H558" s="15">
        <f t="shared" si="68"/>
        <v>6386.16</v>
      </c>
    </row>
    <row r="559" spans="1:8" ht="33.75" x14ac:dyDescent="0.2">
      <c r="A559" s="11" t="s">
        <v>1556</v>
      </c>
      <c r="B559" s="12" t="s">
        <v>1557</v>
      </c>
      <c r="C559" s="12" t="s">
        <v>17</v>
      </c>
      <c r="D559" s="13" t="s">
        <v>1558</v>
      </c>
      <c r="E559" s="12" t="s">
        <v>129</v>
      </c>
      <c r="F559" s="14">
        <v>198</v>
      </c>
      <c r="G559" s="15">
        <f>VLOOKUP(A559,'Orçamento Analítico'!$A:$H,8,0)</f>
        <v>86.42</v>
      </c>
      <c r="H559" s="15">
        <f t="shared" si="68"/>
        <v>17111.16</v>
      </c>
    </row>
    <row r="560" spans="1:8" ht="33.75" x14ac:dyDescent="0.2">
      <c r="A560" s="11" t="s">
        <v>1559</v>
      </c>
      <c r="B560" s="12" t="s">
        <v>1560</v>
      </c>
      <c r="C560" s="12" t="s">
        <v>17</v>
      </c>
      <c r="D560" s="13" t="s">
        <v>1561</v>
      </c>
      <c r="E560" s="12" t="s">
        <v>129</v>
      </c>
      <c r="F560" s="14">
        <v>2971</v>
      </c>
      <c r="G560" s="15">
        <f>VLOOKUP(A560,'Orçamento Analítico'!$A:$H,8,0)</f>
        <v>9.16</v>
      </c>
      <c r="H560" s="15">
        <f t="shared" si="68"/>
        <v>27214.36</v>
      </c>
    </row>
    <row r="561" spans="1:8" ht="33.75" x14ac:dyDescent="0.2">
      <c r="A561" s="11" t="s">
        <v>1562</v>
      </c>
      <c r="B561" s="12" t="s">
        <v>1563</v>
      </c>
      <c r="C561" s="12" t="s">
        <v>17</v>
      </c>
      <c r="D561" s="13" t="s">
        <v>1564</v>
      </c>
      <c r="E561" s="12" t="s">
        <v>242</v>
      </c>
      <c r="F561" s="14">
        <v>66</v>
      </c>
      <c r="G561" s="15">
        <f>VLOOKUP(A561,'Orçamento Analítico'!$A:$H,8,0)</f>
        <v>113.21000000000001</v>
      </c>
      <c r="H561" s="15">
        <f t="shared" si="68"/>
        <v>7471.86</v>
      </c>
    </row>
    <row r="562" spans="1:8" ht="33.75" x14ac:dyDescent="0.2">
      <c r="A562" s="11" t="s">
        <v>1565</v>
      </c>
      <c r="B562" s="12" t="s">
        <v>1566</v>
      </c>
      <c r="C562" s="12" t="s">
        <v>17</v>
      </c>
      <c r="D562" s="13" t="s">
        <v>1567</v>
      </c>
      <c r="E562" s="12" t="s">
        <v>129</v>
      </c>
      <c r="F562" s="14">
        <v>61</v>
      </c>
      <c r="G562" s="15">
        <f>VLOOKUP(A562,'Orçamento Analítico'!$A:$H,8,0)</f>
        <v>59.05</v>
      </c>
      <c r="H562" s="15">
        <f t="shared" si="68"/>
        <v>3602.05</v>
      </c>
    </row>
    <row r="563" spans="1:8" ht="33.75" x14ac:dyDescent="0.2">
      <c r="A563" s="11" t="s">
        <v>1568</v>
      </c>
      <c r="B563" s="12" t="s">
        <v>1415</v>
      </c>
      <c r="C563" s="12" t="s">
        <v>17</v>
      </c>
      <c r="D563" s="13" t="s">
        <v>1416</v>
      </c>
      <c r="E563" s="12" t="s">
        <v>129</v>
      </c>
      <c r="F563" s="14">
        <v>10</v>
      </c>
      <c r="G563" s="15">
        <f>VLOOKUP(A563,'Orçamento Analítico'!$A:$H,8,0)</f>
        <v>45.47</v>
      </c>
      <c r="H563" s="15">
        <f t="shared" si="68"/>
        <v>454.7</v>
      </c>
    </row>
    <row r="564" spans="1:8" ht="33.75" x14ac:dyDescent="0.2">
      <c r="A564" s="11" t="s">
        <v>1569</v>
      </c>
      <c r="B564" s="12" t="s">
        <v>1570</v>
      </c>
      <c r="C564" s="12" t="s">
        <v>17</v>
      </c>
      <c r="D564" s="13" t="s">
        <v>1571</v>
      </c>
      <c r="E564" s="12" t="s">
        <v>129</v>
      </c>
      <c r="F564" s="14">
        <v>15</v>
      </c>
      <c r="G564" s="15">
        <f>VLOOKUP(A564,'Orçamento Analítico'!$A:$H,8,0)</f>
        <v>70.83</v>
      </c>
      <c r="H564" s="15">
        <f t="shared" si="68"/>
        <v>1062.45</v>
      </c>
    </row>
    <row r="565" spans="1:8" ht="22.5" x14ac:dyDescent="0.2">
      <c r="A565" s="11" t="s">
        <v>1572</v>
      </c>
      <c r="B565" s="12" t="s">
        <v>1573</v>
      </c>
      <c r="C565" s="12" t="str">
        <f>VLOOKUP(B565,'Insumos e Serviços'!$A:$F,2,0)</f>
        <v>SINAPI</v>
      </c>
      <c r="D565" s="13" t="str">
        <f>VLOOKUP(B565,'Insumos e Serviços'!$A:$F,4,0)</f>
        <v>ELETRODUTO RÍGIDO SOLDÁVEL, PVC, DN 25 MM (3/4), APARENTE, INSTALADO EM PAREDE - FORNECIMENTO E INSTALAÇÃO. AF_11/2016_P</v>
      </c>
      <c r="E565" s="12" t="str">
        <f>VLOOKUP(B565,'Insumos e Serviços'!$A:$F,5,0)</f>
        <v>M</v>
      </c>
      <c r="F565" s="14">
        <v>27</v>
      </c>
      <c r="G565" s="15">
        <f>VLOOKUP(B565,'Insumos e Serviços'!$A:$F,6,0)</f>
        <v>8.2200000000000006</v>
      </c>
      <c r="H565" s="15">
        <f t="shared" si="68"/>
        <v>221.94</v>
      </c>
    </row>
    <row r="566" spans="1:8" ht="22.5" x14ac:dyDescent="0.2">
      <c r="A566" s="11" t="s">
        <v>1575</v>
      </c>
      <c r="B566" s="12" t="s">
        <v>1341</v>
      </c>
      <c r="C566" s="12" t="s">
        <v>17</v>
      </c>
      <c r="D566" s="13" t="s">
        <v>1342</v>
      </c>
      <c r="E566" s="12" t="s">
        <v>25</v>
      </c>
      <c r="F566" s="14">
        <v>17</v>
      </c>
      <c r="G566" s="15">
        <f>VLOOKUP(A566,'Orçamento Analítico'!$A:$H,8,0)</f>
        <v>86.050000000000011</v>
      </c>
      <c r="H566" s="15">
        <f t="shared" si="68"/>
        <v>1462.85</v>
      </c>
    </row>
    <row r="567" spans="1:8" x14ac:dyDescent="0.2">
      <c r="A567" s="8" t="s">
        <v>1576</v>
      </c>
      <c r="B567" s="8"/>
      <c r="C567" s="8"/>
      <c r="D567" s="8" t="s">
        <v>1577</v>
      </c>
      <c r="E567" s="8"/>
      <c r="F567" s="9"/>
      <c r="G567" s="8"/>
      <c r="H567" s="10">
        <f>SUM(H568:H579)</f>
        <v>223269.90000000002</v>
      </c>
    </row>
    <row r="568" spans="1:8" ht="45" x14ac:dyDescent="0.2">
      <c r="A568" s="11" t="s">
        <v>1578</v>
      </c>
      <c r="B568" s="12" t="s">
        <v>1579</v>
      </c>
      <c r="C568" s="12" t="s">
        <v>17</v>
      </c>
      <c r="D568" s="13" t="s">
        <v>1580</v>
      </c>
      <c r="E568" s="12" t="s">
        <v>25</v>
      </c>
      <c r="F568" s="14">
        <v>1</v>
      </c>
      <c r="G568" s="15">
        <f>VLOOKUP(A568,'Orçamento Analítico'!$A:$H,8,0)</f>
        <v>25765.16</v>
      </c>
      <c r="H568" s="15">
        <f t="shared" ref="H568:H579" si="69">TRUNC(F568 * G568, 2)</f>
        <v>25765.16</v>
      </c>
    </row>
    <row r="569" spans="1:8" x14ac:dyDescent="0.2">
      <c r="A569" s="11" t="s">
        <v>1581</v>
      </c>
      <c r="B569" s="12" t="s">
        <v>1582</v>
      </c>
      <c r="C569" s="12" t="s">
        <v>17</v>
      </c>
      <c r="D569" s="13" t="s">
        <v>1583</v>
      </c>
      <c r="E569" s="12" t="s">
        <v>25</v>
      </c>
      <c r="F569" s="14">
        <v>71</v>
      </c>
      <c r="G569" s="15">
        <f>VLOOKUP(A569,'Orçamento Analítico'!$A:$H,8,0)</f>
        <v>604.69000000000005</v>
      </c>
      <c r="H569" s="15">
        <f t="shared" si="69"/>
        <v>42932.99</v>
      </c>
    </row>
    <row r="570" spans="1:8" x14ac:dyDescent="0.2">
      <c r="A570" s="11" t="s">
        <v>1584</v>
      </c>
      <c r="B570" s="12" t="s">
        <v>1585</v>
      </c>
      <c r="C570" s="12" t="s">
        <v>17</v>
      </c>
      <c r="D570" s="13" t="s">
        <v>1586</v>
      </c>
      <c r="E570" s="12" t="s">
        <v>25</v>
      </c>
      <c r="F570" s="14">
        <v>79</v>
      </c>
      <c r="G570" s="15">
        <f>VLOOKUP(A570,'Orçamento Analítico'!$A:$H,8,0)</f>
        <v>682.04</v>
      </c>
      <c r="H570" s="15">
        <f t="shared" si="69"/>
        <v>53881.16</v>
      </c>
    </row>
    <row r="571" spans="1:8" x14ac:dyDescent="0.2">
      <c r="A571" s="11" t="s">
        <v>1587</v>
      </c>
      <c r="B571" s="12" t="s">
        <v>1588</v>
      </c>
      <c r="C571" s="12" t="s">
        <v>17</v>
      </c>
      <c r="D571" s="13" t="s">
        <v>1589</v>
      </c>
      <c r="E571" s="12" t="s">
        <v>25</v>
      </c>
      <c r="F571" s="14">
        <v>2</v>
      </c>
      <c r="G571" s="15">
        <f>VLOOKUP(A571,'Orçamento Analítico'!$A:$H,8,0)</f>
        <v>567.79999999999995</v>
      </c>
      <c r="H571" s="15">
        <f t="shared" si="69"/>
        <v>1135.5999999999999</v>
      </c>
    </row>
    <row r="572" spans="1:8" x14ac:dyDescent="0.2">
      <c r="A572" s="11" t="s">
        <v>1590</v>
      </c>
      <c r="B572" s="12" t="s">
        <v>1591</v>
      </c>
      <c r="C572" s="12" t="s">
        <v>17</v>
      </c>
      <c r="D572" s="13" t="s">
        <v>1592</v>
      </c>
      <c r="E572" s="12" t="s">
        <v>25</v>
      </c>
      <c r="F572" s="14">
        <v>45</v>
      </c>
      <c r="G572" s="15">
        <f>VLOOKUP(A572,'Orçamento Analítico'!$A:$H,8,0)</f>
        <v>645.15</v>
      </c>
      <c r="H572" s="15">
        <f t="shared" si="69"/>
        <v>29031.75</v>
      </c>
    </row>
    <row r="573" spans="1:8" ht="22.5" x14ac:dyDescent="0.2">
      <c r="A573" s="11" t="s">
        <v>1593</v>
      </c>
      <c r="B573" s="12" t="s">
        <v>1594</v>
      </c>
      <c r="C573" s="12" t="s">
        <v>17</v>
      </c>
      <c r="D573" s="13" t="s">
        <v>1595</v>
      </c>
      <c r="E573" s="12" t="s">
        <v>25</v>
      </c>
      <c r="F573" s="14">
        <v>16</v>
      </c>
      <c r="G573" s="15">
        <f>VLOOKUP(A573,'Orçamento Analítico'!$A:$H,8,0)</f>
        <v>386.31</v>
      </c>
      <c r="H573" s="15">
        <f t="shared" si="69"/>
        <v>6180.96</v>
      </c>
    </row>
    <row r="574" spans="1:8" ht="22.5" x14ac:dyDescent="0.2">
      <c r="A574" s="11" t="s">
        <v>1596</v>
      </c>
      <c r="B574" s="12" t="s">
        <v>1597</v>
      </c>
      <c r="C574" s="12" t="s">
        <v>17</v>
      </c>
      <c r="D574" s="13" t="s">
        <v>1598</v>
      </c>
      <c r="E574" s="12" t="s">
        <v>25</v>
      </c>
      <c r="F574" s="14">
        <v>12</v>
      </c>
      <c r="G574" s="15">
        <f>VLOOKUP(A574,'Orçamento Analítico'!$A:$H,8,0)</f>
        <v>465.03999999999996</v>
      </c>
      <c r="H574" s="15">
        <f t="shared" si="69"/>
        <v>5580.48</v>
      </c>
    </row>
    <row r="575" spans="1:8" ht="22.5" x14ac:dyDescent="0.2">
      <c r="A575" s="11" t="s">
        <v>1599</v>
      </c>
      <c r="B575" s="12" t="s">
        <v>1600</v>
      </c>
      <c r="C575" s="12" t="str">
        <f>VLOOKUP(B575,'Insumos e Serviços'!$A:$F,2,0)</f>
        <v>SINAPI</v>
      </c>
      <c r="D575" s="13" t="str">
        <f>VLOOKUP(B575,'Insumos e Serviços'!$A:$F,4,0)</f>
        <v>CONDULETE DE ALUMÍNIO, TIPO LR, PARA ELETRODUTO DE AÇO GALVANIZADO DN 20 MM (3/4''), APARENTE - FORNECIMENTO E INSTALAÇÃO. AF_11/2016_P</v>
      </c>
      <c r="E575" s="12" t="str">
        <f>VLOOKUP(B575,'Insumos e Serviços'!$A:$F,5,0)</f>
        <v>UN</v>
      </c>
      <c r="F575" s="14">
        <v>108</v>
      </c>
      <c r="G575" s="15">
        <f>VLOOKUP(B575,'Insumos e Serviços'!$A:$F,6,0)</f>
        <v>22.25</v>
      </c>
      <c r="H575" s="15">
        <f t="shared" si="69"/>
        <v>2403</v>
      </c>
    </row>
    <row r="576" spans="1:8" ht="22.5" x14ac:dyDescent="0.2">
      <c r="A576" s="11" t="s">
        <v>1602</v>
      </c>
      <c r="B576" s="12" t="s">
        <v>1603</v>
      </c>
      <c r="C576" s="12" t="s">
        <v>17</v>
      </c>
      <c r="D576" s="13" t="s">
        <v>1604</v>
      </c>
      <c r="E576" s="12" t="s">
        <v>25</v>
      </c>
      <c r="F576" s="14">
        <v>1</v>
      </c>
      <c r="G576" s="15">
        <f>VLOOKUP(A576,'Orçamento Analítico'!$A:$H,8,0)</f>
        <v>129.19999999999999</v>
      </c>
      <c r="H576" s="15">
        <f t="shared" si="69"/>
        <v>129.19999999999999</v>
      </c>
    </row>
    <row r="577" spans="1:8" ht="33.75" x14ac:dyDescent="0.2">
      <c r="A577" s="11" t="s">
        <v>1605</v>
      </c>
      <c r="B577" s="12" t="s">
        <v>1418</v>
      </c>
      <c r="C577" s="12" t="s">
        <v>17</v>
      </c>
      <c r="D577" s="13" t="s">
        <v>1419</v>
      </c>
      <c r="E577" s="12" t="s">
        <v>129</v>
      </c>
      <c r="F577" s="14">
        <v>1097</v>
      </c>
      <c r="G577" s="15">
        <f>VLOOKUP(A577,'Orçamento Analítico'!$A:$H,8,0)</f>
        <v>29.479999999999997</v>
      </c>
      <c r="H577" s="15">
        <f t="shared" si="69"/>
        <v>32339.56</v>
      </c>
    </row>
    <row r="578" spans="1:8" ht="56.25" x14ac:dyDescent="0.2">
      <c r="A578" s="11" t="s">
        <v>1606</v>
      </c>
      <c r="B578" s="12" t="s">
        <v>1607</v>
      </c>
      <c r="C578" s="12" t="s">
        <v>17</v>
      </c>
      <c r="D578" s="13" t="s">
        <v>1608</v>
      </c>
      <c r="E578" s="12" t="s">
        <v>242</v>
      </c>
      <c r="F578" s="14">
        <v>1238</v>
      </c>
      <c r="G578" s="15">
        <f>VLOOKUP(A578,'Orçamento Analítico'!$A:$H,8,0)</f>
        <v>9.9400000000000013</v>
      </c>
      <c r="H578" s="15">
        <f t="shared" si="69"/>
        <v>12305.72</v>
      </c>
    </row>
    <row r="579" spans="1:8" ht="22.5" x14ac:dyDescent="0.2">
      <c r="A579" s="11" t="s">
        <v>1609</v>
      </c>
      <c r="B579" s="12" t="s">
        <v>1098</v>
      </c>
      <c r="C579" s="12" t="s">
        <v>17</v>
      </c>
      <c r="D579" s="13" t="s">
        <v>1099</v>
      </c>
      <c r="E579" s="12" t="s">
        <v>242</v>
      </c>
      <c r="F579" s="14">
        <v>1097</v>
      </c>
      <c r="G579" s="15">
        <f>VLOOKUP(A579,'Orçamento Analítico'!$A:$H,8,0)</f>
        <v>10.56</v>
      </c>
      <c r="H579" s="15">
        <f t="shared" si="69"/>
        <v>11584.32</v>
      </c>
    </row>
    <row r="580" spans="1:8" x14ac:dyDescent="0.2">
      <c r="A580" s="8" t="s">
        <v>1610</v>
      </c>
      <c r="B580" s="8"/>
      <c r="C580" s="8"/>
      <c r="D580" s="8" t="s">
        <v>1611</v>
      </c>
      <c r="E580" s="8"/>
      <c r="F580" s="9"/>
      <c r="G580" s="8"/>
      <c r="H580" s="10">
        <f>H581+H590+H602+H609+H614</f>
        <v>683045.40999999992</v>
      </c>
    </row>
    <row r="581" spans="1:8" x14ac:dyDescent="0.2">
      <c r="A581" s="16" t="s">
        <v>1612</v>
      </c>
      <c r="B581" s="16"/>
      <c r="C581" s="16"/>
      <c r="D581" s="16" t="s">
        <v>1613</v>
      </c>
      <c r="E581" s="16"/>
      <c r="F581" s="17"/>
      <c r="G581" s="16"/>
      <c r="H581" s="18">
        <f>SUM(H582:H589)</f>
        <v>416673.01999999996</v>
      </c>
    </row>
    <row r="582" spans="1:8" x14ac:dyDescent="0.2">
      <c r="A582" s="11" t="s">
        <v>1614</v>
      </c>
      <c r="B582" s="12" t="s">
        <v>1615</v>
      </c>
      <c r="C582" s="12" t="s">
        <v>17</v>
      </c>
      <c r="D582" s="13" t="s">
        <v>1616</v>
      </c>
      <c r="E582" s="12" t="s">
        <v>65</v>
      </c>
      <c r="F582" s="14">
        <v>1</v>
      </c>
      <c r="G582" s="15">
        <f>VLOOKUP(A582,'Orçamento Analítico'!$A:$H,8,0)</f>
        <v>92808.209999999992</v>
      </c>
      <c r="H582" s="15">
        <f t="shared" ref="H582:H589" si="70">TRUNC(F582 * G582, 2)</f>
        <v>92808.21</v>
      </c>
    </row>
    <row r="583" spans="1:8" x14ac:dyDescent="0.2">
      <c r="A583" s="11" t="s">
        <v>1617</v>
      </c>
      <c r="B583" s="12" t="s">
        <v>1618</v>
      </c>
      <c r="C583" s="12" t="s">
        <v>17</v>
      </c>
      <c r="D583" s="13" t="s">
        <v>1619</v>
      </c>
      <c r="E583" s="12" t="s">
        <v>65</v>
      </c>
      <c r="F583" s="14">
        <v>1</v>
      </c>
      <c r="G583" s="15">
        <f>VLOOKUP(A583,'Orçamento Analítico'!$A:$H,8,0)</f>
        <v>38426.93</v>
      </c>
      <c r="H583" s="15">
        <f t="shared" si="70"/>
        <v>38426.93</v>
      </c>
    </row>
    <row r="584" spans="1:8" x14ac:dyDescent="0.2">
      <c r="A584" s="11" t="s">
        <v>1620</v>
      </c>
      <c r="B584" s="12" t="s">
        <v>1621</v>
      </c>
      <c r="C584" s="12" t="s">
        <v>17</v>
      </c>
      <c r="D584" s="13" t="s">
        <v>1622</v>
      </c>
      <c r="E584" s="12" t="s">
        <v>65</v>
      </c>
      <c r="F584" s="14">
        <v>1</v>
      </c>
      <c r="G584" s="15">
        <f>VLOOKUP(A584,'Orçamento Analítico'!$A:$H,8,0)</f>
        <v>47610.75</v>
      </c>
      <c r="H584" s="15">
        <f t="shared" si="70"/>
        <v>47610.75</v>
      </c>
    </row>
    <row r="585" spans="1:8" x14ac:dyDescent="0.2">
      <c r="A585" s="11" t="s">
        <v>1623</v>
      </c>
      <c r="B585" s="12" t="s">
        <v>1624</v>
      </c>
      <c r="C585" s="12" t="s">
        <v>17</v>
      </c>
      <c r="D585" s="13" t="s">
        <v>1625</v>
      </c>
      <c r="E585" s="12" t="s">
        <v>65</v>
      </c>
      <c r="F585" s="14">
        <v>1</v>
      </c>
      <c r="G585" s="15">
        <f>VLOOKUP(A585,'Orçamento Analítico'!$A:$H,8,0)</f>
        <v>34588.270000000004</v>
      </c>
      <c r="H585" s="15">
        <f t="shared" si="70"/>
        <v>34588.269999999997</v>
      </c>
    </row>
    <row r="586" spans="1:8" x14ac:dyDescent="0.2">
      <c r="A586" s="11" t="s">
        <v>1626</v>
      </c>
      <c r="B586" s="12" t="s">
        <v>1627</v>
      </c>
      <c r="C586" s="12" t="s">
        <v>17</v>
      </c>
      <c r="D586" s="13" t="s">
        <v>1628</v>
      </c>
      <c r="E586" s="12" t="s">
        <v>65</v>
      </c>
      <c r="F586" s="14">
        <v>1</v>
      </c>
      <c r="G586" s="15">
        <f>VLOOKUP(A586,'Orçamento Analítico'!$A:$H,8,0)</f>
        <v>22544.84</v>
      </c>
      <c r="H586" s="15">
        <f t="shared" si="70"/>
        <v>22544.84</v>
      </c>
    </row>
    <row r="587" spans="1:8" x14ac:dyDescent="0.2">
      <c r="A587" s="11" t="s">
        <v>1629</v>
      </c>
      <c r="B587" s="12" t="s">
        <v>1630</v>
      </c>
      <c r="C587" s="12" t="s">
        <v>17</v>
      </c>
      <c r="D587" s="13" t="s">
        <v>1631</v>
      </c>
      <c r="E587" s="12" t="s">
        <v>65</v>
      </c>
      <c r="F587" s="14">
        <v>1</v>
      </c>
      <c r="G587" s="15">
        <f>VLOOKUP(A587,'Orçamento Analítico'!$A:$H,8,0)</f>
        <v>61638.62</v>
      </c>
      <c r="H587" s="15">
        <f t="shared" si="70"/>
        <v>61638.62</v>
      </c>
    </row>
    <row r="588" spans="1:8" x14ac:dyDescent="0.2">
      <c r="A588" s="11" t="s">
        <v>1632</v>
      </c>
      <c r="B588" s="12" t="s">
        <v>1633</v>
      </c>
      <c r="C588" s="12" t="s">
        <v>17</v>
      </c>
      <c r="D588" s="13" t="s">
        <v>1634</v>
      </c>
      <c r="E588" s="12" t="s">
        <v>65</v>
      </c>
      <c r="F588" s="14">
        <v>1</v>
      </c>
      <c r="G588" s="15">
        <f>VLOOKUP(A588,'Orçamento Analítico'!$A:$H,8,0)</f>
        <v>55755.360000000001</v>
      </c>
      <c r="H588" s="15">
        <f t="shared" si="70"/>
        <v>55755.360000000001</v>
      </c>
    </row>
    <row r="589" spans="1:8" x14ac:dyDescent="0.2">
      <c r="A589" s="11" t="s">
        <v>1635</v>
      </c>
      <c r="B589" s="12" t="s">
        <v>1636</v>
      </c>
      <c r="C589" s="12" t="s">
        <v>17</v>
      </c>
      <c r="D589" s="13" t="s">
        <v>1637</v>
      </c>
      <c r="E589" s="12" t="s">
        <v>65</v>
      </c>
      <c r="F589" s="14">
        <v>1</v>
      </c>
      <c r="G589" s="15">
        <f>VLOOKUP(A589,'Orçamento Analítico'!$A:$H,8,0)</f>
        <v>63300.04</v>
      </c>
      <c r="H589" s="15">
        <f t="shared" si="70"/>
        <v>63300.04</v>
      </c>
    </row>
    <row r="590" spans="1:8" x14ac:dyDescent="0.2">
      <c r="A590" s="16" t="s">
        <v>1638</v>
      </c>
      <c r="B590" s="16"/>
      <c r="C590" s="16"/>
      <c r="D590" s="16" t="s">
        <v>1639</v>
      </c>
      <c r="E590" s="16"/>
      <c r="F590" s="17"/>
      <c r="G590" s="16"/>
      <c r="H590" s="18">
        <f>SUM(H591:H601)</f>
        <v>108069.93</v>
      </c>
    </row>
    <row r="591" spans="1:8" ht="22.5" x14ac:dyDescent="0.2">
      <c r="A591" s="11" t="s">
        <v>1640</v>
      </c>
      <c r="B591" s="12" t="s">
        <v>1641</v>
      </c>
      <c r="C591" s="12" t="s">
        <v>17</v>
      </c>
      <c r="D591" s="13" t="s">
        <v>1642</v>
      </c>
      <c r="E591" s="12" t="s">
        <v>25</v>
      </c>
      <c r="F591" s="14">
        <v>66</v>
      </c>
      <c r="G591" s="15">
        <f>VLOOKUP(A591,'Orçamento Analítico'!$A:$H,8,0)</f>
        <v>182.58999999999997</v>
      </c>
      <c r="H591" s="15">
        <f t="shared" ref="H591:H601" si="71">TRUNC(F591 * G591, 2)</f>
        <v>12050.94</v>
      </c>
    </row>
    <row r="592" spans="1:8" ht="22.5" x14ac:dyDescent="0.2">
      <c r="A592" s="11" t="s">
        <v>1643</v>
      </c>
      <c r="B592" s="12" t="s">
        <v>1644</v>
      </c>
      <c r="C592" s="12" t="s">
        <v>17</v>
      </c>
      <c r="D592" s="13" t="s">
        <v>1645</v>
      </c>
      <c r="E592" s="12" t="s">
        <v>25</v>
      </c>
      <c r="F592" s="14">
        <v>2</v>
      </c>
      <c r="G592" s="15">
        <f>VLOOKUP(A592,'Orçamento Analítico'!$A:$H,8,0)</f>
        <v>120.86</v>
      </c>
      <c r="H592" s="15">
        <f t="shared" si="71"/>
        <v>241.72</v>
      </c>
    </row>
    <row r="593" spans="1:8" ht="22.5" x14ac:dyDescent="0.2">
      <c r="A593" s="11" t="s">
        <v>1646</v>
      </c>
      <c r="B593" s="12" t="s">
        <v>1647</v>
      </c>
      <c r="C593" s="12" t="s">
        <v>17</v>
      </c>
      <c r="D593" s="13" t="s">
        <v>1648</v>
      </c>
      <c r="E593" s="12" t="s">
        <v>25</v>
      </c>
      <c r="F593" s="14">
        <v>20</v>
      </c>
      <c r="G593" s="15">
        <f>VLOOKUP(A593,'Orçamento Analítico'!$A:$H,8,0)</f>
        <v>1464.48</v>
      </c>
      <c r="H593" s="15">
        <f t="shared" si="71"/>
        <v>29289.599999999999</v>
      </c>
    </row>
    <row r="594" spans="1:8" ht="22.5" x14ac:dyDescent="0.2">
      <c r="A594" s="11" t="s">
        <v>1649</v>
      </c>
      <c r="B594" s="12" t="s">
        <v>1650</v>
      </c>
      <c r="C594" s="12" t="s">
        <v>17</v>
      </c>
      <c r="D594" s="13" t="s">
        <v>1651</v>
      </c>
      <c r="E594" s="12" t="s">
        <v>25</v>
      </c>
      <c r="F594" s="14">
        <v>1</v>
      </c>
      <c r="G594" s="15">
        <f>VLOOKUP(A594,'Orçamento Analítico'!$A:$H,8,0)</f>
        <v>4778.53</v>
      </c>
      <c r="H594" s="15">
        <f t="shared" si="71"/>
        <v>4778.53</v>
      </c>
    </row>
    <row r="595" spans="1:8" ht="22.5" x14ac:dyDescent="0.2">
      <c r="A595" s="11" t="s">
        <v>1652</v>
      </c>
      <c r="B595" s="12" t="s">
        <v>1653</v>
      </c>
      <c r="C595" s="12" t="s">
        <v>17</v>
      </c>
      <c r="D595" s="13" t="s">
        <v>1654</v>
      </c>
      <c r="E595" s="12" t="s">
        <v>25</v>
      </c>
      <c r="F595" s="14">
        <v>5</v>
      </c>
      <c r="G595" s="15">
        <f>VLOOKUP(A595,'Orçamento Analítico'!$A:$H,8,0)</f>
        <v>291.7</v>
      </c>
      <c r="H595" s="15">
        <f t="shared" si="71"/>
        <v>1458.5</v>
      </c>
    </row>
    <row r="596" spans="1:8" ht="22.5" x14ac:dyDescent="0.2">
      <c r="A596" s="11" t="s">
        <v>1655</v>
      </c>
      <c r="B596" s="12" t="s">
        <v>1656</v>
      </c>
      <c r="C596" s="12" t="s">
        <v>17</v>
      </c>
      <c r="D596" s="13" t="s">
        <v>1657</v>
      </c>
      <c r="E596" s="12" t="s">
        <v>25</v>
      </c>
      <c r="F596" s="14">
        <v>1</v>
      </c>
      <c r="G596" s="15">
        <f>VLOOKUP(A596,'Orçamento Analítico'!$A:$H,8,0)</f>
        <v>293.12</v>
      </c>
      <c r="H596" s="15">
        <f t="shared" si="71"/>
        <v>293.12</v>
      </c>
    </row>
    <row r="597" spans="1:8" ht="22.5" x14ac:dyDescent="0.2">
      <c r="A597" s="11" t="s">
        <v>1658</v>
      </c>
      <c r="B597" s="12" t="s">
        <v>928</v>
      </c>
      <c r="C597" s="12" t="s">
        <v>17</v>
      </c>
      <c r="D597" s="13" t="s">
        <v>929</v>
      </c>
      <c r="E597" s="12" t="s">
        <v>25</v>
      </c>
      <c r="F597" s="14">
        <v>1</v>
      </c>
      <c r="G597" s="15">
        <f>VLOOKUP(A597,'Orçamento Analítico'!$A:$H,8,0)</f>
        <v>2310.69</v>
      </c>
      <c r="H597" s="15">
        <f t="shared" si="71"/>
        <v>2310.69</v>
      </c>
    </row>
    <row r="598" spans="1:8" ht="22.5" x14ac:dyDescent="0.2">
      <c r="A598" s="11" t="s">
        <v>1659</v>
      </c>
      <c r="B598" s="12" t="s">
        <v>1660</v>
      </c>
      <c r="C598" s="12" t="s">
        <v>17</v>
      </c>
      <c r="D598" s="13" t="s">
        <v>1661</v>
      </c>
      <c r="E598" s="12" t="s">
        <v>25</v>
      </c>
      <c r="F598" s="14">
        <v>1</v>
      </c>
      <c r="G598" s="15">
        <f>VLOOKUP(A598,'Orçamento Analítico'!$A:$H,8,0)</f>
        <v>6796.78</v>
      </c>
      <c r="H598" s="15">
        <f t="shared" si="71"/>
        <v>6796.78</v>
      </c>
    </row>
    <row r="599" spans="1:8" ht="22.5" x14ac:dyDescent="0.2">
      <c r="A599" s="11" t="s">
        <v>1662</v>
      </c>
      <c r="B599" s="12" t="s">
        <v>1663</v>
      </c>
      <c r="C599" s="12" t="s">
        <v>17</v>
      </c>
      <c r="D599" s="13" t="s">
        <v>1664</v>
      </c>
      <c r="E599" s="12" t="s">
        <v>25</v>
      </c>
      <c r="F599" s="14">
        <v>1</v>
      </c>
      <c r="G599" s="15">
        <f>VLOOKUP(A599,'Orçamento Analítico'!$A:$H,8,0)</f>
        <v>259.68</v>
      </c>
      <c r="H599" s="15">
        <f t="shared" si="71"/>
        <v>259.68</v>
      </c>
    </row>
    <row r="600" spans="1:8" ht="22.5" x14ac:dyDescent="0.2">
      <c r="A600" s="11" t="s">
        <v>1665</v>
      </c>
      <c r="B600" s="12" t="s">
        <v>1666</v>
      </c>
      <c r="C600" s="12" t="s">
        <v>17</v>
      </c>
      <c r="D600" s="13" t="s">
        <v>1667</v>
      </c>
      <c r="E600" s="12" t="s">
        <v>25</v>
      </c>
      <c r="F600" s="14">
        <v>11</v>
      </c>
      <c r="G600" s="15">
        <f>VLOOKUP(A600,'Orçamento Analítico'!$A:$H,8,0)</f>
        <v>4591.25</v>
      </c>
      <c r="H600" s="15">
        <f t="shared" si="71"/>
        <v>50503.75</v>
      </c>
    </row>
    <row r="601" spans="1:8" ht="22.5" x14ac:dyDescent="0.2">
      <c r="A601" s="11" t="s">
        <v>1668</v>
      </c>
      <c r="B601" s="12" t="s">
        <v>1669</v>
      </c>
      <c r="C601" s="12" t="s">
        <v>17</v>
      </c>
      <c r="D601" s="13" t="s">
        <v>3747</v>
      </c>
      <c r="E601" s="12" t="s">
        <v>25</v>
      </c>
      <c r="F601" s="14">
        <v>1</v>
      </c>
      <c r="G601" s="15">
        <f>VLOOKUP(A601,'Orçamento Analítico'!$A:$H,8,0)</f>
        <v>86.62</v>
      </c>
      <c r="H601" s="15">
        <f t="shared" si="71"/>
        <v>86.62</v>
      </c>
    </row>
    <row r="602" spans="1:8" x14ac:dyDescent="0.2">
      <c r="A602" s="16" t="s">
        <v>1670</v>
      </c>
      <c r="B602" s="16"/>
      <c r="C602" s="16"/>
      <c r="D602" s="16" t="s">
        <v>1671</v>
      </c>
      <c r="E602" s="16"/>
      <c r="F602" s="17"/>
      <c r="G602" s="16"/>
      <c r="H602" s="18">
        <f>SUM(H603:H608)</f>
        <v>21911.989999999998</v>
      </c>
    </row>
    <row r="603" spans="1:8" ht="33.75" x14ac:dyDescent="0.2">
      <c r="A603" s="11" t="s">
        <v>1672</v>
      </c>
      <c r="B603" s="12" t="s">
        <v>1418</v>
      </c>
      <c r="C603" s="12" t="s">
        <v>17</v>
      </c>
      <c r="D603" s="13" t="s">
        <v>1419</v>
      </c>
      <c r="E603" s="12" t="s">
        <v>129</v>
      </c>
      <c r="F603" s="14">
        <v>334</v>
      </c>
      <c r="G603" s="15">
        <f>VLOOKUP(A603,'Orçamento Analítico'!$A:$H,8,0)</f>
        <v>29.479999999999997</v>
      </c>
      <c r="H603" s="15">
        <f t="shared" ref="H603:H608" si="72">TRUNC(F603 * G603, 2)</f>
        <v>9846.32</v>
      </c>
    </row>
    <row r="604" spans="1:8" ht="22.5" x14ac:dyDescent="0.2">
      <c r="A604" s="11" t="s">
        <v>1673</v>
      </c>
      <c r="B604" s="12" t="s">
        <v>1323</v>
      </c>
      <c r="C604" s="12" t="s">
        <v>17</v>
      </c>
      <c r="D604" s="13" t="s">
        <v>1324</v>
      </c>
      <c r="E604" s="12" t="s">
        <v>242</v>
      </c>
      <c r="F604" s="14">
        <v>149</v>
      </c>
      <c r="G604" s="15">
        <f>VLOOKUP(A604,'Orçamento Analítico'!$A:$H,8,0)</f>
        <v>60.19</v>
      </c>
      <c r="H604" s="15">
        <f t="shared" si="72"/>
        <v>8968.31</v>
      </c>
    </row>
    <row r="605" spans="1:8" ht="22.5" x14ac:dyDescent="0.2">
      <c r="A605" s="11" t="s">
        <v>1674</v>
      </c>
      <c r="B605" s="12" t="s">
        <v>1326</v>
      </c>
      <c r="C605" s="12" t="s">
        <v>17</v>
      </c>
      <c r="D605" s="13" t="s">
        <v>1327</v>
      </c>
      <c r="E605" s="12" t="s">
        <v>242</v>
      </c>
      <c r="F605" s="14">
        <v>21</v>
      </c>
      <c r="G605" s="15">
        <f>VLOOKUP(A605,'Orçamento Analítico'!$A:$H,8,0)</f>
        <v>75.53</v>
      </c>
      <c r="H605" s="15">
        <f t="shared" si="72"/>
        <v>1586.13</v>
      </c>
    </row>
    <row r="606" spans="1:8" ht="22.5" x14ac:dyDescent="0.2">
      <c r="A606" s="11" t="s">
        <v>1675</v>
      </c>
      <c r="B606" s="12" t="s">
        <v>1676</v>
      </c>
      <c r="C606" s="12" t="s">
        <v>17</v>
      </c>
      <c r="D606" s="13" t="s">
        <v>1677</v>
      </c>
      <c r="E606" s="12" t="s">
        <v>25</v>
      </c>
      <c r="F606" s="14">
        <v>16</v>
      </c>
      <c r="G606" s="15">
        <f>VLOOKUP(A606,'Orçamento Analítico'!$A:$H,8,0)</f>
        <v>25.33</v>
      </c>
      <c r="H606" s="15">
        <f t="shared" si="72"/>
        <v>405.28</v>
      </c>
    </row>
    <row r="607" spans="1:8" ht="22.5" x14ac:dyDescent="0.2">
      <c r="A607" s="11" t="s">
        <v>1678</v>
      </c>
      <c r="B607" s="12" t="s">
        <v>1476</v>
      </c>
      <c r="C607" s="12" t="str">
        <f>VLOOKUP(B607,'Insumos e Serviços'!$A:$F,2,0)</f>
        <v>SINAPI</v>
      </c>
      <c r="D607" s="13" t="str">
        <f>VLOOKUP(B607,'Insumos e Serviços'!$A:$F,4,0)</f>
        <v>CONDULETE DE ALUMÍNIO, TIPO LR, PARA ELETRODUTO DE AÇO GALVANIZADO DN 25 MM (1</v>
      </c>
      <c r="E607" s="12" t="str">
        <f>VLOOKUP(B607,'Insumos e Serviços'!$A:$F,5,0)</f>
        <v>UN</v>
      </c>
      <c r="F607" s="14">
        <v>33</v>
      </c>
      <c r="G607" s="15">
        <f>VLOOKUP(B607,'Insumos e Serviços'!$A:$F,6,0)</f>
        <v>26.58</v>
      </c>
      <c r="H607" s="15">
        <f t="shared" si="72"/>
        <v>877.14</v>
      </c>
    </row>
    <row r="608" spans="1:8" x14ac:dyDescent="0.2">
      <c r="A608" s="11" t="s">
        <v>1679</v>
      </c>
      <c r="B608" s="12" t="s">
        <v>1488</v>
      </c>
      <c r="C608" s="12" t="s">
        <v>17</v>
      </c>
      <c r="D608" s="13" t="s">
        <v>1489</v>
      </c>
      <c r="E608" s="12" t="s">
        <v>25</v>
      </c>
      <c r="F608" s="14">
        <v>29</v>
      </c>
      <c r="G608" s="15">
        <f>VLOOKUP(A608,'Orçamento Analítico'!$A:$H,8,0)</f>
        <v>7.89</v>
      </c>
      <c r="H608" s="15">
        <f t="shared" si="72"/>
        <v>228.81</v>
      </c>
    </row>
    <row r="609" spans="1:8" x14ac:dyDescent="0.2">
      <c r="A609" s="16" t="s">
        <v>1680</v>
      </c>
      <c r="B609" s="16"/>
      <c r="C609" s="16"/>
      <c r="D609" s="16" t="s">
        <v>1681</v>
      </c>
      <c r="E609" s="16"/>
      <c r="F609" s="17"/>
      <c r="G609" s="16"/>
      <c r="H609" s="18">
        <f>SUM(H610:H613)</f>
        <v>14999.7</v>
      </c>
    </row>
    <row r="610" spans="1:8" ht="33.75" x14ac:dyDescent="0.2">
      <c r="A610" s="11" t="s">
        <v>1682</v>
      </c>
      <c r="B610" s="12" t="s">
        <v>1683</v>
      </c>
      <c r="C610" s="12" t="s">
        <v>17</v>
      </c>
      <c r="D610" s="13" t="s">
        <v>1684</v>
      </c>
      <c r="E610" s="12" t="s">
        <v>242</v>
      </c>
      <c r="F610" s="14">
        <v>562</v>
      </c>
      <c r="G610" s="15">
        <f>VLOOKUP(A610,'Orçamento Analítico'!$A:$H,8,0)</f>
        <v>7.1099999999999994</v>
      </c>
      <c r="H610" s="15">
        <f t="shared" ref="H610:H613" si="73">TRUNC(F610 * G610, 2)</f>
        <v>3995.82</v>
      </c>
    </row>
    <row r="611" spans="1:8" ht="45" x14ac:dyDescent="0.2">
      <c r="A611" s="11" t="s">
        <v>1685</v>
      </c>
      <c r="B611" s="12" t="s">
        <v>1686</v>
      </c>
      <c r="C611" s="12" t="s">
        <v>17</v>
      </c>
      <c r="D611" s="13" t="s">
        <v>1687</v>
      </c>
      <c r="E611" s="12" t="s">
        <v>129</v>
      </c>
      <c r="F611" s="14">
        <v>8</v>
      </c>
      <c r="G611" s="15">
        <f>VLOOKUP(A611,'Orçamento Analítico'!$A:$H,8,0)</f>
        <v>18.62</v>
      </c>
      <c r="H611" s="15">
        <f t="shared" si="73"/>
        <v>148.96</v>
      </c>
    </row>
    <row r="612" spans="1:8" ht="22.5" x14ac:dyDescent="0.2">
      <c r="A612" s="11" t="s">
        <v>1688</v>
      </c>
      <c r="B612" s="12" t="s">
        <v>1689</v>
      </c>
      <c r="C612" s="12" t="str">
        <f>VLOOKUP(B612,'Insumos e Serviços'!$A:$F,2,0)</f>
        <v>SINAPI</v>
      </c>
      <c r="D612" s="13" t="str">
        <f>VLOOKUP(B612,'Insumos e Serviços'!$A:$F,4,0)</f>
        <v>CABO ELETRÔNICO CATEGORIA 6, INSTALADO EM EDIFICAÇÃO INSTITUCIONAL - FORNECIMENTO E INSTALAÇÃO. AF_11/2019</v>
      </c>
      <c r="E612" s="12" t="str">
        <f>VLOOKUP(B612,'Insumos e Serviços'!$A:$F,5,0)</f>
        <v>M</v>
      </c>
      <c r="F612" s="14">
        <v>724</v>
      </c>
      <c r="G612" s="15">
        <f>VLOOKUP(B612,'Insumos e Serviços'!$A:$F,6,0)</f>
        <v>2.0299999999999998</v>
      </c>
      <c r="H612" s="15">
        <f t="shared" si="73"/>
        <v>1469.72</v>
      </c>
    </row>
    <row r="613" spans="1:8" x14ac:dyDescent="0.2">
      <c r="A613" s="11" t="s">
        <v>1691</v>
      </c>
      <c r="B613" s="12" t="s">
        <v>1692</v>
      </c>
      <c r="C613" s="12" t="s">
        <v>17</v>
      </c>
      <c r="D613" s="13" t="s">
        <v>1693</v>
      </c>
      <c r="E613" s="12" t="s">
        <v>129</v>
      </c>
      <c r="F613" s="14">
        <v>360</v>
      </c>
      <c r="G613" s="15">
        <f>VLOOKUP(A613,'Orçamento Analítico'!$A:$H,8,0)</f>
        <v>26.07</v>
      </c>
      <c r="H613" s="15">
        <f t="shared" si="73"/>
        <v>9385.2000000000007</v>
      </c>
    </row>
    <row r="614" spans="1:8" x14ac:dyDescent="0.2">
      <c r="A614" s="16" t="s">
        <v>1694</v>
      </c>
      <c r="B614" s="16"/>
      <c r="C614" s="16"/>
      <c r="D614" s="16" t="s">
        <v>1695</v>
      </c>
      <c r="E614" s="16"/>
      <c r="F614" s="17"/>
      <c r="G614" s="16"/>
      <c r="H614" s="18">
        <f>SUM(H615:H617)</f>
        <v>121390.77</v>
      </c>
    </row>
    <row r="615" spans="1:8" ht="22.5" x14ac:dyDescent="0.2">
      <c r="A615" s="11" t="s">
        <v>1696</v>
      </c>
      <c r="B615" s="12" t="s">
        <v>1697</v>
      </c>
      <c r="C615" s="12" t="s">
        <v>17</v>
      </c>
      <c r="D615" s="13" t="s">
        <v>1698</v>
      </c>
      <c r="E615" s="12" t="s">
        <v>25</v>
      </c>
      <c r="F615" s="14">
        <v>1</v>
      </c>
      <c r="G615" s="15">
        <f>VLOOKUP(A615,'Orçamento Analítico'!$A:$H,8,0)</f>
        <v>38000</v>
      </c>
      <c r="H615" s="15">
        <f t="shared" ref="H615:H617" si="74">TRUNC(F615 * G615, 2)</f>
        <v>38000</v>
      </c>
    </row>
    <row r="616" spans="1:8" ht="22.5" x14ac:dyDescent="0.2">
      <c r="A616" s="11" t="s">
        <v>1699</v>
      </c>
      <c r="B616" s="12" t="s">
        <v>1700</v>
      </c>
      <c r="C616" s="12" t="s">
        <v>17</v>
      </c>
      <c r="D616" s="13" t="s">
        <v>1701</v>
      </c>
      <c r="E616" s="12" t="s">
        <v>25</v>
      </c>
      <c r="F616" s="14">
        <v>1</v>
      </c>
      <c r="G616" s="15">
        <f>VLOOKUP(A616,'Orçamento Analítico'!$A:$H,8,0)</f>
        <v>76000</v>
      </c>
      <c r="H616" s="15">
        <f t="shared" si="74"/>
        <v>76000</v>
      </c>
    </row>
    <row r="617" spans="1:8" x14ac:dyDescent="0.2">
      <c r="A617" s="11" t="s">
        <v>1702</v>
      </c>
      <c r="B617" s="12" t="s">
        <v>1703</v>
      </c>
      <c r="C617" s="12" t="str">
        <f>VLOOKUP(B617,'Insumos e Serviços'!$A:$F,2,0)</f>
        <v>SINAPI</v>
      </c>
      <c r="D617" s="13" t="str">
        <f>VLOOKUP(B617,'Insumos e Serviços'!$A:$F,4,0)</f>
        <v>ENGENHEIRO ELETRICISTA COM ENCARGOS COMPLEMENTARES</v>
      </c>
      <c r="E617" s="12" t="str">
        <f>VLOOKUP(B617,'Insumos e Serviços'!$A:$F,5,0)</f>
        <v>H</v>
      </c>
      <c r="F617" s="14">
        <v>67</v>
      </c>
      <c r="G617" s="15">
        <f>VLOOKUP(B617,'Insumos e Serviços'!$A:$F,6,0)</f>
        <v>110.31</v>
      </c>
      <c r="H617" s="15">
        <f t="shared" si="74"/>
        <v>7390.77</v>
      </c>
    </row>
    <row r="618" spans="1:8" x14ac:dyDescent="0.2">
      <c r="A618" s="8" t="s">
        <v>1706</v>
      </c>
      <c r="B618" s="8"/>
      <c r="C618" s="8"/>
      <c r="D618" s="8" t="s">
        <v>1707</v>
      </c>
      <c r="E618" s="8"/>
      <c r="F618" s="9"/>
      <c r="G618" s="8"/>
      <c r="H618" s="10">
        <f>SUM(H619:H647)</f>
        <v>311527.39999999991</v>
      </c>
    </row>
    <row r="619" spans="1:8" ht="22.5" x14ac:dyDescent="0.2">
      <c r="A619" s="11" t="s">
        <v>1708</v>
      </c>
      <c r="B619" s="12" t="s">
        <v>1709</v>
      </c>
      <c r="C619" s="12" t="s">
        <v>17</v>
      </c>
      <c r="D619" s="13" t="s">
        <v>1710</v>
      </c>
      <c r="E619" s="12" t="s">
        <v>25</v>
      </c>
      <c r="F619" s="14">
        <v>1</v>
      </c>
      <c r="G619" s="15">
        <f>VLOOKUP(A619,'Orçamento Analítico'!$A:$H,8,0)</f>
        <v>23877.469999999998</v>
      </c>
      <c r="H619" s="15">
        <f t="shared" ref="H619:H647" si="75">TRUNC(F619 * G619, 2)</f>
        <v>23877.47</v>
      </c>
    </row>
    <row r="620" spans="1:8" ht="22.5" x14ac:dyDescent="0.2">
      <c r="A620" s="11" t="s">
        <v>1711</v>
      </c>
      <c r="B620" s="12" t="s">
        <v>1712</v>
      </c>
      <c r="C620" s="12" t="s">
        <v>17</v>
      </c>
      <c r="D620" s="13" t="s">
        <v>1713</v>
      </c>
      <c r="E620" s="12" t="s">
        <v>25</v>
      </c>
      <c r="F620" s="14">
        <v>1</v>
      </c>
      <c r="G620" s="15">
        <f>VLOOKUP(A620,'Orçamento Analítico'!$A:$H,8,0)</f>
        <v>69748.249999999985</v>
      </c>
      <c r="H620" s="15">
        <f t="shared" si="75"/>
        <v>69748.25</v>
      </c>
    </row>
    <row r="621" spans="1:8" ht="22.5" x14ac:dyDescent="0.2">
      <c r="A621" s="11" t="s">
        <v>1714</v>
      </c>
      <c r="B621" s="12" t="s">
        <v>1715</v>
      </c>
      <c r="C621" s="12" t="s">
        <v>17</v>
      </c>
      <c r="D621" s="13" t="s">
        <v>1716</v>
      </c>
      <c r="E621" s="12" t="s">
        <v>25</v>
      </c>
      <c r="F621" s="14">
        <v>1</v>
      </c>
      <c r="G621" s="15">
        <f>VLOOKUP(A621,'Orçamento Analítico'!$A:$H,8,0)</f>
        <v>43620.78</v>
      </c>
      <c r="H621" s="15">
        <f t="shared" si="75"/>
        <v>43620.78</v>
      </c>
    </row>
    <row r="622" spans="1:8" ht="22.5" x14ac:dyDescent="0.2">
      <c r="A622" s="11" t="s">
        <v>1717</v>
      </c>
      <c r="B622" s="12" t="s">
        <v>1718</v>
      </c>
      <c r="C622" s="12" t="s">
        <v>17</v>
      </c>
      <c r="D622" s="13" t="s">
        <v>1719</v>
      </c>
      <c r="E622" s="12" t="s">
        <v>25</v>
      </c>
      <c r="F622" s="14">
        <v>1</v>
      </c>
      <c r="G622" s="15">
        <f>VLOOKUP(A622,'Orçamento Analítico'!$A:$H,8,0)</f>
        <v>45475.990000000005</v>
      </c>
      <c r="H622" s="15">
        <f t="shared" si="75"/>
        <v>45475.99</v>
      </c>
    </row>
    <row r="623" spans="1:8" ht="33.75" x14ac:dyDescent="0.2">
      <c r="A623" s="11" t="s">
        <v>1720</v>
      </c>
      <c r="B623" s="12" t="s">
        <v>1721</v>
      </c>
      <c r="C623" s="12" t="s">
        <v>17</v>
      </c>
      <c r="D623" s="13" t="s">
        <v>1722</v>
      </c>
      <c r="E623" s="12" t="s">
        <v>25</v>
      </c>
      <c r="F623" s="14">
        <v>1</v>
      </c>
      <c r="G623" s="15">
        <f>VLOOKUP(A623,'Orçamento Analítico'!$A:$H,8,0)</f>
        <v>10122.299999999999</v>
      </c>
      <c r="H623" s="15">
        <f t="shared" si="75"/>
        <v>10122.299999999999</v>
      </c>
    </row>
    <row r="624" spans="1:8" ht="33.75" x14ac:dyDescent="0.2">
      <c r="A624" s="11" t="s">
        <v>1723</v>
      </c>
      <c r="B624" s="12" t="s">
        <v>1724</v>
      </c>
      <c r="C624" s="12" t="s">
        <v>17</v>
      </c>
      <c r="D624" s="13" t="s">
        <v>1725</v>
      </c>
      <c r="E624" s="12" t="s">
        <v>25</v>
      </c>
      <c r="F624" s="14">
        <v>21</v>
      </c>
      <c r="G624" s="15">
        <f>VLOOKUP(A624,'Orçamento Analítico'!$A:$H,8,0)</f>
        <v>1316.97</v>
      </c>
      <c r="H624" s="15">
        <f t="shared" si="75"/>
        <v>27656.37</v>
      </c>
    </row>
    <row r="625" spans="1:8" ht="22.5" x14ac:dyDescent="0.2">
      <c r="A625" s="11" t="s">
        <v>1726</v>
      </c>
      <c r="B625" s="12" t="s">
        <v>1689</v>
      </c>
      <c r="C625" s="12" t="str">
        <f>VLOOKUP(B625,'Insumos e Serviços'!$A:$F,2,0)</f>
        <v>SINAPI</v>
      </c>
      <c r="D625" s="13" t="str">
        <f>VLOOKUP(B625,'Insumos e Serviços'!$A:$F,4,0)</f>
        <v>CABO ELETRÔNICO CATEGORIA 6, INSTALADO EM EDIFICAÇÃO INSTITUCIONAL - FORNECIMENTO E INSTALAÇÃO. AF_11/2019</v>
      </c>
      <c r="E625" s="12" t="str">
        <f>VLOOKUP(B625,'Insumos e Serviços'!$A:$F,5,0)</f>
        <v>M</v>
      </c>
      <c r="F625" s="14">
        <v>20822</v>
      </c>
      <c r="G625" s="15">
        <f>VLOOKUP(B625,'Insumos e Serviços'!$A:$F,6,0)</f>
        <v>2.0299999999999998</v>
      </c>
      <c r="H625" s="15">
        <f t="shared" si="75"/>
        <v>42268.66</v>
      </c>
    </row>
    <row r="626" spans="1:8" x14ac:dyDescent="0.2">
      <c r="A626" s="11" t="s">
        <v>1727</v>
      </c>
      <c r="B626" s="12" t="s">
        <v>1728</v>
      </c>
      <c r="C626" s="12" t="s">
        <v>17</v>
      </c>
      <c r="D626" s="13" t="s">
        <v>1729</v>
      </c>
      <c r="E626" s="12" t="s">
        <v>25</v>
      </c>
      <c r="F626" s="14">
        <v>12</v>
      </c>
      <c r="G626" s="15">
        <f>VLOOKUP(A626,'Orçamento Analítico'!$A:$H,8,0)</f>
        <v>65.67</v>
      </c>
      <c r="H626" s="15">
        <f t="shared" si="75"/>
        <v>788.04</v>
      </c>
    </row>
    <row r="627" spans="1:8" x14ac:dyDescent="0.2">
      <c r="A627" s="11" t="s">
        <v>1730</v>
      </c>
      <c r="B627" s="12" t="s">
        <v>1731</v>
      </c>
      <c r="C627" s="12" t="s">
        <v>17</v>
      </c>
      <c r="D627" s="13" t="s">
        <v>1732</v>
      </c>
      <c r="E627" s="12" t="s">
        <v>25</v>
      </c>
      <c r="F627" s="14">
        <v>4</v>
      </c>
      <c r="G627" s="15">
        <f>VLOOKUP(A627,'Orçamento Analítico'!$A:$H,8,0)</f>
        <v>48.21</v>
      </c>
      <c r="H627" s="15">
        <f t="shared" si="75"/>
        <v>192.84</v>
      </c>
    </row>
    <row r="628" spans="1:8" x14ac:dyDescent="0.2">
      <c r="A628" s="11" t="s">
        <v>1733</v>
      </c>
      <c r="B628" s="12" t="s">
        <v>1734</v>
      </c>
      <c r="C628" s="12" t="s">
        <v>17</v>
      </c>
      <c r="D628" s="13" t="s">
        <v>1735</v>
      </c>
      <c r="E628" s="12" t="s">
        <v>25</v>
      </c>
      <c r="F628" s="14">
        <v>3</v>
      </c>
      <c r="G628" s="15">
        <f>VLOOKUP(A628,'Orçamento Analítico'!$A:$H,8,0)</f>
        <v>52.46</v>
      </c>
      <c r="H628" s="15">
        <f t="shared" si="75"/>
        <v>157.38</v>
      </c>
    </row>
    <row r="629" spans="1:8" x14ac:dyDescent="0.2">
      <c r="A629" s="11" t="s">
        <v>1736</v>
      </c>
      <c r="B629" s="12" t="s">
        <v>1737</v>
      </c>
      <c r="C629" s="12" t="s">
        <v>17</v>
      </c>
      <c r="D629" s="13" t="s">
        <v>1738</v>
      </c>
      <c r="E629" s="12" t="s">
        <v>25</v>
      </c>
      <c r="F629" s="14">
        <v>8</v>
      </c>
      <c r="G629" s="15">
        <f>VLOOKUP(A629,'Orçamento Analítico'!$A:$H,8,0)</f>
        <v>63.81</v>
      </c>
      <c r="H629" s="15">
        <f t="shared" si="75"/>
        <v>510.48</v>
      </c>
    </row>
    <row r="630" spans="1:8" x14ac:dyDescent="0.2">
      <c r="A630" s="11" t="s">
        <v>1739</v>
      </c>
      <c r="B630" s="12" t="s">
        <v>1740</v>
      </c>
      <c r="C630" s="12" t="s">
        <v>17</v>
      </c>
      <c r="D630" s="13" t="s">
        <v>1741</v>
      </c>
      <c r="E630" s="12" t="s">
        <v>25</v>
      </c>
      <c r="F630" s="14">
        <v>349</v>
      </c>
      <c r="G630" s="15">
        <f>VLOOKUP(A630,'Orçamento Analítico'!$A:$H,8,0)</f>
        <v>13.8</v>
      </c>
      <c r="H630" s="15">
        <f t="shared" si="75"/>
        <v>4816.2</v>
      </c>
    </row>
    <row r="631" spans="1:8" ht="22.5" x14ac:dyDescent="0.2">
      <c r="A631" s="11" t="s">
        <v>1742</v>
      </c>
      <c r="B631" s="12" t="s">
        <v>1323</v>
      </c>
      <c r="C631" s="12" t="s">
        <v>17</v>
      </c>
      <c r="D631" s="13" t="s">
        <v>1324</v>
      </c>
      <c r="E631" s="12" t="s">
        <v>242</v>
      </c>
      <c r="F631" s="14">
        <v>87</v>
      </c>
      <c r="G631" s="15">
        <f>VLOOKUP(A631,'Orçamento Analítico'!$A:$H,8,0)</f>
        <v>60.19</v>
      </c>
      <c r="H631" s="15">
        <f t="shared" si="75"/>
        <v>5236.53</v>
      </c>
    </row>
    <row r="632" spans="1:8" ht="22.5" x14ac:dyDescent="0.2">
      <c r="A632" s="11" t="s">
        <v>1743</v>
      </c>
      <c r="B632" s="12" t="s">
        <v>1744</v>
      </c>
      <c r="C632" s="12" t="s">
        <v>17</v>
      </c>
      <c r="D632" s="13" t="s">
        <v>1745</v>
      </c>
      <c r="E632" s="12" t="s">
        <v>242</v>
      </c>
      <c r="F632" s="14">
        <v>22</v>
      </c>
      <c r="G632" s="15">
        <f>VLOOKUP(A632,'Orçamento Analítico'!$A:$H,8,0)</f>
        <v>153.01</v>
      </c>
      <c r="H632" s="15">
        <f t="shared" si="75"/>
        <v>3366.22</v>
      </c>
    </row>
    <row r="633" spans="1:8" ht="22.5" x14ac:dyDescent="0.2">
      <c r="A633" s="11" t="s">
        <v>1746</v>
      </c>
      <c r="B633" s="12" t="s">
        <v>1747</v>
      </c>
      <c r="C633" s="12" t="s">
        <v>17</v>
      </c>
      <c r="D633" s="13" t="s">
        <v>1748</v>
      </c>
      <c r="E633" s="12" t="s">
        <v>242</v>
      </c>
      <c r="F633" s="14">
        <v>24</v>
      </c>
      <c r="G633" s="15">
        <f>VLOOKUP(A633,'Orçamento Analítico'!$A:$H,8,0)</f>
        <v>135.29</v>
      </c>
      <c r="H633" s="15">
        <f t="shared" si="75"/>
        <v>3246.96</v>
      </c>
    </row>
    <row r="634" spans="1:8" ht="22.5" x14ac:dyDescent="0.2">
      <c r="A634" s="11" t="s">
        <v>1749</v>
      </c>
      <c r="B634" s="12" t="s">
        <v>1326</v>
      </c>
      <c r="C634" s="12" t="s">
        <v>17</v>
      </c>
      <c r="D634" s="13" t="s">
        <v>1327</v>
      </c>
      <c r="E634" s="12" t="s">
        <v>242</v>
      </c>
      <c r="F634" s="14">
        <v>57</v>
      </c>
      <c r="G634" s="15">
        <f>VLOOKUP(A634,'Orçamento Analítico'!$A:$H,8,0)</f>
        <v>75.53</v>
      </c>
      <c r="H634" s="15">
        <f t="shared" si="75"/>
        <v>4305.21</v>
      </c>
    </row>
    <row r="635" spans="1:8" ht="22.5" x14ac:dyDescent="0.2">
      <c r="A635" s="11" t="s">
        <v>1750</v>
      </c>
      <c r="B635" s="12" t="s">
        <v>1751</v>
      </c>
      <c r="C635" s="12" t="s">
        <v>17</v>
      </c>
      <c r="D635" s="13" t="s">
        <v>1752</v>
      </c>
      <c r="E635" s="12" t="s">
        <v>242</v>
      </c>
      <c r="F635" s="14">
        <v>80</v>
      </c>
      <c r="G635" s="15">
        <f>VLOOKUP(A635,'Orçamento Analítico'!$A:$H,8,0)</f>
        <v>92.34</v>
      </c>
      <c r="H635" s="15">
        <f t="shared" si="75"/>
        <v>7387.2</v>
      </c>
    </row>
    <row r="636" spans="1:8" ht="22.5" x14ac:dyDescent="0.2">
      <c r="A636" s="11" t="s">
        <v>1753</v>
      </c>
      <c r="B636" s="12" t="s">
        <v>1412</v>
      </c>
      <c r="C636" s="12" t="s">
        <v>17</v>
      </c>
      <c r="D636" s="13" t="s">
        <v>1413</v>
      </c>
      <c r="E636" s="12" t="s">
        <v>242</v>
      </c>
      <c r="F636" s="14">
        <v>101</v>
      </c>
      <c r="G636" s="15">
        <f>VLOOKUP(A636,'Orçamento Analítico'!$A:$H,8,0)</f>
        <v>21.75</v>
      </c>
      <c r="H636" s="15">
        <f t="shared" si="75"/>
        <v>2196.75</v>
      </c>
    </row>
    <row r="637" spans="1:8" ht="22.5" x14ac:dyDescent="0.2">
      <c r="A637" s="11" t="s">
        <v>1754</v>
      </c>
      <c r="B637" s="12" t="s">
        <v>1424</v>
      </c>
      <c r="C637" s="12" t="str">
        <f>VLOOKUP(B637,'Insumos e Serviços'!$A:$F,2,0)</f>
        <v>SINAPI</v>
      </c>
      <c r="D637" s="13" t="str">
        <f>VLOOKUP(B637,'Insumos e Serviços'!$A:$F,4,0)</f>
        <v>ELETRODUTO FLEXÍVEL CORRUGADO, PVC, DN 32 MM (1"), PARA CIRCUITOS TERMINAIS, INSTALADO EM PAREDE - FORNECIMENTO E INSTALAÇÃO. AF_12/2015</v>
      </c>
      <c r="E637" s="12" t="str">
        <f>VLOOKUP(B637,'Insumos e Serviços'!$A:$F,5,0)</f>
        <v>M</v>
      </c>
      <c r="F637" s="14">
        <v>57</v>
      </c>
      <c r="G637" s="15">
        <f>VLOOKUP(B637,'Insumos e Serviços'!$A:$F,6,0)</f>
        <v>10.33</v>
      </c>
      <c r="H637" s="15">
        <f t="shared" si="75"/>
        <v>588.80999999999995</v>
      </c>
    </row>
    <row r="638" spans="1:8" ht="22.5" x14ac:dyDescent="0.2">
      <c r="A638" s="11" t="s">
        <v>1755</v>
      </c>
      <c r="B638" s="12" t="s">
        <v>1409</v>
      </c>
      <c r="C638" s="12" t="s">
        <v>17</v>
      </c>
      <c r="D638" s="13" t="s">
        <v>1410</v>
      </c>
      <c r="E638" s="12" t="s">
        <v>242</v>
      </c>
      <c r="F638" s="14">
        <v>1</v>
      </c>
      <c r="G638" s="15">
        <f>VLOOKUP(A638,'Orçamento Analítico'!$A:$H,8,0)</f>
        <v>15.93</v>
      </c>
      <c r="H638" s="15">
        <f t="shared" si="75"/>
        <v>15.93</v>
      </c>
    </row>
    <row r="639" spans="1:8" ht="22.5" x14ac:dyDescent="0.2">
      <c r="A639" s="11" t="s">
        <v>1756</v>
      </c>
      <c r="B639" s="12" t="s">
        <v>1757</v>
      </c>
      <c r="C639" s="12" t="s">
        <v>17</v>
      </c>
      <c r="D639" s="13" t="s">
        <v>1758</v>
      </c>
      <c r="E639" s="12" t="s">
        <v>242</v>
      </c>
      <c r="F639" s="14">
        <v>68</v>
      </c>
      <c r="G639" s="15">
        <f>VLOOKUP(A639,'Orçamento Analítico'!$A:$H,8,0)</f>
        <v>82.59</v>
      </c>
      <c r="H639" s="15">
        <f t="shared" si="75"/>
        <v>5616.12</v>
      </c>
    </row>
    <row r="640" spans="1:8" ht="33.75" x14ac:dyDescent="0.2">
      <c r="A640" s="11" t="s">
        <v>1759</v>
      </c>
      <c r="B640" s="12" t="s">
        <v>1415</v>
      </c>
      <c r="C640" s="12" t="s">
        <v>17</v>
      </c>
      <c r="D640" s="13" t="s">
        <v>1416</v>
      </c>
      <c r="E640" s="12" t="s">
        <v>129</v>
      </c>
      <c r="F640" s="14">
        <v>26</v>
      </c>
      <c r="G640" s="15">
        <f>VLOOKUP(A640,'Orçamento Analítico'!$A:$H,8,0)</f>
        <v>45.47</v>
      </c>
      <c r="H640" s="15">
        <f t="shared" si="75"/>
        <v>1182.22</v>
      </c>
    </row>
    <row r="641" spans="1:8" ht="33.75" x14ac:dyDescent="0.2">
      <c r="A641" s="11" t="s">
        <v>1760</v>
      </c>
      <c r="B641" s="12" t="s">
        <v>1418</v>
      </c>
      <c r="C641" s="12" t="s">
        <v>17</v>
      </c>
      <c r="D641" s="13" t="s">
        <v>1419</v>
      </c>
      <c r="E641" s="12" t="s">
        <v>129</v>
      </c>
      <c r="F641" s="14">
        <v>31</v>
      </c>
      <c r="G641" s="15">
        <f>VLOOKUP(A641,'Orçamento Analítico'!$A:$H,8,0)</f>
        <v>29.479999999999997</v>
      </c>
      <c r="H641" s="15">
        <f t="shared" si="75"/>
        <v>913.88</v>
      </c>
    </row>
    <row r="642" spans="1:8" x14ac:dyDescent="0.2">
      <c r="A642" s="11" t="s">
        <v>1761</v>
      </c>
      <c r="B642" s="12" t="s">
        <v>1473</v>
      </c>
      <c r="C642" s="12" t="str">
        <f>VLOOKUP(B642,'Insumos e Serviços'!$A:$F,2,0)</f>
        <v>SINAPI</v>
      </c>
      <c r="D642" s="13" t="str">
        <f>VLOOKUP(B642,'Insumos e Serviços'!$A:$F,4,0)</f>
        <v>CONDULETE DE PVC, TIPO LL, PARA ELETRODUTO DE PVC SOLDÁVEL DN 32 MM (1</v>
      </c>
      <c r="E642" s="12" t="str">
        <f>VLOOKUP(B642,'Insumos e Serviços'!$A:$F,5,0)</f>
        <v>UN</v>
      </c>
      <c r="F642" s="14">
        <v>10</v>
      </c>
      <c r="G642" s="15">
        <f>VLOOKUP(B642,'Insumos e Serviços'!$A:$F,6,0)</f>
        <v>27.16</v>
      </c>
      <c r="H642" s="15">
        <f t="shared" si="75"/>
        <v>271.60000000000002</v>
      </c>
    </row>
    <row r="643" spans="1:8" ht="22.5" x14ac:dyDescent="0.2">
      <c r="A643" s="11" t="s">
        <v>1762</v>
      </c>
      <c r="B643" s="12" t="s">
        <v>1763</v>
      </c>
      <c r="C643" s="12" t="str">
        <f>VLOOKUP(B643,'Insumos e Serviços'!$A:$F,2,0)</f>
        <v>SINAPI</v>
      </c>
      <c r="D643" s="13" t="str">
        <f>VLOOKUP(B643,'Insumos e Serviços'!$A:$F,4,0)</f>
        <v>CABO TELEFÔNICO CI-50 50 PARES INSTALADO EM ENTRADA DE EDIFICAÇÃO - FORNECIMENTO E INSTALAÇÃO. AF_11/2019</v>
      </c>
      <c r="E643" s="12" t="str">
        <f>VLOOKUP(B643,'Insumos e Serviços'!$A:$F,5,0)</f>
        <v>M</v>
      </c>
      <c r="F643" s="14">
        <v>63</v>
      </c>
      <c r="G643" s="15">
        <f>VLOOKUP(B643,'Insumos e Serviços'!$A:$F,6,0)</f>
        <v>35.99</v>
      </c>
      <c r="H643" s="15">
        <f t="shared" si="75"/>
        <v>2267.37</v>
      </c>
    </row>
    <row r="644" spans="1:8" ht="22.5" x14ac:dyDescent="0.2">
      <c r="A644" s="11" t="s">
        <v>1765</v>
      </c>
      <c r="B644" s="12" t="s">
        <v>1766</v>
      </c>
      <c r="C644" s="12" t="str">
        <f>VLOOKUP(B644,'Insumos e Serviços'!$A:$F,2,0)</f>
        <v>SINAPI</v>
      </c>
      <c r="D644" s="13" t="str">
        <f>VLOOKUP(B644,'Insumos e Serviços'!$A:$F,4,0)</f>
        <v>CONDULETE DE ALUMÍNIO, TIPO LR, PARA ELETRODUTO DE AÇO GALVANIZADO DN 32 MM (1 1/4''), APARENTE - FORNECIMENTO E INSTALAÇÃO. AF_11/2016_P</v>
      </c>
      <c r="E644" s="12" t="str">
        <f>VLOOKUP(B644,'Insumos e Serviços'!$A:$F,5,0)</f>
        <v>UN</v>
      </c>
      <c r="F644" s="14">
        <v>6</v>
      </c>
      <c r="G644" s="15">
        <f>VLOOKUP(B644,'Insumos e Serviços'!$A:$F,6,0)</f>
        <v>32.99</v>
      </c>
      <c r="H644" s="15">
        <f t="shared" si="75"/>
        <v>197.94</v>
      </c>
    </row>
    <row r="645" spans="1:8" x14ac:dyDescent="0.2">
      <c r="A645" s="11" t="s">
        <v>1768</v>
      </c>
      <c r="B645" s="12" t="s">
        <v>1319</v>
      </c>
      <c r="C645" s="12" t="s">
        <v>17</v>
      </c>
      <c r="D645" s="13" t="s">
        <v>1320</v>
      </c>
      <c r="E645" s="12" t="s">
        <v>1321</v>
      </c>
      <c r="F645" s="14">
        <v>4</v>
      </c>
      <c r="G645" s="15">
        <f>VLOOKUP(A645,'Orçamento Analítico'!$A:$H,8,0)</f>
        <v>654.84</v>
      </c>
      <c r="H645" s="15">
        <f t="shared" si="75"/>
        <v>2619.36</v>
      </c>
    </row>
    <row r="646" spans="1:8" ht="22.5" x14ac:dyDescent="0.2">
      <c r="A646" s="11" t="s">
        <v>1769</v>
      </c>
      <c r="B646" s="12" t="s">
        <v>1770</v>
      </c>
      <c r="C646" s="12" t="str">
        <f>VLOOKUP(B646,'Insumos e Serviços'!$A:$F,2,0)</f>
        <v>SINAPI</v>
      </c>
      <c r="D646" s="13" t="str">
        <f>VLOOKUP(B646,'Insumos e Serviços'!$A:$F,4,0)</f>
        <v>CAIXA ENTERRADA ELÉTRICA RETANGULAR, EM ALVENARIA COM BLOCOS DE CONCRETO, FUNDO COM BRITA, DIMENSÕES INTERNAS: 1X1X0,6 M. AF_12/2020</v>
      </c>
      <c r="E646" s="12" t="str">
        <f>VLOOKUP(B646,'Insumos e Serviços'!$A:$F,5,0)</f>
        <v>UN</v>
      </c>
      <c r="F646" s="14">
        <v>2</v>
      </c>
      <c r="G646" s="15">
        <f>VLOOKUP(B646,'Insumos e Serviços'!$A:$F,6,0)</f>
        <v>519.47</v>
      </c>
      <c r="H646" s="15">
        <f t="shared" si="75"/>
        <v>1038.94</v>
      </c>
    </row>
    <row r="647" spans="1:8" ht="22.5" x14ac:dyDescent="0.2">
      <c r="A647" s="11" t="s">
        <v>1772</v>
      </c>
      <c r="B647" s="12" t="s">
        <v>1773</v>
      </c>
      <c r="C647" s="12" t="str">
        <f>VLOOKUP(B647,'Insumos e Serviços'!$A:$F,2,0)</f>
        <v>SINAPI</v>
      </c>
      <c r="D647" s="13" t="str">
        <f>VLOOKUP(B647,'Insumos e Serviços'!$A:$F,4,0)</f>
        <v>TAMPA PARA CAIXA TIPO R2 E R3, EM FERRO FUNDIDO, DIMENSÕES INTERNAS: 0,55 X 1,10 M - FORNECIMENTO E INSTALAÇÃO. AF_12/2020</v>
      </c>
      <c r="E647" s="12" t="str">
        <f>VLOOKUP(B647,'Insumos e Serviços'!$A:$F,5,0)</f>
        <v>UN</v>
      </c>
      <c r="F647" s="14">
        <v>2</v>
      </c>
      <c r="G647" s="15">
        <f>VLOOKUP(B647,'Insumos e Serviços'!$A:$F,6,0)</f>
        <v>920.8</v>
      </c>
      <c r="H647" s="15">
        <f t="shared" si="75"/>
        <v>1841.6</v>
      </c>
    </row>
    <row r="648" spans="1:8" x14ac:dyDescent="0.2">
      <c r="A648" s="6" t="s">
        <v>1775</v>
      </c>
      <c r="B648" s="6"/>
      <c r="C648" s="6"/>
      <c r="D648" s="6" t="s">
        <v>1776</v>
      </c>
      <c r="E648" s="6"/>
      <c r="F648" s="7"/>
      <c r="G648" s="6"/>
      <c r="H648" s="7">
        <f>H649+H651</f>
        <v>1550402.1</v>
      </c>
    </row>
    <row r="649" spans="1:8" x14ac:dyDescent="0.2">
      <c r="A649" s="8" t="s">
        <v>1777</v>
      </c>
      <c r="B649" s="8"/>
      <c r="C649" s="8"/>
      <c r="D649" s="8" t="s">
        <v>1778</v>
      </c>
      <c r="E649" s="8"/>
      <c r="F649" s="9"/>
      <c r="G649" s="8"/>
      <c r="H649" s="10">
        <f>H650</f>
        <v>284000</v>
      </c>
    </row>
    <row r="650" spans="1:8" ht="22.5" x14ac:dyDescent="0.2">
      <c r="A650" s="11" t="s">
        <v>1779</v>
      </c>
      <c r="B650" s="12" t="s">
        <v>1780</v>
      </c>
      <c r="C650" s="12" t="s">
        <v>17</v>
      </c>
      <c r="D650" s="13" t="s">
        <v>1781</v>
      </c>
      <c r="E650" s="12" t="s">
        <v>25</v>
      </c>
      <c r="F650" s="14">
        <v>2</v>
      </c>
      <c r="G650" s="15">
        <f>VLOOKUP(A650,'Orçamento Analítico'!$A:$H,8,0)</f>
        <v>142000</v>
      </c>
      <c r="H650" s="15">
        <f>TRUNC(F650 * G650, 2)</f>
        <v>284000</v>
      </c>
    </row>
    <row r="651" spans="1:8" x14ac:dyDescent="0.2">
      <c r="A651" s="8" t="s">
        <v>1782</v>
      </c>
      <c r="B651" s="8"/>
      <c r="C651" s="8"/>
      <c r="D651" s="8" t="s">
        <v>1783</v>
      </c>
      <c r="E651" s="8"/>
      <c r="F651" s="9"/>
      <c r="G651" s="8"/>
      <c r="H651" s="10">
        <f>H652+H670+H681+H701+H704</f>
        <v>1266402.1000000001</v>
      </c>
    </row>
    <row r="652" spans="1:8" x14ac:dyDescent="0.2">
      <c r="A652" s="16" t="s">
        <v>1784</v>
      </c>
      <c r="B652" s="16"/>
      <c r="C652" s="16"/>
      <c r="D652" s="16" t="s">
        <v>1785</v>
      </c>
      <c r="E652" s="16"/>
      <c r="F652" s="17"/>
      <c r="G652" s="16"/>
      <c r="H652" s="18">
        <f>SUM(H653:H669)</f>
        <v>860973.47</v>
      </c>
    </row>
    <row r="653" spans="1:8" ht="90" x14ac:dyDescent="0.2">
      <c r="A653" s="11" t="s">
        <v>1786</v>
      </c>
      <c r="B653" s="12" t="s">
        <v>1787</v>
      </c>
      <c r="C653" s="12" t="s">
        <v>17</v>
      </c>
      <c r="D653" s="13" t="s">
        <v>1788</v>
      </c>
      <c r="E653" s="12" t="s">
        <v>25</v>
      </c>
      <c r="F653" s="14">
        <v>2</v>
      </c>
      <c r="G653" s="15">
        <f>VLOOKUP(A653,'Orçamento Analítico'!$A:$H,8,0)</f>
        <v>2440.62</v>
      </c>
      <c r="H653" s="15">
        <f t="shared" ref="H653:H669" si="76">TRUNC(F653 * G653, 2)</f>
        <v>4881.24</v>
      </c>
    </row>
    <row r="654" spans="1:8" ht="90" x14ac:dyDescent="0.2">
      <c r="A654" s="11" t="s">
        <v>1789</v>
      </c>
      <c r="B654" s="12" t="s">
        <v>1790</v>
      </c>
      <c r="C654" s="12" t="s">
        <v>17</v>
      </c>
      <c r="D654" s="13" t="s">
        <v>1791</v>
      </c>
      <c r="E654" s="12" t="s">
        <v>25</v>
      </c>
      <c r="F654" s="14">
        <v>3</v>
      </c>
      <c r="G654" s="15">
        <f>VLOOKUP(A654,'Orçamento Analítico'!$A:$H,8,0)</f>
        <v>3546.75</v>
      </c>
      <c r="H654" s="15">
        <f t="shared" si="76"/>
        <v>10640.25</v>
      </c>
    </row>
    <row r="655" spans="1:8" ht="67.5" x14ac:dyDescent="0.2">
      <c r="A655" s="11" t="s">
        <v>1792</v>
      </c>
      <c r="B655" s="12" t="s">
        <v>1793</v>
      </c>
      <c r="C655" s="12" t="s">
        <v>17</v>
      </c>
      <c r="D655" s="13" t="s">
        <v>1794</v>
      </c>
      <c r="E655" s="12" t="s">
        <v>25</v>
      </c>
      <c r="F655" s="14">
        <v>2</v>
      </c>
      <c r="G655" s="15">
        <f>VLOOKUP(A655,'Orçamento Analítico'!$A:$H,8,0)</f>
        <v>670.8</v>
      </c>
      <c r="H655" s="15">
        <f t="shared" si="76"/>
        <v>1341.6</v>
      </c>
    </row>
    <row r="656" spans="1:8" ht="78.75" x14ac:dyDescent="0.2">
      <c r="A656" s="11" t="s">
        <v>1795</v>
      </c>
      <c r="B656" s="12" t="s">
        <v>1796</v>
      </c>
      <c r="C656" s="12" t="s">
        <v>17</v>
      </c>
      <c r="D656" s="13" t="s">
        <v>1797</v>
      </c>
      <c r="E656" s="12" t="s">
        <v>25</v>
      </c>
      <c r="F656" s="14">
        <v>4</v>
      </c>
      <c r="G656" s="15">
        <f>VLOOKUP(A656,'Orçamento Analítico'!$A:$H,8,0)</f>
        <v>2259.6699999999996</v>
      </c>
      <c r="H656" s="15">
        <f t="shared" si="76"/>
        <v>9038.68</v>
      </c>
    </row>
    <row r="657" spans="1:8" ht="56.25" x14ac:dyDescent="0.2">
      <c r="A657" s="11" t="s">
        <v>1798</v>
      </c>
      <c r="B657" s="12" t="s">
        <v>1799</v>
      </c>
      <c r="C657" s="12" t="s">
        <v>17</v>
      </c>
      <c r="D657" s="13" t="s">
        <v>1800</v>
      </c>
      <c r="E657" s="12" t="s">
        <v>25</v>
      </c>
      <c r="F657" s="14">
        <v>1</v>
      </c>
      <c r="G657" s="15">
        <f>VLOOKUP(A657,'Orçamento Analítico'!$A:$H,8,0)</f>
        <v>8449.68</v>
      </c>
      <c r="H657" s="15">
        <f t="shared" si="76"/>
        <v>8449.68</v>
      </c>
    </row>
    <row r="658" spans="1:8" ht="56.25" x14ac:dyDescent="0.2">
      <c r="A658" s="11" t="s">
        <v>1801</v>
      </c>
      <c r="B658" s="12" t="s">
        <v>1802</v>
      </c>
      <c r="C658" s="12" t="s">
        <v>17</v>
      </c>
      <c r="D658" s="13" t="s">
        <v>1803</v>
      </c>
      <c r="E658" s="12" t="s">
        <v>25</v>
      </c>
      <c r="F658" s="14">
        <v>1</v>
      </c>
      <c r="G658" s="15">
        <f>VLOOKUP(A658,'Orçamento Analítico'!$A:$H,8,0)</f>
        <v>10127.1</v>
      </c>
      <c r="H658" s="15">
        <f t="shared" si="76"/>
        <v>10127.1</v>
      </c>
    </row>
    <row r="659" spans="1:8" ht="67.5" x14ac:dyDescent="0.2">
      <c r="A659" s="11" t="s">
        <v>1804</v>
      </c>
      <c r="B659" s="12" t="s">
        <v>1805</v>
      </c>
      <c r="C659" s="12" t="s">
        <v>17</v>
      </c>
      <c r="D659" s="13" t="s">
        <v>1806</v>
      </c>
      <c r="E659" s="12" t="s">
        <v>25</v>
      </c>
      <c r="F659" s="14">
        <v>2</v>
      </c>
      <c r="G659" s="15">
        <f>VLOOKUP(A659,'Orçamento Analítico'!$A:$H,8,0)</f>
        <v>4595.1100000000006</v>
      </c>
      <c r="H659" s="15">
        <f t="shared" si="76"/>
        <v>9190.2199999999993</v>
      </c>
    </row>
    <row r="660" spans="1:8" ht="67.5" x14ac:dyDescent="0.2">
      <c r="A660" s="11" t="s">
        <v>1807</v>
      </c>
      <c r="B660" s="12" t="s">
        <v>1808</v>
      </c>
      <c r="C660" s="12" t="s">
        <v>17</v>
      </c>
      <c r="D660" s="13" t="s">
        <v>1809</v>
      </c>
      <c r="E660" s="12" t="s">
        <v>25</v>
      </c>
      <c r="F660" s="14">
        <v>66</v>
      </c>
      <c r="G660" s="15">
        <f>VLOOKUP(A660,'Orçamento Analítico'!$A:$H,8,0)</f>
        <v>4595.1099999999997</v>
      </c>
      <c r="H660" s="15">
        <f t="shared" si="76"/>
        <v>303277.26</v>
      </c>
    </row>
    <row r="661" spans="1:8" ht="67.5" x14ac:dyDescent="0.2">
      <c r="A661" s="11" t="s">
        <v>1810</v>
      </c>
      <c r="B661" s="12" t="s">
        <v>1811</v>
      </c>
      <c r="C661" s="12" t="s">
        <v>17</v>
      </c>
      <c r="D661" s="13" t="s">
        <v>1812</v>
      </c>
      <c r="E661" s="12" t="s">
        <v>25</v>
      </c>
      <c r="F661" s="14">
        <v>9</v>
      </c>
      <c r="G661" s="15">
        <f>VLOOKUP(A661,'Orçamento Analítico'!$A:$H,8,0)</f>
        <v>5186.08</v>
      </c>
      <c r="H661" s="15">
        <f t="shared" si="76"/>
        <v>46674.720000000001</v>
      </c>
    </row>
    <row r="662" spans="1:8" ht="67.5" x14ac:dyDescent="0.2">
      <c r="A662" s="11" t="s">
        <v>1813</v>
      </c>
      <c r="B662" s="12" t="s">
        <v>1814</v>
      </c>
      <c r="C662" s="12" t="s">
        <v>17</v>
      </c>
      <c r="D662" s="13" t="s">
        <v>1815</v>
      </c>
      <c r="E662" s="12" t="s">
        <v>25</v>
      </c>
      <c r="F662" s="14">
        <v>3</v>
      </c>
      <c r="G662" s="15">
        <f>VLOOKUP(A662,'Orçamento Analítico'!$A:$H,8,0)</f>
        <v>5182.54</v>
      </c>
      <c r="H662" s="15">
        <f t="shared" si="76"/>
        <v>15547.62</v>
      </c>
    </row>
    <row r="663" spans="1:8" ht="67.5" x14ac:dyDescent="0.2">
      <c r="A663" s="11" t="s">
        <v>1816</v>
      </c>
      <c r="B663" s="12" t="s">
        <v>1817</v>
      </c>
      <c r="C663" s="12" t="s">
        <v>17</v>
      </c>
      <c r="D663" s="13" t="s">
        <v>1818</v>
      </c>
      <c r="E663" s="12" t="s">
        <v>25</v>
      </c>
      <c r="F663" s="14">
        <v>2</v>
      </c>
      <c r="G663" s="15">
        <f>VLOOKUP(A663,'Orçamento Analítico'!$A:$H,8,0)</f>
        <v>5182.54</v>
      </c>
      <c r="H663" s="15">
        <f t="shared" si="76"/>
        <v>10365.08</v>
      </c>
    </row>
    <row r="664" spans="1:8" ht="22.5" x14ac:dyDescent="0.2">
      <c r="A664" s="11" t="s">
        <v>1819</v>
      </c>
      <c r="B664" s="12" t="s">
        <v>1820</v>
      </c>
      <c r="C664" s="12" t="s">
        <v>17</v>
      </c>
      <c r="D664" s="13" t="s">
        <v>1821</v>
      </c>
      <c r="E664" s="12" t="s">
        <v>25</v>
      </c>
      <c r="F664" s="14">
        <v>41</v>
      </c>
      <c r="G664" s="15">
        <f>VLOOKUP(A664,'Orçamento Analítico'!$A:$H,8,0)</f>
        <v>785.56</v>
      </c>
      <c r="H664" s="15">
        <f t="shared" si="76"/>
        <v>32207.96</v>
      </c>
    </row>
    <row r="665" spans="1:8" ht="78.75" x14ac:dyDescent="0.2">
      <c r="A665" s="11" t="s">
        <v>1822</v>
      </c>
      <c r="B665" s="12" t="s">
        <v>1823</v>
      </c>
      <c r="C665" s="12" t="s">
        <v>17</v>
      </c>
      <c r="D665" s="13" t="s">
        <v>1824</v>
      </c>
      <c r="E665" s="12" t="s">
        <v>25</v>
      </c>
      <c r="F665" s="14">
        <v>1</v>
      </c>
      <c r="G665" s="15">
        <f>VLOOKUP(A665,'Orçamento Analítico'!$A:$H,8,0)</f>
        <v>48951.920000000006</v>
      </c>
      <c r="H665" s="15">
        <f t="shared" si="76"/>
        <v>48951.92</v>
      </c>
    </row>
    <row r="666" spans="1:8" ht="78.75" x14ac:dyDescent="0.2">
      <c r="A666" s="11" t="s">
        <v>1825</v>
      </c>
      <c r="B666" s="12" t="s">
        <v>1826</v>
      </c>
      <c r="C666" s="12" t="s">
        <v>17</v>
      </c>
      <c r="D666" s="13" t="s">
        <v>1827</v>
      </c>
      <c r="E666" s="12" t="s">
        <v>25</v>
      </c>
      <c r="F666" s="14">
        <v>1</v>
      </c>
      <c r="G666" s="15">
        <f>VLOOKUP(A666,'Orçamento Analítico'!$A:$H,8,0)</f>
        <v>84986.150000000009</v>
      </c>
      <c r="H666" s="15">
        <f t="shared" si="76"/>
        <v>84986.15</v>
      </c>
    </row>
    <row r="667" spans="1:8" ht="78.75" x14ac:dyDescent="0.2">
      <c r="A667" s="11" t="s">
        <v>1828</v>
      </c>
      <c r="B667" s="12" t="s">
        <v>1829</v>
      </c>
      <c r="C667" s="12" t="s">
        <v>17</v>
      </c>
      <c r="D667" s="13" t="s">
        <v>1830</v>
      </c>
      <c r="E667" s="12" t="s">
        <v>25</v>
      </c>
      <c r="F667" s="14">
        <v>5</v>
      </c>
      <c r="G667" s="15">
        <f>VLOOKUP(A667,'Orçamento Analítico'!$A:$H,8,0)</f>
        <v>46923.58</v>
      </c>
      <c r="H667" s="15">
        <f t="shared" si="76"/>
        <v>234617.9</v>
      </c>
    </row>
    <row r="668" spans="1:8" ht="67.5" x14ac:dyDescent="0.2">
      <c r="A668" s="11" t="s">
        <v>1831</v>
      </c>
      <c r="B668" s="12" t="s">
        <v>1832</v>
      </c>
      <c r="C668" s="12" t="s">
        <v>17</v>
      </c>
      <c r="D668" s="13" t="s">
        <v>1833</v>
      </c>
      <c r="E668" s="12" t="s">
        <v>25</v>
      </c>
      <c r="F668" s="14">
        <v>1</v>
      </c>
      <c r="G668" s="15">
        <f>VLOOKUP(A668,'Orçamento Analítico'!$A:$H,8,0)</f>
        <v>25248.61</v>
      </c>
      <c r="H668" s="15">
        <f t="shared" si="76"/>
        <v>25248.61</v>
      </c>
    </row>
    <row r="669" spans="1:8" ht="56.25" x14ac:dyDescent="0.2">
      <c r="A669" s="11" t="s">
        <v>1834</v>
      </c>
      <c r="B669" s="12" t="s">
        <v>1835</v>
      </c>
      <c r="C669" s="12" t="s">
        <v>17</v>
      </c>
      <c r="D669" s="13" t="s">
        <v>1836</v>
      </c>
      <c r="E669" s="12" t="s">
        <v>25</v>
      </c>
      <c r="F669" s="14">
        <v>1</v>
      </c>
      <c r="G669" s="15">
        <f>VLOOKUP(A669,'Orçamento Analítico'!$A:$H,8,0)</f>
        <v>5427.48</v>
      </c>
      <c r="H669" s="15">
        <f t="shared" si="76"/>
        <v>5427.48</v>
      </c>
    </row>
    <row r="670" spans="1:8" x14ac:dyDescent="0.2">
      <c r="A670" s="16" t="s">
        <v>1837</v>
      </c>
      <c r="B670" s="16"/>
      <c r="C670" s="16"/>
      <c r="D670" s="16" t="s">
        <v>1838</v>
      </c>
      <c r="E670" s="16"/>
      <c r="F670" s="17"/>
      <c r="G670" s="16"/>
      <c r="H670" s="18">
        <f>SUM(H671:H680)</f>
        <v>64337.049999999996</v>
      </c>
    </row>
    <row r="671" spans="1:8" ht="33.75" x14ac:dyDescent="0.2">
      <c r="A671" s="11" t="s">
        <v>1839</v>
      </c>
      <c r="B671" s="12" t="s">
        <v>1840</v>
      </c>
      <c r="C671" s="12" t="s">
        <v>17</v>
      </c>
      <c r="D671" s="13" t="s">
        <v>1841</v>
      </c>
      <c r="E671" s="12" t="s">
        <v>25</v>
      </c>
      <c r="F671" s="14">
        <v>12</v>
      </c>
      <c r="G671" s="15">
        <f>VLOOKUP(A671,'Orçamento Analítico'!$A:$H,8,0)</f>
        <v>174.51</v>
      </c>
      <c r="H671" s="15">
        <f t="shared" ref="H671:H680" si="77">TRUNC(F671 * G671, 2)</f>
        <v>2094.12</v>
      </c>
    </row>
    <row r="672" spans="1:8" ht="33.75" x14ac:dyDescent="0.2">
      <c r="A672" s="11" t="s">
        <v>1842</v>
      </c>
      <c r="B672" s="12" t="s">
        <v>1843</v>
      </c>
      <c r="C672" s="12" t="s">
        <v>17</v>
      </c>
      <c r="D672" s="13" t="s">
        <v>1844</v>
      </c>
      <c r="E672" s="12" t="s">
        <v>25</v>
      </c>
      <c r="F672" s="14">
        <v>6</v>
      </c>
      <c r="G672" s="15">
        <f>VLOOKUP(A672,'Orçamento Analítico'!$A:$H,8,0)</f>
        <v>367.42</v>
      </c>
      <c r="H672" s="15">
        <f t="shared" si="77"/>
        <v>2204.52</v>
      </c>
    </row>
    <row r="673" spans="1:8" ht="33.75" x14ac:dyDescent="0.2">
      <c r="A673" s="11" t="s">
        <v>1845</v>
      </c>
      <c r="B673" s="12" t="s">
        <v>1846</v>
      </c>
      <c r="C673" s="12" t="s">
        <v>17</v>
      </c>
      <c r="D673" s="13" t="s">
        <v>1847</v>
      </c>
      <c r="E673" s="12" t="s">
        <v>25</v>
      </c>
      <c r="F673" s="14">
        <v>2</v>
      </c>
      <c r="G673" s="15">
        <f>VLOOKUP(A673,'Orçamento Analítico'!$A:$H,8,0)</f>
        <v>242.51</v>
      </c>
      <c r="H673" s="15">
        <f t="shared" si="77"/>
        <v>485.02</v>
      </c>
    </row>
    <row r="674" spans="1:8" ht="45" x14ac:dyDescent="0.2">
      <c r="A674" s="11" t="s">
        <v>1848</v>
      </c>
      <c r="B674" s="12" t="s">
        <v>1849</v>
      </c>
      <c r="C674" s="12" t="s">
        <v>17</v>
      </c>
      <c r="D674" s="13" t="s">
        <v>1850</v>
      </c>
      <c r="E674" s="12" t="s">
        <v>25</v>
      </c>
      <c r="F674" s="14">
        <v>66</v>
      </c>
      <c r="G674" s="15">
        <f>VLOOKUP(A674,'Orçamento Analítico'!$A:$H,8,0)</f>
        <v>83.009999999999991</v>
      </c>
      <c r="H674" s="15">
        <f t="shared" si="77"/>
        <v>5478.66</v>
      </c>
    </row>
    <row r="675" spans="1:8" ht="33.75" x14ac:dyDescent="0.2">
      <c r="A675" s="11" t="s">
        <v>1851</v>
      </c>
      <c r="B675" s="12" t="s">
        <v>1852</v>
      </c>
      <c r="C675" s="12" t="s">
        <v>17</v>
      </c>
      <c r="D675" s="13" t="s">
        <v>1853</v>
      </c>
      <c r="E675" s="12" t="s">
        <v>25</v>
      </c>
      <c r="F675" s="14">
        <v>21</v>
      </c>
      <c r="G675" s="15">
        <f>VLOOKUP(A675,'Orçamento Analítico'!$A:$H,8,0)</f>
        <v>251.47000000000003</v>
      </c>
      <c r="H675" s="15">
        <f t="shared" si="77"/>
        <v>5280.87</v>
      </c>
    </row>
    <row r="676" spans="1:8" ht="33.75" x14ac:dyDescent="0.2">
      <c r="A676" s="11" t="s">
        <v>1854</v>
      </c>
      <c r="B676" s="12" t="s">
        <v>1855</v>
      </c>
      <c r="C676" s="12" t="s">
        <v>17</v>
      </c>
      <c r="D676" s="13" t="s">
        <v>1856</v>
      </c>
      <c r="E676" s="12" t="s">
        <v>25</v>
      </c>
      <c r="F676" s="14">
        <v>6</v>
      </c>
      <c r="G676" s="15">
        <f>VLOOKUP(A676,'Orçamento Analítico'!$A:$H,8,0)</f>
        <v>488.39000000000004</v>
      </c>
      <c r="H676" s="15">
        <f t="shared" si="77"/>
        <v>2930.34</v>
      </c>
    </row>
    <row r="677" spans="1:8" ht="112.5" x14ac:dyDescent="0.2">
      <c r="A677" s="11" t="s">
        <v>1857</v>
      </c>
      <c r="B677" s="12" t="s">
        <v>1858</v>
      </c>
      <c r="C677" s="12" t="s">
        <v>17</v>
      </c>
      <c r="D677" s="13" t="s">
        <v>1859</v>
      </c>
      <c r="E677" s="12" t="s">
        <v>46</v>
      </c>
      <c r="F677" s="14">
        <v>361</v>
      </c>
      <c r="G677" s="15">
        <f>VLOOKUP(A677,'Orçamento Analítico'!$A:$H,8,0)</f>
        <v>123.66</v>
      </c>
      <c r="H677" s="15">
        <f t="shared" si="77"/>
        <v>44641.26</v>
      </c>
    </row>
    <row r="678" spans="1:8" ht="33.75" x14ac:dyDescent="0.2">
      <c r="A678" s="11" t="s">
        <v>1860</v>
      </c>
      <c r="B678" s="12" t="s">
        <v>1861</v>
      </c>
      <c r="C678" s="12" t="s">
        <v>17</v>
      </c>
      <c r="D678" s="13" t="s">
        <v>1862</v>
      </c>
      <c r="E678" s="12" t="s">
        <v>25</v>
      </c>
      <c r="F678" s="14">
        <v>1</v>
      </c>
      <c r="G678" s="15">
        <f>VLOOKUP(A678,'Orçamento Analítico'!$A:$H,8,0)</f>
        <v>276.14</v>
      </c>
      <c r="H678" s="15">
        <f t="shared" si="77"/>
        <v>276.14</v>
      </c>
    </row>
    <row r="679" spans="1:8" ht="33.75" x14ac:dyDescent="0.2">
      <c r="A679" s="11" t="s">
        <v>1863</v>
      </c>
      <c r="B679" s="12" t="s">
        <v>1864</v>
      </c>
      <c r="C679" s="12" t="s">
        <v>17</v>
      </c>
      <c r="D679" s="13" t="s">
        <v>1865</v>
      </c>
      <c r="E679" s="12" t="s">
        <v>25</v>
      </c>
      <c r="F679" s="14">
        <v>2</v>
      </c>
      <c r="G679" s="15">
        <f>VLOOKUP(A679,'Orçamento Analítico'!$A:$H,8,0)</f>
        <v>303.96000000000004</v>
      </c>
      <c r="H679" s="15">
        <f t="shared" si="77"/>
        <v>607.91999999999996</v>
      </c>
    </row>
    <row r="680" spans="1:8" ht="33.75" x14ac:dyDescent="0.2">
      <c r="A680" s="11" t="s">
        <v>1866</v>
      </c>
      <c r="B680" s="12" t="s">
        <v>1867</v>
      </c>
      <c r="C680" s="12" t="s">
        <v>17</v>
      </c>
      <c r="D680" s="13" t="s">
        <v>1868</v>
      </c>
      <c r="E680" s="12" t="s">
        <v>25</v>
      </c>
      <c r="F680" s="14">
        <v>1</v>
      </c>
      <c r="G680" s="15">
        <f>VLOOKUP(A680,'Orçamento Analítico'!$A:$H,8,0)</f>
        <v>338.2</v>
      </c>
      <c r="H680" s="15">
        <f t="shared" si="77"/>
        <v>338.2</v>
      </c>
    </row>
    <row r="681" spans="1:8" x14ac:dyDescent="0.2">
      <c r="A681" s="16" t="s">
        <v>1869</v>
      </c>
      <c r="B681" s="16"/>
      <c r="C681" s="16"/>
      <c r="D681" s="16" t="s">
        <v>1870</v>
      </c>
      <c r="E681" s="16"/>
      <c r="F681" s="17"/>
      <c r="G681" s="16"/>
      <c r="H681" s="18">
        <f>SUM(H682:H700)</f>
        <v>263572.67</v>
      </c>
    </row>
    <row r="682" spans="1:8" ht="45" x14ac:dyDescent="0.2">
      <c r="A682" s="11" t="s">
        <v>1871</v>
      </c>
      <c r="B682" s="12" t="s">
        <v>1872</v>
      </c>
      <c r="C682" s="12" t="s">
        <v>17</v>
      </c>
      <c r="D682" s="13" t="s">
        <v>1873</v>
      </c>
      <c r="E682" s="12" t="s">
        <v>242</v>
      </c>
      <c r="F682" s="14">
        <v>166</v>
      </c>
      <c r="G682" s="15">
        <f>VLOOKUP(A682,'Orçamento Analítico'!$A:$H,8,0)</f>
        <v>27.180000000000003</v>
      </c>
      <c r="H682" s="15">
        <f t="shared" ref="H682:H700" si="78">TRUNC(F682 * G682, 2)</f>
        <v>4511.88</v>
      </c>
    </row>
    <row r="683" spans="1:8" ht="33.75" x14ac:dyDescent="0.2">
      <c r="A683" s="11" t="s">
        <v>1874</v>
      </c>
      <c r="B683" s="12" t="s">
        <v>1875</v>
      </c>
      <c r="C683" s="12" t="str">
        <f>VLOOKUP(B683,'Insumos e Serviços'!$A:$F,2,0)</f>
        <v>SINAPI</v>
      </c>
      <c r="D683" s="13" t="str">
        <f>VLOOKUP(B683,'Insumos e Serviços'!$A:$F,4,0)</f>
        <v>TUBO EM COBRE FLEXÍVEL, DN 3/8", COM ISOLAMENTO, INSTALADO EM RAMAL DE ALIMENTAÇÃO DE AR CONDICIONADO COM CONDENSADORA CENTRAL  FORNECIMENTO E INSTALAÇÃO. AF_12/2015</v>
      </c>
      <c r="E683" s="12" t="str">
        <f>VLOOKUP(B683,'Insumos e Serviços'!$A:$F,5,0)</f>
        <v>M</v>
      </c>
      <c r="F683" s="14">
        <v>95</v>
      </c>
      <c r="G683" s="15">
        <f>VLOOKUP(B683,'Insumos e Serviços'!$A:$F,6,0)</f>
        <v>44.46</v>
      </c>
      <c r="H683" s="15">
        <f t="shared" si="78"/>
        <v>4223.7</v>
      </c>
    </row>
    <row r="684" spans="1:8" ht="33.75" x14ac:dyDescent="0.2">
      <c r="A684" s="11" t="s">
        <v>1877</v>
      </c>
      <c r="B684" s="12" t="s">
        <v>1878</v>
      </c>
      <c r="C684" s="12" t="str">
        <f>VLOOKUP(B684,'Insumos e Serviços'!$A:$F,2,0)</f>
        <v>SINAPI</v>
      </c>
      <c r="D684" s="13" t="str">
        <f>VLOOKUP(B684,'Insumos e Serviços'!$A:$F,4,0)</f>
        <v>TUBO EM COBRE FLEXÍVEL, DN 1/2", COM ISOLAMENTO, INSTALADO EM RAMAL DE ALIMENTAÇÃO DE AR CONDICIONADO COM CONDENSADORA CENTRAL  FORNECIMENTO E INSTALAÇÃO. AF_12/2015</v>
      </c>
      <c r="E684" s="12" t="str">
        <f>VLOOKUP(B684,'Insumos e Serviços'!$A:$F,5,0)</f>
        <v>M</v>
      </c>
      <c r="F684" s="14">
        <v>224</v>
      </c>
      <c r="G684" s="15">
        <f>VLOOKUP(B684,'Insumos e Serviços'!$A:$F,6,0)</f>
        <v>55.83</v>
      </c>
      <c r="H684" s="15">
        <f t="shared" si="78"/>
        <v>12505.92</v>
      </c>
    </row>
    <row r="685" spans="1:8" ht="45" x14ac:dyDescent="0.2">
      <c r="A685" s="11" t="s">
        <v>1880</v>
      </c>
      <c r="B685" s="12" t="s">
        <v>1881</v>
      </c>
      <c r="C685" s="12" t="s">
        <v>17</v>
      </c>
      <c r="D685" s="13" t="s">
        <v>1882</v>
      </c>
      <c r="E685" s="12" t="s">
        <v>242</v>
      </c>
      <c r="F685" s="14">
        <v>226</v>
      </c>
      <c r="G685" s="15">
        <f>VLOOKUP(A685,'Orçamento Analítico'!$A:$H,8,0)</f>
        <v>53</v>
      </c>
      <c r="H685" s="15">
        <f t="shared" si="78"/>
        <v>11978</v>
      </c>
    </row>
    <row r="686" spans="1:8" ht="45" x14ac:dyDescent="0.2">
      <c r="A686" s="11" t="s">
        <v>1883</v>
      </c>
      <c r="B686" s="12" t="s">
        <v>1884</v>
      </c>
      <c r="C686" s="12" t="s">
        <v>17</v>
      </c>
      <c r="D686" s="13" t="s">
        <v>1885</v>
      </c>
      <c r="E686" s="12" t="s">
        <v>242</v>
      </c>
      <c r="F686" s="14">
        <v>87</v>
      </c>
      <c r="G686" s="15">
        <f>VLOOKUP(A686,'Orçamento Analítico'!$A:$H,8,0)</f>
        <v>121.55</v>
      </c>
      <c r="H686" s="15">
        <f t="shared" si="78"/>
        <v>10574.85</v>
      </c>
    </row>
    <row r="687" spans="1:8" ht="45" x14ac:dyDescent="0.2">
      <c r="A687" s="11" t="s">
        <v>1886</v>
      </c>
      <c r="B687" s="12" t="s">
        <v>1887</v>
      </c>
      <c r="C687" s="12" t="s">
        <v>17</v>
      </c>
      <c r="D687" s="13" t="s">
        <v>1888</v>
      </c>
      <c r="E687" s="12" t="s">
        <v>242</v>
      </c>
      <c r="F687" s="14">
        <v>156</v>
      </c>
      <c r="G687" s="15">
        <f>VLOOKUP(A687,'Orçamento Analítico'!$A:$H,8,0)</f>
        <v>151.99</v>
      </c>
      <c r="H687" s="15">
        <f t="shared" si="78"/>
        <v>23710.44</v>
      </c>
    </row>
    <row r="688" spans="1:8" ht="45" x14ac:dyDescent="0.2">
      <c r="A688" s="11" t="s">
        <v>1889</v>
      </c>
      <c r="B688" s="12" t="s">
        <v>1890</v>
      </c>
      <c r="C688" s="12" t="s">
        <v>17</v>
      </c>
      <c r="D688" s="13" t="s">
        <v>1891</v>
      </c>
      <c r="E688" s="12" t="s">
        <v>242</v>
      </c>
      <c r="F688" s="14">
        <v>229</v>
      </c>
      <c r="G688" s="15">
        <f>VLOOKUP(A688,'Orçamento Analítico'!$A:$H,8,0)</f>
        <v>209.39</v>
      </c>
      <c r="H688" s="15">
        <f t="shared" si="78"/>
        <v>47950.31</v>
      </c>
    </row>
    <row r="689" spans="1:8" ht="45" x14ac:dyDescent="0.2">
      <c r="A689" s="11" t="s">
        <v>1892</v>
      </c>
      <c r="B689" s="12" t="s">
        <v>1893</v>
      </c>
      <c r="C689" s="12" t="s">
        <v>17</v>
      </c>
      <c r="D689" s="13" t="s">
        <v>1894</v>
      </c>
      <c r="E689" s="12" t="s">
        <v>242</v>
      </c>
      <c r="F689" s="14">
        <v>63</v>
      </c>
      <c r="G689" s="15">
        <f>VLOOKUP(A689,'Orçamento Analítico'!$A:$H,8,0)</f>
        <v>195.75</v>
      </c>
      <c r="H689" s="15">
        <f t="shared" si="78"/>
        <v>12332.25</v>
      </c>
    </row>
    <row r="690" spans="1:8" ht="45" x14ac:dyDescent="0.2">
      <c r="A690" s="11" t="s">
        <v>1895</v>
      </c>
      <c r="B690" s="12" t="s">
        <v>1896</v>
      </c>
      <c r="C690" s="12" t="s">
        <v>17</v>
      </c>
      <c r="D690" s="13" t="s">
        <v>1897</v>
      </c>
      <c r="E690" s="12" t="s">
        <v>242</v>
      </c>
      <c r="F690" s="14">
        <v>8</v>
      </c>
      <c r="G690" s="15">
        <f>VLOOKUP(A690,'Orçamento Analítico'!$A:$H,8,0)</f>
        <v>278.64999999999998</v>
      </c>
      <c r="H690" s="15">
        <f t="shared" si="78"/>
        <v>2229.1999999999998</v>
      </c>
    </row>
    <row r="691" spans="1:8" ht="45" x14ac:dyDescent="0.2">
      <c r="A691" s="11" t="s">
        <v>1898</v>
      </c>
      <c r="B691" s="12" t="s">
        <v>1899</v>
      </c>
      <c r="C691" s="12" t="s">
        <v>17</v>
      </c>
      <c r="D691" s="13" t="s">
        <v>1900</v>
      </c>
      <c r="E691" s="12" t="s">
        <v>242</v>
      </c>
      <c r="F691" s="14">
        <v>135</v>
      </c>
      <c r="G691" s="15">
        <f>VLOOKUP(A691,'Orçamento Analítico'!$A:$H,8,0)</f>
        <v>235.54</v>
      </c>
      <c r="H691" s="15">
        <f t="shared" si="78"/>
        <v>31797.9</v>
      </c>
    </row>
    <row r="692" spans="1:8" ht="22.5" x14ac:dyDescent="0.2">
      <c r="A692" s="11" t="s">
        <v>1901</v>
      </c>
      <c r="B692" s="12" t="s">
        <v>1902</v>
      </c>
      <c r="C692" s="12" t="s">
        <v>17</v>
      </c>
      <c r="D692" s="13" t="s">
        <v>1903</v>
      </c>
      <c r="E692" s="12" t="s">
        <v>242</v>
      </c>
      <c r="F692" s="14">
        <v>262</v>
      </c>
      <c r="G692" s="15">
        <f>VLOOKUP(A692,'Orçamento Analítico'!$A:$H,8,0)</f>
        <v>125.07000000000001</v>
      </c>
      <c r="H692" s="15">
        <f t="shared" si="78"/>
        <v>32768.339999999997</v>
      </c>
    </row>
    <row r="693" spans="1:8" ht="22.5" x14ac:dyDescent="0.2">
      <c r="A693" s="11" t="s">
        <v>1904</v>
      </c>
      <c r="B693" s="12" t="s">
        <v>1905</v>
      </c>
      <c r="C693" s="12" t="s">
        <v>17</v>
      </c>
      <c r="D693" s="13" t="s">
        <v>1906</v>
      </c>
      <c r="E693" s="12" t="s">
        <v>242</v>
      </c>
      <c r="F693" s="14">
        <v>22</v>
      </c>
      <c r="G693" s="15">
        <f>VLOOKUP(A693,'Orçamento Analítico'!$A:$H,8,0)</f>
        <v>136.67000000000002</v>
      </c>
      <c r="H693" s="15">
        <f t="shared" si="78"/>
        <v>3006.74</v>
      </c>
    </row>
    <row r="694" spans="1:8" ht="22.5" x14ac:dyDescent="0.2">
      <c r="A694" s="11" t="s">
        <v>1907</v>
      </c>
      <c r="B694" s="12" t="s">
        <v>1908</v>
      </c>
      <c r="C694" s="12" t="s">
        <v>17</v>
      </c>
      <c r="D694" s="13" t="s">
        <v>1909</v>
      </c>
      <c r="E694" s="12" t="s">
        <v>242</v>
      </c>
      <c r="F694" s="14">
        <v>99</v>
      </c>
      <c r="G694" s="15">
        <f>VLOOKUP(A694,'Orçamento Analítico'!$A:$H,8,0)</f>
        <v>156.05000000000001</v>
      </c>
      <c r="H694" s="15">
        <f t="shared" si="78"/>
        <v>15448.95</v>
      </c>
    </row>
    <row r="695" spans="1:8" ht="22.5" x14ac:dyDescent="0.2">
      <c r="A695" s="11" t="s">
        <v>1910</v>
      </c>
      <c r="B695" s="12" t="s">
        <v>1911</v>
      </c>
      <c r="C695" s="12" t="s">
        <v>17</v>
      </c>
      <c r="D695" s="13" t="s">
        <v>1912</v>
      </c>
      <c r="E695" s="12" t="s">
        <v>242</v>
      </c>
      <c r="F695" s="14">
        <v>97</v>
      </c>
      <c r="G695" s="15">
        <f>VLOOKUP(A695,'Orçamento Analítico'!$A:$H,8,0)</f>
        <v>189.01999999999998</v>
      </c>
      <c r="H695" s="15">
        <f t="shared" si="78"/>
        <v>18334.939999999999</v>
      </c>
    </row>
    <row r="696" spans="1:8" ht="33.75" x14ac:dyDescent="0.2">
      <c r="A696" s="11" t="s">
        <v>1913</v>
      </c>
      <c r="B696" s="12" t="s">
        <v>1914</v>
      </c>
      <c r="C696" s="12" t="s">
        <v>17</v>
      </c>
      <c r="D696" s="13" t="s">
        <v>1915</v>
      </c>
      <c r="E696" s="12" t="s">
        <v>25</v>
      </c>
      <c r="F696" s="14">
        <v>20</v>
      </c>
      <c r="G696" s="15">
        <f>VLOOKUP(A696,'Orçamento Analítico'!$A:$H,8,0)</f>
        <v>279.58</v>
      </c>
      <c r="H696" s="15">
        <f t="shared" si="78"/>
        <v>5591.6</v>
      </c>
    </row>
    <row r="697" spans="1:8" ht="33.75" x14ac:dyDescent="0.2">
      <c r="A697" s="11" t="s">
        <v>1916</v>
      </c>
      <c r="B697" s="12" t="s">
        <v>1917</v>
      </c>
      <c r="C697" s="12" t="s">
        <v>17</v>
      </c>
      <c r="D697" s="13" t="s">
        <v>1918</v>
      </c>
      <c r="E697" s="12" t="s">
        <v>25</v>
      </c>
      <c r="F697" s="14">
        <v>18</v>
      </c>
      <c r="G697" s="15">
        <f>VLOOKUP(A697,'Orçamento Analítico'!$A:$H,8,0)</f>
        <v>290.01</v>
      </c>
      <c r="H697" s="15">
        <f t="shared" si="78"/>
        <v>5220.18</v>
      </c>
    </row>
    <row r="698" spans="1:8" ht="33.75" x14ac:dyDescent="0.2">
      <c r="A698" s="11" t="s">
        <v>1919</v>
      </c>
      <c r="B698" s="12" t="s">
        <v>1920</v>
      </c>
      <c r="C698" s="12" t="s">
        <v>17</v>
      </c>
      <c r="D698" s="13" t="s">
        <v>1921</v>
      </c>
      <c r="E698" s="12" t="s">
        <v>25</v>
      </c>
      <c r="F698" s="14">
        <v>33</v>
      </c>
      <c r="G698" s="15">
        <f>VLOOKUP(A698,'Orçamento Analítico'!$A:$H,8,0)</f>
        <v>446.48999999999995</v>
      </c>
      <c r="H698" s="15">
        <f t="shared" si="78"/>
        <v>14734.17</v>
      </c>
    </row>
    <row r="699" spans="1:8" ht="45" x14ac:dyDescent="0.2">
      <c r="A699" s="11" t="s">
        <v>1922</v>
      </c>
      <c r="B699" s="12" t="s">
        <v>1923</v>
      </c>
      <c r="C699" s="12" t="s">
        <v>17</v>
      </c>
      <c r="D699" s="13" t="s">
        <v>1924</v>
      </c>
      <c r="E699" s="12" t="s">
        <v>25</v>
      </c>
      <c r="F699" s="14">
        <v>4</v>
      </c>
      <c r="G699" s="15">
        <f>VLOOKUP(A699,'Orçamento Analítico'!$A:$H,8,0)</f>
        <v>1082.8599999999999</v>
      </c>
      <c r="H699" s="15">
        <f t="shared" si="78"/>
        <v>4331.4399999999996</v>
      </c>
    </row>
    <row r="700" spans="1:8" ht="22.5" x14ac:dyDescent="0.2">
      <c r="A700" s="11" t="s">
        <v>1925</v>
      </c>
      <c r="B700" s="12" t="s">
        <v>1926</v>
      </c>
      <c r="C700" s="12" t="s">
        <v>17</v>
      </c>
      <c r="D700" s="13" t="s">
        <v>1927</v>
      </c>
      <c r="E700" s="12" t="s">
        <v>25</v>
      </c>
      <c r="F700" s="14">
        <v>2</v>
      </c>
      <c r="G700" s="15">
        <f>VLOOKUP(A700,'Orçamento Analítico'!$A:$H,8,0)</f>
        <v>1160.9299999999998</v>
      </c>
      <c r="H700" s="15">
        <f t="shared" si="78"/>
        <v>2321.86</v>
      </c>
    </row>
    <row r="701" spans="1:8" x14ac:dyDescent="0.2">
      <c r="A701" s="16" t="s">
        <v>1928</v>
      </c>
      <c r="B701" s="16"/>
      <c r="C701" s="16"/>
      <c r="D701" s="16" t="s">
        <v>1929</v>
      </c>
      <c r="E701" s="16"/>
      <c r="F701" s="17"/>
      <c r="G701" s="16"/>
      <c r="H701" s="18">
        <f>SUM(H702:H703)</f>
        <v>10045.279999999999</v>
      </c>
    </row>
    <row r="702" spans="1:8" ht="45" x14ac:dyDescent="0.2">
      <c r="A702" s="11" t="s">
        <v>1930</v>
      </c>
      <c r="B702" s="12" t="s">
        <v>1931</v>
      </c>
      <c r="C702" s="12" t="s">
        <v>17</v>
      </c>
      <c r="D702" s="13" t="s">
        <v>1932</v>
      </c>
      <c r="E702" s="12" t="s">
        <v>242</v>
      </c>
      <c r="F702" s="14">
        <v>410</v>
      </c>
      <c r="G702" s="15">
        <f>VLOOKUP(A702,'Orçamento Analítico'!$A:$H,8,0)</f>
        <v>20.68</v>
      </c>
      <c r="H702" s="15">
        <f t="shared" ref="H702:H703" si="79">TRUNC(F702 * G702, 2)</f>
        <v>8478.7999999999993</v>
      </c>
    </row>
    <row r="703" spans="1:8" ht="22.5" x14ac:dyDescent="0.2">
      <c r="A703" s="11" t="s">
        <v>1933</v>
      </c>
      <c r="B703" s="12" t="s">
        <v>1934</v>
      </c>
      <c r="C703" s="12" t="str">
        <f>VLOOKUP(B703,'Insumos e Serviços'!$A:$F,2,0)</f>
        <v>SINAPI</v>
      </c>
      <c r="D703" s="13" t="str">
        <f>VLOOKUP(B703,'Insumos e Serviços'!$A:$F,4,0)</f>
        <v>CONDULETE DE ALUMÍNIO, TIPO T, PARA ELETRODUTO DE AÇO GALVANIZADO DN 20 MM (3/4</v>
      </c>
      <c r="E703" s="12" t="str">
        <f>VLOOKUP(B703,'Insumos e Serviços'!$A:$F,5,0)</f>
        <v>UN</v>
      </c>
      <c r="F703" s="14">
        <v>61</v>
      </c>
      <c r="G703" s="15">
        <f>VLOOKUP(B703,'Insumos e Serviços'!$A:$F,6,0)</f>
        <v>25.68</v>
      </c>
      <c r="H703" s="15">
        <f t="shared" si="79"/>
        <v>1566.48</v>
      </c>
    </row>
    <row r="704" spans="1:8" x14ac:dyDescent="0.2">
      <c r="A704" s="16" t="s">
        <v>1936</v>
      </c>
      <c r="B704" s="16"/>
      <c r="C704" s="16"/>
      <c r="D704" s="16" t="s">
        <v>1937</v>
      </c>
      <c r="E704" s="16"/>
      <c r="F704" s="17"/>
      <c r="G704" s="16"/>
      <c r="H704" s="18">
        <f>SUM(H705:H707)</f>
        <v>67473.63</v>
      </c>
    </row>
    <row r="705" spans="1:8" x14ac:dyDescent="0.2">
      <c r="A705" s="11" t="s">
        <v>1938</v>
      </c>
      <c r="B705" s="12" t="s">
        <v>1939</v>
      </c>
      <c r="C705" s="12" t="str">
        <f>VLOOKUP(B705,'Insumos e Serviços'!$A:$F,2,0)</f>
        <v>SINAPI</v>
      </c>
      <c r="D705" s="13" t="str">
        <f>VLOOKUP(B705,'Insumos e Serviços'!$A:$F,4,0)</f>
        <v>LASTRO DE CONCRETO MAGRO, APLICADO EM PISOS OU RADIERS. AF_08/2017</v>
      </c>
      <c r="E705" s="12" t="str">
        <f>VLOOKUP(B705,'Insumos e Serviços'!$A:$F,5,0)</f>
        <v>m³</v>
      </c>
      <c r="F705" s="14">
        <v>2</v>
      </c>
      <c r="G705" s="15">
        <f>VLOOKUP(B705,'Insumos e Serviços'!$A:$F,6,0)</f>
        <v>513.91</v>
      </c>
      <c r="H705" s="15">
        <f t="shared" ref="H705:H706" si="80">TRUNC(F705 * G705, 2)</f>
        <v>1027.82</v>
      </c>
    </row>
    <row r="706" spans="1:8" x14ac:dyDescent="0.2">
      <c r="A706" s="11" t="s">
        <v>1941</v>
      </c>
      <c r="B706" s="12" t="s">
        <v>1703</v>
      </c>
      <c r="C706" s="12" t="str">
        <f>VLOOKUP(B706,'Insumos e Serviços'!$A:$F,2,0)</f>
        <v>SINAPI</v>
      </c>
      <c r="D706" s="13" t="str">
        <f>VLOOKUP(B706,'Insumos e Serviços'!$A:$F,4,0)</f>
        <v>ENGENHEIRO ELETRICISTA COM ENCARGOS COMPLEMENTARES</v>
      </c>
      <c r="E706" s="12" t="str">
        <f>VLOOKUP(B706,'Insumos e Serviços'!$A:$F,5,0)</f>
        <v>H</v>
      </c>
      <c r="F706" s="14">
        <v>463</v>
      </c>
      <c r="G706" s="15">
        <f>VLOOKUP(B706,'Insumos e Serviços'!$A:$F,6,0)</f>
        <v>110.31</v>
      </c>
      <c r="H706" s="15">
        <f t="shared" si="80"/>
        <v>51073.53</v>
      </c>
    </row>
    <row r="707" spans="1:8" ht="22.5" x14ac:dyDescent="0.2">
      <c r="A707" s="11" t="s">
        <v>1942</v>
      </c>
      <c r="B707" s="12" t="s">
        <v>1943</v>
      </c>
      <c r="C707" s="12" t="s">
        <v>17</v>
      </c>
      <c r="D707" s="13" t="s">
        <v>1944</v>
      </c>
      <c r="E707" s="12" t="s">
        <v>55</v>
      </c>
      <c r="F707" s="14">
        <v>1</v>
      </c>
      <c r="G707" s="15">
        <f>VLOOKUP(A707,'Orçamento Analítico'!$A:$H,8,0)</f>
        <v>15372.28</v>
      </c>
      <c r="H707" s="15">
        <f t="shared" ref="H707" si="81">TRUNC(F707 * G707, 2)</f>
        <v>15372.28</v>
      </c>
    </row>
    <row r="708" spans="1:8" x14ac:dyDescent="0.2">
      <c r="A708" s="6" t="s">
        <v>1945</v>
      </c>
      <c r="B708" s="6"/>
      <c r="C708" s="6"/>
      <c r="D708" s="6" t="s">
        <v>1946</v>
      </c>
      <c r="E708" s="6"/>
      <c r="F708" s="7"/>
      <c r="G708" s="6"/>
      <c r="H708" s="7">
        <f>H709</f>
        <v>80443.34</v>
      </c>
    </row>
    <row r="709" spans="1:8" x14ac:dyDescent="0.2">
      <c r="A709" s="8" t="s">
        <v>1947</v>
      </c>
      <c r="B709" s="8"/>
      <c r="C709" s="8"/>
      <c r="D709" s="8" t="s">
        <v>1948</v>
      </c>
      <c r="E709" s="8"/>
      <c r="F709" s="9"/>
      <c r="G709" s="8"/>
      <c r="H709" s="10">
        <f>H710+H737+H749+H769</f>
        <v>80443.34</v>
      </c>
    </row>
    <row r="710" spans="1:8" x14ac:dyDescent="0.2">
      <c r="A710" s="16" t="s">
        <v>1949</v>
      </c>
      <c r="B710" s="16"/>
      <c r="C710" s="16"/>
      <c r="D710" s="16" t="s">
        <v>651</v>
      </c>
      <c r="E710" s="16"/>
      <c r="F710" s="17"/>
      <c r="G710" s="16"/>
      <c r="H710" s="18">
        <f>SUM(H711:H736)</f>
        <v>30081.049999999996</v>
      </c>
    </row>
    <row r="711" spans="1:8" ht="33.75" x14ac:dyDescent="0.2">
      <c r="A711" s="11" t="s">
        <v>1950</v>
      </c>
      <c r="B711" s="12" t="s">
        <v>1951</v>
      </c>
      <c r="C711" s="12" t="str">
        <f>VLOOKUP(B711,'Insumos e Serviços'!$A:$F,2,0)</f>
        <v>SINAPI</v>
      </c>
      <c r="D711" s="13" t="str">
        <f>VLOOKUP(B711,'Insumos e Serviços'!$A:$F,4,0)</f>
        <v>TUBO DE AÇO GALVANIZADO COM COSTURA, CLASSE MÉDIA, CONEXÃO ROSQUEADA, DN 15 (1/2"), INSTALADO EM RAMAIS E SUB-RAMAIS DE GÁS - FORNECIMENTO E INSTALAÇÃO. AF_12/2015</v>
      </c>
      <c r="E711" s="12" t="str">
        <f>VLOOKUP(B711,'Insumos e Serviços'!$A:$F,5,0)</f>
        <v>M</v>
      </c>
      <c r="F711" s="14">
        <v>1</v>
      </c>
      <c r="G711" s="15">
        <f>VLOOKUP(B711,'Insumos e Serviços'!$A:$F,6,0)</f>
        <v>30.35</v>
      </c>
      <c r="H711" s="15">
        <f t="shared" ref="H711:H732" si="82">TRUNC(F711 * G711, 2)</f>
        <v>30.35</v>
      </c>
    </row>
    <row r="712" spans="1:8" ht="33.75" x14ac:dyDescent="0.2">
      <c r="A712" s="11" t="s">
        <v>1953</v>
      </c>
      <c r="B712" s="12" t="s">
        <v>1954</v>
      </c>
      <c r="C712" s="12" t="str">
        <f>VLOOKUP(B712,'Insumos e Serviços'!$A:$F,2,0)</f>
        <v>SINAPI</v>
      </c>
      <c r="D712" s="13" t="str">
        <f>VLOOKUP(B712,'Insumos e Serviços'!$A:$F,4,0)</f>
        <v>TUBO DE AÇO GALVANIZADO COM COSTURA, CLASSE MÉDIA, DN 25 (1"), CONEXÃO ROSQUEADA, INSTALADO EM REDE DE ALIMENTAÇÃO PARA HIDRANTE - FORNECIMENTO E INSTALAÇÃO. AF_12/2015</v>
      </c>
      <c r="E712" s="12" t="str">
        <f>VLOOKUP(B712,'Insumos e Serviços'!$A:$F,5,0)</f>
        <v>M</v>
      </c>
      <c r="F712" s="14">
        <v>6</v>
      </c>
      <c r="G712" s="15">
        <f>VLOOKUP(B712,'Insumos e Serviços'!$A:$F,6,0)</f>
        <v>50.41</v>
      </c>
      <c r="H712" s="15">
        <f t="shared" si="82"/>
        <v>302.45999999999998</v>
      </c>
    </row>
    <row r="713" spans="1:8" ht="33.75" x14ac:dyDescent="0.2">
      <c r="A713" s="11" t="s">
        <v>1956</v>
      </c>
      <c r="B713" s="12" t="s">
        <v>1957</v>
      </c>
      <c r="C713" s="12" t="str">
        <f>VLOOKUP(B713,'Insumos e Serviços'!$A:$F,2,0)</f>
        <v>SINAPI</v>
      </c>
      <c r="D713" s="13" t="str">
        <f>VLOOKUP(B713,'Insumos e Serviços'!$A:$F,4,0)</f>
        <v>TUBO DE AÇO GALVANIZADO COM COSTURA, CLASSE MÉDIA, DN 50 (2"), CONEXÃO ROSQUEADA, INSTALADO EM REDE DE ALIMENTAÇÃO PARA HIDRANTE - FORNECIMENTO E INSTALAÇÃO. AF_12/2015</v>
      </c>
      <c r="E713" s="12" t="str">
        <f>VLOOKUP(B713,'Insumos e Serviços'!$A:$F,5,0)</f>
        <v>M</v>
      </c>
      <c r="F713" s="14">
        <v>1</v>
      </c>
      <c r="G713" s="15">
        <f>VLOOKUP(B713,'Insumos e Serviços'!$A:$F,6,0)</f>
        <v>101.29</v>
      </c>
      <c r="H713" s="15">
        <f t="shared" si="82"/>
        <v>101.29</v>
      </c>
    </row>
    <row r="714" spans="1:8" ht="33.75" x14ac:dyDescent="0.2">
      <c r="A714" s="11" t="s">
        <v>1959</v>
      </c>
      <c r="B714" s="12" t="s">
        <v>1960</v>
      </c>
      <c r="C714" s="12" t="str">
        <f>VLOOKUP(B714,'Insumos e Serviços'!$A:$F,2,0)</f>
        <v>SINAPI</v>
      </c>
      <c r="D714" s="13" t="str">
        <f>VLOOKUP(B714,'Insumos e Serviços'!$A:$F,4,0)</f>
        <v>TUBO DE AÇO GALVANIZADO COM COSTURA, CLASSE MÉDIA, DN 65 (2 1/2"), CONEXÃO ROSQUEADA, INSTALADO EM REDE DE ALIMENTAÇÃO PARA HIDRANTE - FORNECIMENTO E INSTALAÇÃO. AF_12/2015</v>
      </c>
      <c r="E714" s="12" t="str">
        <f>VLOOKUP(B714,'Insumos e Serviços'!$A:$F,5,0)</f>
        <v>M</v>
      </c>
      <c r="F714" s="14">
        <v>148</v>
      </c>
      <c r="G714" s="15">
        <f>VLOOKUP(B714,'Insumos e Serviços'!$A:$F,6,0)</f>
        <v>124.82</v>
      </c>
      <c r="H714" s="15">
        <f t="shared" si="82"/>
        <v>18473.36</v>
      </c>
    </row>
    <row r="715" spans="1:8" ht="33.75" x14ac:dyDescent="0.2">
      <c r="A715" s="11" t="s">
        <v>1962</v>
      </c>
      <c r="B715" s="12" t="s">
        <v>1963</v>
      </c>
      <c r="C715" s="12" t="str">
        <f>VLOOKUP(B715,'Insumos e Serviços'!$A:$F,2,0)</f>
        <v>SINAPI</v>
      </c>
      <c r="D715" s="13" t="str">
        <f>VLOOKUP(B715,'Insumos e Serviços'!$A:$F,4,0)</f>
        <v>TUBO DE AÇO GALVANIZADO COM COSTURA, CLASSE MÉDIA, DN 80 (3"), CONEXÃO ROSQUEADA, INSTALADO EM REDE DE ALIMENTAÇÃO PARA HIDRANTE - FORNECIMENTO E INSTALAÇÃO. AF_12/2015</v>
      </c>
      <c r="E715" s="12" t="str">
        <f>VLOOKUP(B715,'Insumos e Serviços'!$A:$F,5,0)</f>
        <v>M</v>
      </c>
      <c r="F715" s="14">
        <v>5</v>
      </c>
      <c r="G715" s="15">
        <f>VLOOKUP(B715,'Insumos e Serviços'!$A:$F,6,0)</f>
        <v>165.8</v>
      </c>
      <c r="H715" s="15">
        <f t="shared" si="82"/>
        <v>829</v>
      </c>
    </row>
    <row r="716" spans="1:8" ht="33.75" x14ac:dyDescent="0.2">
      <c r="A716" s="11" t="s">
        <v>1965</v>
      </c>
      <c r="B716" s="12" t="s">
        <v>1966</v>
      </c>
      <c r="C716" s="12" t="str">
        <f>VLOOKUP(B716,'Insumos e Serviços'!$A:$F,2,0)</f>
        <v>SINAPI</v>
      </c>
      <c r="D716" s="13" t="str">
        <f>VLOOKUP(B716,'Insumos e Serviços'!$A:$F,4,0)</f>
        <v>FIXAÇÃO DE TUBOS HORIZONTAIS DE PVC, CPVC OU COBRE DIÂMETROS MENORES OU IGUAIS A 40 MM COM ABRAÇADEIRA METÁLICA FLEXÍVEL 18 MM, FIXADA DIRETAMENTE NA LAJE. AF_05/2015</v>
      </c>
      <c r="E716" s="12" t="str">
        <f>VLOOKUP(B716,'Insumos e Serviços'!$A:$F,5,0)</f>
        <v>M</v>
      </c>
      <c r="F716" s="14">
        <v>6</v>
      </c>
      <c r="G716" s="15">
        <f>VLOOKUP(B716,'Insumos e Serviços'!$A:$F,6,0)</f>
        <v>5.98</v>
      </c>
      <c r="H716" s="15">
        <f t="shared" si="82"/>
        <v>35.880000000000003</v>
      </c>
    </row>
    <row r="717" spans="1:8" ht="33.75" x14ac:dyDescent="0.2">
      <c r="A717" s="11" t="s">
        <v>1968</v>
      </c>
      <c r="B717" s="12" t="s">
        <v>1969</v>
      </c>
      <c r="C717" s="12" t="str">
        <f>VLOOKUP(B717,'Insumos e Serviços'!$A:$F,2,0)</f>
        <v>SINAPI</v>
      </c>
      <c r="D717" s="13" t="str">
        <f>VLOOKUP(B717,'Insumos e Serviços'!$A:$F,4,0)</f>
        <v>FIXAÇÃO DE TUBOS HORIZONTAIS DE PVC, CPVC OU COBRE DIÂMETROS MAIORES QUE 40 MM E MENORES OU IGUAIS A 75 MM COM ABRAÇADEIRA METÁLICA RÍGIDA TIPO D 1 1/2, FIXADA DIRETAMENTE NA LAJE. AF_05/2015</v>
      </c>
      <c r="E717" s="12" t="str">
        <f>VLOOKUP(B717,'Insumos e Serviços'!$A:$F,5,0)</f>
        <v>M</v>
      </c>
      <c r="F717" s="14">
        <v>148</v>
      </c>
      <c r="G717" s="15">
        <f>VLOOKUP(B717,'Insumos e Serviços'!$A:$F,6,0)</f>
        <v>5.0999999999999996</v>
      </c>
      <c r="H717" s="15">
        <f t="shared" si="82"/>
        <v>754.8</v>
      </c>
    </row>
    <row r="718" spans="1:8" ht="33.75" x14ac:dyDescent="0.2">
      <c r="A718" s="11" t="s">
        <v>1971</v>
      </c>
      <c r="B718" s="12" t="s">
        <v>1972</v>
      </c>
      <c r="C718" s="12" t="str">
        <f>VLOOKUP(B718,'Insumos e Serviços'!$A:$F,2,0)</f>
        <v>SINAPI</v>
      </c>
      <c r="D718" s="13" t="str">
        <f>VLOOKUP(B718,'Insumos e Serviços'!$A:$F,4,0)</f>
        <v>FIXAÇÃO DE TUBOS HORIZONTAIS DE PVC, CPVC OU COBRE DIÂMETROS MAIORES QUE 75 MM COM ABRAÇADEIRA METÁLICA RÍGIDA TIPO  D  3" , FIXADA DIRETAMENTE NA LAJE. AF_05/2015</v>
      </c>
      <c r="E718" s="12" t="str">
        <f>VLOOKUP(B718,'Insumos e Serviços'!$A:$F,5,0)</f>
        <v>M</v>
      </c>
      <c r="F718" s="14">
        <v>5</v>
      </c>
      <c r="G718" s="15">
        <f>VLOOKUP(B718,'Insumos e Serviços'!$A:$F,6,0)</f>
        <v>5.86</v>
      </c>
      <c r="H718" s="15">
        <f t="shared" si="82"/>
        <v>29.3</v>
      </c>
    </row>
    <row r="719" spans="1:8" ht="33.75" x14ac:dyDescent="0.2">
      <c r="A719" s="11" t="s">
        <v>1974</v>
      </c>
      <c r="B719" s="12" t="s">
        <v>902</v>
      </c>
      <c r="C719" s="12" t="str">
        <f>VLOOKUP(B719,'Insumos e Serviços'!$A:$F,2,0)</f>
        <v>SINAPI</v>
      </c>
      <c r="D719" s="13" t="str">
        <f>VLOOKUP(B719,'Insumos e Serviços'!$A:$F,4,0)</f>
        <v>REGISTRO DE GAVETA BRUTO, LATÃO, ROSCÁVEL, 1, INSTALADO EM RESERVAÇÃO DE ÁGUA DE EDIFICAÇÃO QUE POSSUA RESERVATÓRIO DE FIBRA/FIBROCIMENTO  FORNECIMENTO E INSTALAÇÃO. AF_06/2016</v>
      </c>
      <c r="E719" s="12" t="str">
        <f>VLOOKUP(B719,'Insumos e Serviços'!$A:$F,5,0)</f>
        <v>UN</v>
      </c>
      <c r="F719" s="14">
        <v>2</v>
      </c>
      <c r="G719" s="15">
        <f>VLOOKUP(B719,'Insumos e Serviços'!$A:$F,6,0)</f>
        <v>80.040000000000006</v>
      </c>
      <c r="H719" s="15">
        <f t="shared" si="82"/>
        <v>160.08000000000001</v>
      </c>
    </row>
    <row r="720" spans="1:8" ht="33.75" x14ac:dyDescent="0.2">
      <c r="A720" s="11" t="s">
        <v>1975</v>
      </c>
      <c r="B720" s="12" t="s">
        <v>911</v>
      </c>
      <c r="C720" s="12" t="str">
        <f>VLOOKUP(B720,'Insumos e Serviços'!$A:$F,2,0)</f>
        <v>SINAPI</v>
      </c>
      <c r="D720" s="13" t="str">
        <f>VLOOKUP(B720,'Insumos e Serviços'!$A:$F,4,0)</f>
        <v>REGISTRO DE GAVETA BRUTO, LATÃO, ROSCÁVEL, 2 1/2, INSTALADO EM RESERVAÇÃO DE ÁGUA DE EDIFICAÇÃO QUE POSSUA RESERVATÓRIO DE FIBRA/FIBROCIMENTO  FORNECIMENTO E INSTALAÇÃO. AF_06/2016</v>
      </c>
      <c r="E720" s="12" t="str">
        <f>VLOOKUP(B720,'Insumos e Serviços'!$A:$F,5,0)</f>
        <v>UN</v>
      </c>
      <c r="F720" s="14">
        <v>2</v>
      </c>
      <c r="G720" s="15">
        <f>VLOOKUP(B720,'Insumos e Serviços'!$A:$F,6,0)</f>
        <v>274.88</v>
      </c>
      <c r="H720" s="15">
        <f t="shared" si="82"/>
        <v>549.76</v>
      </c>
    </row>
    <row r="721" spans="1:8" ht="33.75" x14ac:dyDescent="0.2">
      <c r="A721" s="11" t="s">
        <v>1976</v>
      </c>
      <c r="B721" s="12" t="s">
        <v>1977</v>
      </c>
      <c r="C721" s="12" t="str">
        <f>VLOOKUP(B721,'Insumos e Serviços'!$A:$F,2,0)</f>
        <v>SINAPI</v>
      </c>
      <c r="D721" s="13" t="str">
        <f>VLOOKUP(B721,'Insumos e Serviços'!$A:$F,4,0)</f>
        <v>REGISTRO DE GAVETA BRUTO, LATÃO, ROSCÁVEL, 3, INSTALADO EM RESERVAÇÃO DE ÁGUA DE EDIFICAÇÃO QUE POSSUA RESERVATÓRIO DE FIBRA/FIBROCIMENTO  FORNECIMENTO E INSTALAÇÃO. AF_06/2016</v>
      </c>
      <c r="E721" s="12" t="str">
        <f>VLOOKUP(B721,'Insumos e Serviços'!$A:$F,5,0)</f>
        <v>UN</v>
      </c>
      <c r="F721" s="14">
        <v>2</v>
      </c>
      <c r="G721" s="15">
        <f>VLOOKUP(B721,'Insumos e Serviços'!$A:$F,6,0)</f>
        <v>327.13</v>
      </c>
      <c r="H721" s="15">
        <f t="shared" si="82"/>
        <v>654.26</v>
      </c>
    </row>
    <row r="722" spans="1:8" ht="33.75" x14ac:dyDescent="0.2">
      <c r="A722" s="11" t="s">
        <v>1979</v>
      </c>
      <c r="B722" s="12" t="s">
        <v>1980</v>
      </c>
      <c r="C722" s="12" t="str">
        <f>VLOOKUP(B722,'Insumos e Serviços'!$A:$F,2,0)</f>
        <v>SINAPI</v>
      </c>
      <c r="D722" s="13" t="str">
        <f>VLOOKUP(B722,'Insumos e Serviços'!$A:$F,4,0)</f>
        <v>LUVA DE REDUÇÃO, EM FERRO GALVANIZADO, 1 1/4" X 1", CONEXÃO ROSQUEADA, INSTALADO EM REDE DE ALIMENTAÇÃO PARA HIDRANTE - FORNECIMENTO E INSTALAÇÃO. AF_12/2015</v>
      </c>
      <c r="E722" s="12" t="str">
        <f>VLOOKUP(B722,'Insumos e Serviços'!$A:$F,5,0)</f>
        <v>UN</v>
      </c>
      <c r="F722" s="14">
        <v>2</v>
      </c>
      <c r="G722" s="15">
        <f>VLOOKUP(B722,'Insumos e Serviços'!$A:$F,6,0)</f>
        <v>34.619999999999997</v>
      </c>
      <c r="H722" s="15">
        <f t="shared" si="82"/>
        <v>69.239999999999995</v>
      </c>
    </row>
    <row r="723" spans="1:8" ht="33.75" x14ac:dyDescent="0.2">
      <c r="A723" s="11" t="s">
        <v>1982</v>
      </c>
      <c r="B723" s="12" t="s">
        <v>1983</v>
      </c>
      <c r="C723" s="12" t="str">
        <f>VLOOKUP(B723,'Insumos e Serviços'!$A:$F,2,0)</f>
        <v>SINAPI</v>
      </c>
      <c r="D723" s="13" t="str">
        <f>VLOOKUP(B723,'Insumos e Serviços'!$A:$F,4,0)</f>
        <v>LUVA DE REDUÇÃO, EM FERRO GALVANIZADO, 2" X 1", CONEXÃO ROSQUEADA, INSTALADO EM REDE DE ALIMENTAÇÃO PARA HIDRANTE - FORNECIMENTO E INSTALAÇÃO. AF_12/2015</v>
      </c>
      <c r="E723" s="12" t="str">
        <f>VLOOKUP(B723,'Insumos e Serviços'!$A:$F,5,0)</f>
        <v>UN</v>
      </c>
      <c r="F723" s="14">
        <v>1</v>
      </c>
      <c r="G723" s="15">
        <f>VLOOKUP(B723,'Insumos e Serviços'!$A:$F,6,0)</f>
        <v>51.19</v>
      </c>
      <c r="H723" s="15">
        <f t="shared" si="82"/>
        <v>51.19</v>
      </c>
    </row>
    <row r="724" spans="1:8" ht="33.75" x14ac:dyDescent="0.2">
      <c r="A724" s="11" t="s">
        <v>1985</v>
      </c>
      <c r="B724" s="12" t="s">
        <v>1986</v>
      </c>
      <c r="C724" s="12" t="str">
        <f>VLOOKUP(B724,'Insumos e Serviços'!$A:$F,2,0)</f>
        <v>SINAPI</v>
      </c>
      <c r="D724" s="13" t="str">
        <f>VLOOKUP(B724,'Insumos e Serviços'!$A:$F,4,0)</f>
        <v>LUVA DE REDUÇÃO, EM FERRO GALVANIZADO, 3" X 2 1/2", CONEXÃO ROSQUEADA, INSTALADO EM REDE DE ALIMENTAÇÃO PARA HIDRANTE - FORNECIMENTO E INSTALAÇÃO. AF_12/2015</v>
      </c>
      <c r="E724" s="12" t="str">
        <f>VLOOKUP(B724,'Insumos e Serviços'!$A:$F,5,0)</f>
        <v>UN</v>
      </c>
      <c r="F724" s="14">
        <v>1</v>
      </c>
      <c r="G724" s="15">
        <f>VLOOKUP(B724,'Insumos e Serviços'!$A:$F,6,0)</f>
        <v>99.94</v>
      </c>
      <c r="H724" s="15">
        <f t="shared" si="82"/>
        <v>99.94</v>
      </c>
    </row>
    <row r="725" spans="1:8" ht="33.75" x14ac:dyDescent="0.2">
      <c r="A725" s="11" t="s">
        <v>1988</v>
      </c>
      <c r="B725" s="12" t="s">
        <v>1989</v>
      </c>
      <c r="C725" s="12" t="str">
        <f>VLOOKUP(B725,'Insumos e Serviços'!$A:$F,2,0)</f>
        <v>SINAPI</v>
      </c>
      <c r="D725" s="13" t="str">
        <f>VLOOKUP(B725,'Insumos e Serviços'!$A:$F,4,0)</f>
        <v>LUVA DE REDUÇÃO, EM FERRO GALVANIZADO, 3" X 2", CONEXÃO ROSQUEADA, INSTALADO EM REDE DE ALIMENTAÇÃO PARA HIDRANTE - FORNECIMENTO E INSTALAÇÃO. AF_12/2015</v>
      </c>
      <c r="E725" s="12" t="str">
        <f>VLOOKUP(B725,'Insumos e Serviços'!$A:$F,5,0)</f>
        <v>UN</v>
      </c>
      <c r="F725" s="14">
        <v>2</v>
      </c>
      <c r="G725" s="15">
        <f>VLOOKUP(B725,'Insumos e Serviços'!$A:$F,6,0)</f>
        <v>99.94</v>
      </c>
      <c r="H725" s="15">
        <f t="shared" si="82"/>
        <v>199.88</v>
      </c>
    </row>
    <row r="726" spans="1:8" ht="22.5" x14ac:dyDescent="0.2">
      <c r="A726" s="11" t="s">
        <v>1991</v>
      </c>
      <c r="B726" s="12" t="s">
        <v>1992</v>
      </c>
      <c r="C726" s="12" t="str">
        <f>VLOOKUP(B726,'Insumos e Serviços'!$A:$F,2,0)</f>
        <v>SINAPI</v>
      </c>
      <c r="D726" s="13" t="str">
        <f>VLOOKUP(B726,'Insumos e Serviços'!$A:$F,4,0)</f>
        <v>UNIÃO, EM FERRO GALVANIZADO, DN 65 (2 1/2"), CONEXÃO ROSQUEADA, INSTALADO EM REDE DE ALIMENTAÇÃO PARA HIDRANTE - FORNECIMENTO E INSTALAÇÃO. AF_12/2015</v>
      </c>
      <c r="E726" s="12" t="str">
        <f>VLOOKUP(B726,'Insumos e Serviços'!$A:$F,5,0)</f>
        <v>UN</v>
      </c>
      <c r="F726" s="14">
        <v>5</v>
      </c>
      <c r="G726" s="15">
        <f>VLOOKUP(B726,'Insumos e Serviços'!$A:$F,6,0)</f>
        <v>136.58000000000001</v>
      </c>
      <c r="H726" s="15">
        <f t="shared" si="82"/>
        <v>682.9</v>
      </c>
    </row>
    <row r="727" spans="1:8" ht="22.5" x14ac:dyDescent="0.2">
      <c r="A727" s="11" t="s">
        <v>1994</v>
      </c>
      <c r="B727" s="12" t="s">
        <v>1995</v>
      </c>
      <c r="C727" s="12" t="str">
        <f>VLOOKUP(B727,'Insumos e Serviços'!$A:$F,2,0)</f>
        <v>SINAPI</v>
      </c>
      <c r="D727" s="13" t="str">
        <f>VLOOKUP(B727,'Insumos e Serviços'!$A:$F,4,0)</f>
        <v>UNIÃO, EM FERRO GALVANIZADO, DN 80 (3"), CONEXÃO ROSQUEADA, INSTALADO EM REDE DE ALIMENTAÇÃO PARA HIDRANTE - FORNECIMENTO E INSTALAÇÃO. AF_12/2015</v>
      </c>
      <c r="E727" s="12" t="str">
        <f>VLOOKUP(B727,'Insumos e Serviços'!$A:$F,5,0)</f>
        <v>UN</v>
      </c>
      <c r="F727" s="14">
        <v>2</v>
      </c>
      <c r="G727" s="15">
        <f>VLOOKUP(B727,'Insumos e Serviços'!$A:$F,6,0)</f>
        <v>198.69</v>
      </c>
      <c r="H727" s="15">
        <f t="shared" si="82"/>
        <v>397.38</v>
      </c>
    </row>
    <row r="728" spans="1:8" ht="33.75" x14ac:dyDescent="0.2">
      <c r="A728" s="11" t="s">
        <v>1997</v>
      </c>
      <c r="B728" s="12" t="s">
        <v>1998</v>
      </c>
      <c r="C728" s="12" t="str">
        <f>VLOOKUP(B728,'Insumos e Serviços'!$A:$F,2,0)</f>
        <v>SINAPI</v>
      </c>
      <c r="D728" s="13" t="str">
        <f>VLOOKUP(B728,'Insumos e Serviços'!$A:$F,4,0)</f>
        <v>JOELHO 90 GRAUS, EM FERRO GALVANIZADO, DN 25 (1"), CONEXÃO ROSQUEADA, INSTALADO EM REDE DE ALIMENTAÇÃO PARA HIDRANTE - FORNECIMENTO E INSTALAÇÃO. AF_12/2015</v>
      </c>
      <c r="E728" s="12" t="str">
        <f>VLOOKUP(B728,'Insumos e Serviços'!$A:$F,5,0)</f>
        <v>UN</v>
      </c>
      <c r="F728" s="14">
        <v>2</v>
      </c>
      <c r="G728" s="15">
        <f>VLOOKUP(B728,'Insumos e Serviços'!$A:$F,6,0)</f>
        <v>39.85</v>
      </c>
      <c r="H728" s="15">
        <f t="shared" si="82"/>
        <v>79.7</v>
      </c>
    </row>
    <row r="729" spans="1:8" ht="33.75" x14ac:dyDescent="0.2">
      <c r="A729" s="11" t="s">
        <v>2000</v>
      </c>
      <c r="B729" s="12" t="s">
        <v>2001</v>
      </c>
      <c r="C729" s="12" t="str">
        <f>VLOOKUP(B729,'Insumos e Serviços'!$A:$F,2,0)</f>
        <v>SINAPI</v>
      </c>
      <c r="D729" s="13" t="str">
        <f>VLOOKUP(B729,'Insumos e Serviços'!$A:$F,4,0)</f>
        <v>JOELHO 90 GRAUS, EM FERRO GALVANIZADO, DN 65 (2 1/2"), CONEXÃO ROSQUEADA, INSTALADO EM REDE DE ALIMENTAÇÃO PARA HIDRANTE - FORNECIMENTO E INSTALAÇÃO. AF_12/2015</v>
      </c>
      <c r="E729" s="12" t="str">
        <f>VLOOKUP(B729,'Insumos e Serviços'!$A:$F,5,0)</f>
        <v>UN</v>
      </c>
      <c r="F729" s="14">
        <v>38</v>
      </c>
      <c r="G729" s="15">
        <f>VLOOKUP(B729,'Insumos e Serviços'!$A:$F,6,0)</f>
        <v>102.56</v>
      </c>
      <c r="H729" s="15">
        <f t="shared" si="82"/>
        <v>3897.28</v>
      </c>
    </row>
    <row r="730" spans="1:8" ht="33.75" x14ac:dyDescent="0.2">
      <c r="A730" s="11" t="s">
        <v>2003</v>
      </c>
      <c r="B730" s="12" t="s">
        <v>2004</v>
      </c>
      <c r="C730" s="12" t="str">
        <f>VLOOKUP(B730,'Insumos e Serviços'!$A:$F,2,0)</f>
        <v>SINAPI</v>
      </c>
      <c r="D730" s="13" t="str">
        <f>VLOOKUP(B730,'Insumos e Serviços'!$A:$F,4,0)</f>
        <v>JOELHO 90 GRAUS, EM FERRO GALVANIZADO, CONEXÃO ROSQUEADA, DN 80 (3"), INSTALADO EM REDE DE ALIMENTAÇÃO PARA HIDRANTE - FORNECIMENTO E INSTALAÇÃO. AF_12/2015</v>
      </c>
      <c r="E730" s="12" t="str">
        <f>VLOOKUP(B730,'Insumos e Serviços'!$A:$F,5,0)</f>
        <v>UN</v>
      </c>
      <c r="F730" s="14">
        <v>2</v>
      </c>
      <c r="G730" s="15">
        <f>VLOOKUP(B730,'Insumos e Serviços'!$A:$F,6,0)</f>
        <v>131.72999999999999</v>
      </c>
      <c r="H730" s="15">
        <f t="shared" si="82"/>
        <v>263.45999999999998</v>
      </c>
    </row>
    <row r="731" spans="1:8" ht="22.5" x14ac:dyDescent="0.2">
      <c r="A731" s="11" t="s">
        <v>2006</v>
      </c>
      <c r="B731" s="12" t="s">
        <v>2007</v>
      </c>
      <c r="C731" s="12" t="str">
        <f>VLOOKUP(B731,'Insumos e Serviços'!$A:$F,2,0)</f>
        <v>SINAPI</v>
      </c>
      <c r="D731" s="13" t="str">
        <f>VLOOKUP(B731,'Insumos e Serviços'!$A:$F,4,0)</f>
        <v>TÊ, EM FERRO GALVANIZADO, CONEXÃO ROSQUEADA, DN 65 (2 1/2"), INSTALADO EM REDE DE ALIMENTAÇÃO PARA HIDRANTE - FORNECIMENTO E INSTALAÇÃO. AF_12/2015</v>
      </c>
      <c r="E731" s="12" t="str">
        <f>VLOOKUP(B731,'Insumos e Serviços'!$A:$F,5,0)</f>
        <v>UN</v>
      </c>
      <c r="F731" s="14">
        <v>9</v>
      </c>
      <c r="G731" s="15">
        <f>VLOOKUP(B731,'Insumos e Serviços'!$A:$F,6,0)</f>
        <v>139.91999999999999</v>
      </c>
      <c r="H731" s="15">
        <f t="shared" si="82"/>
        <v>1259.28</v>
      </c>
    </row>
    <row r="732" spans="1:8" ht="22.5" x14ac:dyDescent="0.2">
      <c r="A732" s="11" t="s">
        <v>2009</v>
      </c>
      <c r="B732" s="12" t="s">
        <v>2010</v>
      </c>
      <c r="C732" s="12" t="str">
        <f>VLOOKUP(B732,'Insumos e Serviços'!$A:$F,2,0)</f>
        <v>SINAPI</v>
      </c>
      <c r="D732" s="13" t="str">
        <f>VLOOKUP(B732,'Insumos e Serviços'!$A:$F,4,0)</f>
        <v>TÊ, EM FERRO GALVANIZADO, CONEXÃO ROSQUEADA, DN 80 (3"), INSTALADO EM REDE DE ALIMENTAÇÃO PARA HIDRANTE - FORNECIMENTO E INSTALAÇÃO. AF_12/2015</v>
      </c>
      <c r="E732" s="12" t="str">
        <f>VLOOKUP(B732,'Insumos e Serviços'!$A:$F,5,0)</f>
        <v>UN</v>
      </c>
      <c r="F732" s="14">
        <v>1</v>
      </c>
      <c r="G732" s="15">
        <f>VLOOKUP(B732,'Insumos e Serviços'!$A:$F,6,0)</f>
        <v>174.53</v>
      </c>
      <c r="H732" s="15">
        <f t="shared" si="82"/>
        <v>174.53</v>
      </c>
    </row>
    <row r="733" spans="1:8" x14ac:dyDescent="0.2">
      <c r="A733" s="11" t="s">
        <v>2012</v>
      </c>
      <c r="B733" s="12" t="s">
        <v>2013</v>
      </c>
      <c r="C733" s="12" t="s">
        <v>17</v>
      </c>
      <c r="D733" s="13" t="s">
        <v>2014</v>
      </c>
      <c r="E733" s="12" t="s">
        <v>25</v>
      </c>
      <c r="F733" s="14">
        <v>3</v>
      </c>
      <c r="G733" s="15">
        <f>VLOOKUP(A733,'Orçamento Analítico'!$A:$H,8,0)</f>
        <v>82.22999999999999</v>
      </c>
      <c r="H733" s="15">
        <f t="shared" ref="H733:H748" si="83">TRUNC(F733 * G733, 2)</f>
        <v>246.69</v>
      </c>
    </row>
    <row r="734" spans="1:8" x14ac:dyDescent="0.2">
      <c r="A734" s="11" t="s">
        <v>2015</v>
      </c>
      <c r="B734" s="12" t="s">
        <v>2016</v>
      </c>
      <c r="C734" s="12" t="s">
        <v>17</v>
      </c>
      <c r="D734" s="13" t="s">
        <v>2017</v>
      </c>
      <c r="E734" s="12" t="s">
        <v>25</v>
      </c>
      <c r="F734" s="14">
        <v>1</v>
      </c>
      <c r="G734" s="15">
        <f>VLOOKUP(A734,'Orçamento Analítico'!$A:$H,8,0)</f>
        <v>223.78</v>
      </c>
      <c r="H734" s="15">
        <f t="shared" si="83"/>
        <v>223.78</v>
      </c>
    </row>
    <row r="735" spans="1:8" x14ac:dyDescent="0.2">
      <c r="A735" s="11" t="s">
        <v>2018</v>
      </c>
      <c r="B735" s="12" t="s">
        <v>2019</v>
      </c>
      <c r="C735" s="12" t="s">
        <v>17</v>
      </c>
      <c r="D735" s="13" t="s">
        <v>2020</v>
      </c>
      <c r="E735" s="12" t="s">
        <v>25</v>
      </c>
      <c r="F735" s="14">
        <v>4</v>
      </c>
      <c r="G735" s="15">
        <f>VLOOKUP(A735,'Orçamento Analítico'!$A:$H,8,0)</f>
        <v>96.640000000000015</v>
      </c>
      <c r="H735" s="15">
        <f t="shared" si="83"/>
        <v>386.56</v>
      </c>
    </row>
    <row r="736" spans="1:8" ht="22.5" x14ac:dyDescent="0.2">
      <c r="A736" s="11" t="s">
        <v>2021</v>
      </c>
      <c r="B736" s="12" t="s">
        <v>2022</v>
      </c>
      <c r="C736" s="12" t="str">
        <f>VLOOKUP(B736,'Insumos e Serviços'!$A:$F,2,0)</f>
        <v>SINAPI</v>
      </c>
      <c r="D736" s="13" t="str">
        <f>VLOOKUP(B736,'Insumos e Serviços'!$A:$F,4,0)</f>
        <v>NIPLE, EM FERRO GALVANIZADO, DN 65 (2 1/2"), CONEXÃO ROSQUEADA, INSTALADO EM REDE DE ALIMENTAÇÃO PARA HIDRANTE - FORNECIMENTO E INSTALAÇÃO. AF_12/2015</v>
      </c>
      <c r="E736" s="12" t="str">
        <f>VLOOKUP(B736,'Insumos e Serviços'!$A:$F,5,0)</f>
        <v>UN</v>
      </c>
      <c r="F736" s="14">
        <v>2</v>
      </c>
      <c r="G736" s="15">
        <f>VLOOKUP(B736,'Insumos e Serviços'!$A:$F,6,0)</f>
        <v>64.349999999999994</v>
      </c>
      <c r="H736" s="15">
        <f t="shared" si="83"/>
        <v>128.69999999999999</v>
      </c>
    </row>
    <row r="737" spans="1:9" x14ac:dyDescent="0.2">
      <c r="A737" s="16" t="s">
        <v>2024</v>
      </c>
      <c r="B737" s="16"/>
      <c r="C737" s="16"/>
      <c r="D737" s="16" t="s">
        <v>565</v>
      </c>
      <c r="E737" s="16"/>
      <c r="F737" s="17"/>
      <c r="G737" s="16"/>
      <c r="H737" s="18">
        <f>SUM(H738:H748)</f>
        <v>36857.740000000013</v>
      </c>
      <c r="I737" t="s">
        <v>3775</v>
      </c>
    </row>
    <row r="738" spans="1:9" ht="45" x14ac:dyDescent="0.2">
      <c r="A738" s="11" t="s">
        <v>2025</v>
      </c>
      <c r="B738" s="12" t="s">
        <v>2026</v>
      </c>
      <c r="C738" s="12" t="s">
        <v>17</v>
      </c>
      <c r="D738" s="13" t="s">
        <v>2027</v>
      </c>
      <c r="E738" s="12" t="s">
        <v>25</v>
      </c>
      <c r="F738" s="14">
        <v>7</v>
      </c>
      <c r="G738" s="15">
        <f>VLOOKUP(A738,'Orçamento Analítico'!$A:$H,8,0)</f>
        <v>1578.68</v>
      </c>
      <c r="H738" s="15">
        <f t="shared" si="83"/>
        <v>11050.76</v>
      </c>
    </row>
    <row r="739" spans="1:9" x14ac:dyDescent="0.2">
      <c r="A739" s="11" t="s">
        <v>2028</v>
      </c>
      <c r="B739" s="12" t="s">
        <v>2029</v>
      </c>
      <c r="C739" s="12" t="s">
        <v>17</v>
      </c>
      <c r="D739" s="13" t="s">
        <v>2030</v>
      </c>
      <c r="E739" s="12" t="s">
        <v>25</v>
      </c>
      <c r="F739" s="14">
        <v>1</v>
      </c>
      <c r="G739" s="15">
        <f>VLOOKUP(A739,'Orçamento Analítico'!$A:$H,8,0)</f>
        <v>1664.8300000000002</v>
      </c>
      <c r="H739" s="15">
        <f t="shared" si="83"/>
        <v>1664.83</v>
      </c>
    </row>
    <row r="740" spans="1:9" ht="33.75" x14ac:dyDescent="0.2">
      <c r="A740" s="11" t="s">
        <v>2031</v>
      </c>
      <c r="B740" s="12" t="s">
        <v>2032</v>
      </c>
      <c r="C740" s="12" t="s">
        <v>17</v>
      </c>
      <c r="D740" s="13" t="s">
        <v>2033</v>
      </c>
      <c r="E740" s="12" t="s">
        <v>65</v>
      </c>
      <c r="F740" s="14">
        <v>2</v>
      </c>
      <c r="G740" s="15">
        <f>VLOOKUP(A740,'Orçamento Analítico'!$A:$H,8,0)</f>
        <v>4871.7099999999991</v>
      </c>
      <c r="H740" s="15">
        <f t="shared" si="83"/>
        <v>9743.42</v>
      </c>
    </row>
    <row r="741" spans="1:9" ht="22.5" x14ac:dyDescent="0.2">
      <c r="A741" s="11" t="s">
        <v>2034</v>
      </c>
      <c r="B741" s="12" t="s">
        <v>2035</v>
      </c>
      <c r="C741" s="12" t="str">
        <f>VLOOKUP(B741,'Insumos e Serviços'!$A:$F,2,0)</f>
        <v>SINAPI</v>
      </c>
      <c r="D741" s="13" t="str">
        <f>VLOOKUP(B741,'Insumos e Serviços'!$A:$F,4,0)</f>
        <v>EXTINTOR DE INCÊNDIO PORTÁTIL COM CARGA DE PQS DE 6 KG, CLASSE BC - FORNECIMENTO E INSTALAÇÃO. AF_10/2020_P</v>
      </c>
      <c r="E741" s="12" t="str">
        <f>VLOOKUP(B741,'Insumos e Serviços'!$A:$F,5,0)</f>
        <v>UN</v>
      </c>
      <c r="F741" s="14">
        <v>24</v>
      </c>
      <c r="G741" s="15">
        <f>VLOOKUP(B741,'Insumos e Serviços'!$A:$F,6,0)</f>
        <v>189.18</v>
      </c>
      <c r="H741" s="15">
        <f>TRUNC(F741 * G741, 2)</f>
        <v>4540.32</v>
      </c>
    </row>
    <row r="742" spans="1:9" ht="22.5" x14ac:dyDescent="0.2">
      <c r="A742" s="11" t="s">
        <v>2037</v>
      </c>
      <c r="B742" s="12" t="s">
        <v>1277</v>
      </c>
      <c r="C742" s="12" t="str">
        <f>VLOOKUP(B742,'Insumos e Serviços'!$A:$F,2,0)</f>
        <v>SINAPI</v>
      </c>
      <c r="D742" s="13" t="str">
        <f>VLOOKUP(B742,'Insumos e Serviços'!$A:$F,4,0)</f>
        <v>EXTINTOR DE INCÊNDIO PORTÁTIL COM CARGA DE CO2 DE 6 KG, CLASSE BC - FORNECIMENTO E INSTALAÇÃO. AF_10/2020_P</v>
      </c>
      <c r="E742" s="12" t="str">
        <f>VLOOKUP(B742,'Insumos e Serviços'!$A:$F,5,0)</f>
        <v>UN</v>
      </c>
      <c r="F742" s="14">
        <v>12</v>
      </c>
      <c r="G742" s="15">
        <f>VLOOKUP(B742,'Insumos e Serviços'!$A:$F,6,0)</f>
        <v>529.17999999999995</v>
      </c>
      <c r="H742" s="15">
        <f t="shared" si="83"/>
        <v>6350.16</v>
      </c>
    </row>
    <row r="743" spans="1:9" ht="22.5" x14ac:dyDescent="0.2">
      <c r="A743" s="11" t="s">
        <v>2038</v>
      </c>
      <c r="B743" s="12" t="s">
        <v>2039</v>
      </c>
      <c r="C743" s="12" t="s">
        <v>17</v>
      </c>
      <c r="D743" s="13" t="s">
        <v>2040</v>
      </c>
      <c r="E743" s="12" t="s">
        <v>25</v>
      </c>
      <c r="F743" s="14">
        <v>2</v>
      </c>
      <c r="G743" s="15">
        <f>VLOOKUP(A743,'Orçamento Analítico'!$A:$H,8,0)</f>
        <v>226.63</v>
      </c>
      <c r="H743" s="15">
        <f t="shared" si="83"/>
        <v>453.26</v>
      </c>
    </row>
    <row r="744" spans="1:9" ht="22.5" x14ac:dyDescent="0.2">
      <c r="A744" s="11" t="s">
        <v>2041</v>
      </c>
      <c r="B744" s="12" t="s">
        <v>2042</v>
      </c>
      <c r="C744" s="12" t="str">
        <f>VLOOKUP(B744,'Insumos e Serviços'!$A:$F,2,0)</f>
        <v>SINAPI</v>
      </c>
      <c r="D744" s="13" t="str">
        <f>VLOOKUP(B744,'Insumos e Serviços'!$A:$F,4,0)</f>
        <v>VÁLVULA DE RETENÇÃO HORIZONTAL, DE BRONZE, ROSCÁVEL, 2 1/2" - FORNECIMENTO E INSTALAÇÃO. AF_01/2019</v>
      </c>
      <c r="E744" s="12" t="str">
        <f>VLOOKUP(B744,'Insumos e Serviços'!$A:$F,5,0)</f>
        <v>UN</v>
      </c>
      <c r="F744" s="14">
        <v>2</v>
      </c>
      <c r="G744" s="15">
        <f>VLOOKUP(B744,'Insumos e Serviços'!$A:$F,6,0)</f>
        <v>344.68</v>
      </c>
      <c r="H744" s="15">
        <f t="shared" si="83"/>
        <v>689.36</v>
      </c>
    </row>
    <row r="745" spans="1:9" x14ac:dyDescent="0.2">
      <c r="A745" s="11" t="s">
        <v>2044</v>
      </c>
      <c r="B745" s="12" t="s">
        <v>2045</v>
      </c>
      <c r="C745" s="12" t="s">
        <v>17</v>
      </c>
      <c r="D745" s="13" t="s">
        <v>2046</v>
      </c>
      <c r="E745" s="12" t="s">
        <v>25</v>
      </c>
      <c r="F745" s="14">
        <v>2</v>
      </c>
      <c r="G745" s="15">
        <f>VLOOKUP(A745,'Orçamento Analítico'!$A:$H,8,0)</f>
        <v>455.40000000000003</v>
      </c>
      <c r="H745" s="15">
        <f t="shared" si="83"/>
        <v>910.8</v>
      </c>
    </row>
    <row r="746" spans="1:9" ht="33.75" x14ac:dyDescent="0.2">
      <c r="A746" s="11" t="s">
        <v>2047</v>
      </c>
      <c r="B746" s="12" t="s">
        <v>2048</v>
      </c>
      <c r="C746" s="12" t="s">
        <v>17</v>
      </c>
      <c r="D746" s="13" t="s">
        <v>2049</v>
      </c>
      <c r="E746" s="12" t="s">
        <v>25</v>
      </c>
      <c r="F746" s="14">
        <v>1</v>
      </c>
      <c r="G746" s="15">
        <f>VLOOKUP(A746,'Orçamento Analítico'!$A:$H,8,0)</f>
        <v>1169.6699999999998</v>
      </c>
      <c r="H746" s="15">
        <f t="shared" si="83"/>
        <v>1169.67</v>
      </c>
    </row>
    <row r="747" spans="1:9" ht="22.5" x14ac:dyDescent="0.2">
      <c r="A747" s="11" t="s">
        <v>2050</v>
      </c>
      <c r="B747" s="12" t="s">
        <v>2051</v>
      </c>
      <c r="C747" s="12" t="str">
        <f>VLOOKUP(B747,'Insumos e Serviços'!$A:$F,2,0)</f>
        <v>SINAPI</v>
      </c>
      <c r="D747" s="13" t="str">
        <f>VLOOKUP(B747,'Insumos e Serviços'!$A:$F,4,0)</f>
        <v>MANÔMETRO 0 A 200 PSI (0 A 14 KGF/CM2), D = 50MM - FORNECIMENTO E INSTALAÇÃO. AF_10/2020</v>
      </c>
      <c r="E747" s="12" t="str">
        <f>VLOOKUP(B747,'Insumos e Serviços'!$A:$F,5,0)</f>
        <v>UN</v>
      </c>
      <c r="F747" s="14">
        <v>1</v>
      </c>
      <c r="G747" s="15">
        <f>VLOOKUP(B747,'Insumos e Serviços'!$A:$F,6,0)</f>
        <v>123.43</v>
      </c>
      <c r="H747" s="15">
        <f t="shared" si="83"/>
        <v>123.43</v>
      </c>
    </row>
    <row r="748" spans="1:9" x14ac:dyDescent="0.2">
      <c r="A748" s="11" t="s">
        <v>2053</v>
      </c>
      <c r="B748" s="12" t="s">
        <v>2054</v>
      </c>
      <c r="C748" s="12" t="s">
        <v>17</v>
      </c>
      <c r="D748" s="13" t="s">
        <v>2055</v>
      </c>
      <c r="E748" s="12" t="s">
        <v>25</v>
      </c>
      <c r="F748" s="14">
        <v>1</v>
      </c>
      <c r="G748" s="15">
        <f>VLOOKUP(A748,'Orçamento Analítico'!$A:$H,8,0)</f>
        <v>161.72999999999999</v>
      </c>
      <c r="H748" s="15">
        <f t="shared" si="83"/>
        <v>161.72999999999999</v>
      </c>
    </row>
    <row r="749" spans="1:9" x14ac:dyDescent="0.2">
      <c r="A749" s="16" t="s">
        <v>2056</v>
      </c>
      <c r="B749" s="16"/>
      <c r="C749" s="16"/>
      <c r="D749" s="16" t="s">
        <v>2057</v>
      </c>
      <c r="E749" s="16"/>
      <c r="F749" s="17"/>
      <c r="G749" s="16"/>
      <c r="H749" s="18">
        <f>SUM(H750:H768)</f>
        <v>6946.5699999999988</v>
      </c>
    </row>
    <row r="750" spans="1:9" ht="45" x14ac:dyDescent="0.2">
      <c r="A750" s="11" t="s">
        <v>2058</v>
      </c>
      <c r="B750" s="12" t="s">
        <v>2059</v>
      </c>
      <c r="C750" s="12" t="s">
        <v>17</v>
      </c>
      <c r="D750" s="13" t="s">
        <v>2060</v>
      </c>
      <c r="E750" s="12" t="s">
        <v>25</v>
      </c>
      <c r="F750" s="14">
        <v>1</v>
      </c>
      <c r="G750" s="15">
        <f>VLOOKUP(A750,'Orçamento Analítico'!$A:$H,8,0)</f>
        <v>31.67</v>
      </c>
      <c r="H750" s="15">
        <f t="shared" ref="H750:H768" si="84">TRUNC(F750 * G750, 2)</f>
        <v>31.67</v>
      </c>
    </row>
    <row r="751" spans="1:9" ht="45" x14ac:dyDescent="0.2">
      <c r="A751" s="11" t="s">
        <v>2061</v>
      </c>
      <c r="B751" s="12" t="s">
        <v>2062</v>
      </c>
      <c r="C751" s="12" t="s">
        <v>17</v>
      </c>
      <c r="D751" s="13" t="s">
        <v>2063</v>
      </c>
      <c r="E751" s="12" t="s">
        <v>25</v>
      </c>
      <c r="F751" s="14">
        <v>1</v>
      </c>
      <c r="G751" s="15">
        <f>VLOOKUP(A751,'Orçamento Analítico'!$A:$H,8,0)</f>
        <v>31.67</v>
      </c>
      <c r="H751" s="15">
        <f t="shared" si="84"/>
        <v>31.67</v>
      </c>
    </row>
    <row r="752" spans="1:9" ht="45" x14ac:dyDescent="0.2">
      <c r="A752" s="11" t="s">
        <v>2064</v>
      </c>
      <c r="B752" s="12" t="s">
        <v>2065</v>
      </c>
      <c r="C752" s="12" t="s">
        <v>17</v>
      </c>
      <c r="D752" s="13" t="s">
        <v>2066</v>
      </c>
      <c r="E752" s="12" t="s">
        <v>25</v>
      </c>
      <c r="F752" s="14">
        <v>15</v>
      </c>
      <c r="G752" s="15">
        <f>VLOOKUP(A752,'Orçamento Analítico'!$A:$H,8,0)</f>
        <v>47.53</v>
      </c>
      <c r="H752" s="15">
        <f t="shared" si="84"/>
        <v>712.95</v>
      </c>
    </row>
    <row r="753" spans="1:8" ht="45" x14ac:dyDescent="0.2">
      <c r="A753" s="11" t="s">
        <v>2067</v>
      </c>
      <c r="B753" s="12" t="s">
        <v>2068</v>
      </c>
      <c r="C753" s="12" t="s">
        <v>17</v>
      </c>
      <c r="D753" s="13" t="s">
        <v>2069</v>
      </c>
      <c r="E753" s="12" t="s">
        <v>25</v>
      </c>
      <c r="F753" s="14">
        <v>7</v>
      </c>
      <c r="G753" s="15">
        <f>VLOOKUP(A753,'Orçamento Analítico'!$A:$H,8,0)</f>
        <v>47.53</v>
      </c>
      <c r="H753" s="15">
        <f t="shared" si="84"/>
        <v>332.71</v>
      </c>
    </row>
    <row r="754" spans="1:8" ht="45" x14ac:dyDescent="0.2">
      <c r="A754" s="11" t="s">
        <v>2070</v>
      </c>
      <c r="B754" s="12" t="s">
        <v>2071</v>
      </c>
      <c r="C754" s="12" t="s">
        <v>17</v>
      </c>
      <c r="D754" s="13" t="s">
        <v>2072</v>
      </c>
      <c r="E754" s="12" t="s">
        <v>25</v>
      </c>
      <c r="F754" s="14">
        <v>4</v>
      </c>
      <c r="G754" s="15">
        <f>VLOOKUP(A754,'Orçamento Analítico'!$A:$H,8,0)</f>
        <v>28.16</v>
      </c>
      <c r="H754" s="15">
        <f t="shared" si="84"/>
        <v>112.64</v>
      </c>
    </row>
    <row r="755" spans="1:8" ht="45" x14ac:dyDescent="0.2">
      <c r="A755" s="11" t="s">
        <v>2073</v>
      </c>
      <c r="B755" s="12" t="s">
        <v>2074</v>
      </c>
      <c r="C755" s="12" t="s">
        <v>17</v>
      </c>
      <c r="D755" s="13" t="s">
        <v>2075</v>
      </c>
      <c r="E755" s="12" t="s">
        <v>25</v>
      </c>
      <c r="F755" s="14">
        <v>4</v>
      </c>
      <c r="G755" s="15">
        <f>VLOOKUP(A755,'Orçamento Analítico'!$A:$H,8,0)</f>
        <v>28.16</v>
      </c>
      <c r="H755" s="15">
        <f t="shared" si="84"/>
        <v>112.64</v>
      </c>
    </row>
    <row r="756" spans="1:8" ht="45" x14ac:dyDescent="0.2">
      <c r="A756" s="11" t="s">
        <v>2076</v>
      </c>
      <c r="B756" s="12" t="s">
        <v>2077</v>
      </c>
      <c r="C756" s="12" t="s">
        <v>17</v>
      </c>
      <c r="D756" s="13" t="s">
        <v>2078</v>
      </c>
      <c r="E756" s="12" t="s">
        <v>25</v>
      </c>
      <c r="F756" s="14">
        <v>5</v>
      </c>
      <c r="G756" s="15">
        <f>VLOOKUP(A756,'Orçamento Analítico'!$A:$H,8,0)</f>
        <v>28.16</v>
      </c>
      <c r="H756" s="15">
        <f t="shared" si="84"/>
        <v>140.80000000000001</v>
      </c>
    </row>
    <row r="757" spans="1:8" ht="56.25" x14ac:dyDescent="0.2">
      <c r="A757" s="11" t="s">
        <v>2079</v>
      </c>
      <c r="B757" s="12" t="s">
        <v>2080</v>
      </c>
      <c r="C757" s="12" t="s">
        <v>17</v>
      </c>
      <c r="D757" s="13" t="s">
        <v>2081</v>
      </c>
      <c r="E757" s="12" t="s">
        <v>25</v>
      </c>
      <c r="F757" s="14">
        <v>7</v>
      </c>
      <c r="G757" s="15">
        <f>VLOOKUP(A757,'Orçamento Analítico'!$A:$H,8,0)</f>
        <v>21.43</v>
      </c>
      <c r="H757" s="15">
        <f t="shared" si="84"/>
        <v>150.01</v>
      </c>
    </row>
    <row r="758" spans="1:8" ht="56.25" x14ac:dyDescent="0.2">
      <c r="A758" s="11" t="s">
        <v>2082</v>
      </c>
      <c r="B758" s="12" t="s">
        <v>2083</v>
      </c>
      <c r="C758" s="12" t="s">
        <v>17</v>
      </c>
      <c r="D758" s="13" t="s">
        <v>2084</v>
      </c>
      <c r="E758" s="12" t="s">
        <v>25</v>
      </c>
      <c r="F758" s="14">
        <v>9</v>
      </c>
      <c r="G758" s="15">
        <f>VLOOKUP(A758,'Orçamento Analítico'!$A:$H,8,0)</f>
        <v>21.43</v>
      </c>
      <c r="H758" s="15">
        <f t="shared" si="84"/>
        <v>192.87</v>
      </c>
    </row>
    <row r="759" spans="1:8" ht="56.25" x14ac:dyDescent="0.2">
      <c r="A759" s="11" t="s">
        <v>2085</v>
      </c>
      <c r="B759" s="12" t="s">
        <v>2086</v>
      </c>
      <c r="C759" s="12" t="s">
        <v>17</v>
      </c>
      <c r="D759" s="13" t="s">
        <v>2087</v>
      </c>
      <c r="E759" s="12" t="s">
        <v>25</v>
      </c>
      <c r="F759" s="14">
        <v>9</v>
      </c>
      <c r="G759" s="15">
        <f>VLOOKUP(A759,'Orçamento Analítico'!$A:$H,8,0)</f>
        <v>21.43</v>
      </c>
      <c r="H759" s="15">
        <f t="shared" si="84"/>
        <v>192.87</v>
      </c>
    </row>
    <row r="760" spans="1:8" x14ac:dyDescent="0.2">
      <c r="A760" s="11" t="s">
        <v>2088</v>
      </c>
      <c r="B760" s="12" t="s">
        <v>2089</v>
      </c>
      <c r="C760" s="12" t="s">
        <v>17</v>
      </c>
      <c r="D760" s="13" t="s">
        <v>2090</v>
      </c>
      <c r="E760" s="12" t="s">
        <v>25</v>
      </c>
      <c r="F760" s="14">
        <v>12</v>
      </c>
      <c r="G760" s="15">
        <f>VLOOKUP(A760,'Orçamento Analítico'!$A:$H,8,0)</f>
        <v>19.14</v>
      </c>
      <c r="H760" s="15">
        <f t="shared" si="84"/>
        <v>229.68</v>
      </c>
    </row>
    <row r="761" spans="1:8" ht="45" x14ac:dyDescent="0.2">
      <c r="A761" s="11" t="s">
        <v>2091</v>
      </c>
      <c r="B761" s="12" t="s">
        <v>2092</v>
      </c>
      <c r="C761" s="12" t="s">
        <v>17</v>
      </c>
      <c r="D761" s="13" t="s">
        <v>2093</v>
      </c>
      <c r="E761" s="12" t="s">
        <v>25</v>
      </c>
      <c r="F761" s="14">
        <v>6</v>
      </c>
      <c r="G761" s="15">
        <f>VLOOKUP(A761,'Orçamento Analítico'!$A:$H,8,0)</f>
        <v>49.86</v>
      </c>
      <c r="H761" s="15">
        <f t="shared" si="84"/>
        <v>299.16000000000003</v>
      </c>
    </row>
    <row r="762" spans="1:8" ht="33.75" x14ac:dyDescent="0.2">
      <c r="A762" s="11" t="s">
        <v>2094</v>
      </c>
      <c r="B762" s="12" t="s">
        <v>2095</v>
      </c>
      <c r="C762" s="12" t="s">
        <v>17</v>
      </c>
      <c r="D762" s="13" t="s">
        <v>2096</v>
      </c>
      <c r="E762" s="12" t="s">
        <v>25</v>
      </c>
      <c r="F762" s="14">
        <v>7</v>
      </c>
      <c r="G762" s="15">
        <f>VLOOKUP(A762,'Orçamento Analítico'!$A:$H,8,0)</f>
        <v>49.86</v>
      </c>
      <c r="H762" s="15">
        <f t="shared" si="84"/>
        <v>349.02</v>
      </c>
    </row>
    <row r="763" spans="1:8" ht="33.75" x14ac:dyDescent="0.2">
      <c r="A763" s="11" t="s">
        <v>2097</v>
      </c>
      <c r="B763" s="12" t="s">
        <v>2098</v>
      </c>
      <c r="C763" s="12" t="s">
        <v>17</v>
      </c>
      <c r="D763" s="13" t="s">
        <v>2099</v>
      </c>
      <c r="E763" s="12" t="s">
        <v>25</v>
      </c>
      <c r="F763" s="14">
        <v>12</v>
      </c>
      <c r="G763" s="15">
        <f>VLOOKUP(A763,'Orçamento Analítico'!$A:$H,8,0)</f>
        <v>49.86</v>
      </c>
      <c r="H763" s="15">
        <f t="shared" si="84"/>
        <v>598.32000000000005</v>
      </c>
    </row>
    <row r="764" spans="1:8" ht="33.75" x14ac:dyDescent="0.2">
      <c r="A764" s="11" t="s">
        <v>2100</v>
      </c>
      <c r="B764" s="12" t="s">
        <v>2101</v>
      </c>
      <c r="C764" s="12" t="s">
        <v>17</v>
      </c>
      <c r="D764" s="13" t="s">
        <v>2102</v>
      </c>
      <c r="E764" s="12" t="s">
        <v>25</v>
      </c>
      <c r="F764" s="14">
        <v>45</v>
      </c>
      <c r="G764" s="15">
        <f>VLOOKUP(A764,'Orçamento Analítico'!$A:$H,8,0)</f>
        <v>49.86</v>
      </c>
      <c r="H764" s="15">
        <f t="shared" si="84"/>
        <v>2243.6999999999998</v>
      </c>
    </row>
    <row r="765" spans="1:8" ht="33.75" x14ac:dyDescent="0.2">
      <c r="A765" s="11" t="s">
        <v>2103</v>
      </c>
      <c r="B765" s="12" t="s">
        <v>2104</v>
      </c>
      <c r="C765" s="12" t="s">
        <v>17</v>
      </c>
      <c r="D765" s="13" t="s">
        <v>2105</v>
      </c>
      <c r="E765" s="12" t="s">
        <v>25</v>
      </c>
      <c r="F765" s="14">
        <v>6</v>
      </c>
      <c r="G765" s="15">
        <f>VLOOKUP(A765,'Orçamento Analítico'!$A:$H,8,0)</f>
        <v>31.67</v>
      </c>
      <c r="H765" s="15">
        <f t="shared" si="84"/>
        <v>190.02</v>
      </c>
    </row>
    <row r="766" spans="1:8" ht="33.75" x14ac:dyDescent="0.2">
      <c r="A766" s="11" t="s">
        <v>2106</v>
      </c>
      <c r="B766" s="12" t="s">
        <v>2107</v>
      </c>
      <c r="C766" s="12" t="s">
        <v>17</v>
      </c>
      <c r="D766" s="13" t="s">
        <v>2108</v>
      </c>
      <c r="E766" s="12" t="s">
        <v>25</v>
      </c>
      <c r="F766" s="14">
        <v>13</v>
      </c>
      <c r="G766" s="15">
        <f>VLOOKUP(A766,'Orçamento Analítico'!$A:$H,8,0)</f>
        <v>21.43</v>
      </c>
      <c r="H766" s="15">
        <f t="shared" si="84"/>
        <v>278.58999999999997</v>
      </c>
    </row>
    <row r="767" spans="1:8" ht="33.75" x14ac:dyDescent="0.2">
      <c r="A767" s="11" t="s">
        <v>2109</v>
      </c>
      <c r="B767" s="12" t="s">
        <v>2110</v>
      </c>
      <c r="C767" s="12" t="s">
        <v>17</v>
      </c>
      <c r="D767" s="13" t="s">
        <v>2111</v>
      </c>
      <c r="E767" s="12" t="s">
        <v>25</v>
      </c>
      <c r="F767" s="14">
        <v>14</v>
      </c>
      <c r="G767" s="15">
        <f>VLOOKUP(A767,'Orçamento Analítico'!$A:$H,8,0)</f>
        <v>37.54</v>
      </c>
      <c r="H767" s="15">
        <f t="shared" si="84"/>
        <v>525.55999999999995</v>
      </c>
    </row>
    <row r="768" spans="1:8" ht="22.5" x14ac:dyDescent="0.2">
      <c r="A768" s="11" t="s">
        <v>2112</v>
      </c>
      <c r="B768" s="12" t="s">
        <v>2113</v>
      </c>
      <c r="C768" s="12" t="s">
        <v>17</v>
      </c>
      <c r="D768" s="13" t="s">
        <v>2114</v>
      </c>
      <c r="E768" s="12" t="s">
        <v>25</v>
      </c>
      <c r="F768" s="14">
        <v>7</v>
      </c>
      <c r="G768" s="15">
        <f>VLOOKUP(A768,'Orçamento Analítico'!$A:$H,8,0)</f>
        <v>31.67</v>
      </c>
      <c r="H768" s="15">
        <f t="shared" si="84"/>
        <v>221.69</v>
      </c>
    </row>
    <row r="769" spans="1:8" x14ac:dyDescent="0.2">
      <c r="A769" s="16" t="s">
        <v>2115</v>
      </c>
      <c r="B769" s="16"/>
      <c r="C769" s="16"/>
      <c r="D769" s="16" t="s">
        <v>1937</v>
      </c>
      <c r="E769" s="16"/>
      <c r="F769" s="17"/>
      <c r="G769" s="16"/>
      <c r="H769" s="18">
        <f>SUM(H770:H771)</f>
        <v>6557.98</v>
      </c>
    </row>
    <row r="770" spans="1:8" x14ac:dyDescent="0.2">
      <c r="A770" s="11" t="s">
        <v>2116</v>
      </c>
      <c r="B770" s="12" t="s">
        <v>2117</v>
      </c>
      <c r="C770" s="12" t="s">
        <v>17</v>
      </c>
      <c r="D770" s="13" t="s">
        <v>2118</v>
      </c>
      <c r="E770" s="12" t="s">
        <v>25</v>
      </c>
      <c r="F770" s="14">
        <v>1</v>
      </c>
      <c r="G770" s="15">
        <f>VLOOKUP(A770,'Orçamento Analítico'!$A:$H,8,0)</f>
        <v>4889.5</v>
      </c>
      <c r="H770" s="15">
        <f t="shared" ref="H770:H771" si="85">TRUNC(F770 * G770, 2)</f>
        <v>4889.5</v>
      </c>
    </row>
    <row r="771" spans="1:8" ht="22.5" x14ac:dyDescent="0.2">
      <c r="A771" s="11" t="s">
        <v>2119</v>
      </c>
      <c r="B771" s="12" t="s">
        <v>1098</v>
      </c>
      <c r="C771" s="12" t="s">
        <v>17</v>
      </c>
      <c r="D771" s="13" t="s">
        <v>1099</v>
      </c>
      <c r="E771" s="12" t="s">
        <v>242</v>
      </c>
      <c r="F771" s="14">
        <v>158</v>
      </c>
      <c r="G771" s="15">
        <f>VLOOKUP(A771,'Orçamento Analítico'!$A:$H,8,0)</f>
        <v>10.56</v>
      </c>
      <c r="H771" s="15">
        <f t="shared" si="85"/>
        <v>1668.48</v>
      </c>
    </row>
    <row r="772" spans="1:8" x14ac:dyDescent="0.2">
      <c r="A772" s="6" t="s">
        <v>2120</v>
      </c>
      <c r="B772" s="6"/>
      <c r="C772" s="6"/>
      <c r="D772" s="6" t="s">
        <v>2121</v>
      </c>
      <c r="E772" s="6"/>
      <c r="F772" s="7"/>
      <c r="G772" s="6"/>
      <c r="H772" s="7">
        <f>H773+H781</f>
        <v>107097.33000000002</v>
      </c>
    </row>
    <row r="773" spans="1:8" x14ac:dyDescent="0.2">
      <c r="A773" s="8" t="s">
        <v>2122</v>
      </c>
      <c r="B773" s="8"/>
      <c r="C773" s="8"/>
      <c r="D773" s="8" t="s">
        <v>2123</v>
      </c>
      <c r="E773" s="8"/>
      <c r="F773" s="9"/>
      <c r="G773" s="8"/>
      <c r="H773" s="10">
        <f>SUM(H774:H780)</f>
        <v>69028.010000000009</v>
      </c>
    </row>
    <row r="774" spans="1:8" x14ac:dyDescent="0.2">
      <c r="A774" s="11" t="s">
        <v>2124</v>
      </c>
      <c r="B774" s="12" t="s">
        <v>2125</v>
      </c>
      <c r="C774" s="12" t="str">
        <f>VLOOKUP(B774,'Insumos e Serviços'!$A:$F,2,0)</f>
        <v>SINAPI</v>
      </c>
      <c r="D774" s="13" t="str">
        <f>VLOOKUP(B774,'Insumos e Serviços'!$A:$F,4,0)</f>
        <v>LIMPEZA DE CONTRAPISO COM VASSOURA A SECO. AF_04/2019</v>
      </c>
      <c r="E774" s="12" t="str">
        <f>VLOOKUP(B774,'Insumos e Serviços'!$A:$F,5,0)</f>
        <v>m²</v>
      </c>
      <c r="F774" s="14">
        <v>2760</v>
      </c>
      <c r="G774" s="15">
        <f>VLOOKUP(B774,'Insumos e Serviços'!$A:$F,6,0)</f>
        <v>2.83</v>
      </c>
      <c r="H774" s="15">
        <f t="shared" ref="H774:H778" si="86">TRUNC(F774 * G774, 2)</f>
        <v>7810.8</v>
      </c>
    </row>
    <row r="775" spans="1:8" x14ac:dyDescent="0.2">
      <c r="A775" s="11" t="s">
        <v>2127</v>
      </c>
      <c r="B775" s="12" t="s">
        <v>209</v>
      </c>
      <c r="C775" s="12" t="str">
        <f>VLOOKUP(B775,'Insumos e Serviços'!$A:$F,2,0)</f>
        <v>SINAPI</v>
      </c>
      <c r="D775" s="13" t="str">
        <f>VLOOKUP(B775,'Insumos e Serviços'!$A:$F,4,0)</f>
        <v>LIMPEZA DE SUPERFÍCIE COM JATO DE ALTA PRESSÃO. AF_04/2019</v>
      </c>
      <c r="E775" s="12" t="str">
        <f>VLOOKUP(B775,'Insumos e Serviços'!$A:$F,5,0)</f>
        <v>m²</v>
      </c>
      <c r="F775" s="14">
        <v>2760</v>
      </c>
      <c r="G775" s="15">
        <f>VLOOKUP(B775,'Insumos e Serviços'!$A:$F,6,0)</f>
        <v>1.53</v>
      </c>
      <c r="H775" s="15">
        <f t="shared" si="86"/>
        <v>4222.8</v>
      </c>
    </row>
    <row r="776" spans="1:8" x14ac:dyDescent="0.2">
      <c r="A776" s="11" t="s">
        <v>2128</v>
      </c>
      <c r="B776" s="12" t="s">
        <v>2129</v>
      </c>
      <c r="C776" s="12" t="str">
        <f>VLOOKUP(B776,'Insumos e Serviços'!$A:$F,2,0)</f>
        <v>SINAPI</v>
      </c>
      <c r="D776" s="13" t="str">
        <f>VLOOKUP(B776,'Insumos e Serviços'!$A:$F,4,0)</f>
        <v>LIMPEZA DE PISO CERÂMICO OU PORCELANATO COM VASSOURA A SECO. AF_04/2019</v>
      </c>
      <c r="E776" s="12" t="str">
        <f>VLOOKUP(B776,'Insumos e Serviços'!$A:$F,5,0)</f>
        <v>m²</v>
      </c>
      <c r="F776" s="14">
        <v>2386</v>
      </c>
      <c r="G776" s="15">
        <f>VLOOKUP(B776,'Insumos e Serviços'!$A:$F,6,0)</f>
        <v>0.42</v>
      </c>
      <c r="H776" s="15">
        <f t="shared" si="86"/>
        <v>1002.12</v>
      </c>
    </row>
    <row r="777" spans="1:8" x14ac:dyDescent="0.2">
      <c r="A777" s="11" t="s">
        <v>2131</v>
      </c>
      <c r="B777" s="12" t="s">
        <v>2132</v>
      </c>
      <c r="C777" s="12" t="str">
        <f>VLOOKUP(B777,'Insumos e Serviços'!$A:$F,2,0)</f>
        <v>SINAPI</v>
      </c>
      <c r="D777" s="13" t="str">
        <f>VLOOKUP(B777,'Insumos e Serviços'!$A:$F,4,0)</f>
        <v>LIMPEZA DE PISO CERÂMICO OU PORCELANATO COM PANO ÚMIDO. AF_04/2019</v>
      </c>
      <c r="E777" s="12" t="str">
        <f>VLOOKUP(B777,'Insumos e Serviços'!$A:$F,5,0)</f>
        <v>m²</v>
      </c>
      <c r="F777" s="14">
        <v>2386</v>
      </c>
      <c r="G777" s="15">
        <f>VLOOKUP(B777,'Insumos e Serviços'!$A:$F,6,0)</f>
        <v>1.66</v>
      </c>
      <c r="H777" s="15">
        <f t="shared" si="86"/>
        <v>3960.76</v>
      </c>
    </row>
    <row r="778" spans="1:8" x14ac:dyDescent="0.2">
      <c r="A778" s="11" t="s">
        <v>2134</v>
      </c>
      <c r="B778" s="12" t="s">
        <v>2135</v>
      </c>
      <c r="C778" s="12" t="str">
        <f>VLOOKUP(B778,'Insumos e Serviços'!$A:$F,2,0)</f>
        <v>SINAPI</v>
      </c>
      <c r="D778" s="13" t="str">
        <f>VLOOKUP(B778,'Insumos e Serviços'!$A:$F,4,0)</f>
        <v>LIMPEZA DE REVESTIMENTO CERÂMICO EM PAREDE COM PANO ÚMIDO AF_04/2019</v>
      </c>
      <c r="E778" s="12" t="str">
        <f>VLOOKUP(B778,'Insumos e Serviços'!$A:$F,5,0)</f>
        <v>m²</v>
      </c>
      <c r="F778" s="14">
        <v>2120</v>
      </c>
      <c r="G778" s="15">
        <f>VLOOKUP(B778,'Insumos e Serviços'!$A:$F,6,0)</f>
        <v>0.68</v>
      </c>
      <c r="H778" s="15">
        <f t="shared" si="86"/>
        <v>1441.6</v>
      </c>
    </row>
    <row r="779" spans="1:8" x14ac:dyDescent="0.2">
      <c r="A779" s="11" t="s">
        <v>2137</v>
      </c>
      <c r="B779" s="12" t="s">
        <v>2138</v>
      </c>
      <c r="C779" s="12" t="s">
        <v>17</v>
      </c>
      <c r="D779" s="13" t="s">
        <v>2139</v>
      </c>
      <c r="E779" s="12" t="s">
        <v>55</v>
      </c>
      <c r="F779" s="14">
        <v>1</v>
      </c>
      <c r="G779" s="15">
        <f>VLOOKUP(A779,'Orçamento Analítico'!$A:$H,8,0)</f>
        <v>4494.96</v>
      </c>
      <c r="H779" s="15">
        <f t="shared" ref="H779:H780" si="87">TRUNC(F779 * G779, 2)</f>
        <v>4494.96</v>
      </c>
    </row>
    <row r="780" spans="1:8" x14ac:dyDescent="0.2">
      <c r="A780" s="11" t="s">
        <v>2140</v>
      </c>
      <c r="B780" s="12" t="s">
        <v>1101</v>
      </c>
      <c r="C780" s="12" t="s">
        <v>17</v>
      </c>
      <c r="D780" s="13" t="s">
        <v>1102</v>
      </c>
      <c r="E780" s="12" t="s">
        <v>102</v>
      </c>
      <c r="F780" s="14">
        <v>951</v>
      </c>
      <c r="G780" s="15">
        <f>VLOOKUP(A780,'Orçamento Analítico'!$A:$H,8,0)</f>
        <v>48.47</v>
      </c>
      <c r="H780" s="15">
        <f t="shared" si="87"/>
        <v>46094.97</v>
      </c>
    </row>
    <row r="781" spans="1:8" x14ac:dyDescent="0.2">
      <c r="A781" s="8" t="s">
        <v>2141</v>
      </c>
      <c r="B781" s="8"/>
      <c r="C781" s="8"/>
      <c r="D781" s="8" t="s">
        <v>2142</v>
      </c>
      <c r="E781" s="8"/>
      <c r="F781" s="9"/>
      <c r="G781" s="8"/>
      <c r="H781" s="10">
        <f>H782</f>
        <v>38069.32</v>
      </c>
    </row>
    <row r="782" spans="1:8" x14ac:dyDescent="0.2">
      <c r="A782" s="11" t="s">
        <v>2143</v>
      </c>
      <c r="B782" s="12" t="s">
        <v>2144</v>
      </c>
      <c r="C782" s="12" t="s">
        <v>17</v>
      </c>
      <c r="D782" s="13" t="s">
        <v>2145</v>
      </c>
      <c r="E782" s="12" t="s">
        <v>55</v>
      </c>
      <c r="F782" s="14">
        <v>1</v>
      </c>
      <c r="G782" s="15">
        <f>VLOOKUP(A782,'Orçamento Analítico'!$A:$H,8,0)</f>
        <v>38069.32</v>
      </c>
      <c r="H782" s="15">
        <f>TRUNC(F782 * G782, 2)</f>
        <v>38069.32</v>
      </c>
    </row>
    <row r="783" spans="1:8" x14ac:dyDescent="0.2">
      <c r="A783" s="6" t="s">
        <v>2146</v>
      </c>
      <c r="B783" s="6"/>
      <c r="C783" s="6"/>
      <c r="D783" s="6" t="s">
        <v>2147</v>
      </c>
      <c r="E783" s="6"/>
      <c r="F783" s="7"/>
      <c r="G783" s="6"/>
      <c r="H783" s="7">
        <f>H784+H786</f>
        <v>1056277.08</v>
      </c>
    </row>
    <row r="784" spans="1:8" x14ac:dyDescent="0.2">
      <c r="A784" s="8" t="s">
        <v>2148</v>
      </c>
      <c r="B784" s="8"/>
      <c r="C784" s="8"/>
      <c r="D784" s="8" t="s">
        <v>2149</v>
      </c>
      <c r="E784" s="8"/>
      <c r="F784" s="9"/>
      <c r="G784" s="8"/>
      <c r="H784" s="10">
        <f>H785</f>
        <v>986401.08</v>
      </c>
    </row>
    <row r="785" spans="1:9" x14ac:dyDescent="0.2">
      <c r="A785" s="11" t="s">
        <v>2150</v>
      </c>
      <c r="B785" s="12" t="s">
        <v>2151</v>
      </c>
      <c r="C785" s="12" t="s">
        <v>17</v>
      </c>
      <c r="D785" s="13" t="s">
        <v>2152</v>
      </c>
      <c r="E785" s="12" t="s">
        <v>2153</v>
      </c>
      <c r="F785" s="14">
        <v>18</v>
      </c>
      <c r="G785" s="15">
        <f>VLOOKUP(A785,'Orçamento Analítico'!$A:$H,8,0)</f>
        <v>54800.06</v>
      </c>
      <c r="H785" s="15">
        <f>TRUNC(F785 * G785, 2)</f>
        <v>986401.08</v>
      </c>
    </row>
    <row r="786" spans="1:9" x14ac:dyDescent="0.2">
      <c r="A786" s="8" t="s">
        <v>2154</v>
      </c>
      <c r="B786" s="8"/>
      <c r="C786" s="8"/>
      <c r="D786" s="8" t="s">
        <v>2155</v>
      </c>
      <c r="E786" s="8"/>
      <c r="F786" s="9"/>
      <c r="G786" s="8"/>
      <c r="H786" s="10">
        <f>H787</f>
        <v>69876</v>
      </c>
    </row>
    <row r="787" spans="1:9" x14ac:dyDescent="0.2">
      <c r="A787" s="11" t="s">
        <v>2156</v>
      </c>
      <c r="B787" s="12" t="s">
        <v>2157</v>
      </c>
      <c r="C787" s="12" t="s">
        <v>17</v>
      </c>
      <c r="D787" s="13" t="s">
        <v>2158</v>
      </c>
      <c r="E787" s="12" t="s">
        <v>2153</v>
      </c>
      <c r="F787" s="14">
        <v>18</v>
      </c>
      <c r="G787" s="15">
        <f>VLOOKUP(A787,'Orçamento Analítico'!$A:$H,8,0)</f>
        <v>3882</v>
      </c>
      <c r="H787" s="15">
        <f>TRUNC(F787 * G787, 2)</f>
        <v>69876</v>
      </c>
    </row>
    <row r="788" spans="1:9" x14ac:dyDescent="0.2">
      <c r="A788" s="1"/>
      <c r="B788" s="1"/>
      <c r="C788" s="1"/>
      <c r="D788" s="1"/>
      <c r="E788" s="1"/>
      <c r="F788" s="1"/>
      <c r="G788" s="1"/>
      <c r="H788" s="1"/>
    </row>
    <row r="789" spans="1:9" s="2" customFormat="1" x14ac:dyDescent="0.2">
      <c r="A789" s="19" t="s">
        <v>2163</v>
      </c>
      <c r="B789" s="20">
        <f>1-B790</f>
        <v>0.5</v>
      </c>
      <c r="C789" s="21"/>
      <c r="D789" s="22" t="s">
        <v>2159</v>
      </c>
      <c r="E789" s="22"/>
      <c r="F789" s="23"/>
      <c r="G789" s="192">
        <f>H9+H19+H57+H90+H235+H413+H648+H708+H772+H783</f>
        <v>12487839.33</v>
      </c>
      <c r="H789" s="192"/>
      <c r="I789" s="118"/>
    </row>
    <row r="790" spans="1:9" s="2" customFormat="1" x14ac:dyDescent="0.2">
      <c r="A790" s="193" t="s">
        <v>2164</v>
      </c>
      <c r="B790" s="195">
        <v>0.5</v>
      </c>
      <c r="C790" s="21"/>
      <c r="D790" s="21" t="s">
        <v>2160</v>
      </c>
      <c r="E790" s="21" t="str">
        <f>CONCATENATE("(",'Composição de BDI'!$D$24*100,"%)")</f>
        <v>(22,12%)</v>
      </c>
      <c r="F790" s="23"/>
      <c r="G790" s="192">
        <f>TRUNC(G789*'Composição de BDI'!D24,2)</f>
        <v>2762310.05</v>
      </c>
      <c r="H790" s="192"/>
      <c r="I790" s="118"/>
    </row>
    <row r="791" spans="1:9" s="2" customFormat="1" x14ac:dyDescent="0.2">
      <c r="A791" s="194"/>
      <c r="B791" s="196"/>
      <c r="C791" s="21"/>
      <c r="D791" s="22" t="s">
        <v>2161</v>
      </c>
      <c r="E791" s="22"/>
      <c r="F791" s="23"/>
      <c r="G791" s="192">
        <f>G789+G790</f>
        <v>15250149.379999999</v>
      </c>
      <c r="H791" s="192"/>
      <c r="I791" s="118"/>
    </row>
  </sheetData>
  <mergeCells count="20">
    <mergeCell ref="A7:H7"/>
    <mergeCell ref="G789:H789"/>
    <mergeCell ref="A790:A791"/>
    <mergeCell ref="B790:B791"/>
    <mergeCell ref="G790:H790"/>
    <mergeCell ref="G791:H791"/>
    <mergeCell ref="A6:B6"/>
    <mergeCell ref="C6:D6"/>
    <mergeCell ref="A4:B4"/>
    <mergeCell ref="C4:D4"/>
    <mergeCell ref="G1:H1"/>
    <mergeCell ref="A2:B2"/>
    <mergeCell ref="E2:F2"/>
    <mergeCell ref="G2:H2"/>
    <mergeCell ref="A3:B3"/>
    <mergeCell ref="C3:D3"/>
    <mergeCell ref="E4:F4"/>
    <mergeCell ref="G4:H4"/>
    <mergeCell ref="E6:F6"/>
    <mergeCell ref="G6:H6"/>
  </mergeCells>
  <printOptions horizontalCentered="1"/>
  <pageMargins left="0.59055118110236227" right="0.59055118110236227" top="0.59055118110236227" bottom="0.59055118110236227" header="0.19685039370078741" footer="0.19685039370078741"/>
  <pageSetup paperSize="9" scale="59" fitToHeight="0" orientation="portrait" r:id="rId1"/>
  <headerFooter>
    <oddHeader>&amp;L &amp;C &amp;R</oddHeader>
    <oddFooter>&amp;L &amp;C &amp;R</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FF3891-4F76-4874-B935-D333802E1506}">
  <sheetPr>
    <pageSetUpPr fitToPage="1"/>
  </sheetPr>
  <dimension ref="A1:H3201"/>
  <sheetViews>
    <sheetView showGridLines="0" showOutlineSymbols="0" showWhiteSpace="0" zoomScaleNormal="100" workbookViewId="0"/>
  </sheetViews>
  <sheetFormatPr defaultRowHeight="14.25" x14ac:dyDescent="0.2"/>
  <cols>
    <col min="1" max="1" width="10" style="2" bestFit="1" customWidth="1"/>
    <col min="2" max="2" width="12" style="81" customWidth="1"/>
    <col min="3" max="3" width="10" style="2" bestFit="1" customWidth="1"/>
    <col min="4" max="4" width="60" style="2" bestFit="1" customWidth="1"/>
    <col min="5" max="5" width="8" style="2" customWidth="1"/>
    <col min="6" max="6" width="11.625" style="2" customWidth="1"/>
    <col min="7" max="8" width="12.625" style="2" customWidth="1"/>
    <col min="9" max="16384" width="9" style="2"/>
  </cols>
  <sheetData>
    <row r="1" spans="1:8" s="97" customFormat="1" x14ac:dyDescent="0.2">
      <c r="A1" s="94" t="str">
        <f>'Orçamento Sintético'!A1</f>
        <v>P. Execução:</v>
      </c>
      <c r="B1" s="105"/>
      <c r="C1" s="94" t="str">
        <f>'Orçamento Sintético'!C1</f>
        <v>Licitação:</v>
      </c>
      <c r="D1" s="95" t="str">
        <f>'Orçamento Sintético'!D1</f>
        <v>Objeto: Contratação do remanescente da obra do edifício das Promotorias de Justiça de Brazlândia</v>
      </c>
      <c r="E1" s="94" t="str">
        <f>'Orçamento Sintético'!E1</f>
        <v>Data:</v>
      </c>
      <c r="F1" s="112"/>
      <c r="G1" s="204"/>
      <c r="H1" s="191"/>
    </row>
    <row r="2" spans="1:8" s="97" customFormat="1" x14ac:dyDescent="0.2">
      <c r="A2" s="188" t="str">
        <f>'Orçamento Sintético'!A2:B2</f>
        <v>A</v>
      </c>
      <c r="B2" s="189"/>
      <c r="C2" s="100" t="str">
        <f>'Orçamento Sintético'!C2</f>
        <v>B</v>
      </c>
      <c r="D2" s="99" t="str">
        <f>'Orçamento Sintético'!D2</f>
        <v>Local: Setor Administrativo, Setor Tradicional, Lotes 2 e 10 - Brazlândia / DF</v>
      </c>
      <c r="E2" s="205">
        <f>'Orçamento Sintético'!E2:F2</f>
        <v>1</v>
      </c>
      <c r="F2" s="206"/>
      <c r="G2" s="199"/>
      <c r="H2" s="200"/>
    </row>
    <row r="3" spans="1:8" s="97" customFormat="1" x14ac:dyDescent="0.2">
      <c r="A3" s="101" t="str">
        <f>'Orçamento Sintético'!A3</f>
        <v>P. Validade:</v>
      </c>
      <c r="B3" s="105"/>
      <c r="C3" s="101" t="str">
        <f>'Orçamento Sintético'!C3</f>
        <v>Razão Social:</v>
      </c>
      <c r="D3" s="105"/>
      <c r="E3" s="94" t="str">
        <f>'Orçamento Sintético'!E3</f>
        <v>Telefone:</v>
      </c>
      <c r="F3" s="112"/>
      <c r="G3" s="108"/>
      <c r="H3" s="109"/>
    </row>
    <row r="4" spans="1:8" s="97" customFormat="1" x14ac:dyDescent="0.2">
      <c r="A4" s="188" t="str">
        <f>'Orçamento Sintético'!A4:B4</f>
        <v>C</v>
      </c>
      <c r="B4" s="189"/>
      <c r="C4" s="188" t="str">
        <f>'Orçamento Sintético'!C4:D4</f>
        <v>D</v>
      </c>
      <c r="D4" s="189"/>
      <c r="E4" s="188" t="str">
        <f>'Orçamento Sintético'!E4:F4</f>
        <v>E</v>
      </c>
      <c r="F4" s="189"/>
      <c r="G4" s="199"/>
      <c r="H4" s="200"/>
    </row>
    <row r="5" spans="1:8" s="97" customFormat="1" x14ac:dyDescent="0.2">
      <c r="A5" s="94" t="str">
        <f>'Orçamento Sintético'!A5</f>
        <v>P. Garantia:</v>
      </c>
      <c r="B5" s="105"/>
      <c r="C5" s="94" t="str">
        <f>'Orçamento Sintético'!C5</f>
        <v>CNPJ:</v>
      </c>
      <c r="D5" s="105"/>
      <c r="E5" s="94" t="str">
        <f>'Orçamento Sintético'!E5</f>
        <v>E-mail:</v>
      </c>
      <c r="F5" s="112"/>
      <c r="G5" s="108"/>
      <c r="H5" s="109"/>
    </row>
    <row r="6" spans="1:8" s="97" customFormat="1" x14ac:dyDescent="0.2">
      <c r="A6" s="188" t="str">
        <f>'Orçamento Sintético'!A6:B6</f>
        <v>F</v>
      </c>
      <c r="B6" s="189"/>
      <c r="C6" s="188" t="str">
        <f>'Orçamento Sintético'!C6:D6</f>
        <v>G</v>
      </c>
      <c r="D6" s="189"/>
      <c r="E6" s="188" t="str">
        <f>'Orçamento Sintético'!E6:F6</f>
        <v>H</v>
      </c>
      <c r="F6" s="189"/>
      <c r="G6" s="186"/>
      <c r="H6" s="187"/>
    </row>
    <row r="7" spans="1:8" s="90" customFormat="1" ht="15" x14ac:dyDescent="0.25">
      <c r="A7" s="184" t="s">
        <v>3712</v>
      </c>
      <c r="B7" s="185"/>
      <c r="C7" s="185"/>
      <c r="D7" s="185"/>
      <c r="E7" s="185"/>
      <c r="F7" s="185"/>
      <c r="G7" s="185"/>
      <c r="H7" s="185"/>
    </row>
    <row r="8" spans="1:8" s="134" customFormat="1" x14ac:dyDescent="0.2">
      <c r="A8" s="89" t="s">
        <v>1</v>
      </c>
      <c r="B8" s="89" t="s">
        <v>2</v>
      </c>
      <c r="C8" s="89" t="s">
        <v>3</v>
      </c>
      <c r="D8" s="89" t="s">
        <v>4</v>
      </c>
      <c r="E8" s="89" t="s">
        <v>5</v>
      </c>
      <c r="F8" s="5" t="s">
        <v>6</v>
      </c>
      <c r="G8" s="89" t="s">
        <v>7</v>
      </c>
      <c r="H8" s="89" t="s">
        <v>8</v>
      </c>
    </row>
    <row r="9" spans="1:8" x14ac:dyDescent="0.2">
      <c r="A9" s="55" t="s">
        <v>9</v>
      </c>
      <c r="B9" s="76"/>
      <c r="C9" s="55"/>
      <c r="D9" s="55" t="s">
        <v>10</v>
      </c>
      <c r="E9" s="56"/>
      <c r="F9" s="57"/>
      <c r="G9" s="55"/>
      <c r="H9" s="26"/>
    </row>
    <row r="10" spans="1:8" x14ac:dyDescent="0.2">
      <c r="A10" s="58" t="s">
        <v>11</v>
      </c>
      <c r="B10" s="77"/>
      <c r="C10" s="58"/>
      <c r="D10" s="58" t="s">
        <v>12</v>
      </c>
      <c r="E10" s="59"/>
      <c r="F10" s="60"/>
      <c r="G10" s="58"/>
      <c r="H10" s="61"/>
    </row>
    <row r="11" spans="1:8" x14ac:dyDescent="0.2">
      <c r="A11" s="62" t="s">
        <v>13</v>
      </c>
      <c r="B11" s="64"/>
      <c r="C11" s="62"/>
      <c r="D11" s="62" t="s">
        <v>14</v>
      </c>
      <c r="E11" s="64"/>
      <c r="F11" s="65"/>
      <c r="G11" s="63"/>
      <c r="H11" s="92"/>
    </row>
    <row r="12" spans="1:8" x14ac:dyDescent="0.2">
      <c r="A12" s="68" t="s">
        <v>15</v>
      </c>
      <c r="B12" s="67" t="str">
        <f>VLOOKUP(A12,'Orçamento Sintético'!$A:$H,2,0)</f>
        <v xml:space="preserve"> MPDFT0018 </v>
      </c>
      <c r="C12" s="67" t="str">
        <f>VLOOKUP(A12,'Orçamento Sintético'!$A:$H,3,0)</f>
        <v>Próprio</v>
      </c>
      <c r="D12" s="68" t="str">
        <f>VLOOKUP(A12,'Orçamento Sintético'!$A:$H,4,0)</f>
        <v>Projeto de arquitetura complementar</v>
      </c>
      <c r="E12" s="67" t="str">
        <f>VLOOKUP(A12,'Orçamento Sintético'!$A:$H,5,0)</f>
        <v>vb</v>
      </c>
      <c r="F12" s="113"/>
      <c r="G12" s="114"/>
      <c r="H12" s="116">
        <f>SUM(H13:H14)</f>
        <v>5126.88</v>
      </c>
    </row>
    <row r="13" spans="1:8" x14ac:dyDescent="0.2">
      <c r="A13" s="13" t="str">
        <f>VLOOKUP(B13,'Insumos e Serviços'!$A:$F,3,0)</f>
        <v>Composição</v>
      </c>
      <c r="B13" s="12" t="s">
        <v>3711</v>
      </c>
      <c r="C13" s="12" t="str">
        <f>VLOOKUP(B13,'Insumos e Serviços'!$A:$F,2,0)</f>
        <v>SINAPI</v>
      </c>
      <c r="D13" s="13" t="str">
        <f>VLOOKUP(B13,'Insumos e Serviços'!$A:$F,4,0)</f>
        <v>DESENHISTA PROJETISTA COM ENCARGOS COMPLEMENTARES</v>
      </c>
      <c r="E13" s="12" t="str">
        <f>VLOOKUP(B13,'Insumos e Serviços'!$A:$F,5,0)</f>
        <v>H</v>
      </c>
      <c r="F13" s="66">
        <v>88</v>
      </c>
      <c r="G13" s="15">
        <f>VLOOKUP(B13,'Insumos e Serviços'!$A:$F,6,0)</f>
        <v>25.26</v>
      </c>
      <c r="H13" s="15">
        <f>TRUNC(F13*G13,2)</f>
        <v>2222.88</v>
      </c>
    </row>
    <row r="14" spans="1:8" ht="15" thickBot="1" x14ac:dyDescent="0.25">
      <c r="A14" s="13" t="str">
        <f>VLOOKUP(B14,'Insumos e Serviços'!$A:$F,3,0)</f>
        <v>Composição</v>
      </c>
      <c r="B14" s="12" t="s">
        <v>3709</v>
      </c>
      <c r="C14" s="12" t="str">
        <f>VLOOKUP(B14,'Insumos e Serviços'!$A:$F,2,0)</f>
        <v>SINAPI</v>
      </c>
      <c r="D14" s="13" t="str">
        <f>VLOOKUP(B14,'Insumos e Serviços'!$A:$F,4,0)</f>
        <v>ARQUITETO DE OBRA PLENO COM ENCARGOS COMPLEMENTARES</v>
      </c>
      <c r="E14" s="12" t="str">
        <f>VLOOKUP(B14,'Insumos e Serviços'!$A:$F,5,0)</f>
        <v>H</v>
      </c>
      <c r="F14" s="66">
        <v>30</v>
      </c>
      <c r="G14" s="15">
        <f>VLOOKUP(B14,'Insumos e Serviços'!$A:$F,6,0)</f>
        <v>96.8</v>
      </c>
      <c r="H14" s="15">
        <f>TRUNC(F14*G14,2)</f>
        <v>2904</v>
      </c>
    </row>
    <row r="15" spans="1:8" s="24" customFormat="1" ht="12" thickTop="1" x14ac:dyDescent="0.2">
      <c r="A15" s="69"/>
      <c r="B15" s="78"/>
      <c r="C15" s="69"/>
      <c r="D15" s="69"/>
      <c r="E15" s="69"/>
      <c r="F15" s="70"/>
      <c r="G15" s="69"/>
      <c r="H15" s="69"/>
    </row>
    <row r="16" spans="1:8" x14ac:dyDescent="0.2">
      <c r="A16" s="58" t="s">
        <v>20</v>
      </c>
      <c r="B16" s="77"/>
      <c r="C16" s="58"/>
      <c r="D16" s="58" t="s">
        <v>21</v>
      </c>
      <c r="E16" s="59"/>
      <c r="F16" s="60"/>
      <c r="G16" s="58"/>
      <c r="H16" s="61"/>
    </row>
    <row r="17" spans="1:8" ht="22.5" x14ac:dyDescent="0.2">
      <c r="A17" s="68" t="s">
        <v>22</v>
      </c>
      <c r="B17" s="67" t="str">
        <f>VLOOKUP(A17,'Orçamento Sintético'!$A:$H,2,0)</f>
        <v xml:space="preserve"> MPDFT0487 </v>
      </c>
      <c r="C17" s="67" t="str">
        <f>VLOOKUP(A17,'Orçamento Sintético'!$A:$H,3,0)</f>
        <v>Próprio</v>
      </c>
      <c r="D17" s="68" t="str">
        <f>VLOOKUP(A17,'Orçamento Sintético'!$A:$H,4,0)</f>
        <v>Teste de arrancamento de argamassa (com 12 amostras) - determinação de resistência de aderência à tração</v>
      </c>
      <c r="E17" s="67" t="str">
        <f>VLOOKUP(A17,'Orçamento Sintético'!$A:$H,5,0)</f>
        <v>un</v>
      </c>
      <c r="F17" s="113"/>
      <c r="G17" s="114"/>
      <c r="H17" s="116">
        <f>SUM(H18:H18)</f>
        <v>550</v>
      </c>
    </row>
    <row r="18" spans="1:8" ht="15" thickBot="1" x14ac:dyDescent="0.25">
      <c r="A18" s="13" t="str">
        <f>VLOOKUP(B18,'Insumos e Serviços'!$A:$F,3,0)</f>
        <v>Insumo</v>
      </c>
      <c r="B18" s="12" t="s">
        <v>3046</v>
      </c>
      <c r="C18" s="12" t="str">
        <f>VLOOKUP(B18,'Insumos e Serviços'!$A:$F,2,0)</f>
        <v>Próprio</v>
      </c>
      <c r="D18" s="13" t="str">
        <f>VLOOKUP(B18,'Insumos e Serviços'!$A:$F,4,0)</f>
        <v>Teste de arrancamento de argamassa - determinação de resistência de aderência à tração</v>
      </c>
      <c r="E18" s="12" t="str">
        <f>VLOOKUP(B18,'Insumos e Serviços'!$A:$F,5,0)</f>
        <v>un</v>
      </c>
      <c r="F18" s="66">
        <v>1</v>
      </c>
      <c r="G18" s="15">
        <f>VLOOKUP(B18,'Insumos e Serviços'!$A:$F,6,0)</f>
        <v>550</v>
      </c>
      <c r="H18" s="15">
        <f>TRUNC(F18*G18,2)</f>
        <v>550</v>
      </c>
    </row>
    <row r="19" spans="1:8" ht="15" thickTop="1" x14ac:dyDescent="0.2">
      <c r="A19" s="54"/>
      <c r="B19" s="79"/>
      <c r="C19" s="54"/>
      <c r="D19" s="54"/>
      <c r="E19" s="54"/>
      <c r="F19" s="54"/>
      <c r="G19" s="54"/>
      <c r="H19" s="54"/>
    </row>
    <row r="20" spans="1:8" x14ac:dyDescent="0.2">
      <c r="A20" s="58" t="s">
        <v>26</v>
      </c>
      <c r="B20" s="77"/>
      <c r="C20" s="58"/>
      <c r="D20" s="58" t="s">
        <v>27</v>
      </c>
      <c r="E20" s="59"/>
      <c r="F20" s="60"/>
      <c r="G20" s="58"/>
      <c r="H20" s="61"/>
    </row>
    <row r="21" spans="1:8" x14ac:dyDescent="0.2">
      <c r="A21" s="68" t="s">
        <v>28</v>
      </c>
      <c r="B21" s="67" t="str">
        <f>VLOOKUP(A21,'Orçamento Sintético'!$A:$H,2,0)</f>
        <v xml:space="preserve"> MPDFT0184 </v>
      </c>
      <c r="C21" s="67" t="str">
        <f>VLOOKUP(A21,'Orçamento Sintético'!$A:$H,3,0)</f>
        <v>Próprio</v>
      </c>
      <c r="D21" s="68" t="str">
        <f>VLOOKUP(A21,'Orçamento Sintético'!$A:$H,4,0)</f>
        <v>Anotação de Resposanbilidade Técnica (Faixa 3 - Tabela A - CONFEA)</v>
      </c>
      <c r="E21" s="67" t="str">
        <f>VLOOKUP(A21,'Orçamento Sintético'!$A:$H,5,0)</f>
        <v>un</v>
      </c>
      <c r="F21" s="113"/>
      <c r="G21" s="114"/>
      <c r="H21" s="116">
        <f>SUM(H22:H22)</f>
        <v>233.94</v>
      </c>
    </row>
    <row r="22" spans="1:8" ht="15" thickBot="1" x14ac:dyDescent="0.25">
      <c r="A22" s="13" t="str">
        <f>VLOOKUP(B22,'Insumos e Serviços'!$A:$F,3,0)</f>
        <v>Insumo</v>
      </c>
      <c r="B22" s="12" t="s">
        <v>2450</v>
      </c>
      <c r="C22" s="12" t="str">
        <f>VLOOKUP(B22,'Insumos e Serviços'!$A:$F,2,0)</f>
        <v>Próprio</v>
      </c>
      <c r="D22" s="13" t="str">
        <f>VLOOKUP(B22,'Insumos e Serviços'!$A:$F,4,0)</f>
        <v>Anotação de Resposanbilidade Técnica (Faixa 3 - Tabela A - CONFEA)</v>
      </c>
      <c r="E22" s="12" t="str">
        <f>VLOOKUP(B22,'Insumos e Serviços'!$A:$F,5,0)</f>
        <v>vb</v>
      </c>
      <c r="F22" s="66">
        <v>1</v>
      </c>
      <c r="G22" s="15">
        <f>VLOOKUP(B22,'Insumos e Serviços'!$A:$F,6,0)</f>
        <v>233.94</v>
      </c>
      <c r="H22" s="15">
        <f>TRUNC(F22*G22,2)</f>
        <v>233.94</v>
      </c>
    </row>
    <row r="23" spans="1:8" ht="15" thickTop="1" x14ac:dyDescent="0.2">
      <c r="A23" s="54"/>
      <c r="B23" s="79"/>
      <c r="C23" s="54"/>
      <c r="D23" s="54"/>
      <c r="E23" s="54"/>
      <c r="F23" s="54"/>
      <c r="G23" s="54"/>
      <c r="H23" s="54"/>
    </row>
    <row r="24" spans="1:8" x14ac:dyDescent="0.2">
      <c r="A24" s="68" t="s">
        <v>31</v>
      </c>
      <c r="B24" s="67" t="str">
        <f>VLOOKUP(A24,'Orçamento Sintético'!$A:$H,2,0)</f>
        <v xml:space="preserve"> MPDFT0815 </v>
      </c>
      <c r="C24" s="67" t="str">
        <f>VLOOKUP(A24,'Orçamento Sintético'!$A:$H,3,0)</f>
        <v>Próprio</v>
      </c>
      <c r="D24" s="68" t="str">
        <f>VLOOKUP(A24,'Orçamento Sintético'!$A:$H,4,0)</f>
        <v>Anotação de Responsabilidade Técnica (Faixa 1 - Tabela A - CONFEA)</v>
      </c>
      <c r="E24" s="67" t="str">
        <f>VLOOKUP(A24,'Orçamento Sintético'!$A:$H,5,0)</f>
        <v>un</v>
      </c>
      <c r="F24" s="113"/>
      <c r="G24" s="114"/>
      <c r="H24" s="116">
        <f>SUM(H25:H25)</f>
        <v>88.78</v>
      </c>
    </row>
    <row r="25" spans="1:8" ht="15" thickBot="1" x14ac:dyDescent="0.25">
      <c r="A25" s="13" t="str">
        <f>VLOOKUP(B25,'Insumos e Serviços'!$A:$F,3,0)</f>
        <v>Insumo</v>
      </c>
      <c r="B25" s="12" t="s">
        <v>2492</v>
      </c>
      <c r="C25" s="12" t="str">
        <f>VLOOKUP(B25,'Insumos e Serviços'!$A:$F,2,0)</f>
        <v>Próprio</v>
      </c>
      <c r="D25" s="13" t="str">
        <f>VLOOKUP(B25,'Insumos e Serviços'!$A:$F,4,0)</f>
        <v>Anotação de Resposanbilidade Técnica (Faixa 1 - Tabela A - CONFEA)</v>
      </c>
      <c r="E25" s="12" t="str">
        <f>VLOOKUP(B25,'Insumos e Serviços'!$A:$F,5,0)</f>
        <v>vb</v>
      </c>
      <c r="F25" s="66">
        <v>1</v>
      </c>
      <c r="G25" s="15">
        <f>VLOOKUP(B25,'Insumos e Serviços'!$A:$F,6,0)</f>
        <v>88.78</v>
      </c>
      <c r="H25" s="15">
        <f>TRUNC(F25*G25,2)</f>
        <v>88.78</v>
      </c>
    </row>
    <row r="26" spans="1:8" ht="15" thickTop="1" x14ac:dyDescent="0.2">
      <c r="A26" s="54"/>
      <c r="B26" s="79"/>
      <c r="C26" s="54"/>
      <c r="D26" s="54"/>
      <c r="E26" s="54"/>
      <c r="F26" s="54"/>
      <c r="G26" s="54"/>
      <c r="H26" s="54"/>
    </row>
    <row r="27" spans="1:8" x14ac:dyDescent="0.2">
      <c r="A27" s="68" t="s">
        <v>34</v>
      </c>
      <c r="B27" s="67" t="str">
        <f>VLOOKUP(A27,'Orçamento Sintético'!$A:$H,2,0)</f>
        <v xml:space="preserve"> MPDFT1026 </v>
      </c>
      <c r="C27" s="67" t="str">
        <f>VLOOKUP(A27,'Orçamento Sintético'!$A:$H,3,0)</f>
        <v>Próprio</v>
      </c>
      <c r="D27" s="68" t="str">
        <f>VLOOKUP(A27,'Orçamento Sintético'!$A:$H,4,0)</f>
        <v>Aprovações, despesas, taxas e emolumentos, habite-se</v>
      </c>
      <c r="E27" s="67" t="str">
        <f>VLOOKUP(A27,'Orçamento Sintético'!$A:$H,5,0)</f>
        <v>vb</v>
      </c>
      <c r="F27" s="113"/>
      <c r="G27" s="114"/>
      <c r="H27" s="116">
        <f>SUM(H28:H28)</f>
        <v>2000</v>
      </c>
    </row>
    <row r="28" spans="1:8" ht="15" thickBot="1" x14ac:dyDescent="0.25">
      <c r="A28" s="13" t="str">
        <f>VLOOKUP(B28,'Insumos e Serviços'!$A:$F,3,0)</f>
        <v>Insumo</v>
      </c>
      <c r="B28" s="12" t="s">
        <v>2803</v>
      </c>
      <c r="C28" s="12" t="str">
        <f>VLOOKUP(B28,'Insumos e Serviços'!$A:$F,2,0)</f>
        <v>Próprio</v>
      </c>
      <c r="D28" s="13" t="str">
        <f>VLOOKUP(B28,'Insumos e Serviços'!$A:$F,4,0)</f>
        <v>Aprovações, despesas, taxas e emolumentos, habite-se</v>
      </c>
      <c r="E28" s="12" t="str">
        <f>VLOOKUP(B28,'Insumos e Serviços'!$A:$F,5,0)</f>
        <v>vb</v>
      </c>
      <c r="F28" s="66">
        <v>1</v>
      </c>
      <c r="G28" s="15">
        <f>VLOOKUP(B28,'Insumos e Serviços'!$A:$F,6,0)</f>
        <v>2000</v>
      </c>
      <c r="H28" s="15">
        <f>TRUNC(F28*G28,2)</f>
        <v>2000</v>
      </c>
    </row>
    <row r="29" spans="1:8" ht="15" thickTop="1" x14ac:dyDescent="0.2">
      <c r="A29" s="54"/>
      <c r="B29" s="79"/>
      <c r="C29" s="54"/>
      <c r="D29" s="54"/>
      <c r="E29" s="54"/>
      <c r="F29" s="54"/>
      <c r="G29" s="54"/>
      <c r="H29" s="54"/>
    </row>
    <row r="30" spans="1:8" x14ac:dyDescent="0.2">
      <c r="A30" s="55" t="s">
        <v>37</v>
      </c>
      <c r="B30" s="76"/>
      <c r="C30" s="55"/>
      <c r="D30" s="55" t="s">
        <v>38</v>
      </c>
      <c r="E30" s="56"/>
      <c r="F30" s="57"/>
      <c r="G30" s="55"/>
      <c r="H30" s="26"/>
    </row>
    <row r="31" spans="1:8" x14ac:dyDescent="0.2">
      <c r="A31" s="58" t="s">
        <v>39</v>
      </c>
      <c r="B31" s="77"/>
      <c r="C31" s="58"/>
      <c r="D31" s="58" t="s">
        <v>40</v>
      </c>
      <c r="E31" s="59"/>
      <c r="F31" s="60"/>
      <c r="G31" s="58"/>
      <c r="H31" s="61"/>
    </row>
    <row r="32" spans="1:8" x14ac:dyDescent="0.2">
      <c r="A32" s="62" t="s">
        <v>41</v>
      </c>
      <c r="B32" s="64"/>
      <c r="C32" s="62"/>
      <c r="D32" s="62" t="s">
        <v>42</v>
      </c>
      <c r="E32" s="64"/>
      <c r="F32" s="65"/>
      <c r="G32" s="63"/>
      <c r="H32" s="63"/>
    </row>
    <row r="33" spans="1:8" ht="22.5" x14ac:dyDescent="0.2">
      <c r="A33" s="68" t="s">
        <v>43</v>
      </c>
      <c r="B33" s="67" t="str">
        <f>VLOOKUP(A33,'Orçamento Sintético'!$A:$H,2,0)</f>
        <v xml:space="preserve"> MPDFT0174 </v>
      </c>
      <c r="C33" s="67" t="str">
        <f>VLOOKUP(A33,'Orçamento Sintético'!$A:$H,3,0)</f>
        <v>Próprio</v>
      </c>
      <c r="D33" s="68" t="str">
        <f>VLOOKUP(A33,'Orçamento Sintético'!$A:$H,4,0)</f>
        <v>Cópia SINAPI (98441) - Substituição de chapas de madeira compensada, espessura de 2,5cm</v>
      </c>
      <c r="E33" s="67" t="str">
        <f>VLOOKUP(A33,'Orçamento Sintético'!$A:$H,5,0)</f>
        <v>m²</v>
      </c>
      <c r="F33" s="113"/>
      <c r="G33" s="114"/>
      <c r="H33" s="116">
        <f>SUM(H34:H39)</f>
        <v>136.92000000000002</v>
      </c>
    </row>
    <row r="34" spans="1:8" ht="22.5" x14ac:dyDescent="0.2">
      <c r="A34" s="13" t="str">
        <f>VLOOKUP(B34,'Insumos e Serviços'!$A:$F,3,0)</f>
        <v>Composição</v>
      </c>
      <c r="B34" s="12" t="s">
        <v>3707</v>
      </c>
      <c r="C34" s="12" t="str">
        <f>VLOOKUP(B34,'Insumos e Serviços'!$A:$F,2,0)</f>
        <v>SINAPI</v>
      </c>
      <c r="D34" s="13" t="str">
        <f>VLOOKUP(B34,'Insumos e Serviços'!$A:$F,4,0)</f>
        <v>SERRA CIRCULAR DE BANCADA COM MOTOR ELÉTRICO POTÊNCIA DE 5HP, COM COIFA PARA DISCO 10" - CHP DIURNO. AF_08/2015</v>
      </c>
      <c r="E34" s="12" t="str">
        <f>VLOOKUP(B34,'Insumos e Serviços'!$A:$F,5,0)</f>
        <v>CHP</v>
      </c>
      <c r="F34" s="66">
        <v>8.2000000000000007E-3</v>
      </c>
      <c r="G34" s="15">
        <f>VLOOKUP(B34,'Insumos e Serviços'!$A:$F,6,0)</f>
        <v>20.190000000000001</v>
      </c>
      <c r="H34" s="15">
        <f t="shared" ref="H34:H39" si="0">TRUNC(F34*G34,2)</f>
        <v>0.16</v>
      </c>
    </row>
    <row r="35" spans="1:8" ht="22.5" x14ac:dyDescent="0.2">
      <c r="A35" s="13" t="str">
        <f>VLOOKUP(B35,'Insumos e Serviços'!$A:$F,3,0)</f>
        <v>Composição</v>
      </c>
      <c r="B35" s="12" t="s">
        <v>3705</v>
      </c>
      <c r="C35" s="12" t="str">
        <f>VLOOKUP(B35,'Insumos e Serviços'!$A:$F,2,0)</f>
        <v>SINAPI</v>
      </c>
      <c r="D35" s="13" t="str">
        <f>VLOOKUP(B35,'Insumos e Serviços'!$A:$F,4,0)</f>
        <v>SERRA CIRCULAR DE BANCADA COM MOTOR ELÉTRICO POTÊNCIA DE 5HP, COM COIFA PARA DISCO 10" - CHI DIURNO. AF_08/2015</v>
      </c>
      <c r="E35" s="12" t="str">
        <f>VLOOKUP(B35,'Insumos e Serviços'!$A:$F,5,0)</f>
        <v>CHI</v>
      </c>
      <c r="F35" s="66">
        <v>3.5900000000000001E-2</v>
      </c>
      <c r="G35" s="15">
        <f>VLOOKUP(B35,'Insumos e Serviços'!$A:$F,6,0)</f>
        <v>18.239999999999998</v>
      </c>
      <c r="H35" s="15">
        <f t="shared" si="0"/>
        <v>0.65</v>
      </c>
    </row>
    <row r="36" spans="1:8" x14ac:dyDescent="0.2">
      <c r="A36" s="13" t="str">
        <f>VLOOKUP(B36,'Insumos e Serviços'!$A:$F,3,0)</f>
        <v>Composição</v>
      </c>
      <c r="B36" s="12" t="s">
        <v>3389</v>
      </c>
      <c r="C36" s="12" t="str">
        <f>VLOOKUP(B36,'Insumos e Serviços'!$A:$F,2,0)</f>
        <v>SINAPI</v>
      </c>
      <c r="D36" s="13" t="str">
        <f>VLOOKUP(B36,'Insumos e Serviços'!$A:$F,4,0)</f>
        <v>AJUDANTE DE CARPINTEIRO COM ENCARGOS COMPLEMENTARES</v>
      </c>
      <c r="E36" s="12" t="str">
        <f>VLOOKUP(B36,'Insumos e Serviços'!$A:$F,5,0)</f>
        <v>H</v>
      </c>
      <c r="F36" s="66">
        <v>0.35170000000000001</v>
      </c>
      <c r="G36" s="15">
        <f>VLOOKUP(B36,'Insumos e Serviços'!$A:$F,6,0)</f>
        <v>19.440000000000001</v>
      </c>
      <c r="H36" s="15">
        <f t="shared" si="0"/>
        <v>6.83</v>
      </c>
    </row>
    <row r="37" spans="1:8" x14ac:dyDescent="0.2">
      <c r="A37" s="13" t="str">
        <f>VLOOKUP(B37,'Insumos e Serviços'!$A:$F,3,0)</f>
        <v>Composição</v>
      </c>
      <c r="B37" s="12" t="s">
        <v>3387</v>
      </c>
      <c r="C37" s="12" t="str">
        <f>VLOOKUP(B37,'Insumos e Serviços'!$A:$F,2,0)</f>
        <v>SINAPI</v>
      </c>
      <c r="D37" s="13" t="str">
        <f>VLOOKUP(B37,'Insumos e Serviços'!$A:$F,4,0)</f>
        <v>CARPINTEIRO DE FORMAS COM ENCARGOS COMPLEMENTARES</v>
      </c>
      <c r="E37" s="12" t="str">
        <f>VLOOKUP(B37,'Insumos e Serviços'!$A:$F,5,0)</f>
        <v>H</v>
      </c>
      <c r="F37" s="66">
        <v>1.0548999999999999</v>
      </c>
      <c r="G37" s="15">
        <f>VLOOKUP(B37,'Insumos e Serviços'!$A:$F,6,0)</f>
        <v>23.03</v>
      </c>
      <c r="H37" s="15">
        <f t="shared" si="0"/>
        <v>24.29</v>
      </c>
    </row>
    <row r="38" spans="1:8" x14ac:dyDescent="0.2">
      <c r="A38" s="13" t="str">
        <f>VLOOKUP(B38,'Insumos e Serviços'!$A:$F,3,0)</f>
        <v>Insumo</v>
      </c>
      <c r="B38" s="12" t="s">
        <v>2561</v>
      </c>
      <c r="C38" s="12" t="str">
        <f>VLOOKUP(B38,'Insumos e Serviços'!$A:$F,2,0)</f>
        <v>SINAPI</v>
      </c>
      <c r="D38" s="13" t="str">
        <f>VLOOKUP(B38,'Insumos e Serviços'!$A:$F,4,0)</f>
        <v>PREGO DE ACO POLIDO COM CABECA 18 X 27 (2 1/2 X 10)</v>
      </c>
      <c r="E38" s="12" t="str">
        <f>VLOOKUP(B38,'Insumos e Serviços'!$A:$F,5,0)</f>
        <v>KG</v>
      </c>
      <c r="F38" s="66">
        <v>5.1700000000000003E-2</v>
      </c>
      <c r="G38" s="15">
        <f>VLOOKUP(B38,'Insumos e Serviços'!$A:$F,6,0)</f>
        <v>18</v>
      </c>
      <c r="H38" s="15">
        <f t="shared" si="0"/>
        <v>0.93</v>
      </c>
    </row>
    <row r="39" spans="1:8" ht="23.25" thickBot="1" x14ac:dyDescent="0.25">
      <c r="A39" s="13" t="str">
        <f>VLOOKUP(B39,'Insumos e Serviços'!$A:$F,3,0)</f>
        <v>Insumo</v>
      </c>
      <c r="B39" s="12" t="s">
        <v>3162</v>
      </c>
      <c r="C39" s="12" t="str">
        <f>VLOOKUP(B39,'Insumos e Serviços'!$A:$F,2,0)</f>
        <v>SINAPI</v>
      </c>
      <c r="D39" s="13" t="str">
        <f>VLOOKUP(B39,'Insumos e Serviços'!$A:$F,4,0)</f>
        <v>CHAPA DE MADEIRA COMPENSADA NAVAL (COM COLA FENOLICA), E = 25 MM, DE *1,60 X 2,20* M</v>
      </c>
      <c r="E39" s="12" t="str">
        <f>VLOOKUP(B39,'Insumos e Serviços'!$A:$F,5,0)</f>
        <v>m²</v>
      </c>
      <c r="F39" s="66">
        <v>1.05</v>
      </c>
      <c r="G39" s="15">
        <f>VLOOKUP(B39,'Insumos e Serviços'!$A:$F,6,0)</f>
        <v>99.11</v>
      </c>
      <c r="H39" s="15">
        <f t="shared" si="0"/>
        <v>104.06</v>
      </c>
    </row>
    <row r="40" spans="1:8" ht="15" thickTop="1" x14ac:dyDescent="0.2">
      <c r="A40" s="54"/>
      <c r="B40" s="79"/>
      <c r="C40" s="54"/>
      <c r="D40" s="54"/>
      <c r="E40" s="54"/>
      <c r="F40" s="54"/>
      <c r="G40" s="54"/>
      <c r="H40" s="54"/>
    </row>
    <row r="41" spans="1:8" x14ac:dyDescent="0.2">
      <c r="A41" s="68" t="s">
        <v>52</v>
      </c>
      <c r="B41" s="67" t="str">
        <f>VLOOKUP(A41,'Orçamento Sintético'!$A:$H,2,0)</f>
        <v xml:space="preserve"> MPDFT0175 </v>
      </c>
      <c r="C41" s="67" t="str">
        <f>VLOOKUP(A41,'Orçamento Sintético'!$A:$H,3,0)</f>
        <v>Próprio</v>
      </c>
      <c r="D41" s="68" t="str">
        <f>VLOOKUP(A41,'Orçamento Sintético'!$A:$H,4,0)</f>
        <v>Revisão das instalações dos sanitários e vestiários</v>
      </c>
      <c r="E41" s="67" t="str">
        <f>VLOOKUP(A41,'Orçamento Sintético'!$A:$H,5,0)</f>
        <v>sv</v>
      </c>
      <c r="F41" s="113"/>
      <c r="G41" s="114"/>
      <c r="H41" s="116">
        <f>SUM(H42:H43)</f>
        <v>81.080000000000013</v>
      </c>
    </row>
    <row r="42" spans="1:8" x14ac:dyDescent="0.2">
      <c r="A42" s="13" t="str">
        <f>VLOOKUP(B42,'Insumos e Serviços'!$A:$F,3,0)</f>
        <v>Composição</v>
      </c>
      <c r="B42" s="12" t="s">
        <v>3395</v>
      </c>
      <c r="C42" s="12" t="str">
        <f>VLOOKUP(B42,'Insumos e Serviços'!$A:$F,2,0)</f>
        <v>SINAPI</v>
      </c>
      <c r="D42" s="13" t="str">
        <f>VLOOKUP(B42,'Insumos e Serviços'!$A:$F,4,0)</f>
        <v>ENCANADOR OU BOMBEIRO HIDRÁULICO COM ENCARGOS COMPLEMENTARES</v>
      </c>
      <c r="E42" s="12" t="str">
        <f>VLOOKUP(B42,'Insumos e Serviços'!$A:$F,5,0)</f>
        <v>H</v>
      </c>
      <c r="F42" s="66">
        <v>2</v>
      </c>
      <c r="G42" s="15">
        <f>VLOOKUP(B42,'Insumos e Serviços'!$A:$F,6,0)</f>
        <v>22.76</v>
      </c>
      <c r="H42" s="15">
        <f t="shared" ref="H42:H43" si="1">TRUNC(F42*G42,2)</f>
        <v>45.52</v>
      </c>
    </row>
    <row r="43" spans="1:8" ht="15" thickBot="1" x14ac:dyDescent="0.25">
      <c r="A43" s="13" t="str">
        <f>VLOOKUP(B43,'Insumos e Serviços'!$A:$F,3,0)</f>
        <v>Composição</v>
      </c>
      <c r="B43" s="12" t="s">
        <v>3393</v>
      </c>
      <c r="C43" s="12" t="str">
        <f>VLOOKUP(B43,'Insumos e Serviços'!$A:$F,2,0)</f>
        <v>SINAPI</v>
      </c>
      <c r="D43" s="13" t="str">
        <f>VLOOKUP(B43,'Insumos e Serviços'!$A:$F,4,0)</f>
        <v>AUXILIAR DE ENCANADOR OU BOMBEIRO HIDRÁULICO COM ENCARGOS COMPLEMENTARES</v>
      </c>
      <c r="E43" s="12" t="str">
        <f>VLOOKUP(B43,'Insumos e Serviços'!$A:$F,5,0)</f>
        <v>H</v>
      </c>
      <c r="F43" s="66">
        <v>2</v>
      </c>
      <c r="G43" s="15">
        <f>VLOOKUP(B43,'Insumos e Serviços'!$A:$F,6,0)</f>
        <v>17.78</v>
      </c>
      <c r="H43" s="15">
        <f t="shared" si="1"/>
        <v>35.56</v>
      </c>
    </row>
    <row r="44" spans="1:8" ht="15" thickTop="1" x14ac:dyDescent="0.2">
      <c r="A44" s="54"/>
      <c r="B44" s="79"/>
      <c r="C44" s="54"/>
      <c r="D44" s="54"/>
      <c r="E44" s="54"/>
      <c r="F44" s="54"/>
      <c r="G44" s="54"/>
      <c r="H44" s="54"/>
    </row>
    <row r="45" spans="1:8" ht="22.5" x14ac:dyDescent="0.2">
      <c r="A45" s="68" t="s">
        <v>56</v>
      </c>
      <c r="B45" s="67" t="str">
        <f>VLOOKUP(A45,'Orçamento Sintético'!$A:$H,2,0)</f>
        <v xml:space="preserve"> MPDFT0626 </v>
      </c>
      <c r="C45" s="67" t="str">
        <f>VLOOKUP(A45,'Orçamento Sintético'!$A:$H,3,0)</f>
        <v>Próprio</v>
      </c>
      <c r="D45" s="68" t="str">
        <f>VLOOKUP(A45,'Orçamento Sintético'!$A:$H,4,0)</f>
        <v>Copia da SINAPI (98458) - Construção de baias para depósito de areia e brita, h=1,20m</v>
      </c>
      <c r="E45" s="67" t="str">
        <f>VLOOKUP(A45,'Orçamento Sintético'!$A:$H,5,0)</f>
        <v>m²</v>
      </c>
      <c r="F45" s="113"/>
      <c r="G45" s="114"/>
      <c r="H45" s="116">
        <f>SUM(H46:H53)</f>
        <v>153.15</v>
      </c>
    </row>
    <row r="46" spans="1:8" x14ac:dyDescent="0.2">
      <c r="A46" s="13" t="str">
        <f>VLOOKUP(B46,'Insumos e Serviços'!$A:$F,3,0)</f>
        <v>Composição</v>
      </c>
      <c r="B46" s="12" t="s">
        <v>3389</v>
      </c>
      <c r="C46" s="12" t="str">
        <f>VLOOKUP(B46,'Insumos e Serviços'!$A:$F,2,0)</f>
        <v>SINAPI</v>
      </c>
      <c r="D46" s="13" t="str">
        <f>VLOOKUP(B46,'Insumos e Serviços'!$A:$F,4,0)</f>
        <v>AJUDANTE DE CARPINTEIRO COM ENCARGOS COMPLEMENTARES</v>
      </c>
      <c r="E46" s="12" t="str">
        <f>VLOOKUP(B46,'Insumos e Serviços'!$A:$F,5,0)</f>
        <v>H</v>
      </c>
      <c r="F46" s="66">
        <v>0.20419999999999999</v>
      </c>
      <c r="G46" s="15">
        <f>VLOOKUP(B46,'Insumos e Serviços'!$A:$F,6,0)</f>
        <v>19.440000000000001</v>
      </c>
      <c r="H46" s="15">
        <f t="shared" ref="H46:H53" si="2">TRUNC(F46*G46,2)</f>
        <v>3.96</v>
      </c>
    </row>
    <row r="47" spans="1:8" x14ac:dyDescent="0.2">
      <c r="A47" s="13" t="str">
        <f>VLOOKUP(B47,'Insumos e Serviços'!$A:$F,3,0)</f>
        <v>Composição</v>
      </c>
      <c r="B47" s="12" t="s">
        <v>3387</v>
      </c>
      <c r="C47" s="12" t="str">
        <f>VLOOKUP(B47,'Insumos e Serviços'!$A:$F,2,0)</f>
        <v>SINAPI</v>
      </c>
      <c r="D47" s="13" t="str">
        <f>VLOOKUP(B47,'Insumos e Serviços'!$A:$F,4,0)</f>
        <v>CARPINTEIRO DE FORMAS COM ENCARGOS COMPLEMENTARES</v>
      </c>
      <c r="E47" s="12" t="str">
        <f>VLOOKUP(B47,'Insumos e Serviços'!$A:$F,5,0)</f>
        <v>H</v>
      </c>
      <c r="F47" s="66">
        <v>0.61270000000000002</v>
      </c>
      <c r="G47" s="15">
        <f>VLOOKUP(B47,'Insumos e Serviços'!$A:$F,6,0)</f>
        <v>23.03</v>
      </c>
      <c r="H47" s="15">
        <f t="shared" si="2"/>
        <v>14.11</v>
      </c>
    </row>
    <row r="48" spans="1:8" ht="22.5" x14ac:dyDescent="0.2">
      <c r="A48" s="13" t="str">
        <f>VLOOKUP(B48,'Insumos e Serviços'!$A:$F,3,0)</f>
        <v>Composição</v>
      </c>
      <c r="B48" s="12" t="s">
        <v>3707</v>
      </c>
      <c r="C48" s="12" t="str">
        <f>VLOOKUP(B48,'Insumos e Serviços'!$A:$F,2,0)</f>
        <v>SINAPI</v>
      </c>
      <c r="D48" s="13" t="str">
        <f>VLOOKUP(B48,'Insumos e Serviços'!$A:$F,4,0)</f>
        <v>SERRA CIRCULAR DE BANCADA COM MOTOR ELÉTRICO POTÊNCIA DE 5HP, COM COIFA PARA DISCO 10" - CHP DIURNO. AF_08/2015</v>
      </c>
      <c r="E48" s="12" t="str">
        <f>VLOOKUP(B48,'Insumos e Serviços'!$A:$F,5,0)</f>
        <v>CHP</v>
      </c>
      <c r="F48" s="66">
        <v>4.4000000000000003E-3</v>
      </c>
      <c r="G48" s="15">
        <f>VLOOKUP(B48,'Insumos e Serviços'!$A:$F,6,0)</f>
        <v>20.190000000000001</v>
      </c>
      <c r="H48" s="15">
        <f t="shared" si="2"/>
        <v>0.08</v>
      </c>
    </row>
    <row r="49" spans="1:8" ht="22.5" x14ac:dyDescent="0.2">
      <c r="A49" s="13" t="str">
        <f>VLOOKUP(B49,'Insumos e Serviços'!$A:$F,3,0)</f>
        <v>Composição</v>
      </c>
      <c r="B49" s="12" t="s">
        <v>3705</v>
      </c>
      <c r="C49" s="12" t="str">
        <f>VLOOKUP(B49,'Insumos e Serviços'!$A:$F,2,0)</f>
        <v>SINAPI</v>
      </c>
      <c r="D49" s="13" t="str">
        <f>VLOOKUP(B49,'Insumos e Serviços'!$A:$F,4,0)</f>
        <v>SERRA CIRCULAR DE BANCADA COM MOTOR ELÉTRICO POTÊNCIA DE 5HP, COM COIFA PARA DISCO 10" - CHI DIURNO. AF_08/2015</v>
      </c>
      <c r="E49" s="12" t="str">
        <f>VLOOKUP(B49,'Insumos e Serviços'!$A:$F,5,0)</f>
        <v>CHI</v>
      </c>
      <c r="F49" s="66">
        <v>1.9099999999999999E-2</v>
      </c>
      <c r="G49" s="15">
        <f>VLOOKUP(B49,'Insumos e Serviços'!$A:$F,6,0)</f>
        <v>18.239999999999998</v>
      </c>
      <c r="H49" s="15">
        <f t="shared" si="2"/>
        <v>0.34</v>
      </c>
    </row>
    <row r="50" spans="1:8" ht="22.5" x14ac:dyDescent="0.2">
      <c r="A50" s="13" t="str">
        <f>VLOOKUP(B50,'Insumos e Serviços'!$A:$F,3,0)</f>
        <v>Composição</v>
      </c>
      <c r="B50" s="12" t="s">
        <v>3703</v>
      </c>
      <c r="C50" s="12" t="str">
        <f>VLOOKUP(B50,'Insumos e Serviços'!$A:$F,2,0)</f>
        <v>SINAPI</v>
      </c>
      <c r="D50" s="13" t="str">
        <f>VLOOKUP(B50,'Insumos e Serviços'!$A:$F,4,0)</f>
        <v>CONCRETO MAGRO PARA LASTRO, TRAÇO 1:4,5:4,5 (CIMENTO/ AREIA MÉDIA/ BRITA 1)  - PREPARO MANUAL. AF_07/2016</v>
      </c>
      <c r="E50" s="12" t="str">
        <f>VLOOKUP(B50,'Insumos e Serviços'!$A:$F,5,0)</f>
        <v>m³</v>
      </c>
      <c r="F50" s="66">
        <v>1.5E-3</v>
      </c>
      <c r="G50" s="15">
        <f>VLOOKUP(B50,'Insumos e Serviços'!$A:$F,6,0)</f>
        <v>435.85</v>
      </c>
      <c r="H50" s="15">
        <f t="shared" si="2"/>
        <v>0.65</v>
      </c>
    </row>
    <row r="51" spans="1:8" ht="22.5" x14ac:dyDescent="0.2">
      <c r="A51" s="13" t="str">
        <f>VLOOKUP(B51,'Insumos e Serviços'!$A:$F,3,0)</f>
        <v>Insumo</v>
      </c>
      <c r="B51" s="12" t="s">
        <v>3136</v>
      </c>
      <c r="C51" s="12" t="str">
        <f>VLOOKUP(B51,'Insumos e Serviços'!$A:$F,2,0)</f>
        <v>SINAPI</v>
      </c>
      <c r="D51" s="13" t="str">
        <f>VLOOKUP(B51,'Insumos e Serviços'!$A:$F,4,0)</f>
        <v>TABUA DE MADEIRA APARELHADA *2,5 X 30* CM, MACARANDUBA, ANGELIM OU EQUIVALENTE DA REGIAO</v>
      </c>
      <c r="E51" s="12" t="str">
        <f>VLOOKUP(B51,'Insumos e Serviços'!$A:$F,5,0)</f>
        <v>M</v>
      </c>
      <c r="F51" s="66">
        <v>4.2</v>
      </c>
      <c r="G51" s="15">
        <f>VLOOKUP(B51,'Insumos e Serviços'!$A:$F,6,0)</f>
        <v>25.29</v>
      </c>
      <c r="H51" s="15">
        <f t="shared" si="2"/>
        <v>106.21</v>
      </c>
    </row>
    <row r="52" spans="1:8" ht="22.5" x14ac:dyDescent="0.2">
      <c r="A52" s="13" t="str">
        <f>VLOOKUP(B52,'Insumos e Serviços'!$A:$F,3,0)</f>
        <v>Insumo</v>
      </c>
      <c r="B52" s="12" t="s">
        <v>3063</v>
      </c>
      <c r="C52" s="12" t="str">
        <f>VLOOKUP(B52,'Insumos e Serviços'!$A:$F,2,0)</f>
        <v>SINAPI</v>
      </c>
      <c r="D52" s="13" t="str">
        <f>VLOOKUP(B52,'Insumos e Serviços'!$A:$F,4,0)</f>
        <v>PECA DE MADEIRA NAO APARELHADA *7,5 X 7,5* CM (3 X 3 ") MACARANDUBA, ANGELIM OU EQUIVALENTE DA REGIAO</v>
      </c>
      <c r="E52" s="12" t="str">
        <f>VLOOKUP(B52,'Insumos e Serviços'!$A:$F,5,0)</f>
        <v>M</v>
      </c>
      <c r="F52" s="66">
        <v>1.2687999999999999</v>
      </c>
      <c r="G52" s="15">
        <f>VLOOKUP(B52,'Insumos e Serviços'!$A:$F,6,0)</f>
        <v>21.31</v>
      </c>
      <c r="H52" s="15">
        <f t="shared" si="2"/>
        <v>27.03</v>
      </c>
    </row>
    <row r="53" spans="1:8" ht="15" thickBot="1" x14ac:dyDescent="0.25">
      <c r="A53" s="13" t="str">
        <f>VLOOKUP(B53,'Insumos e Serviços'!$A:$F,3,0)</f>
        <v>Insumo</v>
      </c>
      <c r="B53" s="12" t="s">
        <v>2561</v>
      </c>
      <c r="C53" s="12" t="str">
        <f>VLOOKUP(B53,'Insumos e Serviços'!$A:$F,2,0)</f>
        <v>SINAPI</v>
      </c>
      <c r="D53" s="13" t="str">
        <f>VLOOKUP(B53,'Insumos e Serviços'!$A:$F,4,0)</f>
        <v>PREGO DE ACO POLIDO COM CABECA 18 X 27 (2 1/2 X 10)</v>
      </c>
      <c r="E53" s="12" t="str">
        <f>VLOOKUP(B53,'Insumos e Serviços'!$A:$F,5,0)</f>
        <v>KG</v>
      </c>
      <c r="F53" s="66">
        <v>4.2799999999999998E-2</v>
      </c>
      <c r="G53" s="15">
        <f>VLOOKUP(B53,'Insumos e Serviços'!$A:$F,6,0)</f>
        <v>18</v>
      </c>
      <c r="H53" s="15">
        <f t="shared" si="2"/>
        <v>0.77</v>
      </c>
    </row>
    <row r="54" spans="1:8" ht="15" thickTop="1" x14ac:dyDescent="0.2">
      <c r="A54" s="54"/>
      <c r="B54" s="79"/>
      <c r="C54" s="54"/>
      <c r="D54" s="54"/>
      <c r="E54" s="54"/>
      <c r="F54" s="54"/>
      <c r="G54" s="54"/>
      <c r="H54" s="54"/>
    </row>
    <row r="55" spans="1:8" x14ac:dyDescent="0.2">
      <c r="A55" s="68" t="s">
        <v>59</v>
      </c>
      <c r="B55" s="67" t="str">
        <f>VLOOKUP(A55,'Orçamento Sintético'!$A:$H,2,0)</f>
        <v xml:space="preserve"> MPDFT0176 </v>
      </c>
      <c r="C55" s="67" t="str">
        <f>VLOOKUP(A55,'Orçamento Sintético'!$A:$H,3,0)</f>
        <v>Próprio</v>
      </c>
      <c r="D55" s="68" t="str">
        <f>VLOOKUP(A55,'Orçamento Sintético'!$A:$H,4,0)</f>
        <v>Copia da SINAPI (94213) - Substituição de telhas em aço galvanizado</v>
      </c>
      <c r="E55" s="67" t="str">
        <f>VLOOKUP(A55,'Orçamento Sintético'!$A:$H,5,0)</f>
        <v>m²</v>
      </c>
      <c r="F55" s="113"/>
      <c r="G55" s="114"/>
      <c r="H55" s="116">
        <f>SUM(H56:H60)</f>
        <v>12.66</v>
      </c>
    </row>
    <row r="56" spans="1:8" x14ac:dyDescent="0.2">
      <c r="A56" s="13" t="str">
        <f>VLOOKUP(B56,'Insumos e Serviços'!$A:$F,3,0)</f>
        <v>Composição</v>
      </c>
      <c r="B56" s="12" t="s">
        <v>3379</v>
      </c>
      <c r="C56" s="12" t="str">
        <f>VLOOKUP(B56,'Insumos e Serviços'!$A:$F,2,0)</f>
        <v>SINAPI</v>
      </c>
      <c r="D56" s="13" t="str">
        <f>VLOOKUP(B56,'Insumos e Serviços'!$A:$F,4,0)</f>
        <v>SERVENTE COM ENCARGOS COMPLEMENTARES</v>
      </c>
      <c r="E56" s="12" t="str">
        <f>VLOOKUP(B56,'Insumos e Serviços'!$A:$F,5,0)</f>
        <v>H</v>
      </c>
      <c r="F56" s="66">
        <v>0.19409999999999999</v>
      </c>
      <c r="G56" s="15">
        <f>VLOOKUP(B56,'Insumos e Serviços'!$A:$F,6,0)</f>
        <v>17.170000000000002</v>
      </c>
      <c r="H56" s="15">
        <f t="shared" ref="H56:H60" si="3">TRUNC(F56*G56,2)</f>
        <v>3.33</v>
      </c>
    </row>
    <row r="57" spans="1:8" x14ac:dyDescent="0.2">
      <c r="A57" s="13" t="str">
        <f>VLOOKUP(B57,'Insumos e Serviços'!$A:$F,3,0)</f>
        <v>Composição</v>
      </c>
      <c r="B57" s="12" t="s">
        <v>3672</v>
      </c>
      <c r="C57" s="12" t="str">
        <f>VLOOKUP(B57,'Insumos e Serviços'!$A:$F,2,0)</f>
        <v>SINAPI</v>
      </c>
      <c r="D57" s="13" t="str">
        <f>VLOOKUP(B57,'Insumos e Serviços'!$A:$F,4,0)</f>
        <v>TELHADISTA COM ENCARGOS COMPLEMENTARES</v>
      </c>
      <c r="E57" s="12" t="str">
        <f>VLOOKUP(B57,'Insumos e Serviços'!$A:$F,5,0)</f>
        <v>H</v>
      </c>
      <c r="F57" s="66">
        <v>0.1404</v>
      </c>
      <c r="G57" s="15">
        <f>VLOOKUP(B57,'Insumos e Serviços'!$A:$F,6,0)</f>
        <v>24.59</v>
      </c>
      <c r="H57" s="15">
        <f t="shared" si="3"/>
        <v>3.45</v>
      </c>
    </row>
    <row r="58" spans="1:8" ht="22.5" x14ac:dyDescent="0.2">
      <c r="A58" s="13" t="str">
        <f>VLOOKUP(B58,'Insumos e Serviços'!$A:$F,3,0)</f>
        <v>Composição</v>
      </c>
      <c r="B58" s="12" t="s">
        <v>3670</v>
      </c>
      <c r="C58" s="12" t="str">
        <f>VLOOKUP(B58,'Insumos e Serviços'!$A:$F,2,0)</f>
        <v>SINAPI</v>
      </c>
      <c r="D58" s="13" t="str">
        <f>VLOOKUP(B58,'Insumos e Serviços'!$A:$F,4,0)</f>
        <v>GUINCHO ELÉTRICO DE COLUNA, CAPACIDADE 400 KG, COM MOTO FREIO, MOTOR TRIFÁSICO DE 1,25 CV - CHP DIURNO. AF_03/2016</v>
      </c>
      <c r="E58" s="12" t="str">
        <f>VLOOKUP(B58,'Insumos e Serviços'!$A:$F,5,0)</f>
        <v>CHP</v>
      </c>
      <c r="F58" s="66">
        <v>8.9999999999999998E-4</v>
      </c>
      <c r="G58" s="15">
        <f>VLOOKUP(B58,'Insumos e Serviços'!$A:$F,6,0)</f>
        <v>19.239999999999998</v>
      </c>
      <c r="H58" s="15">
        <f t="shared" si="3"/>
        <v>0.01</v>
      </c>
    </row>
    <row r="59" spans="1:8" ht="22.5" x14ac:dyDescent="0.2">
      <c r="A59" s="13" t="str">
        <f>VLOOKUP(B59,'Insumos e Serviços'!$A:$F,3,0)</f>
        <v>Composição</v>
      </c>
      <c r="B59" s="12" t="s">
        <v>3668</v>
      </c>
      <c r="C59" s="12" t="str">
        <f>VLOOKUP(B59,'Insumos e Serviços'!$A:$F,2,0)</f>
        <v>SINAPI</v>
      </c>
      <c r="D59" s="13" t="str">
        <f>VLOOKUP(B59,'Insumos e Serviços'!$A:$F,4,0)</f>
        <v>GUINCHO ELÉTRICO DE COLUNA, CAPACIDADE 400 KG, COM MOTO FREIO, MOTOR TRIFÁSICO DE 1,25 CV - CHI DIURNO. AF_03/2016</v>
      </c>
      <c r="E59" s="12" t="str">
        <f>VLOOKUP(B59,'Insumos e Serviços'!$A:$F,5,0)</f>
        <v>CHI</v>
      </c>
      <c r="F59" s="66">
        <v>1.2999999999999999E-3</v>
      </c>
      <c r="G59" s="15">
        <f>VLOOKUP(B59,'Insumos e Serviços'!$A:$F,6,0)</f>
        <v>18.5</v>
      </c>
      <c r="H59" s="15">
        <f t="shared" si="3"/>
        <v>0.02</v>
      </c>
    </row>
    <row r="60" spans="1:8" ht="23.25" thickBot="1" x14ac:dyDescent="0.25">
      <c r="A60" s="13" t="str">
        <f>VLOOKUP(B60,'Insumos e Serviços'!$A:$F,3,0)</f>
        <v>Insumo</v>
      </c>
      <c r="B60" s="12" t="s">
        <v>2776</v>
      </c>
      <c r="C60" s="12" t="str">
        <f>VLOOKUP(B60,'Insumos e Serviços'!$A:$F,2,0)</f>
        <v>SINAPI</v>
      </c>
      <c r="D60" s="13" t="str">
        <f>VLOOKUP(B60,'Insumos e Serviços'!$A:$F,4,0)</f>
        <v>HASTE RETA PARA GANCHO DE FERRO GALVANIZADO, COM ROSCA 1/4 " X 30 CM PARA FIXACAO DE TELHA METALICA, INCLUI PORCA E ARRUELAS DE VEDACAO</v>
      </c>
      <c r="E60" s="12" t="str">
        <f>VLOOKUP(B60,'Insumos e Serviços'!$A:$F,5,0)</f>
        <v>CJ</v>
      </c>
      <c r="F60" s="66">
        <v>4.1500000000000004</v>
      </c>
      <c r="G60" s="15">
        <f>VLOOKUP(B60,'Insumos e Serviços'!$A:$F,6,0)</f>
        <v>1.41</v>
      </c>
      <c r="H60" s="15">
        <f t="shared" si="3"/>
        <v>5.85</v>
      </c>
    </row>
    <row r="61" spans="1:8" ht="15" thickTop="1" x14ac:dyDescent="0.2">
      <c r="A61" s="54"/>
      <c r="B61" s="79"/>
      <c r="C61" s="54"/>
      <c r="D61" s="54"/>
      <c r="E61" s="54"/>
      <c r="F61" s="54"/>
      <c r="G61" s="54"/>
      <c r="H61" s="54"/>
    </row>
    <row r="62" spans="1:8" x14ac:dyDescent="0.2">
      <c r="A62" s="68" t="s">
        <v>66</v>
      </c>
      <c r="B62" s="67" t="str">
        <f>VLOOKUP(A62,'Orçamento Sintético'!$A:$H,2,0)</f>
        <v xml:space="preserve"> MPDFT0257 </v>
      </c>
      <c r="C62" s="67" t="str">
        <f>VLOOKUP(A62,'Orçamento Sintético'!$A:$H,3,0)</f>
        <v>Próprio</v>
      </c>
      <c r="D62" s="68" t="str">
        <f>VLOOKUP(A62,'Orçamento Sintético'!$A:$H,4,0)</f>
        <v>Ponto de tomada para canteiro de obras</v>
      </c>
      <c r="E62" s="67" t="str">
        <f>VLOOKUP(A62,'Orçamento Sintético'!$A:$H,5,0)</f>
        <v>un</v>
      </c>
      <c r="F62" s="113"/>
      <c r="G62" s="114"/>
      <c r="H62" s="116">
        <f>SUM(H63:H66)</f>
        <v>121.16</v>
      </c>
    </row>
    <row r="63" spans="1:8" x14ac:dyDescent="0.2">
      <c r="A63" s="13" t="str">
        <f>VLOOKUP(B63,'Insumos e Serviços'!$A:$F,3,0)</f>
        <v>Composição</v>
      </c>
      <c r="B63" s="12" t="s">
        <v>3397</v>
      </c>
      <c r="C63" s="12" t="str">
        <f>VLOOKUP(B63,'Insumos e Serviços'!$A:$F,2,0)</f>
        <v>SINAPI</v>
      </c>
      <c r="D63" s="13" t="str">
        <f>VLOOKUP(B63,'Insumos e Serviços'!$A:$F,4,0)</f>
        <v>AUXILIAR DE ELETRICISTA COM ENCARGOS COMPLEMENTARES</v>
      </c>
      <c r="E63" s="12" t="str">
        <f>VLOOKUP(B63,'Insumos e Serviços'!$A:$F,5,0)</f>
        <v>H</v>
      </c>
      <c r="F63" s="66">
        <v>1.5</v>
      </c>
      <c r="G63" s="15">
        <f>VLOOKUP(B63,'Insumos e Serviços'!$A:$F,6,0)</f>
        <v>18.28</v>
      </c>
      <c r="H63" s="15">
        <f t="shared" ref="H63:H66" si="4">TRUNC(F63*G63,2)</f>
        <v>27.42</v>
      </c>
    </row>
    <row r="64" spans="1:8" x14ac:dyDescent="0.2">
      <c r="A64" s="13" t="str">
        <f>VLOOKUP(B64,'Insumos e Serviços'!$A:$F,3,0)</f>
        <v>Composição</v>
      </c>
      <c r="B64" s="12" t="s">
        <v>3399</v>
      </c>
      <c r="C64" s="12" t="str">
        <f>VLOOKUP(B64,'Insumos e Serviços'!$A:$F,2,0)</f>
        <v>SINAPI</v>
      </c>
      <c r="D64" s="13" t="str">
        <f>VLOOKUP(B64,'Insumos e Serviços'!$A:$F,4,0)</f>
        <v>ELETRICISTA COM ENCARGOS COMPLEMENTARES</v>
      </c>
      <c r="E64" s="12" t="str">
        <f>VLOOKUP(B64,'Insumos e Serviços'!$A:$F,5,0)</f>
        <v>H</v>
      </c>
      <c r="F64" s="66">
        <v>1.5</v>
      </c>
      <c r="G64" s="15">
        <f>VLOOKUP(B64,'Insumos e Serviços'!$A:$F,6,0)</f>
        <v>23.44</v>
      </c>
      <c r="H64" s="15">
        <f t="shared" si="4"/>
        <v>35.159999999999997</v>
      </c>
    </row>
    <row r="65" spans="1:8" ht="22.5" x14ac:dyDescent="0.2">
      <c r="A65" s="13" t="str">
        <f>VLOOKUP(B65,'Insumos e Serviços'!$A:$F,3,0)</f>
        <v>Insumo</v>
      </c>
      <c r="B65" s="12" t="s">
        <v>2515</v>
      </c>
      <c r="C65" s="12" t="str">
        <f>VLOOKUP(B65,'Insumos e Serviços'!$A:$F,2,0)</f>
        <v>SINAPI</v>
      </c>
      <c r="D65" s="13" t="str">
        <f>VLOOKUP(B65,'Insumos e Serviços'!$A:$F,4,0)</f>
        <v>TOMADA 2P+T 10A, 250V, CONJUNTO MONTADO PARA SOBREPOR 4" X 2" (CAIXA + MODULO)</v>
      </c>
      <c r="E65" s="12" t="str">
        <f>VLOOKUP(B65,'Insumos e Serviços'!$A:$F,5,0)</f>
        <v>UN</v>
      </c>
      <c r="F65" s="66">
        <v>1</v>
      </c>
      <c r="G65" s="15">
        <f>VLOOKUP(B65,'Insumos e Serviços'!$A:$F,6,0)</f>
        <v>12.18</v>
      </c>
      <c r="H65" s="15">
        <f t="shared" si="4"/>
        <v>12.18</v>
      </c>
    </row>
    <row r="66" spans="1:8" ht="23.25" thickBot="1" x14ac:dyDescent="0.25">
      <c r="A66" s="13" t="str">
        <f>VLOOKUP(B66,'Insumos e Serviços'!$A:$F,3,0)</f>
        <v>Insumo</v>
      </c>
      <c r="B66" s="12" t="s">
        <v>2727</v>
      </c>
      <c r="C66" s="12" t="str">
        <f>VLOOKUP(B66,'Insumos e Serviços'!$A:$F,2,0)</f>
        <v>SINAPI</v>
      </c>
      <c r="D66" s="13" t="str">
        <f>VLOOKUP(B66,'Insumos e Serviços'!$A:$F,4,0)</f>
        <v>CORDAO DE COBRE, FLEXIVEL, TORCIDO, CLASSE 4 OU 5, ISOLACAO EM PVC/D, 300 V, 2 CONDUTORES DE 2,5 MM2</v>
      </c>
      <c r="E66" s="12" t="str">
        <f>VLOOKUP(B66,'Insumos e Serviços'!$A:$F,5,0)</f>
        <v>M</v>
      </c>
      <c r="F66" s="66">
        <v>10</v>
      </c>
      <c r="G66" s="15">
        <f>VLOOKUP(B66,'Insumos e Serviços'!$A:$F,6,0)</f>
        <v>4.6399999999999997</v>
      </c>
      <c r="H66" s="15">
        <f t="shared" si="4"/>
        <v>46.4</v>
      </c>
    </row>
    <row r="67" spans="1:8" ht="15" thickTop="1" x14ac:dyDescent="0.2">
      <c r="A67" s="54"/>
      <c r="B67" s="79"/>
      <c r="C67" s="54"/>
      <c r="D67" s="54"/>
      <c r="E67" s="54"/>
      <c r="F67" s="54"/>
      <c r="G67" s="54"/>
      <c r="H67" s="54"/>
    </row>
    <row r="68" spans="1:8" x14ac:dyDescent="0.2">
      <c r="A68" s="68" t="s">
        <v>69</v>
      </c>
      <c r="B68" s="67" t="str">
        <f>VLOOKUP(A68,'Orçamento Sintético'!$A:$H,2,0)</f>
        <v xml:space="preserve"> MPDFT0255 </v>
      </c>
      <c r="C68" s="67" t="str">
        <f>VLOOKUP(A68,'Orçamento Sintético'!$A:$H,3,0)</f>
        <v>Próprio</v>
      </c>
      <c r="D68" s="68" t="str">
        <f>VLOOKUP(A68,'Orçamento Sintético'!$A:$H,4,0)</f>
        <v>Ponto de luz para canteiro de obras</v>
      </c>
      <c r="E68" s="67" t="str">
        <f>VLOOKUP(A68,'Orçamento Sintético'!$A:$H,5,0)</f>
        <v>un</v>
      </c>
      <c r="F68" s="113"/>
      <c r="G68" s="114"/>
      <c r="H68" s="116">
        <f>SUM(H69:H73)</f>
        <v>89.22999999999999</v>
      </c>
    </row>
    <row r="69" spans="1:8" x14ac:dyDescent="0.2">
      <c r="A69" s="13" t="str">
        <f>VLOOKUP(B69,'Insumos e Serviços'!$A:$F,3,0)</f>
        <v>Composição</v>
      </c>
      <c r="B69" s="12" t="s">
        <v>3397</v>
      </c>
      <c r="C69" s="12" t="str">
        <f>VLOOKUP(B69,'Insumos e Serviços'!$A:$F,2,0)</f>
        <v>SINAPI</v>
      </c>
      <c r="D69" s="13" t="str">
        <f>VLOOKUP(B69,'Insumos e Serviços'!$A:$F,4,0)</f>
        <v>AUXILIAR DE ELETRICISTA COM ENCARGOS COMPLEMENTARES</v>
      </c>
      <c r="E69" s="12" t="str">
        <f>VLOOKUP(B69,'Insumos e Serviços'!$A:$F,5,0)</f>
        <v>H</v>
      </c>
      <c r="F69" s="66">
        <v>1</v>
      </c>
      <c r="G69" s="15">
        <f>VLOOKUP(B69,'Insumos e Serviços'!$A:$F,6,0)</f>
        <v>18.28</v>
      </c>
      <c r="H69" s="15">
        <f t="shared" ref="H69:H73" si="5">TRUNC(F69*G69,2)</f>
        <v>18.28</v>
      </c>
    </row>
    <row r="70" spans="1:8" x14ac:dyDescent="0.2">
      <c r="A70" s="13" t="str">
        <f>VLOOKUP(B70,'Insumos e Serviços'!$A:$F,3,0)</f>
        <v>Composição</v>
      </c>
      <c r="B70" s="12" t="s">
        <v>3399</v>
      </c>
      <c r="C70" s="12" t="str">
        <f>VLOOKUP(B70,'Insumos e Serviços'!$A:$F,2,0)</f>
        <v>SINAPI</v>
      </c>
      <c r="D70" s="13" t="str">
        <f>VLOOKUP(B70,'Insumos e Serviços'!$A:$F,4,0)</f>
        <v>ELETRICISTA COM ENCARGOS COMPLEMENTARES</v>
      </c>
      <c r="E70" s="12" t="str">
        <f>VLOOKUP(B70,'Insumos e Serviços'!$A:$F,5,0)</f>
        <v>H</v>
      </c>
      <c r="F70" s="66">
        <v>1</v>
      </c>
      <c r="G70" s="15">
        <f>VLOOKUP(B70,'Insumos e Serviços'!$A:$F,6,0)</f>
        <v>23.44</v>
      </c>
      <c r="H70" s="15">
        <f t="shared" si="5"/>
        <v>23.44</v>
      </c>
    </row>
    <row r="71" spans="1:8" ht="22.5" x14ac:dyDescent="0.2">
      <c r="A71" s="13" t="str">
        <f>VLOOKUP(B71,'Insumos e Serviços'!$A:$F,3,0)</f>
        <v>Insumo</v>
      </c>
      <c r="B71" s="12" t="s">
        <v>2523</v>
      </c>
      <c r="C71" s="12" t="str">
        <f>VLOOKUP(B71,'Insumos e Serviços'!$A:$F,2,0)</f>
        <v>SINAPI</v>
      </c>
      <c r="D71" s="13" t="str">
        <f>VLOOKUP(B71,'Insumos e Serviços'!$A:$F,4,0)</f>
        <v>CORDAO DE COBRE, FLEXIVEL, TORCIDO, CLASSE 4 OU 5, ISOLACAO EM PVC/D, 300 V, 2 CONDUTORES DE 1,5 MM2</v>
      </c>
      <c r="E71" s="12" t="str">
        <f>VLOOKUP(B71,'Insumos e Serviços'!$A:$F,5,0)</f>
        <v>M</v>
      </c>
      <c r="F71" s="66">
        <v>10</v>
      </c>
      <c r="G71" s="15">
        <f>VLOOKUP(B71,'Insumos e Serviços'!$A:$F,6,0)</f>
        <v>2.81</v>
      </c>
      <c r="H71" s="15">
        <f t="shared" si="5"/>
        <v>28.1</v>
      </c>
    </row>
    <row r="72" spans="1:8" x14ac:dyDescent="0.2">
      <c r="A72" s="13" t="str">
        <f>VLOOKUP(B72,'Insumos e Serviços'!$A:$F,3,0)</f>
        <v>Insumo</v>
      </c>
      <c r="B72" s="12" t="s">
        <v>2312</v>
      </c>
      <c r="C72" s="12" t="str">
        <f>VLOOKUP(B72,'Insumos e Serviços'!$A:$F,2,0)</f>
        <v>SINAPI</v>
      </c>
      <c r="D72" s="13" t="str">
        <f>VLOOKUP(B72,'Insumos e Serviços'!$A:$F,4,0)</f>
        <v>SOQUETE DE PVC / TERMOPLASTICO BASE E27, COM RABICHO, PARA LAMPADAS</v>
      </c>
      <c r="E72" s="12" t="str">
        <f>VLOOKUP(B72,'Insumos e Serviços'!$A:$F,5,0)</f>
        <v>UN</v>
      </c>
      <c r="F72" s="66">
        <v>1</v>
      </c>
      <c r="G72" s="15">
        <f>VLOOKUP(B72,'Insumos e Serviços'!$A:$F,6,0)</f>
        <v>3.5</v>
      </c>
      <c r="H72" s="15">
        <f t="shared" si="5"/>
        <v>3.5</v>
      </c>
    </row>
    <row r="73" spans="1:8" ht="15" thickBot="1" x14ac:dyDescent="0.25">
      <c r="A73" s="13" t="str">
        <f>VLOOKUP(B73,'Insumos e Serviços'!$A:$F,3,0)</f>
        <v>Insumo</v>
      </c>
      <c r="B73" s="12" t="s">
        <v>2443</v>
      </c>
      <c r="C73" s="12" t="str">
        <f>VLOOKUP(B73,'Insumos e Serviços'!$A:$F,2,0)</f>
        <v>SINAPI</v>
      </c>
      <c r="D73" s="13" t="str">
        <f>VLOOKUP(B73,'Insumos e Serviços'!$A:$F,4,0)</f>
        <v>LAMPADA FLUORESCENTE COMPACTA 3U BRANCA 20 W, BASE E27 (127/220 V)</v>
      </c>
      <c r="E73" s="12" t="str">
        <f>VLOOKUP(B73,'Insumos e Serviços'!$A:$F,5,0)</f>
        <v>UN</v>
      </c>
      <c r="F73" s="66">
        <v>1</v>
      </c>
      <c r="G73" s="15">
        <f>VLOOKUP(B73,'Insumos e Serviços'!$A:$F,6,0)</f>
        <v>15.91</v>
      </c>
      <c r="H73" s="15">
        <f t="shared" si="5"/>
        <v>15.91</v>
      </c>
    </row>
    <row r="74" spans="1:8" ht="15" thickTop="1" x14ac:dyDescent="0.2">
      <c r="A74" s="54"/>
      <c r="B74" s="79"/>
      <c r="C74" s="54"/>
      <c r="D74" s="54"/>
      <c r="E74" s="54"/>
      <c r="F74" s="54"/>
      <c r="G74" s="54"/>
      <c r="H74" s="54"/>
    </row>
    <row r="75" spans="1:8" ht="22.5" x14ac:dyDescent="0.2">
      <c r="A75" s="68" t="s">
        <v>72</v>
      </c>
      <c r="B75" s="67" t="str">
        <f>VLOOKUP(A75,'Orçamento Sintético'!$A:$H,2,0)</f>
        <v xml:space="preserve"> MPDFT0179 </v>
      </c>
      <c r="C75" s="67" t="str">
        <f>VLOOKUP(A75,'Orçamento Sintético'!$A:$H,3,0)</f>
        <v>Próprio</v>
      </c>
      <c r="D75" s="68" t="str">
        <f>VLOOKUP(A75,'Orçamento Sintético'!$A:$H,4,0)</f>
        <v>Cópia SINAPI (73618) - Locação mensal de andaime metálico tipo fachadeiro, inclusive montagem</v>
      </c>
      <c r="E75" s="67" t="str">
        <f>VLOOKUP(A75,'Orçamento Sintético'!$A:$H,5,0)</f>
        <v>m²</v>
      </c>
      <c r="F75" s="113"/>
      <c r="G75" s="114"/>
      <c r="H75" s="116">
        <f>SUM(H76:H80)</f>
        <v>13.68</v>
      </c>
    </row>
    <row r="76" spans="1:8" x14ac:dyDescent="0.2">
      <c r="A76" s="13" t="str">
        <f>VLOOKUP(B76,'Insumos e Serviços'!$A:$F,3,0)</f>
        <v>Composição</v>
      </c>
      <c r="B76" s="12" t="s">
        <v>3379</v>
      </c>
      <c r="C76" s="12" t="str">
        <f>VLOOKUP(B76,'Insumos e Serviços'!$A:$F,2,0)</f>
        <v>SINAPI</v>
      </c>
      <c r="D76" s="13" t="str">
        <f>VLOOKUP(B76,'Insumos e Serviços'!$A:$F,4,0)</f>
        <v>SERVENTE COM ENCARGOS COMPLEMENTARES</v>
      </c>
      <c r="E76" s="12" t="str">
        <f>VLOOKUP(B76,'Insumos e Serviços'!$A:$F,5,0)</f>
        <v>H</v>
      </c>
      <c r="F76" s="66">
        <v>0.08</v>
      </c>
      <c r="G76" s="15">
        <f>VLOOKUP(B76,'Insumos e Serviços'!$A:$F,6,0)</f>
        <v>17.170000000000002</v>
      </c>
      <c r="H76" s="15">
        <f t="shared" ref="H76:H80" si="6">TRUNC(F76*G76,2)</f>
        <v>1.37</v>
      </c>
    </row>
    <row r="77" spans="1:8" x14ac:dyDescent="0.2">
      <c r="A77" s="13" t="str">
        <f>VLOOKUP(B77,'Insumos e Serviços'!$A:$F,3,0)</f>
        <v>Composição</v>
      </c>
      <c r="B77" s="12" t="s">
        <v>3426</v>
      </c>
      <c r="C77" s="12" t="str">
        <f>VLOOKUP(B77,'Insumos e Serviços'!$A:$F,2,0)</f>
        <v>SINAPI</v>
      </c>
      <c r="D77" s="13" t="str">
        <f>VLOOKUP(B77,'Insumos e Serviços'!$A:$F,4,0)</f>
        <v>MONTADOR (TUBO AÇO/EQUIPAMENTOS) COM ENCARGOS COMPLEMENTARES</v>
      </c>
      <c r="E77" s="12" t="str">
        <f>VLOOKUP(B77,'Insumos e Serviços'!$A:$F,5,0)</f>
        <v>H</v>
      </c>
      <c r="F77" s="66">
        <v>0.16</v>
      </c>
      <c r="G77" s="15">
        <f>VLOOKUP(B77,'Insumos e Serviços'!$A:$F,6,0)</f>
        <v>18.350000000000001</v>
      </c>
      <c r="H77" s="15">
        <f t="shared" si="6"/>
        <v>2.93</v>
      </c>
    </row>
    <row r="78" spans="1:8" ht="22.5" x14ac:dyDescent="0.2">
      <c r="A78" s="13" t="str">
        <f>VLOOKUP(B78,'Insumos e Serviços'!$A:$F,3,0)</f>
        <v>Insumo</v>
      </c>
      <c r="B78" s="12" t="s">
        <v>3053</v>
      </c>
      <c r="C78" s="12" t="str">
        <f>VLOOKUP(B78,'Insumos e Serviços'!$A:$F,2,0)</f>
        <v>SINAPI</v>
      </c>
      <c r="D78" s="13" t="str">
        <f>VLOOKUP(B78,'Insumos e Serviços'!$A:$F,4,0)</f>
        <v>LOCACAO DE ANDAIME METALICO TIPO FACHADEIRO, LARGURA DE 1,20 M, ALTURA POR PECA DE 2,0 M, INCLUINDO SAPATAS E ITENS NECESSARIOS A INSTALACAO</v>
      </c>
      <c r="E78" s="12" t="str">
        <f>VLOOKUP(B78,'Insumos e Serviços'!$A:$F,5,0)</f>
        <v>M2XMES</v>
      </c>
      <c r="F78" s="66">
        <v>1.03</v>
      </c>
      <c r="G78" s="15">
        <f>VLOOKUP(B78,'Insumos e Serviços'!$A:$F,6,0)</f>
        <v>3.99</v>
      </c>
      <c r="H78" s="15">
        <f t="shared" si="6"/>
        <v>4.0999999999999996</v>
      </c>
    </row>
    <row r="79" spans="1:8" ht="22.5" x14ac:dyDescent="0.2">
      <c r="A79" s="13" t="str">
        <f>VLOOKUP(B79,'Insumos e Serviços'!$A:$F,3,0)</f>
        <v>Insumo</v>
      </c>
      <c r="B79" s="12" t="s">
        <v>3071</v>
      </c>
      <c r="C79" s="12" t="str">
        <f>VLOOKUP(B79,'Insumos e Serviços'!$A:$F,2,0)</f>
        <v>SINAPI</v>
      </c>
      <c r="D79" s="13" t="str">
        <f>VLOOKUP(B79,'Insumos e Serviços'!$A:$F,4,0)</f>
        <v>CHAPA DE MADEIRA COMPENSADA RESINADA PARA FORMA DE CONCRETO, DE *2,2 X 1,1* M, E = 14 MM</v>
      </c>
      <c r="E79" s="12" t="str">
        <f>VLOOKUP(B79,'Insumos e Serviços'!$A:$F,5,0)</f>
        <v>m²</v>
      </c>
      <c r="F79" s="66">
        <v>0.1288</v>
      </c>
      <c r="G79" s="15">
        <f>VLOOKUP(B79,'Insumos e Serviços'!$A:$F,6,0)</f>
        <v>36.93</v>
      </c>
      <c r="H79" s="15">
        <f t="shared" si="6"/>
        <v>4.75</v>
      </c>
    </row>
    <row r="80" spans="1:8" ht="23.25" thickBot="1" x14ac:dyDescent="0.25">
      <c r="A80" s="13" t="str">
        <f>VLOOKUP(B80,'Insumos e Serviços'!$A:$F,3,0)</f>
        <v>Insumo</v>
      </c>
      <c r="B80" s="12" t="s">
        <v>2827</v>
      </c>
      <c r="C80" s="12" t="str">
        <f>VLOOKUP(B80,'Insumos e Serviços'!$A:$F,2,0)</f>
        <v>SINAPI</v>
      </c>
      <c r="D80" s="13" t="str">
        <f>VLOOKUP(B80,'Insumos e Serviços'!$A:$F,4,0)</f>
        <v>TELA FACHADEIRA EM POLIETILENO, ROLO DE 3 X 100 M (L X C), COR BRANCA, SEM LOGOMARCA - PARA PROTECAO DE OBRAS</v>
      </c>
      <c r="E80" s="12" t="str">
        <f>VLOOKUP(B80,'Insumos e Serviços'!$A:$F,5,0)</f>
        <v>m²</v>
      </c>
      <c r="F80" s="66">
        <v>0.25750000000000001</v>
      </c>
      <c r="G80" s="15">
        <f>VLOOKUP(B80,'Insumos e Serviços'!$A:$F,6,0)</f>
        <v>2.09</v>
      </c>
      <c r="H80" s="15">
        <f t="shared" si="6"/>
        <v>0.53</v>
      </c>
    </row>
    <row r="81" spans="1:8" ht="15" thickTop="1" x14ac:dyDescent="0.2">
      <c r="A81" s="54"/>
      <c r="B81" s="79"/>
      <c r="C81" s="54"/>
      <c r="D81" s="54"/>
      <c r="E81" s="54"/>
      <c r="F81" s="54"/>
      <c r="G81" s="54"/>
      <c r="H81" s="54"/>
    </row>
    <row r="82" spans="1:8" x14ac:dyDescent="0.2">
      <c r="A82" s="68" t="s">
        <v>78</v>
      </c>
      <c r="B82" s="67" t="str">
        <f>VLOOKUP(A82,'Orçamento Sintético'!$A:$H,2,0)</f>
        <v xml:space="preserve"> MPDFT0627 </v>
      </c>
      <c r="C82" s="67" t="str">
        <f>VLOOKUP(A82,'Orçamento Sintético'!$A:$H,3,0)</f>
        <v>Próprio</v>
      </c>
      <c r="D82" s="68" t="str">
        <f>VLOOKUP(A82,'Orçamento Sintético'!$A:$H,4,0)</f>
        <v>Copia da SINAPI (98458) - Recuperação do abrigo de betoneira e cimento existente</v>
      </c>
      <c r="E82" s="67" t="str">
        <f>VLOOKUP(A82,'Orçamento Sintético'!$A:$H,5,0)</f>
        <v>sv</v>
      </c>
      <c r="F82" s="113"/>
      <c r="G82" s="114"/>
      <c r="H82" s="116">
        <f>SUM(H83:H97)</f>
        <v>11514.010000000002</v>
      </c>
    </row>
    <row r="83" spans="1:8" x14ac:dyDescent="0.2">
      <c r="A83" s="13" t="str">
        <f>VLOOKUP(B83,'Insumos e Serviços'!$A:$F,3,0)</f>
        <v>Composição</v>
      </c>
      <c r="B83" s="12" t="s">
        <v>3389</v>
      </c>
      <c r="C83" s="12" t="str">
        <f>VLOOKUP(B83,'Insumos e Serviços'!$A:$F,2,0)</f>
        <v>SINAPI</v>
      </c>
      <c r="D83" s="13" t="str">
        <f>VLOOKUP(B83,'Insumos e Serviços'!$A:$F,4,0)</f>
        <v>AJUDANTE DE CARPINTEIRO COM ENCARGOS COMPLEMENTARES</v>
      </c>
      <c r="E83" s="12" t="str">
        <f>VLOOKUP(B83,'Insumos e Serviços'!$A:$F,5,0)</f>
        <v>H</v>
      </c>
      <c r="F83" s="66">
        <v>17.042000000000002</v>
      </c>
      <c r="G83" s="15">
        <f>VLOOKUP(B83,'Insumos e Serviços'!$A:$F,6,0)</f>
        <v>19.440000000000001</v>
      </c>
      <c r="H83" s="15">
        <f t="shared" ref="H83:H97" si="7">TRUNC(F83*G83,2)</f>
        <v>331.29</v>
      </c>
    </row>
    <row r="84" spans="1:8" x14ac:dyDescent="0.2">
      <c r="A84" s="13" t="str">
        <f>VLOOKUP(B84,'Insumos e Serviços'!$A:$F,3,0)</f>
        <v>Composição</v>
      </c>
      <c r="B84" s="12" t="s">
        <v>3387</v>
      </c>
      <c r="C84" s="12" t="str">
        <f>VLOOKUP(B84,'Insumos e Serviços'!$A:$F,2,0)</f>
        <v>SINAPI</v>
      </c>
      <c r="D84" s="13" t="str">
        <f>VLOOKUP(B84,'Insumos e Serviços'!$A:$F,4,0)</f>
        <v>CARPINTEIRO DE FORMAS COM ENCARGOS COMPLEMENTARES</v>
      </c>
      <c r="E84" s="12" t="str">
        <f>VLOOKUP(B84,'Insumos e Serviços'!$A:$F,5,0)</f>
        <v>H</v>
      </c>
      <c r="F84" s="66">
        <v>51.134399999999999</v>
      </c>
      <c r="G84" s="15">
        <f>VLOOKUP(B84,'Insumos e Serviços'!$A:$F,6,0)</f>
        <v>23.03</v>
      </c>
      <c r="H84" s="15">
        <f t="shared" si="7"/>
        <v>1177.6199999999999</v>
      </c>
    </row>
    <row r="85" spans="1:8" ht="22.5" x14ac:dyDescent="0.2">
      <c r="A85" s="13" t="str">
        <f>VLOOKUP(B85,'Insumos e Serviços'!$A:$F,3,0)</f>
        <v>Composição</v>
      </c>
      <c r="B85" s="12" t="s">
        <v>3707</v>
      </c>
      <c r="C85" s="12" t="str">
        <f>VLOOKUP(B85,'Insumos e Serviços'!$A:$F,2,0)</f>
        <v>SINAPI</v>
      </c>
      <c r="D85" s="13" t="str">
        <f>VLOOKUP(B85,'Insumos e Serviços'!$A:$F,4,0)</f>
        <v>SERRA CIRCULAR DE BANCADA COM MOTOR ELÉTRICO POTÊNCIA DE 5HP, COM COIFA PARA DISCO 10" - CHP DIURNO. AF_08/2015</v>
      </c>
      <c r="E85" s="12" t="str">
        <f>VLOOKUP(B85,'Insumos e Serviços'!$A:$F,5,0)</f>
        <v>CHP</v>
      </c>
      <c r="F85" s="66">
        <v>0.36720000000000003</v>
      </c>
      <c r="G85" s="15">
        <f>VLOOKUP(B85,'Insumos e Serviços'!$A:$F,6,0)</f>
        <v>20.190000000000001</v>
      </c>
      <c r="H85" s="15">
        <f t="shared" si="7"/>
        <v>7.41</v>
      </c>
    </row>
    <row r="86" spans="1:8" ht="22.5" x14ac:dyDescent="0.2">
      <c r="A86" s="13" t="str">
        <f>VLOOKUP(B86,'Insumos e Serviços'!$A:$F,3,0)</f>
        <v>Composição</v>
      </c>
      <c r="B86" s="12" t="s">
        <v>3705</v>
      </c>
      <c r="C86" s="12" t="str">
        <f>VLOOKUP(B86,'Insumos e Serviços'!$A:$F,2,0)</f>
        <v>SINAPI</v>
      </c>
      <c r="D86" s="13" t="str">
        <f>VLOOKUP(B86,'Insumos e Serviços'!$A:$F,4,0)</f>
        <v>SERRA CIRCULAR DE BANCADA COM MOTOR ELÉTRICO POTÊNCIA DE 5HP, COM COIFA PARA DISCO 10" - CHI DIURNO. AF_08/2015</v>
      </c>
      <c r="E86" s="12" t="str">
        <f>VLOOKUP(B86,'Insumos e Serviços'!$A:$F,5,0)</f>
        <v>CHI</v>
      </c>
      <c r="F86" s="66">
        <v>1.5940000000000001</v>
      </c>
      <c r="G86" s="15">
        <f>VLOOKUP(B86,'Insumos e Serviços'!$A:$F,6,0)</f>
        <v>18.239999999999998</v>
      </c>
      <c r="H86" s="15">
        <f t="shared" si="7"/>
        <v>29.07</v>
      </c>
    </row>
    <row r="87" spans="1:8" ht="22.5" x14ac:dyDescent="0.2">
      <c r="A87" s="13" t="str">
        <f>VLOOKUP(B87,'Insumos e Serviços'!$A:$F,3,0)</f>
        <v>Composição</v>
      </c>
      <c r="B87" s="12" t="s">
        <v>3703</v>
      </c>
      <c r="C87" s="12" t="str">
        <f>VLOOKUP(B87,'Insumos e Serviços'!$A:$F,2,0)</f>
        <v>SINAPI</v>
      </c>
      <c r="D87" s="13" t="str">
        <f>VLOOKUP(B87,'Insumos e Serviços'!$A:$F,4,0)</f>
        <v>CONCRETO MAGRO PARA LASTRO, TRAÇO 1:4,5:4,5 (CIMENTO/ AREIA MÉDIA/ BRITA 1)  - PREPARO MANUAL. AF_07/2016</v>
      </c>
      <c r="E87" s="12" t="str">
        <f>VLOOKUP(B87,'Insumos e Serviços'!$A:$F,5,0)</f>
        <v>m³</v>
      </c>
      <c r="F87" s="66">
        <v>0.12520000000000001</v>
      </c>
      <c r="G87" s="15">
        <f>VLOOKUP(B87,'Insumos e Serviços'!$A:$F,6,0)</f>
        <v>435.85</v>
      </c>
      <c r="H87" s="15">
        <f t="shared" si="7"/>
        <v>54.56</v>
      </c>
    </row>
    <row r="88" spans="1:8" ht="22.5" x14ac:dyDescent="0.2">
      <c r="A88" s="13" t="str">
        <f>VLOOKUP(B88,'Insumos e Serviços'!$A:$F,3,0)</f>
        <v>Composição</v>
      </c>
      <c r="B88" s="12" t="s">
        <v>3670</v>
      </c>
      <c r="C88" s="12" t="str">
        <f>VLOOKUP(B88,'Insumos e Serviços'!$A:$F,2,0)</f>
        <v>SINAPI</v>
      </c>
      <c r="D88" s="13" t="str">
        <f>VLOOKUP(B88,'Insumos e Serviços'!$A:$F,4,0)</f>
        <v>GUINCHO ELÉTRICO DE COLUNA, CAPACIDADE 400 KG, COM MOTO FREIO, MOTOR TRIFÁSICO DE 1,25 CV - CHP DIURNO. AF_03/2016</v>
      </c>
      <c r="E88" s="12" t="str">
        <f>VLOOKUP(B88,'Insumos e Serviços'!$A:$F,5,0)</f>
        <v>CHP</v>
      </c>
      <c r="F88" s="66">
        <v>6.4199999999999993E-2</v>
      </c>
      <c r="G88" s="15">
        <f>VLOOKUP(B88,'Insumos e Serviços'!$A:$F,6,0)</f>
        <v>19.239999999999998</v>
      </c>
      <c r="H88" s="15">
        <f t="shared" si="7"/>
        <v>1.23</v>
      </c>
    </row>
    <row r="89" spans="1:8" ht="22.5" x14ac:dyDescent="0.2">
      <c r="A89" s="13" t="str">
        <f>VLOOKUP(B89,'Insumos e Serviços'!$A:$F,3,0)</f>
        <v>Composição</v>
      </c>
      <c r="B89" s="12" t="s">
        <v>3668</v>
      </c>
      <c r="C89" s="12" t="str">
        <f>VLOOKUP(B89,'Insumos e Serviços'!$A:$F,2,0)</f>
        <v>SINAPI</v>
      </c>
      <c r="D89" s="13" t="str">
        <f>VLOOKUP(B89,'Insumos e Serviços'!$A:$F,4,0)</f>
        <v>GUINCHO ELÉTRICO DE COLUNA, CAPACIDADE 400 KG, COM MOTO FREIO, MOTOR TRIFÁSICO DE 1,25 CV - CHI DIURNO. AF_03/2016</v>
      </c>
      <c r="E89" s="12" t="str">
        <f>VLOOKUP(B89,'Insumos e Serviços'!$A:$F,5,0)</f>
        <v>CHI</v>
      </c>
      <c r="F89" s="66">
        <v>9.2700000000000005E-2</v>
      </c>
      <c r="G89" s="15">
        <f>VLOOKUP(B89,'Insumos e Serviços'!$A:$F,6,0)</f>
        <v>18.5</v>
      </c>
      <c r="H89" s="15">
        <f t="shared" si="7"/>
        <v>1.71</v>
      </c>
    </row>
    <row r="90" spans="1:8" x14ac:dyDescent="0.2">
      <c r="A90" s="13" t="str">
        <f>VLOOKUP(B90,'Insumos e Serviços'!$A:$F,3,0)</f>
        <v>Composição</v>
      </c>
      <c r="B90" s="12" t="s">
        <v>3672</v>
      </c>
      <c r="C90" s="12" t="str">
        <f>VLOOKUP(B90,'Insumos e Serviços'!$A:$F,2,0)</f>
        <v>SINAPI</v>
      </c>
      <c r="D90" s="13" t="str">
        <f>VLOOKUP(B90,'Insumos e Serviços'!$A:$F,4,0)</f>
        <v>TELHADISTA COM ENCARGOS COMPLEMENTARES</v>
      </c>
      <c r="E90" s="12" t="str">
        <f>VLOOKUP(B90,'Insumos e Serviços'!$A:$F,5,0)</f>
        <v>H</v>
      </c>
      <c r="F90" s="66">
        <v>10.0105</v>
      </c>
      <c r="G90" s="15">
        <f>VLOOKUP(B90,'Insumos e Serviços'!$A:$F,6,0)</f>
        <v>24.59</v>
      </c>
      <c r="H90" s="15">
        <f t="shared" si="7"/>
        <v>246.15</v>
      </c>
    </row>
    <row r="91" spans="1:8" x14ac:dyDescent="0.2">
      <c r="A91" s="13" t="str">
        <f>VLOOKUP(B91,'Insumos e Serviços'!$A:$F,3,0)</f>
        <v>Composição</v>
      </c>
      <c r="B91" s="12" t="s">
        <v>3379</v>
      </c>
      <c r="C91" s="12" t="str">
        <f>VLOOKUP(B91,'Insumos e Serviços'!$A:$F,2,0)</f>
        <v>SINAPI</v>
      </c>
      <c r="D91" s="13" t="str">
        <f>VLOOKUP(B91,'Insumos e Serviços'!$A:$F,4,0)</f>
        <v>SERVENTE COM ENCARGOS COMPLEMENTARES</v>
      </c>
      <c r="E91" s="12" t="str">
        <f>VLOOKUP(B91,'Insumos e Serviços'!$A:$F,5,0)</f>
        <v>H</v>
      </c>
      <c r="F91" s="66">
        <v>13.8393</v>
      </c>
      <c r="G91" s="15">
        <f>VLOOKUP(B91,'Insumos e Serviços'!$A:$F,6,0)</f>
        <v>17.170000000000002</v>
      </c>
      <c r="H91" s="15">
        <f t="shared" si="7"/>
        <v>237.62</v>
      </c>
    </row>
    <row r="92" spans="1:8" ht="22.5" x14ac:dyDescent="0.2">
      <c r="A92" s="13" t="str">
        <f>VLOOKUP(B92,'Insumos e Serviços'!$A:$F,3,0)</f>
        <v>Insumo</v>
      </c>
      <c r="B92" s="12" t="s">
        <v>3001</v>
      </c>
      <c r="C92" s="12" t="str">
        <f>VLOOKUP(B92,'Insumos e Serviços'!$A:$F,2,0)</f>
        <v>SINAPI</v>
      </c>
      <c r="D92" s="13" t="str">
        <f>VLOOKUP(B92,'Insumos e Serviços'!$A:$F,4,0)</f>
        <v>CHAPA DE MADEIRA COMPENSADA RESINADA PARA FORMA DE CONCRETO, DE *2,2 X 1,1* M, E = 10 MM</v>
      </c>
      <c r="E92" s="12" t="str">
        <f>VLOOKUP(B92,'Insumos e Serviços'!$A:$F,5,0)</f>
        <v>UN</v>
      </c>
      <c r="F92" s="66">
        <v>56</v>
      </c>
      <c r="G92" s="15">
        <f>VLOOKUP(B92,'Insumos e Serviços'!$A:$F,6,0)</f>
        <v>63</v>
      </c>
      <c r="H92" s="15">
        <f t="shared" si="7"/>
        <v>3528</v>
      </c>
    </row>
    <row r="93" spans="1:8" ht="22.5" x14ac:dyDescent="0.2">
      <c r="A93" s="13" t="str">
        <f>VLOOKUP(B93,'Insumos e Serviços'!$A:$F,3,0)</f>
        <v>Insumo</v>
      </c>
      <c r="B93" s="12" t="s">
        <v>3136</v>
      </c>
      <c r="C93" s="12" t="str">
        <f>VLOOKUP(B93,'Insumos e Serviços'!$A:$F,2,0)</f>
        <v>SINAPI</v>
      </c>
      <c r="D93" s="13" t="str">
        <f>VLOOKUP(B93,'Insumos e Serviços'!$A:$F,4,0)</f>
        <v>TABUA DE MADEIRA APARELHADA *2,5 X 30* CM, MACARANDUBA, ANGELIM OU EQUIVALENTE DA REGIAO</v>
      </c>
      <c r="E93" s="12" t="str">
        <f>VLOOKUP(B93,'Insumos e Serviços'!$A:$F,5,0)</f>
        <v>M</v>
      </c>
      <c r="F93" s="66">
        <v>71.8</v>
      </c>
      <c r="G93" s="15">
        <f>VLOOKUP(B93,'Insumos e Serviços'!$A:$F,6,0)</f>
        <v>25.29</v>
      </c>
      <c r="H93" s="15">
        <f t="shared" si="7"/>
        <v>1815.82</v>
      </c>
    </row>
    <row r="94" spans="1:8" ht="22.5" x14ac:dyDescent="0.2">
      <c r="A94" s="13" t="str">
        <f>VLOOKUP(B94,'Insumos e Serviços'!$A:$F,3,0)</f>
        <v>Insumo</v>
      </c>
      <c r="B94" s="12" t="s">
        <v>3063</v>
      </c>
      <c r="C94" s="12" t="str">
        <f>VLOOKUP(B94,'Insumos e Serviços'!$A:$F,2,0)</f>
        <v>SINAPI</v>
      </c>
      <c r="D94" s="13" t="str">
        <f>VLOOKUP(B94,'Insumos e Serviços'!$A:$F,4,0)</f>
        <v>PECA DE MADEIRA NAO APARELHADA *7,5 X 7,5* CM (3 X 3 ") MACARANDUBA, ANGELIM OU EQUIVALENTE DA REGIAO</v>
      </c>
      <c r="E94" s="12" t="str">
        <f>VLOOKUP(B94,'Insumos e Serviços'!$A:$F,5,0)</f>
        <v>M</v>
      </c>
      <c r="F94" s="66">
        <v>161.1</v>
      </c>
      <c r="G94" s="15">
        <f>VLOOKUP(B94,'Insumos e Serviços'!$A:$F,6,0)</f>
        <v>21.31</v>
      </c>
      <c r="H94" s="15">
        <f t="shared" si="7"/>
        <v>3433.04</v>
      </c>
    </row>
    <row r="95" spans="1:8" x14ac:dyDescent="0.2">
      <c r="A95" s="13" t="str">
        <f>VLOOKUP(B95,'Insumos e Serviços'!$A:$F,3,0)</f>
        <v>Insumo</v>
      </c>
      <c r="B95" s="12" t="s">
        <v>2561</v>
      </c>
      <c r="C95" s="12" t="str">
        <f>VLOOKUP(B95,'Insumos e Serviços'!$A:$F,2,0)</f>
        <v>SINAPI</v>
      </c>
      <c r="D95" s="13" t="str">
        <f>VLOOKUP(B95,'Insumos e Serviços'!$A:$F,4,0)</f>
        <v>PREGO DE ACO POLIDO COM CABECA 18 X 27 (2 1/2 X 10)</v>
      </c>
      <c r="E95" s="12" t="str">
        <f>VLOOKUP(B95,'Insumos e Serviços'!$A:$F,5,0)</f>
        <v>KG</v>
      </c>
      <c r="F95" s="66">
        <v>3.5720000000000001</v>
      </c>
      <c r="G95" s="15">
        <f>VLOOKUP(B95,'Insumos e Serviços'!$A:$F,6,0)</f>
        <v>18</v>
      </c>
      <c r="H95" s="15">
        <f t="shared" si="7"/>
        <v>64.290000000000006</v>
      </c>
    </row>
    <row r="96" spans="1:8" x14ac:dyDescent="0.2">
      <c r="A96" s="13" t="str">
        <f>VLOOKUP(B96,'Insumos e Serviços'!$A:$F,3,0)</f>
        <v>Insumo</v>
      </c>
      <c r="B96" s="12" t="s">
        <v>2398</v>
      </c>
      <c r="C96" s="12" t="str">
        <f>VLOOKUP(B96,'Insumos e Serviços'!$A:$F,2,0)</f>
        <v>SINAPI</v>
      </c>
      <c r="D96" s="13" t="str">
        <f>VLOOKUP(B96,'Insumos e Serviços'!$A:$F,4,0)</f>
        <v>TABUA *2,5 X 15 CM EM PINUS, MISTA OU EQUIVALENTE DA REGIAO - BRUTA</v>
      </c>
      <c r="E96" s="12" t="str">
        <f>VLOOKUP(B96,'Insumos e Serviços'!$A:$F,5,0)</f>
        <v>M</v>
      </c>
      <c r="F96" s="66">
        <v>39.450000000000003</v>
      </c>
      <c r="G96" s="15">
        <f>VLOOKUP(B96,'Insumos e Serviços'!$A:$F,6,0)</f>
        <v>4.28</v>
      </c>
      <c r="H96" s="15">
        <f t="shared" si="7"/>
        <v>168.84</v>
      </c>
    </row>
    <row r="97" spans="1:8" ht="23.25" thickBot="1" x14ac:dyDescent="0.25">
      <c r="A97" s="13" t="str">
        <f>VLOOKUP(B97,'Insumos e Serviços'!$A:$F,3,0)</f>
        <v>Insumo</v>
      </c>
      <c r="B97" s="12" t="s">
        <v>2776</v>
      </c>
      <c r="C97" s="12" t="str">
        <f>VLOOKUP(B97,'Insumos e Serviços'!$A:$F,2,0)</f>
        <v>SINAPI</v>
      </c>
      <c r="D97" s="13" t="str">
        <f>VLOOKUP(B97,'Insumos e Serviços'!$A:$F,4,0)</f>
        <v>HASTE RETA PARA GANCHO DE FERRO GALVANIZADO, COM ROSCA 1/4 " X 30 CM PARA FIXACAO DE TELHA METALICA, INCLUI PORCA E ARRUELAS DE VEDACAO</v>
      </c>
      <c r="E97" s="12" t="str">
        <f>VLOOKUP(B97,'Insumos e Serviços'!$A:$F,5,0)</f>
        <v>CJ</v>
      </c>
      <c r="F97" s="66">
        <v>296</v>
      </c>
      <c r="G97" s="15">
        <f>VLOOKUP(B97,'Insumos e Serviços'!$A:$F,6,0)</f>
        <v>1.41</v>
      </c>
      <c r="H97" s="15">
        <f t="shared" si="7"/>
        <v>417.36</v>
      </c>
    </row>
    <row r="98" spans="1:8" ht="15" thickTop="1" x14ac:dyDescent="0.2">
      <c r="A98" s="54"/>
      <c r="B98" s="79"/>
      <c r="C98" s="54"/>
      <c r="D98" s="54"/>
      <c r="E98" s="54"/>
      <c r="F98" s="54"/>
      <c r="G98" s="54"/>
      <c r="H98" s="54"/>
    </row>
    <row r="99" spans="1:8" x14ac:dyDescent="0.2">
      <c r="A99" s="62" t="s">
        <v>84</v>
      </c>
      <c r="B99" s="64"/>
      <c r="C99" s="62"/>
      <c r="D99" s="62" t="s">
        <v>85</v>
      </c>
      <c r="E99" s="64"/>
      <c r="F99" s="65"/>
      <c r="G99" s="63"/>
      <c r="H99" s="63"/>
    </row>
    <row r="100" spans="1:8" ht="22.5" x14ac:dyDescent="0.2">
      <c r="A100" s="68" t="s">
        <v>89</v>
      </c>
      <c r="B100" s="67" t="str">
        <f>VLOOKUP(A100,'Orçamento Sintético'!$A:$H,2,0)</f>
        <v xml:space="preserve"> MPDFT0177 </v>
      </c>
      <c r="C100" s="67" t="str">
        <f>VLOOKUP(A100,'Orçamento Sintético'!$A:$H,3,0)</f>
        <v>Próprio</v>
      </c>
      <c r="D100" s="68" t="str">
        <f>VLOOKUP(A100,'Orçamento Sintético'!$A:$H,4,0)</f>
        <v>Copia da SINAPI (98459) - Instalação de telha metálica em barracão (telhas e estrutura existente)</v>
      </c>
      <c r="E100" s="67" t="str">
        <f>VLOOKUP(A100,'Orçamento Sintético'!$A:$H,5,0)</f>
        <v>m²</v>
      </c>
      <c r="F100" s="113"/>
      <c r="G100" s="114"/>
      <c r="H100" s="116">
        <f>SUM(H101:H103)</f>
        <v>17.55</v>
      </c>
    </row>
    <row r="101" spans="1:8" x14ac:dyDescent="0.2">
      <c r="A101" s="13" t="str">
        <f>VLOOKUP(B101,'Insumos e Serviços'!$A:$F,3,0)</f>
        <v>Composição</v>
      </c>
      <c r="B101" s="12" t="s">
        <v>3389</v>
      </c>
      <c r="C101" s="12" t="str">
        <f>VLOOKUP(B101,'Insumos e Serviços'!$A:$F,2,0)</f>
        <v>SINAPI</v>
      </c>
      <c r="D101" s="13" t="str">
        <f>VLOOKUP(B101,'Insumos e Serviços'!$A:$F,4,0)</f>
        <v>AJUDANTE DE CARPINTEIRO COM ENCARGOS COMPLEMENTARES</v>
      </c>
      <c r="E101" s="12" t="str">
        <f>VLOOKUP(B101,'Insumos e Serviços'!$A:$F,5,0)</f>
        <v>H</v>
      </c>
      <c r="F101" s="66">
        <v>0.18970000000000001</v>
      </c>
      <c r="G101" s="15">
        <f>VLOOKUP(B101,'Insumos e Serviços'!$A:$F,6,0)</f>
        <v>19.440000000000001</v>
      </c>
      <c r="H101" s="15">
        <f t="shared" ref="H101:H103" si="8">TRUNC(F101*G101,2)</f>
        <v>3.68</v>
      </c>
    </row>
    <row r="102" spans="1:8" x14ac:dyDescent="0.2">
      <c r="A102" s="13" t="str">
        <f>VLOOKUP(B102,'Insumos e Serviços'!$A:$F,3,0)</f>
        <v>Composição</v>
      </c>
      <c r="B102" s="12" t="s">
        <v>3387</v>
      </c>
      <c r="C102" s="12" t="str">
        <f>VLOOKUP(B102,'Insumos e Serviços'!$A:$F,2,0)</f>
        <v>SINAPI</v>
      </c>
      <c r="D102" s="13" t="str">
        <f>VLOOKUP(B102,'Insumos e Serviços'!$A:$F,4,0)</f>
        <v>CARPINTEIRO DE FORMAS COM ENCARGOS COMPLEMENTARES</v>
      </c>
      <c r="E102" s="12" t="str">
        <f>VLOOKUP(B102,'Insumos e Serviços'!$A:$F,5,0)</f>
        <v>H</v>
      </c>
      <c r="F102" s="66">
        <v>0.56910000000000005</v>
      </c>
      <c r="G102" s="15">
        <f>VLOOKUP(B102,'Insumos e Serviços'!$A:$F,6,0)</f>
        <v>23.03</v>
      </c>
      <c r="H102" s="15">
        <f t="shared" si="8"/>
        <v>13.1</v>
      </c>
    </row>
    <row r="103" spans="1:8" ht="15" thickBot="1" x14ac:dyDescent="0.25">
      <c r="A103" s="13" t="str">
        <f>VLOOKUP(B103,'Insumos e Serviços'!$A:$F,3,0)</f>
        <v>Insumo</v>
      </c>
      <c r="B103" s="12" t="s">
        <v>2561</v>
      </c>
      <c r="C103" s="12" t="str">
        <f>VLOOKUP(B103,'Insumos e Serviços'!$A:$F,2,0)</f>
        <v>SINAPI</v>
      </c>
      <c r="D103" s="13" t="str">
        <f>VLOOKUP(B103,'Insumos e Serviços'!$A:$F,4,0)</f>
        <v>PREGO DE ACO POLIDO COM CABECA 18 X 27 (2 1/2 X 10)</v>
      </c>
      <c r="E103" s="12" t="str">
        <f>VLOOKUP(B103,'Insumos e Serviços'!$A:$F,5,0)</f>
        <v>KG</v>
      </c>
      <c r="F103" s="66">
        <v>4.2799999999999998E-2</v>
      </c>
      <c r="G103" s="15">
        <f>VLOOKUP(B103,'Insumos e Serviços'!$A:$F,6,0)</f>
        <v>18</v>
      </c>
      <c r="H103" s="15">
        <f t="shared" si="8"/>
        <v>0.77</v>
      </c>
    </row>
    <row r="104" spans="1:8" ht="15" thickTop="1" x14ac:dyDescent="0.2">
      <c r="A104" s="54"/>
      <c r="B104" s="79"/>
      <c r="C104" s="54"/>
      <c r="D104" s="54"/>
      <c r="E104" s="54"/>
      <c r="F104" s="54"/>
      <c r="G104" s="54"/>
      <c r="H104" s="54"/>
    </row>
    <row r="105" spans="1:8" ht="22.5" x14ac:dyDescent="0.2">
      <c r="A105" s="68" t="s">
        <v>92</v>
      </c>
      <c r="B105" s="67" t="str">
        <f>VLOOKUP(A105,'Orçamento Sintético'!$A:$H,2,0)</f>
        <v xml:space="preserve"> MPDFT0453 </v>
      </c>
      <c r="C105" s="67" t="str">
        <f>VLOOKUP(A105,'Orçamento Sintético'!$A:$H,3,0)</f>
        <v>Próprio</v>
      </c>
      <c r="D105" s="68" t="str">
        <f>VLOOKUP(A105,'Orçamento Sintético'!$A:$H,4,0)</f>
        <v>Copia da ORSE (4518) - Protecao de fachada com tela de polipropileno fixada em estrutura de madeira</v>
      </c>
      <c r="E105" s="67" t="str">
        <f>VLOOKUP(A105,'Orçamento Sintético'!$A:$H,5,0)</f>
        <v>m²</v>
      </c>
      <c r="F105" s="113"/>
      <c r="G105" s="114"/>
      <c r="H105" s="116">
        <f>SUM(H106:H111)</f>
        <v>30.480000000000004</v>
      </c>
    </row>
    <row r="106" spans="1:8" x14ac:dyDescent="0.2">
      <c r="A106" s="13" t="str">
        <f>VLOOKUP(B106,'Insumos e Serviços'!$A:$F,3,0)</f>
        <v>Composição</v>
      </c>
      <c r="B106" s="12" t="s">
        <v>3387</v>
      </c>
      <c r="C106" s="12" t="str">
        <f>VLOOKUP(B106,'Insumos e Serviços'!$A:$F,2,0)</f>
        <v>SINAPI</v>
      </c>
      <c r="D106" s="13" t="str">
        <f>VLOOKUP(B106,'Insumos e Serviços'!$A:$F,4,0)</f>
        <v>CARPINTEIRO DE FORMAS COM ENCARGOS COMPLEMENTARES</v>
      </c>
      <c r="E106" s="12" t="str">
        <f>VLOOKUP(B106,'Insumos e Serviços'!$A:$F,5,0)</f>
        <v>H</v>
      </c>
      <c r="F106" s="66">
        <v>0.5</v>
      </c>
      <c r="G106" s="15">
        <f>VLOOKUP(B106,'Insumos e Serviços'!$A:$F,6,0)</f>
        <v>23.03</v>
      </c>
      <c r="H106" s="15">
        <f t="shared" ref="H106:H111" si="9">TRUNC(F106*G106,2)</f>
        <v>11.51</v>
      </c>
    </row>
    <row r="107" spans="1:8" x14ac:dyDescent="0.2">
      <c r="A107" s="13" t="str">
        <f>VLOOKUP(B107,'Insumos e Serviços'!$A:$F,3,0)</f>
        <v>Composição</v>
      </c>
      <c r="B107" s="12" t="s">
        <v>3389</v>
      </c>
      <c r="C107" s="12" t="str">
        <f>VLOOKUP(B107,'Insumos e Serviços'!$A:$F,2,0)</f>
        <v>SINAPI</v>
      </c>
      <c r="D107" s="13" t="str">
        <f>VLOOKUP(B107,'Insumos e Serviços'!$A:$F,4,0)</f>
        <v>AJUDANTE DE CARPINTEIRO COM ENCARGOS COMPLEMENTARES</v>
      </c>
      <c r="E107" s="12" t="str">
        <f>VLOOKUP(B107,'Insumos e Serviços'!$A:$F,5,0)</f>
        <v>H</v>
      </c>
      <c r="F107" s="66">
        <v>0.8</v>
      </c>
      <c r="G107" s="15">
        <f>VLOOKUP(B107,'Insumos e Serviços'!$A:$F,6,0)</f>
        <v>19.440000000000001</v>
      </c>
      <c r="H107" s="15">
        <f t="shared" si="9"/>
        <v>15.55</v>
      </c>
    </row>
    <row r="108" spans="1:8" x14ac:dyDescent="0.2">
      <c r="A108" s="13" t="str">
        <f>VLOOKUP(B108,'Insumos e Serviços'!$A:$F,3,0)</f>
        <v>Insumo</v>
      </c>
      <c r="B108" s="12" t="s">
        <v>2561</v>
      </c>
      <c r="C108" s="12" t="str">
        <f>VLOOKUP(B108,'Insumos e Serviços'!$A:$F,2,0)</f>
        <v>SINAPI</v>
      </c>
      <c r="D108" s="13" t="str">
        <f>VLOOKUP(B108,'Insumos e Serviços'!$A:$F,4,0)</f>
        <v>PREGO DE ACO POLIDO COM CABECA 18 X 27 (2 1/2 X 10)</v>
      </c>
      <c r="E108" s="12" t="str">
        <f>VLOOKUP(B108,'Insumos e Serviços'!$A:$F,5,0)</f>
        <v>KG</v>
      </c>
      <c r="F108" s="66">
        <v>0.01</v>
      </c>
      <c r="G108" s="15">
        <f>VLOOKUP(B108,'Insumos e Serviços'!$A:$F,6,0)</f>
        <v>18</v>
      </c>
      <c r="H108" s="15">
        <f t="shared" si="9"/>
        <v>0.18</v>
      </c>
    </row>
    <row r="109" spans="1:8" ht="22.5" x14ac:dyDescent="0.2">
      <c r="A109" s="13" t="str">
        <f>VLOOKUP(B109,'Insumos e Serviços'!$A:$F,3,0)</f>
        <v>Insumo</v>
      </c>
      <c r="B109" s="12" t="s">
        <v>2827</v>
      </c>
      <c r="C109" s="12" t="str">
        <f>VLOOKUP(B109,'Insumos e Serviços'!$A:$F,2,0)</f>
        <v>SINAPI</v>
      </c>
      <c r="D109" s="13" t="str">
        <f>VLOOKUP(B109,'Insumos e Serviços'!$A:$F,4,0)</f>
        <v>TELA FACHADEIRA EM POLIETILENO, ROLO DE 3 X 100 M (L X C), COR BRANCA, SEM LOGOMARCA - PARA PROTECAO DE OBRAS</v>
      </c>
      <c r="E109" s="12" t="str">
        <f>VLOOKUP(B109,'Insumos e Serviços'!$A:$F,5,0)</f>
        <v>m²</v>
      </c>
      <c r="F109" s="66">
        <v>1.1000000000000001</v>
      </c>
      <c r="G109" s="15">
        <f>VLOOKUP(B109,'Insumos e Serviços'!$A:$F,6,0)</f>
        <v>2.09</v>
      </c>
      <c r="H109" s="15">
        <f t="shared" si="9"/>
        <v>2.29</v>
      </c>
    </row>
    <row r="110" spans="1:8" ht="22.5" x14ac:dyDescent="0.2">
      <c r="A110" s="13" t="str">
        <f>VLOOKUP(B110,'Insumos e Serviços'!$A:$F,3,0)</f>
        <v>Insumo</v>
      </c>
      <c r="B110" s="12" t="s">
        <v>2490</v>
      </c>
      <c r="C110" s="12" t="str">
        <f>VLOOKUP(B110,'Insumos e Serviços'!$A:$F,2,0)</f>
        <v>SINAPI</v>
      </c>
      <c r="D110" s="13" t="str">
        <f>VLOOKUP(B110,'Insumos e Serviços'!$A:$F,4,0)</f>
        <v>TABUA DE MADEIRA NAO APARELHADA *2,5 X 10 CM (1 X 4 ") PINUS, MISTA OU EQUIVALENTE DA REGIAO</v>
      </c>
      <c r="E110" s="12" t="str">
        <f>VLOOKUP(B110,'Insumos e Serviços'!$A:$F,5,0)</f>
        <v>M</v>
      </c>
      <c r="F110" s="66">
        <v>0.2</v>
      </c>
      <c r="G110" s="15">
        <f>VLOOKUP(B110,'Insumos e Serviços'!$A:$F,6,0)</f>
        <v>3.04</v>
      </c>
      <c r="H110" s="15">
        <f t="shared" si="9"/>
        <v>0.6</v>
      </c>
    </row>
    <row r="111" spans="1:8" ht="23.25" thickBot="1" x14ac:dyDescent="0.25">
      <c r="A111" s="13" t="str">
        <f>VLOOKUP(B111,'Insumos e Serviços'!$A:$F,3,0)</f>
        <v>Insumo</v>
      </c>
      <c r="B111" s="12" t="s">
        <v>2846</v>
      </c>
      <c r="C111" s="12" t="str">
        <f>VLOOKUP(B111,'Insumos e Serviços'!$A:$F,2,0)</f>
        <v>SINAPI</v>
      </c>
      <c r="D111" s="13" t="str">
        <f>VLOOKUP(B111,'Insumos e Serviços'!$A:$F,4,0)</f>
        <v>PONTALETE DE MADEIRA NAO APARELHADA *7,5 X 7,5* CM (3 X 3 ") PINUS, MISTA OU EQUIVALENTE DA REGIAO</v>
      </c>
      <c r="E111" s="12" t="str">
        <f>VLOOKUP(B111,'Insumos e Serviços'!$A:$F,5,0)</f>
        <v>M</v>
      </c>
      <c r="F111" s="66">
        <v>0.06</v>
      </c>
      <c r="G111" s="15">
        <f>VLOOKUP(B111,'Insumos e Serviços'!$A:$F,6,0)</f>
        <v>5.99</v>
      </c>
      <c r="H111" s="15">
        <f t="shared" si="9"/>
        <v>0.35</v>
      </c>
    </row>
    <row r="112" spans="1:8" ht="15" thickTop="1" x14ac:dyDescent="0.2">
      <c r="A112" s="54"/>
      <c r="B112" s="79"/>
      <c r="C112" s="54"/>
      <c r="D112" s="54"/>
      <c r="E112" s="54"/>
      <c r="F112" s="54"/>
      <c r="G112" s="54"/>
      <c r="H112" s="54"/>
    </row>
    <row r="113" spans="1:8" x14ac:dyDescent="0.2">
      <c r="A113" s="58" t="s">
        <v>95</v>
      </c>
      <c r="B113" s="77"/>
      <c r="C113" s="58"/>
      <c r="D113" s="58" t="s">
        <v>96</v>
      </c>
      <c r="E113" s="59"/>
      <c r="F113" s="60"/>
      <c r="G113" s="58"/>
      <c r="H113" s="61"/>
    </row>
    <row r="114" spans="1:8" x14ac:dyDescent="0.2">
      <c r="A114" s="62" t="s">
        <v>103</v>
      </c>
      <c r="B114" s="64"/>
      <c r="C114" s="62"/>
      <c r="D114" s="62" t="s">
        <v>104</v>
      </c>
      <c r="E114" s="64"/>
      <c r="F114" s="65"/>
      <c r="G114" s="63"/>
      <c r="H114" s="63"/>
    </row>
    <row r="115" spans="1:8" x14ac:dyDescent="0.2">
      <c r="A115" s="68" t="s">
        <v>114</v>
      </c>
      <c r="B115" s="67" t="str">
        <f>VLOOKUP(A115,'Orçamento Sintético'!$A:$H,2,0)</f>
        <v xml:space="preserve"> MPDFT0943 </v>
      </c>
      <c r="C115" s="67" t="str">
        <f>VLOOKUP(A115,'Orçamento Sintético'!$A:$H,3,0)</f>
        <v>Próprio</v>
      </c>
      <c r="D115" s="68" t="str">
        <f>VLOOKUP(A115,'Orçamento Sintético'!$A:$H,4,0)</f>
        <v>Baseado em SIURB (010211) - Carga manual e remoção de terra ou entulho</v>
      </c>
      <c r="E115" s="67" t="str">
        <f>VLOOKUP(A115,'Orçamento Sintético'!$A:$H,5,0)</f>
        <v>m³</v>
      </c>
      <c r="F115" s="113"/>
      <c r="G115" s="114"/>
      <c r="H115" s="116">
        <f>SUM(H116:H116)</f>
        <v>20.6</v>
      </c>
    </row>
    <row r="116" spans="1:8" ht="15" thickBot="1" x14ac:dyDescent="0.25">
      <c r="A116" s="13" t="str">
        <f>VLOOKUP(B116,'Insumos e Serviços'!$A:$F,3,0)</f>
        <v>Composição</v>
      </c>
      <c r="B116" s="12" t="s">
        <v>3379</v>
      </c>
      <c r="C116" s="12" t="str">
        <f>VLOOKUP(B116,'Insumos e Serviços'!$A:$F,2,0)</f>
        <v>SINAPI</v>
      </c>
      <c r="D116" s="13" t="str">
        <f>VLOOKUP(B116,'Insumos e Serviços'!$A:$F,4,0)</f>
        <v>SERVENTE COM ENCARGOS COMPLEMENTARES</v>
      </c>
      <c r="E116" s="12" t="str">
        <f>VLOOKUP(B116,'Insumos e Serviços'!$A:$F,5,0)</f>
        <v>H</v>
      </c>
      <c r="F116" s="66">
        <v>1.2</v>
      </c>
      <c r="G116" s="15">
        <f>VLOOKUP(B116,'Insumos e Serviços'!$A:$F,6,0)</f>
        <v>17.170000000000002</v>
      </c>
      <c r="H116" s="15">
        <f>TRUNC(F116*G116,2)</f>
        <v>20.6</v>
      </c>
    </row>
    <row r="117" spans="1:8" ht="15" thickTop="1" x14ac:dyDescent="0.2">
      <c r="A117" s="54"/>
      <c r="B117" s="79"/>
      <c r="C117" s="54"/>
      <c r="D117" s="54"/>
      <c r="E117" s="54"/>
      <c r="F117" s="54"/>
      <c r="G117" s="54"/>
      <c r="H117" s="54"/>
    </row>
    <row r="118" spans="1:8" x14ac:dyDescent="0.2">
      <c r="A118" s="58" t="s">
        <v>130</v>
      </c>
      <c r="B118" s="77"/>
      <c r="C118" s="58"/>
      <c r="D118" s="58" t="s">
        <v>131</v>
      </c>
      <c r="E118" s="59"/>
      <c r="F118" s="60"/>
      <c r="G118" s="58"/>
      <c r="H118" s="61"/>
    </row>
    <row r="119" spans="1:8" x14ac:dyDescent="0.2">
      <c r="A119" s="62" t="s">
        <v>137</v>
      </c>
      <c r="B119" s="64"/>
      <c r="C119" s="62"/>
      <c r="D119" s="62" t="s">
        <v>138</v>
      </c>
      <c r="E119" s="64"/>
      <c r="F119" s="65"/>
      <c r="G119" s="63"/>
      <c r="H119" s="63"/>
    </row>
    <row r="120" spans="1:8" ht="22.5" x14ac:dyDescent="0.2">
      <c r="A120" s="68" t="s">
        <v>139</v>
      </c>
      <c r="B120" s="67" t="str">
        <f>VLOOKUP(A120,'Orçamento Sintético'!$A:$H,2,0)</f>
        <v xml:space="preserve"> MPDFT0591 </v>
      </c>
      <c r="C120" s="67" t="str">
        <f>VLOOKUP(A120,'Orçamento Sintético'!$A:$H,3,0)</f>
        <v>Próprio</v>
      </c>
      <c r="D120" s="68" t="str">
        <f>VLOOKUP(A120,'Orçamento Sintético'!$A:$H,4,0)</f>
        <v>Carga, descarga e espalhamento de solo, inclusive transporte em caminhão basculante 14 m3, DMT 20km</v>
      </c>
      <c r="E120" s="67" t="str">
        <f>VLOOKUP(A120,'Orçamento Sintético'!$A:$H,5,0)</f>
        <v>m³</v>
      </c>
      <c r="F120" s="113"/>
      <c r="G120" s="114"/>
      <c r="H120" s="116">
        <f>SUM(H121:H124)</f>
        <v>51.88</v>
      </c>
    </row>
    <row r="121" spans="1:8" ht="22.5" x14ac:dyDescent="0.2">
      <c r="A121" s="13" t="str">
        <f>VLOOKUP(B121,'Insumos e Serviços'!$A:$F,3,0)</f>
        <v>Composição</v>
      </c>
      <c r="B121" s="12" t="s">
        <v>3701</v>
      </c>
      <c r="C121" s="12" t="str">
        <f>VLOOKUP(B121,'Insumos e Serviços'!$A:$F,2,0)</f>
        <v>SINAPI</v>
      </c>
      <c r="D121" s="13" t="str">
        <f>VLOOKUP(B121,'Insumos e Serviços'!$A:$F,4,0)</f>
        <v>TRANSPORTE HORIZONTAL COM CARREGADEIRA, DE MASSA/ GRANEL (UNIDADE: M3XKM). AF_07/2019</v>
      </c>
      <c r="E121" s="12" t="str">
        <f>VLOOKUP(B121,'Insumos e Serviços'!$A:$F,5,0)</f>
        <v>M3XKM</v>
      </c>
      <c r="F121" s="66">
        <v>0.03</v>
      </c>
      <c r="G121" s="15">
        <f>VLOOKUP(B121,'Insumos e Serviços'!$A:$F,6,0)</f>
        <v>318.75</v>
      </c>
      <c r="H121" s="15">
        <f t="shared" ref="H121:H124" si="10">TRUNC(F121*G121,2)</f>
        <v>9.56</v>
      </c>
    </row>
    <row r="122" spans="1:8" ht="22.5" x14ac:dyDescent="0.2">
      <c r="A122" s="13" t="str">
        <f>VLOOKUP(B122,'Insumos e Serviços'!$A:$F,3,0)</f>
        <v>Composição</v>
      </c>
      <c r="B122" s="12" t="s">
        <v>3514</v>
      </c>
      <c r="C122" s="12" t="str">
        <f>VLOOKUP(B122,'Insumos e Serviços'!$A:$F,2,0)</f>
        <v>SINAPI</v>
      </c>
      <c r="D122" s="13" t="str">
        <f>VLOOKUP(B122,'Insumos e Serviços'!$A:$F,4,0)</f>
        <v>TRANSPORTE COM CAMINHÃO BASCULANTE DE 14 M³, EM VIA URBANA PAVIMENTADA, DMT ATÉ 30 KM (UNIDADE: M3XKM). AF_07/2020</v>
      </c>
      <c r="E122" s="12" t="str">
        <f>VLOOKUP(B122,'Insumos e Serviços'!$A:$F,5,0)</f>
        <v>M3XKM</v>
      </c>
      <c r="F122" s="66">
        <v>20</v>
      </c>
      <c r="G122" s="15">
        <f>VLOOKUP(B122,'Insumos e Serviços'!$A:$F,6,0)</f>
        <v>1.43</v>
      </c>
      <c r="H122" s="15">
        <f t="shared" si="10"/>
        <v>28.6</v>
      </c>
    </row>
    <row r="123" spans="1:8" ht="33.75" x14ac:dyDescent="0.2">
      <c r="A123" s="13" t="str">
        <f>VLOOKUP(B123,'Insumos e Serviços'!$A:$F,3,0)</f>
        <v>Composição</v>
      </c>
      <c r="B123" s="12" t="s">
        <v>3699</v>
      </c>
      <c r="C123" s="12" t="str">
        <f>VLOOKUP(B123,'Insumos e Serviços'!$A:$F,2,0)</f>
        <v>SINAPI</v>
      </c>
      <c r="D123" s="13" t="str">
        <f>VLOOKUP(B123,'Insumos e Serviços'!$A:$F,4,0)</f>
        <v>CARGA, MANOBRA E DESCARGA DE SOLOS E MATERIAIS GRANULARES EM CAMINHÃO BASCULANTE 14 M³ - CARGA COM ESCAVADEIRA HIDRÁULICA (CAÇAMBA DE 1,20 M³ / 155 HP) E DESCARGA LIVRE (UNIDADE: M3). AF_07/2020</v>
      </c>
      <c r="E123" s="12" t="str">
        <f>VLOOKUP(B123,'Insumos e Serviços'!$A:$F,5,0)</f>
        <v>m³</v>
      </c>
      <c r="F123" s="66">
        <v>1</v>
      </c>
      <c r="G123" s="15">
        <f>VLOOKUP(B123,'Insumos e Serviços'!$A:$F,6,0)</f>
        <v>4.33</v>
      </c>
      <c r="H123" s="15">
        <f t="shared" si="10"/>
        <v>4.33</v>
      </c>
    </row>
    <row r="124" spans="1:8" ht="23.25" thickBot="1" x14ac:dyDescent="0.25">
      <c r="A124" s="13" t="str">
        <f>VLOOKUP(B124,'Insumos e Serviços'!$A:$F,3,0)</f>
        <v>Insumo</v>
      </c>
      <c r="B124" s="12" t="s">
        <v>3069</v>
      </c>
      <c r="C124" s="12" t="str">
        <f>VLOOKUP(B124,'Insumos e Serviços'!$A:$F,2,0)</f>
        <v>SINAPI</v>
      </c>
      <c r="D124" s="13" t="str">
        <f>VLOOKUP(B124,'Insumos e Serviços'!$A:$F,4,0)</f>
        <v>ARGILA, ARGILA VERMELHA OU ARGILA ARENOSA (RETIRADA NA JAZIDA, SEM TRANSPORTE)</v>
      </c>
      <c r="E124" s="12" t="str">
        <f>VLOOKUP(B124,'Insumos e Serviços'!$A:$F,5,0)</f>
        <v>m³</v>
      </c>
      <c r="F124" s="66">
        <v>1</v>
      </c>
      <c r="G124" s="15">
        <f>VLOOKUP(B124,'Insumos e Serviços'!$A:$F,6,0)</f>
        <v>9.39</v>
      </c>
      <c r="H124" s="15">
        <f t="shared" si="10"/>
        <v>9.39</v>
      </c>
    </row>
    <row r="125" spans="1:8" ht="15" thickTop="1" x14ac:dyDescent="0.2">
      <c r="A125" s="54"/>
      <c r="B125" s="79"/>
      <c r="C125" s="54"/>
      <c r="D125" s="54"/>
      <c r="E125" s="54"/>
      <c r="F125" s="54"/>
      <c r="G125" s="54"/>
      <c r="H125" s="54"/>
    </row>
    <row r="126" spans="1:8" x14ac:dyDescent="0.2">
      <c r="A126" s="55" t="s">
        <v>145</v>
      </c>
      <c r="B126" s="76"/>
      <c r="C126" s="55"/>
      <c r="D126" s="55" t="s">
        <v>146</v>
      </c>
      <c r="E126" s="56"/>
      <c r="F126" s="57"/>
      <c r="G126" s="55"/>
      <c r="H126" s="26"/>
    </row>
    <row r="127" spans="1:8" x14ac:dyDescent="0.2">
      <c r="A127" s="58" t="s">
        <v>147</v>
      </c>
      <c r="B127" s="77"/>
      <c r="C127" s="58"/>
      <c r="D127" s="58" t="s">
        <v>148</v>
      </c>
      <c r="E127" s="59"/>
      <c r="F127" s="60"/>
      <c r="G127" s="58"/>
      <c r="H127" s="61"/>
    </row>
    <row r="128" spans="1:8" x14ac:dyDescent="0.2">
      <c r="A128" s="62" t="s">
        <v>149</v>
      </c>
      <c r="B128" s="64"/>
      <c r="C128" s="62"/>
      <c r="D128" s="62" t="s">
        <v>150</v>
      </c>
      <c r="E128" s="64"/>
      <c r="F128" s="65"/>
      <c r="G128" s="63"/>
      <c r="H128" s="63"/>
    </row>
    <row r="129" spans="1:8" ht="33.75" x14ac:dyDescent="0.2">
      <c r="A129" s="68" t="s">
        <v>167</v>
      </c>
      <c r="B129" s="67" t="str">
        <f>VLOOKUP(A129,'Orçamento Sintético'!$A:$H,2,0)</f>
        <v xml:space="preserve"> MPDFT0551 </v>
      </c>
      <c r="C129" s="67" t="str">
        <f>VLOOKUP(A129,'Orçamento Sintético'!$A:$H,3,0)</f>
        <v>Próprio</v>
      </c>
      <c r="D129" s="68" t="str">
        <f>VLOOKUP(A129,'Orçamento Sintético'!$A:$H,4,0)</f>
        <v>Copia da SINAPI (92725) - Concretagem de vigas e lajes, fck=30 MPA, para lajes maciças ou nervuradas com uso de bomba em edificação com área média de lajes menor ou igual a 20 m² - lançamento, adensamento e acabamento. Af_12/2015</v>
      </c>
      <c r="E129" s="67" t="str">
        <f>VLOOKUP(A129,'Orçamento Sintético'!$A:$H,5,0)</f>
        <v>m³</v>
      </c>
      <c r="F129" s="113"/>
      <c r="G129" s="114"/>
      <c r="H129" s="116">
        <f>SUM(H130:H135)</f>
        <v>404.39</v>
      </c>
    </row>
    <row r="130" spans="1:8" x14ac:dyDescent="0.2">
      <c r="A130" s="13" t="str">
        <f>VLOOKUP(B130,'Insumos e Serviços'!$A:$F,3,0)</f>
        <v>Composição</v>
      </c>
      <c r="B130" s="12" t="s">
        <v>3387</v>
      </c>
      <c r="C130" s="12" t="str">
        <f>VLOOKUP(B130,'Insumos e Serviços'!$A:$F,2,0)</f>
        <v>SINAPI</v>
      </c>
      <c r="D130" s="13" t="str">
        <f>VLOOKUP(B130,'Insumos e Serviços'!$A:$F,4,0)</f>
        <v>CARPINTEIRO DE FORMAS COM ENCARGOS COMPLEMENTARES</v>
      </c>
      <c r="E130" s="12" t="str">
        <f>VLOOKUP(B130,'Insumos e Serviços'!$A:$F,5,0)</f>
        <v>H</v>
      </c>
      <c r="F130" s="66">
        <v>9.4E-2</v>
      </c>
      <c r="G130" s="15">
        <f>VLOOKUP(B130,'Insumos e Serviços'!$A:$F,6,0)</f>
        <v>23.03</v>
      </c>
      <c r="H130" s="15">
        <f t="shared" ref="H130:H135" si="11">TRUNC(F130*G130,2)</f>
        <v>2.16</v>
      </c>
    </row>
    <row r="131" spans="1:8" x14ac:dyDescent="0.2">
      <c r="A131" s="13" t="str">
        <f>VLOOKUP(B131,'Insumos e Serviços'!$A:$F,3,0)</f>
        <v>Composição</v>
      </c>
      <c r="B131" s="12" t="s">
        <v>3391</v>
      </c>
      <c r="C131" s="12" t="str">
        <f>VLOOKUP(B131,'Insumos e Serviços'!$A:$F,2,0)</f>
        <v>SINAPI</v>
      </c>
      <c r="D131" s="13" t="str">
        <f>VLOOKUP(B131,'Insumos e Serviços'!$A:$F,4,0)</f>
        <v>PEDREIRO COM ENCARGOS COMPLEMENTARES</v>
      </c>
      <c r="E131" s="12" t="str">
        <f>VLOOKUP(B131,'Insumos e Serviços'!$A:$F,5,0)</f>
        <v>H</v>
      </c>
      <c r="F131" s="66">
        <v>0.56499999999999995</v>
      </c>
      <c r="G131" s="15">
        <f>VLOOKUP(B131,'Insumos e Serviços'!$A:$F,6,0)</f>
        <v>23.25</v>
      </c>
      <c r="H131" s="15">
        <f t="shared" si="11"/>
        <v>13.13</v>
      </c>
    </row>
    <row r="132" spans="1:8" x14ac:dyDescent="0.2">
      <c r="A132" s="13" t="str">
        <f>VLOOKUP(B132,'Insumos e Serviços'!$A:$F,3,0)</f>
        <v>Composição</v>
      </c>
      <c r="B132" s="12" t="s">
        <v>3379</v>
      </c>
      <c r="C132" s="12" t="str">
        <f>VLOOKUP(B132,'Insumos e Serviços'!$A:$F,2,0)</f>
        <v>SINAPI</v>
      </c>
      <c r="D132" s="13" t="str">
        <f>VLOOKUP(B132,'Insumos e Serviços'!$A:$F,4,0)</f>
        <v>SERVENTE COM ENCARGOS COMPLEMENTARES</v>
      </c>
      <c r="E132" s="12" t="str">
        <f>VLOOKUP(B132,'Insumos e Serviços'!$A:$F,5,0)</f>
        <v>H</v>
      </c>
      <c r="F132" s="66">
        <v>0.63800000000000001</v>
      </c>
      <c r="G132" s="15">
        <f>VLOOKUP(B132,'Insumos e Serviços'!$A:$F,6,0)</f>
        <v>17.170000000000002</v>
      </c>
      <c r="H132" s="15">
        <f t="shared" si="11"/>
        <v>10.95</v>
      </c>
    </row>
    <row r="133" spans="1:8" ht="22.5" x14ac:dyDescent="0.2">
      <c r="A133" s="13" t="str">
        <f>VLOOKUP(B133,'Insumos e Serviços'!$A:$F,3,0)</f>
        <v>Composição</v>
      </c>
      <c r="B133" s="12" t="s">
        <v>3662</v>
      </c>
      <c r="C133" s="12" t="str">
        <f>VLOOKUP(B133,'Insumos e Serviços'!$A:$F,2,0)</f>
        <v>SINAPI</v>
      </c>
      <c r="D133" s="13" t="str">
        <f>VLOOKUP(B133,'Insumos e Serviços'!$A:$F,4,0)</f>
        <v>VIBRADOR DE IMERSÃO, DIÂMETRO DE PONTEIRA 45MM, MOTOR ELÉTRICO TRIFÁSICO POTÊNCIA DE 2 CV - CHP DIURNO. AF_06/2015</v>
      </c>
      <c r="E133" s="12" t="str">
        <f>VLOOKUP(B133,'Insumos e Serviços'!$A:$F,5,0)</f>
        <v>CHP</v>
      </c>
      <c r="F133" s="66">
        <v>5.6000000000000001E-2</v>
      </c>
      <c r="G133" s="15">
        <f>VLOOKUP(B133,'Insumos e Serviços'!$A:$F,6,0)</f>
        <v>1.5</v>
      </c>
      <c r="H133" s="15">
        <f t="shared" si="11"/>
        <v>0.08</v>
      </c>
    </row>
    <row r="134" spans="1:8" ht="22.5" x14ac:dyDescent="0.2">
      <c r="A134" s="13" t="str">
        <f>VLOOKUP(B134,'Insumos e Serviços'!$A:$F,3,0)</f>
        <v>Composição</v>
      </c>
      <c r="B134" s="12" t="s">
        <v>3660</v>
      </c>
      <c r="C134" s="12" t="str">
        <f>VLOOKUP(B134,'Insumos e Serviços'!$A:$F,2,0)</f>
        <v>SINAPI</v>
      </c>
      <c r="D134" s="13" t="str">
        <f>VLOOKUP(B134,'Insumos e Serviços'!$A:$F,4,0)</f>
        <v>VIBRADOR DE IMERSÃO, DIÂMETRO DE PONTEIRA 45MM, MOTOR ELÉTRICO TRIFÁSICO POTÊNCIA DE 2 CV - CHI DIURNO. AF_06/2015</v>
      </c>
      <c r="E134" s="12" t="str">
        <f>VLOOKUP(B134,'Insumos e Serviços'!$A:$F,5,0)</f>
        <v>CHI</v>
      </c>
      <c r="F134" s="66">
        <v>0.13300000000000001</v>
      </c>
      <c r="G134" s="15">
        <f>VLOOKUP(B134,'Insumos e Serviços'!$A:$F,6,0)</f>
        <v>0.44</v>
      </c>
      <c r="H134" s="15">
        <f t="shared" si="11"/>
        <v>0.05</v>
      </c>
    </row>
    <row r="135" spans="1:8" ht="23.25" thickBot="1" x14ac:dyDescent="0.25">
      <c r="A135" s="13" t="str">
        <f>VLOOKUP(B135,'Insumos e Serviços'!$A:$F,3,0)</f>
        <v>Insumo</v>
      </c>
      <c r="B135" s="12" t="s">
        <v>3321</v>
      </c>
      <c r="C135" s="12" t="str">
        <f>VLOOKUP(B135,'Insumos e Serviços'!$A:$F,2,0)</f>
        <v>SINAPI</v>
      </c>
      <c r="D135" s="13" t="str">
        <f>VLOOKUP(B135,'Insumos e Serviços'!$A:$F,4,0)</f>
        <v>CONCRETO USINADO BOMBEAVEL, CLASSE DE RESISTENCIA C30, COM BRITA 0 E 1, SLUMP = 100 +/- 20 MM, INCLUI SERVICO DE BOMBEAMENTO (NBR 8953)</v>
      </c>
      <c r="E135" s="12" t="str">
        <f>VLOOKUP(B135,'Insumos e Serviços'!$A:$F,5,0)</f>
        <v>m³</v>
      </c>
      <c r="F135" s="66">
        <v>1.103</v>
      </c>
      <c r="G135" s="15">
        <f>VLOOKUP(B135,'Insumos e Serviços'!$A:$F,6,0)</f>
        <v>342.72</v>
      </c>
      <c r="H135" s="15">
        <f t="shared" si="11"/>
        <v>378.02</v>
      </c>
    </row>
    <row r="136" spans="1:8" ht="15" thickTop="1" x14ac:dyDescent="0.2">
      <c r="A136" s="54"/>
      <c r="B136" s="79"/>
      <c r="C136" s="54"/>
      <c r="D136" s="54"/>
      <c r="E136" s="54"/>
      <c r="F136" s="54"/>
      <c r="G136" s="54"/>
      <c r="H136" s="54"/>
    </row>
    <row r="137" spans="1:8" x14ac:dyDescent="0.2">
      <c r="A137" s="62" t="s">
        <v>206</v>
      </c>
      <c r="B137" s="64"/>
      <c r="C137" s="62"/>
      <c r="D137" s="62" t="s">
        <v>207</v>
      </c>
      <c r="E137" s="64"/>
      <c r="F137" s="65"/>
      <c r="G137" s="63"/>
      <c r="H137" s="63"/>
    </row>
    <row r="138" spans="1:8" x14ac:dyDescent="0.2">
      <c r="A138" s="68" t="s">
        <v>211</v>
      </c>
      <c r="B138" s="67" t="str">
        <f>VLOOKUP(A138,'Orçamento Sintético'!$A:$H,2,0)</f>
        <v xml:space="preserve"> MPDFT0585 </v>
      </c>
      <c r="C138" s="67" t="str">
        <f>VLOOKUP(A138,'Orçamento Sintético'!$A:$H,3,0)</f>
        <v>Próprio</v>
      </c>
      <c r="D138" s="68" t="str">
        <f>VLOOKUP(A138,'Orçamento Sintético'!$A:$H,4,0)</f>
        <v>Copia da SIURB (039024) - Polimento mecânico em superfícies de concreto</v>
      </c>
      <c r="E138" s="67" t="str">
        <f>VLOOKUP(A138,'Orçamento Sintético'!$A:$H,5,0)</f>
        <v>m²</v>
      </c>
      <c r="F138" s="113"/>
      <c r="G138" s="114"/>
      <c r="H138" s="116">
        <f>SUM(H139:H141)</f>
        <v>5.53</v>
      </c>
    </row>
    <row r="139" spans="1:8" x14ac:dyDescent="0.2">
      <c r="A139" s="13" t="str">
        <f>VLOOKUP(B139,'Insumos e Serviços'!$A:$F,3,0)</f>
        <v>Composição</v>
      </c>
      <c r="B139" s="12" t="s">
        <v>3379</v>
      </c>
      <c r="C139" s="12" t="str">
        <f>VLOOKUP(B139,'Insumos e Serviços'!$A:$F,2,0)</f>
        <v>SINAPI</v>
      </c>
      <c r="D139" s="13" t="str">
        <f>VLOOKUP(B139,'Insumos e Serviços'!$A:$F,4,0)</f>
        <v>SERVENTE COM ENCARGOS COMPLEMENTARES</v>
      </c>
      <c r="E139" s="12" t="str">
        <f>VLOOKUP(B139,'Insumos e Serviços'!$A:$F,5,0)</f>
        <v>H</v>
      </c>
      <c r="F139" s="66">
        <v>0.25</v>
      </c>
      <c r="G139" s="15">
        <f>VLOOKUP(B139,'Insumos e Serviços'!$A:$F,6,0)</f>
        <v>17.170000000000002</v>
      </c>
      <c r="H139" s="15">
        <f t="shared" ref="H139:H141" si="12">TRUNC(F139*G139,2)</f>
        <v>4.29</v>
      </c>
    </row>
    <row r="140" spans="1:8" ht="22.5" x14ac:dyDescent="0.2">
      <c r="A140" s="13" t="str">
        <f>VLOOKUP(B140,'Insumos e Serviços'!$A:$F,3,0)</f>
        <v>Insumo</v>
      </c>
      <c r="B140" s="12" t="s">
        <v>2842</v>
      </c>
      <c r="C140" s="12" t="str">
        <f>VLOOKUP(B140,'Insumos e Serviços'!$A:$F,2,0)</f>
        <v>SINAPI</v>
      </c>
      <c r="D140" s="13" t="str">
        <f>VLOOKUP(B140,'Insumos e Serviços'!$A:$F,4,0)</f>
        <v>LIXADEIRA ELETRICA ANGULAR, PARA DISCO DE 7 " (180 MM), POTENCIA DE 2.200 W, *5.000* RPM, 220 V</v>
      </c>
      <c r="E140" s="12" t="str">
        <f>VLOOKUP(B140,'Insumos e Serviços'!$A:$F,5,0)</f>
        <v>UN</v>
      </c>
      <c r="F140" s="66">
        <v>5.0000000000000001E-4</v>
      </c>
      <c r="G140" s="15">
        <f>VLOOKUP(B140,'Insumos e Serviços'!$A:$F,6,0)</f>
        <v>812.63</v>
      </c>
      <c r="H140" s="15">
        <f t="shared" si="12"/>
        <v>0.4</v>
      </c>
    </row>
    <row r="141" spans="1:8" ht="15" thickBot="1" x14ac:dyDescent="0.25">
      <c r="A141" s="13" t="str">
        <f>VLOOKUP(B141,'Insumos e Serviços'!$A:$F,3,0)</f>
        <v>Insumo</v>
      </c>
      <c r="B141" s="12" t="s">
        <v>2960</v>
      </c>
      <c r="C141" s="12" t="str">
        <f>VLOOKUP(B141,'Insumos e Serviços'!$A:$F,2,0)</f>
        <v>SINAPI</v>
      </c>
      <c r="D141" s="13" t="str">
        <f>VLOOKUP(B141,'Insumos e Serviços'!$A:$F,4,0)</f>
        <v>DISCO DE LIXA PARA METAL, DIAMETRO = 180 MM, GRAO 120</v>
      </c>
      <c r="E141" s="12" t="str">
        <f>VLOOKUP(B141,'Insumos e Serviços'!$A:$F,5,0)</f>
        <v>UN</v>
      </c>
      <c r="F141" s="66">
        <v>0.13</v>
      </c>
      <c r="G141" s="15">
        <f>VLOOKUP(B141,'Insumos e Serviços'!$A:$F,6,0)</f>
        <v>6.47</v>
      </c>
      <c r="H141" s="15">
        <f t="shared" si="12"/>
        <v>0.84</v>
      </c>
    </row>
    <row r="142" spans="1:8" ht="15" thickTop="1" x14ac:dyDescent="0.2">
      <c r="A142" s="54"/>
      <c r="B142" s="79"/>
      <c r="C142" s="54"/>
      <c r="D142" s="54"/>
      <c r="E142" s="54"/>
      <c r="F142" s="54"/>
      <c r="G142" s="54"/>
      <c r="H142" s="54"/>
    </row>
    <row r="143" spans="1:8" x14ac:dyDescent="0.2">
      <c r="A143" s="68" t="s">
        <v>214</v>
      </c>
      <c r="B143" s="67" t="str">
        <f>VLOOKUP(A143,'Orçamento Sintético'!$A:$H,2,0)</f>
        <v xml:space="preserve"> MPDFT0553 </v>
      </c>
      <c r="C143" s="67" t="str">
        <f>VLOOKUP(A143,'Orçamento Sintético'!$A:$H,3,0)</f>
        <v>Próprio</v>
      </c>
      <c r="D143" s="68" t="str">
        <f>VLOOKUP(A143,'Orçamento Sintético'!$A:$H,4,0)</f>
        <v>Copia da SEINFRA (C0929) - Corte em concreto deteriorado</v>
      </c>
      <c r="E143" s="67" t="str">
        <f>VLOOKUP(A143,'Orçamento Sintético'!$A:$H,5,0)</f>
        <v>m²</v>
      </c>
      <c r="F143" s="113"/>
      <c r="G143" s="114"/>
      <c r="H143" s="116">
        <f>SUM(H144:H144)</f>
        <v>34.340000000000003</v>
      </c>
    </row>
    <row r="144" spans="1:8" ht="15" thickBot="1" x14ac:dyDescent="0.25">
      <c r="A144" s="13" t="str">
        <f>VLOOKUP(B144,'Insumos e Serviços'!$A:$F,3,0)</f>
        <v>Composição</v>
      </c>
      <c r="B144" s="12" t="s">
        <v>3379</v>
      </c>
      <c r="C144" s="12" t="str">
        <f>VLOOKUP(B144,'Insumos e Serviços'!$A:$F,2,0)</f>
        <v>SINAPI</v>
      </c>
      <c r="D144" s="13" t="str">
        <f>VLOOKUP(B144,'Insumos e Serviços'!$A:$F,4,0)</f>
        <v>SERVENTE COM ENCARGOS COMPLEMENTARES</v>
      </c>
      <c r="E144" s="12" t="str">
        <f>VLOOKUP(B144,'Insumos e Serviços'!$A:$F,5,0)</f>
        <v>H</v>
      </c>
      <c r="F144" s="66">
        <v>2</v>
      </c>
      <c r="G144" s="15">
        <f>VLOOKUP(B144,'Insumos e Serviços'!$A:$F,6,0)</f>
        <v>17.170000000000002</v>
      </c>
      <c r="H144" s="15">
        <f>TRUNC(F144*G144,2)</f>
        <v>34.340000000000003</v>
      </c>
    </row>
    <row r="145" spans="1:8" ht="15" thickTop="1" x14ac:dyDescent="0.2">
      <c r="A145" s="54"/>
      <c r="B145" s="79"/>
      <c r="C145" s="54"/>
      <c r="D145" s="54"/>
      <c r="E145" s="54"/>
      <c r="F145" s="54"/>
      <c r="G145" s="54"/>
      <c r="H145" s="54"/>
    </row>
    <row r="146" spans="1:8" x14ac:dyDescent="0.2">
      <c r="A146" s="68" t="s">
        <v>217</v>
      </c>
      <c r="B146" s="67" t="str">
        <f>VLOOKUP(A146,'Orçamento Sintético'!$A:$H,2,0)</f>
        <v xml:space="preserve"> MPDFT0570 </v>
      </c>
      <c r="C146" s="67" t="str">
        <f>VLOOKUP(A146,'Orçamento Sintético'!$A:$H,3,0)</f>
        <v>Próprio</v>
      </c>
      <c r="D146" s="68" t="str">
        <f>VLOOKUP(A146,'Orçamento Sintético'!$A:$H,4,0)</f>
        <v>Copia da SEINFRA (C3095) - Limpeza de superfície com escova de aço</v>
      </c>
      <c r="E146" s="67" t="str">
        <f>VLOOKUP(A146,'Orçamento Sintético'!$A:$H,5,0)</f>
        <v>m²</v>
      </c>
      <c r="F146" s="113"/>
      <c r="G146" s="114"/>
      <c r="H146" s="116">
        <f>SUM(H147:H147)</f>
        <v>6.86</v>
      </c>
    </row>
    <row r="147" spans="1:8" ht="15" thickBot="1" x14ac:dyDescent="0.25">
      <c r="A147" s="13" t="str">
        <f>VLOOKUP(B147,'Insumos e Serviços'!$A:$F,3,0)</f>
        <v>Composição</v>
      </c>
      <c r="B147" s="12" t="s">
        <v>3379</v>
      </c>
      <c r="C147" s="12" t="str">
        <f>VLOOKUP(B147,'Insumos e Serviços'!$A:$F,2,0)</f>
        <v>SINAPI</v>
      </c>
      <c r="D147" s="13" t="str">
        <f>VLOOKUP(B147,'Insumos e Serviços'!$A:$F,4,0)</f>
        <v>SERVENTE COM ENCARGOS COMPLEMENTARES</v>
      </c>
      <c r="E147" s="12" t="str">
        <f>VLOOKUP(B147,'Insumos e Serviços'!$A:$F,5,0)</f>
        <v>H</v>
      </c>
      <c r="F147" s="66">
        <v>0.4</v>
      </c>
      <c r="G147" s="15">
        <f>VLOOKUP(B147,'Insumos e Serviços'!$A:$F,6,0)</f>
        <v>17.170000000000002</v>
      </c>
      <c r="H147" s="15">
        <f>TRUNC(F147*G147,2)</f>
        <v>6.86</v>
      </c>
    </row>
    <row r="148" spans="1:8" ht="15" thickTop="1" x14ac:dyDescent="0.2">
      <c r="A148" s="54"/>
      <c r="B148" s="79"/>
      <c r="C148" s="54"/>
      <c r="D148" s="54"/>
      <c r="E148" s="54"/>
      <c r="F148" s="54"/>
      <c r="G148" s="54"/>
      <c r="H148" s="54"/>
    </row>
    <row r="149" spans="1:8" x14ac:dyDescent="0.2">
      <c r="A149" s="68" t="s">
        <v>220</v>
      </c>
      <c r="B149" s="67" t="str">
        <f>VLOOKUP(A149,'Orçamento Sintético'!$A:$H,2,0)</f>
        <v xml:space="preserve"> MPDFT0571 </v>
      </c>
      <c r="C149" s="67" t="str">
        <f>VLOOKUP(A149,'Orçamento Sintético'!$A:$H,3,0)</f>
        <v>Próprio</v>
      </c>
      <c r="D149" s="68" t="str">
        <f>VLOOKUP(A149,'Orçamento Sintético'!$A:$H,4,0)</f>
        <v>Copia da SEINFRA (C0094) - Apicoamento em concreto/preparo da superfície</v>
      </c>
      <c r="E149" s="67" t="str">
        <f>VLOOKUP(A149,'Orçamento Sintético'!$A:$H,5,0)</f>
        <v>m²</v>
      </c>
      <c r="F149" s="113"/>
      <c r="G149" s="114"/>
      <c r="H149" s="116">
        <f>SUM(H150:H150)</f>
        <v>34.340000000000003</v>
      </c>
    </row>
    <row r="150" spans="1:8" ht="15" thickBot="1" x14ac:dyDescent="0.25">
      <c r="A150" s="13" t="str">
        <f>VLOOKUP(B150,'Insumos e Serviços'!$A:$F,3,0)</f>
        <v>Composição</v>
      </c>
      <c r="B150" s="12" t="s">
        <v>3379</v>
      </c>
      <c r="C150" s="12" t="str">
        <f>VLOOKUP(B150,'Insumos e Serviços'!$A:$F,2,0)</f>
        <v>SINAPI</v>
      </c>
      <c r="D150" s="13" t="str">
        <f>VLOOKUP(B150,'Insumos e Serviços'!$A:$F,4,0)</f>
        <v>SERVENTE COM ENCARGOS COMPLEMENTARES</v>
      </c>
      <c r="E150" s="12" t="str">
        <f>VLOOKUP(B150,'Insumos e Serviços'!$A:$F,5,0)</f>
        <v>H</v>
      </c>
      <c r="F150" s="66">
        <v>2</v>
      </c>
      <c r="G150" s="15">
        <f>VLOOKUP(B150,'Insumos e Serviços'!$A:$F,6,0)</f>
        <v>17.170000000000002</v>
      </c>
      <c r="H150" s="15">
        <f>TRUNC(F150*G150,2)</f>
        <v>34.340000000000003</v>
      </c>
    </row>
    <row r="151" spans="1:8" ht="15" thickTop="1" x14ac:dyDescent="0.2">
      <c r="A151" s="54"/>
      <c r="B151" s="79"/>
      <c r="C151" s="54"/>
      <c r="D151" s="54"/>
      <c r="E151" s="54"/>
      <c r="F151" s="54"/>
      <c r="G151" s="54"/>
      <c r="H151" s="54"/>
    </row>
    <row r="152" spans="1:8" ht="22.5" x14ac:dyDescent="0.2">
      <c r="A152" s="68" t="s">
        <v>223</v>
      </c>
      <c r="B152" s="67" t="str">
        <f>VLOOKUP(A152,'Orçamento Sintético'!$A:$H,2,0)</f>
        <v xml:space="preserve"> MPDFT0572 </v>
      </c>
      <c r="C152" s="67" t="str">
        <f>VLOOKUP(A152,'Orçamento Sintético'!$A:$H,3,0)</f>
        <v>Próprio</v>
      </c>
      <c r="D152" s="68" t="str">
        <f>VLOOKUP(A152,'Orçamento Sintético'!$A:$H,4,0)</f>
        <v>Copia da SEINFRA (C3106) - Reposição de armadura oxidada (Reforço, Fornecimento, dobragem e colocação)</v>
      </c>
      <c r="E152" s="67" t="str">
        <f>VLOOKUP(A152,'Orçamento Sintético'!$A:$H,5,0)</f>
        <v>KG</v>
      </c>
      <c r="F152" s="113"/>
      <c r="G152" s="114"/>
      <c r="H152" s="116">
        <f>SUM(H153:H156)</f>
        <v>25.82</v>
      </c>
    </row>
    <row r="153" spans="1:8" x14ac:dyDescent="0.2">
      <c r="A153" s="13" t="str">
        <f>VLOOKUP(B153,'Insumos e Serviços'!$A:$F,3,0)</f>
        <v>Composição</v>
      </c>
      <c r="B153" s="12" t="s">
        <v>3634</v>
      </c>
      <c r="C153" s="12" t="str">
        <f>VLOOKUP(B153,'Insumos e Serviços'!$A:$F,2,0)</f>
        <v>SINAPI</v>
      </c>
      <c r="D153" s="13" t="str">
        <f>VLOOKUP(B153,'Insumos e Serviços'!$A:$F,4,0)</f>
        <v>ARMADOR COM ENCARGOS COMPLEMENTARES</v>
      </c>
      <c r="E153" s="12" t="str">
        <f>VLOOKUP(B153,'Insumos e Serviços'!$A:$F,5,0)</f>
        <v>H</v>
      </c>
      <c r="F153" s="66">
        <v>0.2</v>
      </c>
      <c r="G153" s="15">
        <f>VLOOKUP(B153,'Insumos e Serviços'!$A:$F,6,0)</f>
        <v>23.13</v>
      </c>
      <c r="H153" s="15">
        <f t="shared" ref="H153:H156" si="13">TRUNC(F153*G153,2)</f>
        <v>4.62</v>
      </c>
    </row>
    <row r="154" spans="1:8" x14ac:dyDescent="0.2">
      <c r="A154" s="13" t="str">
        <f>VLOOKUP(B154,'Insumos e Serviços'!$A:$F,3,0)</f>
        <v>Composição</v>
      </c>
      <c r="B154" s="12" t="s">
        <v>3697</v>
      </c>
      <c r="C154" s="12" t="str">
        <f>VLOOKUP(B154,'Insumos e Serviços'!$A:$F,2,0)</f>
        <v>SINAPI</v>
      </c>
      <c r="D154" s="13" t="str">
        <f>VLOOKUP(B154,'Insumos e Serviços'!$A:$F,4,0)</f>
        <v>AJUDANTE DE ARMADOR COM ENCARGOS COMPLEMENTARES</v>
      </c>
      <c r="E154" s="12" t="str">
        <f>VLOOKUP(B154,'Insumos e Serviços'!$A:$F,5,0)</f>
        <v>H</v>
      </c>
      <c r="F154" s="66">
        <v>0.5</v>
      </c>
      <c r="G154" s="15">
        <f>VLOOKUP(B154,'Insumos e Serviços'!$A:$F,6,0)</f>
        <v>17.98</v>
      </c>
      <c r="H154" s="15">
        <f t="shared" si="13"/>
        <v>8.99</v>
      </c>
    </row>
    <row r="155" spans="1:8" x14ac:dyDescent="0.2">
      <c r="A155" s="13" t="str">
        <f>VLOOKUP(B155,'Insumos e Serviços'!$A:$F,3,0)</f>
        <v>Insumo</v>
      </c>
      <c r="B155" s="12" t="s">
        <v>2991</v>
      </c>
      <c r="C155" s="12" t="str">
        <f>VLOOKUP(B155,'Insumos e Serviços'!$A:$F,2,0)</f>
        <v>SINAPI</v>
      </c>
      <c r="D155" s="13" t="str">
        <f>VLOOKUP(B155,'Insumos e Serviços'!$A:$F,4,0)</f>
        <v>ACO CA-50, 10,0 MM, VERGALHAO</v>
      </c>
      <c r="E155" s="12" t="str">
        <f>VLOOKUP(B155,'Insumos e Serviços'!$A:$F,5,0)</f>
        <v>KG</v>
      </c>
      <c r="F155" s="66">
        <v>1.2</v>
      </c>
      <c r="G155" s="15">
        <f>VLOOKUP(B155,'Insumos e Serviços'!$A:$F,6,0)</f>
        <v>9.52</v>
      </c>
      <c r="H155" s="15">
        <f t="shared" si="13"/>
        <v>11.42</v>
      </c>
    </row>
    <row r="156" spans="1:8" ht="15" thickBot="1" x14ac:dyDescent="0.25">
      <c r="A156" s="13" t="str">
        <f>VLOOKUP(B156,'Insumos e Serviços'!$A:$F,3,0)</f>
        <v>Insumo</v>
      </c>
      <c r="B156" s="12" t="s">
        <v>2765</v>
      </c>
      <c r="C156" s="12" t="str">
        <f>VLOOKUP(B156,'Insumos e Serviços'!$A:$F,2,0)</f>
        <v>SINAPI</v>
      </c>
      <c r="D156" s="13" t="str">
        <f>VLOOKUP(B156,'Insumos e Serviços'!$A:$F,4,0)</f>
        <v>ARAME RECOZIDO 16 BWG, D = 1,60 MM (0,016 KG/M) OU 18 BWG, D = 1,25 MM (0,01 KG/M)</v>
      </c>
      <c r="E156" s="12" t="str">
        <f>VLOOKUP(B156,'Insumos e Serviços'!$A:$F,5,0)</f>
        <v>KG</v>
      </c>
      <c r="F156" s="66">
        <v>0.04</v>
      </c>
      <c r="G156" s="15">
        <f>VLOOKUP(B156,'Insumos e Serviços'!$A:$F,6,0)</f>
        <v>19.829999999999998</v>
      </c>
      <c r="H156" s="15">
        <f t="shared" si="13"/>
        <v>0.79</v>
      </c>
    </row>
    <row r="157" spans="1:8" ht="15" thickTop="1" x14ac:dyDescent="0.2">
      <c r="A157" s="54"/>
      <c r="B157" s="79"/>
      <c r="C157" s="54"/>
      <c r="D157" s="54"/>
      <c r="E157" s="54"/>
      <c r="F157" s="54"/>
      <c r="G157" s="54"/>
      <c r="H157" s="54"/>
    </row>
    <row r="158" spans="1:8" ht="22.5" x14ac:dyDescent="0.2">
      <c r="A158" s="68" t="s">
        <v>226</v>
      </c>
      <c r="B158" s="67" t="str">
        <f>VLOOKUP(A158,'Orçamento Sintético'!$A:$H,2,0)</f>
        <v xml:space="preserve"> MPDFT0573 </v>
      </c>
      <c r="C158" s="67" t="str">
        <f>VLOOKUP(A158,'Orçamento Sintético'!$A:$H,3,0)</f>
        <v>Próprio</v>
      </c>
      <c r="D158" s="68" t="str">
        <f>VLOOKUP(A158,'Orçamento Sintético'!$A:$H,4,0)</f>
        <v>Copia da SEINFRA (C4740) - Recuperação de concreto, sem reforço reconstituição com argamassa polimérica esp.=25mm</v>
      </c>
      <c r="E158" s="67" t="str">
        <f>VLOOKUP(A158,'Orçamento Sintético'!$A:$H,5,0)</f>
        <v>m²</v>
      </c>
      <c r="F158" s="113"/>
      <c r="G158" s="114"/>
      <c r="H158" s="116">
        <f>SUM(H159:H164)</f>
        <v>269.95000000000005</v>
      </c>
    </row>
    <row r="159" spans="1:8" x14ac:dyDescent="0.2">
      <c r="A159" s="13" t="str">
        <f>VLOOKUP(B159,'Insumos e Serviços'!$A:$F,3,0)</f>
        <v>Composição</v>
      </c>
      <c r="B159" s="12" t="s">
        <v>3634</v>
      </c>
      <c r="C159" s="12" t="str">
        <f>VLOOKUP(B159,'Insumos e Serviços'!$A:$F,2,0)</f>
        <v>SINAPI</v>
      </c>
      <c r="D159" s="13" t="str">
        <f>VLOOKUP(B159,'Insumos e Serviços'!$A:$F,4,0)</f>
        <v>ARMADOR COM ENCARGOS COMPLEMENTARES</v>
      </c>
      <c r="E159" s="12" t="str">
        <f>VLOOKUP(B159,'Insumos e Serviços'!$A:$F,5,0)</f>
        <v>H</v>
      </c>
      <c r="F159" s="66">
        <v>1.5</v>
      </c>
      <c r="G159" s="15">
        <f>VLOOKUP(B159,'Insumos e Serviços'!$A:$F,6,0)</f>
        <v>23.13</v>
      </c>
      <c r="H159" s="15">
        <f t="shared" ref="H159:H164" si="14">TRUNC(F159*G159,2)</f>
        <v>34.69</v>
      </c>
    </row>
    <row r="160" spans="1:8" x14ac:dyDescent="0.2">
      <c r="A160" s="13" t="str">
        <f>VLOOKUP(B160,'Insumos e Serviços'!$A:$F,3,0)</f>
        <v>Composição</v>
      </c>
      <c r="B160" s="12" t="s">
        <v>3697</v>
      </c>
      <c r="C160" s="12" t="str">
        <f>VLOOKUP(B160,'Insumos e Serviços'!$A:$F,2,0)</f>
        <v>SINAPI</v>
      </c>
      <c r="D160" s="13" t="str">
        <f>VLOOKUP(B160,'Insumos e Serviços'!$A:$F,4,0)</f>
        <v>AJUDANTE DE ARMADOR COM ENCARGOS COMPLEMENTARES</v>
      </c>
      <c r="E160" s="12" t="str">
        <f>VLOOKUP(B160,'Insumos e Serviços'!$A:$F,5,0)</f>
        <v>H</v>
      </c>
      <c r="F160" s="66">
        <v>4</v>
      </c>
      <c r="G160" s="15">
        <f>VLOOKUP(B160,'Insumos e Serviços'!$A:$F,6,0)</f>
        <v>17.98</v>
      </c>
      <c r="H160" s="15">
        <f t="shared" si="14"/>
        <v>71.92</v>
      </c>
    </row>
    <row r="161" spans="1:8" x14ac:dyDescent="0.2">
      <c r="A161" s="13" t="str">
        <f>VLOOKUP(B161,'Insumos e Serviços'!$A:$F,3,0)</f>
        <v>Composição</v>
      </c>
      <c r="B161" s="12" t="s">
        <v>3391</v>
      </c>
      <c r="C161" s="12" t="str">
        <f>VLOOKUP(B161,'Insumos e Serviços'!$A:$F,2,0)</f>
        <v>SINAPI</v>
      </c>
      <c r="D161" s="13" t="str">
        <f>VLOOKUP(B161,'Insumos e Serviços'!$A:$F,4,0)</f>
        <v>PEDREIRO COM ENCARGOS COMPLEMENTARES</v>
      </c>
      <c r="E161" s="12" t="str">
        <f>VLOOKUP(B161,'Insumos e Serviços'!$A:$F,5,0)</f>
        <v>H</v>
      </c>
      <c r="F161" s="66">
        <v>1</v>
      </c>
      <c r="G161" s="15">
        <f>VLOOKUP(B161,'Insumos e Serviços'!$A:$F,6,0)</f>
        <v>23.25</v>
      </c>
      <c r="H161" s="15">
        <f t="shared" si="14"/>
        <v>23.25</v>
      </c>
    </row>
    <row r="162" spans="1:8" x14ac:dyDescent="0.2">
      <c r="A162" s="13" t="str">
        <f>VLOOKUP(B162,'Insumos e Serviços'!$A:$F,3,0)</f>
        <v>Insumo</v>
      </c>
      <c r="B162" s="12" t="s">
        <v>2860</v>
      </c>
      <c r="C162" s="12" t="str">
        <f>VLOOKUP(B162,'Insumos e Serviços'!$A:$F,2,0)</f>
        <v>Próprio</v>
      </c>
      <c r="D162" s="13" t="str">
        <f>VLOOKUP(B162,'Insumos e Serviços'!$A:$F,4,0)</f>
        <v>Inibidor nitroprimer para proteção de armadura</v>
      </c>
      <c r="E162" s="12" t="str">
        <f>VLOOKUP(B162,'Insumos e Serviços'!$A:$F,5,0)</f>
        <v>kg</v>
      </c>
      <c r="F162" s="66">
        <v>0.32</v>
      </c>
      <c r="G162" s="15">
        <f>VLOOKUP(B162,'Insumos e Serviços'!$A:$F,6,0)</f>
        <v>63</v>
      </c>
      <c r="H162" s="15">
        <f t="shared" si="14"/>
        <v>20.16</v>
      </c>
    </row>
    <row r="163" spans="1:8" x14ac:dyDescent="0.2">
      <c r="A163" s="13" t="str">
        <f>VLOOKUP(B163,'Insumos e Serviços'!$A:$F,3,0)</f>
        <v>Insumo</v>
      </c>
      <c r="B163" s="12" t="s">
        <v>2662</v>
      </c>
      <c r="C163" s="12" t="str">
        <f>VLOOKUP(B163,'Insumos e Serviços'!$A:$F,2,0)</f>
        <v>Próprio</v>
      </c>
      <c r="D163" s="13" t="str">
        <f>VLOOKUP(B163,'Insumos e Serviços'!$A:$F,4,0)</f>
        <v>Nitobond ar emulsão para aplicação de ponte de aderência</v>
      </c>
      <c r="E163" s="12" t="str">
        <f>VLOOKUP(B163,'Insumos e Serviços'!$A:$F,5,0)</f>
        <v>kg</v>
      </c>
      <c r="F163" s="66">
        <v>1.28</v>
      </c>
      <c r="G163" s="15">
        <f>VLOOKUP(B163,'Insumos e Serviços'!$A:$F,6,0)</f>
        <v>5.52</v>
      </c>
      <c r="H163" s="15">
        <f t="shared" si="14"/>
        <v>7.06</v>
      </c>
    </row>
    <row r="164" spans="1:8" ht="15" thickBot="1" x14ac:dyDescent="0.25">
      <c r="A164" s="13" t="str">
        <f>VLOOKUP(B164,'Insumos e Serviços'!$A:$F,3,0)</f>
        <v>Insumo</v>
      </c>
      <c r="B164" s="12" t="s">
        <v>3169</v>
      </c>
      <c r="C164" s="12" t="str">
        <f>VLOOKUP(B164,'Insumos e Serviços'!$A:$F,2,0)</f>
        <v>SINAPI</v>
      </c>
      <c r="D164" s="13" t="str">
        <f>VLOOKUP(B164,'Insumos e Serviços'!$A:$F,4,0)</f>
        <v>ARGAMASSA POLIMERICA DE REPARO ESTRUTURAL, BICOMPONENTE</v>
      </c>
      <c r="E164" s="12" t="str">
        <f>VLOOKUP(B164,'Insumos e Serviços'!$A:$F,5,0)</f>
        <v>KG</v>
      </c>
      <c r="F164" s="66">
        <v>32.25</v>
      </c>
      <c r="G164" s="15">
        <f>VLOOKUP(B164,'Insumos e Serviços'!$A:$F,6,0)</f>
        <v>3.5</v>
      </c>
      <c r="H164" s="15">
        <f t="shared" si="14"/>
        <v>112.87</v>
      </c>
    </row>
    <row r="165" spans="1:8" ht="15" thickTop="1" x14ac:dyDescent="0.2">
      <c r="A165" s="54"/>
      <c r="B165" s="79"/>
      <c r="C165" s="54"/>
      <c r="D165" s="54"/>
      <c r="E165" s="54"/>
      <c r="F165" s="54"/>
      <c r="G165" s="54"/>
      <c r="H165" s="54"/>
    </row>
    <row r="166" spans="1:8" ht="22.5" x14ac:dyDescent="0.2">
      <c r="A166" s="68" t="s">
        <v>229</v>
      </c>
      <c r="B166" s="67" t="str">
        <f>VLOOKUP(A166,'Orçamento Sintético'!$A:$H,2,0)</f>
        <v xml:space="preserve"> MPDFT0586 </v>
      </c>
      <c r="C166" s="67" t="str">
        <f>VLOOKUP(A166,'Orçamento Sintético'!$A:$H,3,0)</f>
        <v>Próprio</v>
      </c>
      <c r="D166" s="68" t="str">
        <f>VLOOKUP(A166,'Orçamento Sintético'!$A:$H,4,0)</f>
        <v>Copia da SEINFRA (C2900) - Pintura proteção c/ Inibidor Migratório Corrosão, 3 demãos</v>
      </c>
      <c r="E166" s="67" t="str">
        <f>VLOOKUP(A166,'Orçamento Sintético'!$A:$H,5,0)</f>
        <v>m²</v>
      </c>
      <c r="F166" s="113"/>
      <c r="G166" s="114"/>
      <c r="H166" s="116">
        <f>SUM(H167:H169)</f>
        <v>21.990000000000002</v>
      </c>
    </row>
    <row r="167" spans="1:8" x14ac:dyDescent="0.2">
      <c r="A167" s="13" t="str">
        <f>VLOOKUP(B167,'Insumos e Serviços'!$A:$F,3,0)</f>
        <v>Composição</v>
      </c>
      <c r="B167" s="12" t="s">
        <v>3391</v>
      </c>
      <c r="C167" s="12" t="str">
        <f>VLOOKUP(B167,'Insumos e Serviços'!$A:$F,2,0)</f>
        <v>SINAPI</v>
      </c>
      <c r="D167" s="13" t="str">
        <f>VLOOKUP(B167,'Insumos e Serviços'!$A:$F,4,0)</f>
        <v>PEDREIRO COM ENCARGOS COMPLEMENTARES</v>
      </c>
      <c r="E167" s="12" t="str">
        <f>VLOOKUP(B167,'Insumos e Serviços'!$A:$F,5,0)</f>
        <v>H</v>
      </c>
      <c r="F167" s="66">
        <v>0.4</v>
      </c>
      <c r="G167" s="15">
        <f>VLOOKUP(B167,'Insumos e Serviços'!$A:$F,6,0)</f>
        <v>23.25</v>
      </c>
      <c r="H167" s="15">
        <f t="shared" ref="H167:H169" si="15">TRUNC(F167*G167,2)</f>
        <v>9.3000000000000007</v>
      </c>
    </row>
    <row r="168" spans="1:8" x14ac:dyDescent="0.2">
      <c r="A168" s="13" t="str">
        <f>VLOOKUP(B168,'Insumos e Serviços'!$A:$F,3,0)</f>
        <v>Composição</v>
      </c>
      <c r="B168" s="12" t="s">
        <v>3379</v>
      </c>
      <c r="C168" s="12" t="str">
        <f>VLOOKUP(B168,'Insumos e Serviços'!$A:$F,2,0)</f>
        <v>SINAPI</v>
      </c>
      <c r="D168" s="13" t="str">
        <f>VLOOKUP(B168,'Insumos e Serviços'!$A:$F,4,0)</f>
        <v>SERVENTE COM ENCARGOS COMPLEMENTARES</v>
      </c>
      <c r="E168" s="12" t="str">
        <f>VLOOKUP(B168,'Insumos e Serviços'!$A:$F,5,0)</f>
        <v>H</v>
      </c>
      <c r="F168" s="66">
        <v>0.2</v>
      </c>
      <c r="G168" s="15">
        <f>VLOOKUP(B168,'Insumos e Serviços'!$A:$F,6,0)</f>
        <v>17.170000000000002</v>
      </c>
      <c r="H168" s="15">
        <f t="shared" si="15"/>
        <v>3.43</v>
      </c>
    </row>
    <row r="169" spans="1:8" ht="15" thickBot="1" x14ac:dyDescent="0.25">
      <c r="A169" s="13" t="str">
        <f>VLOOKUP(B169,'Insumos e Serviços'!$A:$F,3,0)</f>
        <v>Insumo</v>
      </c>
      <c r="B169" s="12" t="s">
        <v>2691</v>
      </c>
      <c r="C169" s="12" t="str">
        <f>VLOOKUP(B169,'Insumos e Serviços'!$A:$F,2,0)</f>
        <v>Próprio</v>
      </c>
      <c r="D169" s="13" t="str">
        <f>VLOOKUP(B169,'Insumos e Serviços'!$A:$F,4,0)</f>
        <v>Inibidor de corrosão migratório MCI2020</v>
      </c>
      <c r="E169" s="12" t="str">
        <f>VLOOKUP(B169,'Insumos e Serviços'!$A:$F,5,0)</f>
        <v>l</v>
      </c>
      <c r="F169" s="66">
        <v>0.3</v>
      </c>
      <c r="G169" s="15">
        <f>VLOOKUP(B169,'Insumos e Serviços'!$A:$F,6,0)</f>
        <v>30.87</v>
      </c>
      <c r="H169" s="15">
        <f t="shared" si="15"/>
        <v>9.26</v>
      </c>
    </row>
    <row r="170" spans="1:8" ht="15" thickTop="1" x14ac:dyDescent="0.2">
      <c r="A170" s="54"/>
      <c r="B170" s="79"/>
      <c r="C170" s="54"/>
      <c r="D170" s="54"/>
      <c r="E170" s="54"/>
      <c r="F170" s="54"/>
      <c r="G170" s="54"/>
      <c r="H170" s="54"/>
    </row>
    <row r="171" spans="1:8" x14ac:dyDescent="0.2">
      <c r="A171" s="68" t="s">
        <v>232</v>
      </c>
      <c r="B171" s="67" t="str">
        <f>VLOOKUP(A171,'Orçamento Sintético'!$A:$H,2,0)</f>
        <v xml:space="preserve"> MPDFT0587 </v>
      </c>
      <c r="C171" s="67" t="str">
        <f>VLOOKUP(A171,'Orçamento Sintético'!$A:$H,3,0)</f>
        <v>Próprio</v>
      </c>
      <c r="D171" s="68" t="str">
        <f>VLOOKUP(A171,'Orçamento Sintético'!$A:$H,4,0)</f>
        <v>Copia da SEINFRA (C0098) - Aplicação de adesivo estrutural base epoxi</v>
      </c>
      <c r="E171" s="67" t="str">
        <f>VLOOKUP(A171,'Orçamento Sintético'!$A:$H,5,0)</f>
        <v>kg</v>
      </c>
      <c r="F171" s="113"/>
      <c r="G171" s="114"/>
      <c r="H171" s="116">
        <f>SUM(H172:H173)</f>
        <v>64.180000000000007</v>
      </c>
    </row>
    <row r="172" spans="1:8" x14ac:dyDescent="0.2">
      <c r="A172" s="13" t="str">
        <f>VLOOKUP(B172,'Insumos e Serviços'!$A:$F,3,0)</f>
        <v>Composição</v>
      </c>
      <c r="B172" s="12" t="s">
        <v>3391</v>
      </c>
      <c r="C172" s="12" t="str">
        <f>VLOOKUP(B172,'Insumos e Serviços'!$A:$F,2,0)</f>
        <v>SINAPI</v>
      </c>
      <c r="D172" s="13" t="str">
        <f>VLOOKUP(B172,'Insumos e Serviços'!$A:$F,4,0)</f>
        <v>PEDREIRO COM ENCARGOS COMPLEMENTARES</v>
      </c>
      <c r="E172" s="12" t="str">
        <f>VLOOKUP(B172,'Insumos e Serviços'!$A:$F,5,0)</f>
        <v>H</v>
      </c>
      <c r="F172" s="66">
        <v>0.8</v>
      </c>
      <c r="G172" s="15">
        <f>VLOOKUP(B172,'Insumos e Serviços'!$A:$F,6,0)</f>
        <v>23.25</v>
      </c>
      <c r="H172" s="15">
        <f t="shared" ref="H172:H173" si="16">TRUNC(F172*G172,2)</f>
        <v>18.600000000000001</v>
      </c>
    </row>
    <row r="173" spans="1:8" ht="15" thickBot="1" x14ac:dyDescent="0.25">
      <c r="A173" s="13" t="str">
        <f>VLOOKUP(B173,'Insumos e Serviços'!$A:$F,3,0)</f>
        <v>Insumo</v>
      </c>
      <c r="B173" s="12" t="s">
        <v>3156</v>
      </c>
      <c r="C173" s="12" t="str">
        <f>VLOOKUP(B173,'Insumos e Serviços'!$A:$F,2,0)</f>
        <v>SINAPI</v>
      </c>
      <c r="D173" s="13" t="str">
        <f>VLOOKUP(B173,'Insumos e Serviços'!$A:$F,4,0)</f>
        <v>ADESIVO ESTRUTURAL A BASE DE RESINA EPOXI, BICOMPONENTE, FLUIDO</v>
      </c>
      <c r="E173" s="12" t="str">
        <f>VLOOKUP(B173,'Insumos e Serviços'!$A:$F,5,0)</f>
        <v>KG</v>
      </c>
      <c r="F173" s="66">
        <v>1</v>
      </c>
      <c r="G173" s="15">
        <f>VLOOKUP(B173,'Insumos e Serviços'!$A:$F,6,0)</f>
        <v>45.58</v>
      </c>
      <c r="H173" s="15">
        <f t="shared" si="16"/>
        <v>45.58</v>
      </c>
    </row>
    <row r="174" spans="1:8" ht="15" thickTop="1" x14ac:dyDescent="0.2">
      <c r="A174" s="54"/>
      <c r="B174" s="79"/>
      <c r="C174" s="54"/>
      <c r="D174" s="54"/>
      <c r="E174" s="54"/>
      <c r="F174" s="54"/>
      <c r="G174" s="54"/>
      <c r="H174" s="54"/>
    </row>
    <row r="175" spans="1:8" ht="22.5" x14ac:dyDescent="0.2">
      <c r="A175" s="68" t="s">
        <v>236</v>
      </c>
      <c r="B175" s="67" t="str">
        <f>VLOOKUP(A175,'Orçamento Sintético'!$A:$H,2,0)</f>
        <v xml:space="preserve"> MPDFT0590 </v>
      </c>
      <c r="C175" s="67" t="str">
        <f>VLOOKUP(A175,'Orçamento Sintético'!$A:$H,3,0)</f>
        <v>Próprio</v>
      </c>
      <c r="D175" s="68" t="str">
        <f>VLOOKUP(A175,'Orçamento Sintético'!$A:$H,4,0)</f>
        <v>Copia da SINAPI (100716) - Hidrojateamento em estrutura de aço carbono com água e areia</v>
      </c>
      <c r="E175" s="67" t="str">
        <f>VLOOKUP(A175,'Orçamento Sintético'!$A:$H,5,0)</f>
        <v>m²</v>
      </c>
      <c r="F175" s="113"/>
      <c r="G175" s="114"/>
      <c r="H175" s="116">
        <f>SUM(H176:H180)</f>
        <v>15.919999999999998</v>
      </c>
    </row>
    <row r="176" spans="1:8" x14ac:dyDescent="0.2">
      <c r="A176" s="13" t="str">
        <f>VLOOKUP(B176,'Insumos e Serviços'!$A:$F,3,0)</f>
        <v>Composição</v>
      </c>
      <c r="B176" s="12" t="s">
        <v>3695</v>
      </c>
      <c r="C176" s="12" t="str">
        <f>VLOOKUP(B176,'Insumos e Serviços'!$A:$F,2,0)</f>
        <v>SINAPI</v>
      </c>
      <c r="D176" s="13" t="str">
        <f>VLOOKUP(B176,'Insumos e Serviços'!$A:$F,4,0)</f>
        <v>OPERADOR JATO DE AREIA OU JATISTA COM ENCARGOS COMPLEMENTARES</v>
      </c>
      <c r="E176" s="12" t="str">
        <f>VLOOKUP(B176,'Insumos e Serviços'!$A:$F,5,0)</f>
        <v>H</v>
      </c>
      <c r="F176" s="66">
        <v>0.16600000000000001</v>
      </c>
      <c r="G176" s="15">
        <f>VLOOKUP(B176,'Insumos e Serviços'!$A:$F,6,0)</f>
        <v>20.45</v>
      </c>
      <c r="H176" s="15">
        <f t="shared" ref="H176:H180" si="17">TRUNC(F176*G176,2)</f>
        <v>3.39</v>
      </c>
    </row>
    <row r="177" spans="1:8" x14ac:dyDescent="0.2">
      <c r="A177" s="13" t="str">
        <f>VLOOKUP(B177,'Insumos e Serviços'!$A:$F,3,0)</f>
        <v>Composição</v>
      </c>
      <c r="B177" s="12" t="s">
        <v>3379</v>
      </c>
      <c r="C177" s="12" t="str">
        <f>VLOOKUP(B177,'Insumos e Serviços'!$A:$F,2,0)</f>
        <v>SINAPI</v>
      </c>
      <c r="D177" s="13" t="str">
        <f>VLOOKUP(B177,'Insumos e Serviços'!$A:$F,4,0)</f>
        <v>SERVENTE COM ENCARGOS COMPLEMENTARES</v>
      </c>
      <c r="E177" s="12" t="str">
        <f>VLOOKUP(B177,'Insumos e Serviços'!$A:$F,5,0)</f>
        <v>H</v>
      </c>
      <c r="F177" s="66">
        <v>0.16600000000000001</v>
      </c>
      <c r="G177" s="15">
        <f>VLOOKUP(B177,'Insumos e Serviços'!$A:$F,6,0)</f>
        <v>17.170000000000002</v>
      </c>
      <c r="H177" s="15">
        <f t="shared" si="17"/>
        <v>2.85</v>
      </c>
    </row>
    <row r="178" spans="1:8" ht="45" x14ac:dyDescent="0.2">
      <c r="A178" s="13" t="str">
        <f>VLOOKUP(B178,'Insumos e Serviços'!$A:$F,3,0)</f>
        <v>Composição</v>
      </c>
      <c r="B178" s="12" t="s">
        <v>3693</v>
      </c>
      <c r="C178" s="12" t="str">
        <f>VLOOKUP(B178,'Insumos e Serviços'!$A:$F,2,0)</f>
        <v>SINAPI</v>
      </c>
      <c r="D178" s="13" t="str">
        <f>VLOOKUP(B178,'Insumos e Serviços'!$A:$F,4,0)</f>
        <v>MÁQUINA JATO DE PRESSAO PORTÁTIL, CAMARA DE 1 SAIDA, CAPACIDADE 280 L, DIAMETRO 670 MM, BICO DE JATO CURTO VENTURI DE 5/16'' , MANGUEIRA DE 1'' COM COMPRESSOR DE AR REBOCÁVEL 189 PCM E MOTOR DIESEL 63 CV - CHP DIURNO. AF_03/2016</v>
      </c>
      <c r="E178" s="12" t="str">
        <f>VLOOKUP(B178,'Insumos e Serviços'!$A:$F,5,0)</f>
        <v>CHP</v>
      </c>
      <c r="F178" s="66">
        <v>4.87E-2</v>
      </c>
      <c r="G178" s="15">
        <f>VLOOKUP(B178,'Insumos e Serviços'!$A:$F,6,0)</f>
        <v>67.209999999999994</v>
      </c>
      <c r="H178" s="15">
        <f t="shared" si="17"/>
        <v>3.27</v>
      </c>
    </row>
    <row r="179" spans="1:8" ht="45" x14ac:dyDescent="0.2">
      <c r="A179" s="13" t="str">
        <f>VLOOKUP(B179,'Insumos e Serviços'!$A:$F,3,0)</f>
        <v>Composição</v>
      </c>
      <c r="B179" s="12" t="s">
        <v>3691</v>
      </c>
      <c r="C179" s="12" t="str">
        <f>VLOOKUP(B179,'Insumos e Serviços'!$A:$F,2,0)</f>
        <v>SINAPI</v>
      </c>
      <c r="D179" s="13" t="str">
        <f>VLOOKUP(B179,'Insumos e Serviços'!$A:$F,4,0)</f>
        <v>MÁQUINA JATO DE PRESSAO PORTÁTIL, CAMARA DE 1 SAIDA, CAPACIDADE 280 L, DIAMETRO 670 MM, BICO DE JATO CURTO VENTURI DE 5/16'' , MANGUEIRA DE 1'' COM COMPRESSOR DE AR REBOCÁVEL 189 PCM E MOTOR DIESEL 63 CV - CHI DIURNO. AF_03/2016</v>
      </c>
      <c r="E179" s="12" t="str">
        <f>VLOOKUP(B179,'Insumos e Serviços'!$A:$F,5,0)</f>
        <v>CHI</v>
      </c>
      <c r="F179" s="66">
        <v>0.1173</v>
      </c>
      <c r="G179" s="15">
        <f>VLOOKUP(B179,'Insumos e Serviços'!$A:$F,6,0)</f>
        <v>26.56</v>
      </c>
      <c r="H179" s="15">
        <f t="shared" si="17"/>
        <v>3.11</v>
      </c>
    </row>
    <row r="180" spans="1:8" ht="15" thickBot="1" x14ac:dyDescent="0.25">
      <c r="A180" s="13" t="str">
        <f>VLOOKUP(B180,'Insumos e Serviços'!$A:$F,3,0)</f>
        <v>Insumo</v>
      </c>
      <c r="B180" s="12" t="s">
        <v>2909</v>
      </c>
      <c r="C180" s="12" t="str">
        <f>VLOOKUP(B180,'Insumos e Serviços'!$A:$F,2,0)</f>
        <v>SINAPI</v>
      </c>
      <c r="D180" s="13" t="str">
        <f>VLOOKUP(B180,'Insumos e Serviços'!$A:$F,4,0)</f>
        <v>AREIA GROSSA - POSTO JAZIDA/FORNECEDOR (RETIRADO NA JAZIDA, SEM TRANSPORTE)</v>
      </c>
      <c r="E180" s="12" t="str">
        <f>VLOOKUP(B180,'Insumos e Serviços'!$A:$F,5,0)</f>
        <v>m³</v>
      </c>
      <c r="F180" s="66">
        <v>2.7900000000000001E-2</v>
      </c>
      <c r="G180" s="15">
        <f>VLOOKUP(B180,'Insumos e Serviços'!$A:$F,6,0)</f>
        <v>118.56</v>
      </c>
      <c r="H180" s="15">
        <f t="shared" si="17"/>
        <v>3.3</v>
      </c>
    </row>
    <row r="181" spans="1:8" ht="15" thickTop="1" x14ac:dyDescent="0.2">
      <c r="A181" s="54"/>
      <c r="B181" s="79"/>
      <c r="C181" s="54"/>
      <c r="D181" s="54"/>
      <c r="E181" s="54"/>
      <c r="F181" s="54"/>
      <c r="G181" s="54"/>
      <c r="H181" s="54"/>
    </row>
    <row r="182" spans="1:8" x14ac:dyDescent="0.2">
      <c r="A182" s="68" t="s">
        <v>239</v>
      </c>
      <c r="B182" s="67" t="str">
        <f>VLOOKUP(A182,'Orçamento Sintético'!$A:$H,2,0)</f>
        <v xml:space="preserve"> MPDFT0628 </v>
      </c>
      <c r="C182" s="67" t="str">
        <f>VLOOKUP(A182,'Orçamento Sintético'!$A:$H,3,0)</f>
        <v>Próprio</v>
      </c>
      <c r="D182" s="68" t="str">
        <f>VLOOKUP(A182,'Orçamento Sintético'!$A:$H,4,0)</f>
        <v>Execução de furos em concreto com broca, para colagem de ferragens</v>
      </c>
      <c r="E182" s="67" t="str">
        <f>VLOOKUP(A182,'Orçamento Sintético'!$A:$H,5,0)</f>
        <v>m</v>
      </c>
      <c r="F182" s="113"/>
      <c r="G182" s="114"/>
      <c r="H182" s="116">
        <f>SUM(H183:H183)</f>
        <v>102</v>
      </c>
    </row>
    <row r="183" spans="1:8" ht="23.25" thickBot="1" x14ac:dyDescent="0.25">
      <c r="A183" s="13" t="str">
        <f>VLOOKUP(B183,'Insumos e Serviços'!$A:$F,3,0)</f>
        <v>Composição</v>
      </c>
      <c r="B183" s="12" t="s">
        <v>3630</v>
      </c>
      <c r="C183" s="12" t="str">
        <f>VLOOKUP(B183,'Insumos e Serviços'!$A:$F,2,0)</f>
        <v>SINAPI</v>
      </c>
      <c r="D183" s="13" t="str">
        <f>VLOOKUP(B183,'Insumos e Serviços'!$A:$F,4,0)</f>
        <v>FIXAÇÃO UTILIZANDO PARAFUSO E BUCHA DE NYLON, SOMENTE MÃO DE OBRA. AF_10/2016</v>
      </c>
      <c r="E183" s="12" t="str">
        <f>VLOOKUP(B183,'Insumos e Serviços'!$A:$F,5,0)</f>
        <v>UN</v>
      </c>
      <c r="F183" s="66">
        <v>25</v>
      </c>
      <c r="G183" s="15">
        <f>VLOOKUP(B183,'Insumos e Serviços'!$A:$F,6,0)</f>
        <v>4.08</v>
      </c>
      <c r="H183" s="15">
        <f>TRUNC(F183*G183,2)</f>
        <v>102</v>
      </c>
    </row>
    <row r="184" spans="1:8" ht="15" thickTop="1" x14ac:dyDescent="0.2">
      <c r="A184" s="54"/>
      <c r="B184" s="79"/>
      <c r="C184" s="54"/>
      <c r="D184" s="54"/>
      <c r="E184" s="54"/>
      <c r="F184" s="54"/>
      <c r="G184" s="54"/>
      <c r="H184" s="54"/>
    </row>
    <row r="185" spans="1:8" x14ac:dyDescent="0.2">
      <c r="A185" s="55" t="s">
        <v>243</v>
      </c>
      <c r="B185" s="76"/>
      <c r="C185" s="55"/>
      <c r="D185" s="55" t="s">
        <v>244</v>
      </c>
      <c r="E185" s="56"/>
      <c r="F185" s="57"/>
      <c r="G185" s="55"/>
      <c r="H185" s="26"/>
    </row>
    <row r="186" spans="1:8" x14ac:dyDescent="0.2">
      <c r="A186" s="71" t="s">
        <v>245</v>
      </c>
      <c r="B186" s="80"/>
      <c r="C186" s="71"/>
      <c r="D186" s="71" t="s">
        <v>246</v>
      </c>
      <c r="E186" s="72"/>
      <c r="F186" s="73"/>
      <c r="G186" s="71"/>
      <c r="H186" s="74"/>
    </row>
    <row r="187" spans="1:8" x14ac:dyDescent="0.2">
      <c r="A187" s="58" t="s">
        <v>247</v>
      </c>
      <c r="B187" s="77"/>
      <c r="C187" s="58"/>
      <c r="D187" s="58" t="s">
        <v>248</v>
      </c>
      <c r="E187" s="59"/>
      <c r="F187" s="60"/>
      <c r="G187" s="58"/>
      <c r="H187" s="61"/>
    </row>
    <row r="188" spans="1:8" ht="22.5" x14ac:dyDescent="0.2">
      <c r="A188" s="68" t="s">
        <v>261</v>
      </c>
      <c r="B188" s="67" t="str">
        <f>VLOOKUP(A188,'Orçamento Sintético'!$A:$H,2,0)</f>
        <v xml:space="preserve"> MPDFT0118 </v>
      </c>
      <c r="C188" s="67" t="str">
        <f>VLOOKUP(A188,'Orçamento Sintético'!$A:$H,3,0)</f>
        <v>Próprio</v>
      </c>
      <c r="D188" s="68" t="str">
        <f>VLOOKUP(A188,'Orçamento Sintético'!$A:$H,4,0)</f>
        <v>Mureta de apoio para fixação das grelhas externas em concreto armado, DM 15x20cm</v>
      </c>
      <c r="E188" s="67" t="str">
        <f>VLOOKUP(A188,'Orçamento Sintético'!$A:$H,5,0)</f>
        <v>m</v>
      </c>
      <c r="F188" s="113"/>
      <c r="G188" s="114"/>
      <c r="H188" s="116">
        <f>SUM(H189:H192)</f>
        <v>76.440000000000012</v>
      </c>
    </row>
    <row r="189" spans="1:8" ht="22.5" x14ac:dyDescent="0.2">
      <c r="A189" s="13" t="str">
        <f>VLOOKUP(B189,'Insumos e Serviços'!$A:$F,3,0)</f>
        <v>Composição</v>
      </c>
      <c r="B189" s="12" t="s">
        <v>3520</v>
      </c>
      <c r="C189" s="12" t="str">
        <f>VLOOKUP(B189,'Insumos e Serviços'!$A:$F,2,0)</f>
        <v>SINAPI</v>
      </c>
      <c r="D189" s="13" t="str">
        <f>VLOOKUP(B189,'Insumos e Serviços'!$A:$F,4,0)</f>
        <v>CONCRETO FCK = 25MPA, TRAÇO 1:2,3:2,7 (CIMENTO/ AREIA MÉDIA/ BRITA 1)  - PREPARO MECÂNICO COM BETONEIRA 400 L. AF_07/2016</v>
      </c>
      <c r="E189" s="12" t="str">
        <f>VLOOKUP(B189,'Insumos e Serviços'!$A:$F,5,0)</f>
        <v>m³</v>
      </c>
      <c r="F189" s="66">
        <v>0.03</v>
      </c>
      <c r="G189" s="15">
        <f>VLOOKUP(B189,'Insumos e Serviços'!$A:$F,6,0)</f>
        <v>389.6</v>
      </c>
      <c r="H189" s="15">
        <f t="shared" ref="H189:H192" si="18">TRUNC(F189*G189,2)</f>
        <v>11.68</v>
      </c>
    </row>
    <row r="190" spans="1:8" ht="22.5" x14ac:dyDescent="0.2">
      <c r="A190" s="13" t="str">
        <f>VLOOKUP(B190,'Insumos e Serviços'!$A:$F,3,0)</f>
        <v>Composição</v>
      </c>
      <c r="B190" s="12" t="s">
        <v>3689</v>
      </c>
      <c r="C190" s="12" t="str">
        <f>VLOOKUP(B190,'Insumos e Serviços'!$A:$F,2,0)</f>
        <v>SINAPI</v>
      </c>
      <c r="D190" s="13" t="str">
        <f>VLOOKUP(B190,'Insumos e Serviços'!$A:$F,4,0)</f>
        <v>ARMAÇÃO DE ESTRUTURAS DE CONCRETO ARMADO, EXCETO VIGAS, PILARES, LAJES E FUNDAÇÕES, UTILIZANDO AÇO CA-50 DE 8,0 MM - MONTAGEM. AF_12/2015</v>
      </c>
      <c r="E190" s="12" t="str">
        <f>VLOOKUP(B190,'Insumos e Serviços'!$A:$F,5,0)</f>
        <v>KG</v>
      </c>
      <c r="F190" s="66">
        <v>2.4</v>
      </c>
      <c r="G190" s="15">
        <f>VLOOKUP(B190,'Insumos e Serviços'!$A:$F,6,0)</f>
        <v>14.97</v>
      </c>
      <c r="H190" s="15">
        <f t="shared" si="18"/>
        <v>35.92</v>
      </c>
    </row>
    <row r="191" spans="1:8" ht="33.75" x14ac:dyDescent="0.2">
      <c r="A191" s="13" t="str">
        <f>VLOOKUP(B191,'Insumos e Serviços'!$A:$F,3,0)</f>
        <v>Composição</v>
      </c>
      <c r="B191" s="12" t="s">
        <v>3687</v>
      </c>
      <c r="C191" s="12" t="str">
        <f>VLOOKUP(B191,'Insumos e Serviços'!$A:$F,2,0)</f>
        <v>SINAPI</v>
      </c>
      <c r="D191" s="13" t="str">
        <f>VLOOKUP(B191,'Insumos e Serviços'!$A:$F,4,0)</f>
        <v>MONTAGEM E DESMONTAGEM DE FÔRMA DE PILARES RETANGULARES E ESTRUTURAS SIMILARES COM ÁREA MÉDIA DAS SEÇÕES MENOR OU IGUAL A 0,25 M², PÉ-DIREITO SIMPLES, EM CHAPA DE MADEIRA COMPENSADA RESINADA, 4 UTILIZAÇÕES. AF_12/2015</v>
      </c>
      <c r="E191" s="12" t="str">
        <f>VLOOKUP(B191,'Insumos e Serviços'!$A:$F,5,0)</f>
        <v>m²</v>
      </c>
      <c r="F191" s="66">
        <v>0.36</v>
      </c>
      <c r="G191" s="15">
        <f>VLOOKUP(B191,'Insumos e Serviços'!$A:$F,6,0)</f>
        <v>74.069999999999993</v>
      </c>
      <c r="H191" s="15">
        <f t="shared" si="18"/>
        <v>26.66</v>
      </c>
    </row>
    <row r="192" spans="1:8" ht="23.25" thickBot="1" x14ac:dyDescent="0.25">
      <c r="A192" s="13" t="str">
        <f>VLOOKUP(B192,'Insumos e Serviços'!$A:$F,3,0)</f>
        <v>Insumo</v>
      </c>
      <c r="B192" s="12" t="s">
        <v>2545</v>
      </c>
      <c r="C192" s="12" t="str">
        <f>VLOOKUP(B192,'Insumos e Serviços'!$A:$F,2,0)</f>
        <v>SINAPI</v>
      </c>
      <c r="D192" s="13" t="str">
        <f>VLOOKUP(B192,'Insumos e Serviços'!$A:$F,4,0)</f>
        <v>ADESIVO ESTRUTURAL A BASE DE RESINA EPOXI, BICOMPONENTE, PASTOSO (TIXOTROPICO)</v>
      </c>
      <c r="E192" s="12" t="str">
        <f>VLOOKUP(B192,'Insumos e Serviços'!$A:$F,5,0)</f>
        <v>KG</v>
      </c>
      <c r="F192" s="66">
        <v>5.6099999999999997E-2</v>
      </c>
      <c r="G192" s="15">
        <f>VLOOKUP(B192,'Insumos e Serviços'!$A:$F,6,0)</f>
        <v>38.979999999999997</v>
      </c>
      <c r="H192" s="15">
        <f t="shared" si="18"/>
        <v>2.1800000000000002</v>
      </c>
    </row>
    <row r="193" spans="1:8" ht="15" thickTop="1" x14ac:dyDescent="0.2">
      <c r="A193" s="54"/>
      <c r="B193" s="79"/>
      <c r="C193" s="54"/>
      <c r="D193" s="54"/>
      <c r="E193" s="54"/>
      <c r="F193" s="54"/>
      <c r="G193" s="54"/>
      <c r="H193" s="54"/>
    </row>
    <row r="194" spans="1:8" ht="33.75" x14ac:dyDescent="0.2">
      <c r="A194" s="68" t="s">
        <v>264</v>
      </c>
      <c r="B194" s="67" t="str">
        <f>VLOOKUP(A194,'Orçamento Sintético'!$A:$H,2,0)</f>
        <v xml:space="preserve"> MPDFT0119 </v>
      </c>
      <c r="C194" s="67" t="str">
        <f>VLOOKUP(A194,'Orçamento Sintético'!$A:$H,3,0)</f>
        <v>Próprio</v>
      </c>
      <c r="D194" s="68" t="str">
        <f>VLOOKUP(A194,'Orçamento Sintético'!$A:$H,4,0)</f>
        <v>Divisória sanitários e vestiários em laminado estrutural TS (maciço), branco, com e = 10 mm, dupla face decorativa texturizada, modelo Alcoplac Normatizado, fab. Neocom incluindo portas e conjunto de ferragens</v>
      </c>
      <c r="E194" s="67" t="str">
        <f>VLOOKUP(A194,'Orçamento Sintético'!$A:$H,5,0)</f>
        <v>m²</v>
      </c>
      <c r="F194" s="113"/>
      <c r="G194" s="114"/>
      <c r="H194" s="116">
        <f>SUM(H195:H195)</f>
        <v>1215.6300000000001</v>
      </c>
    </row>
    <row r="195" spans="1:8" ht="34.5" thickBot="1" x14ac:dyDescent="0.25">
      <c r="A195" s="13" t="str">
        <f>VLOOKUP(B195,'Insumos e Serviços'!$A:$F,3,0)</f>
        <v>Insumo</v>
      </c>
      <c r="B195" s="12" t="s">
        <v>3347</v>
      </c>
      <c r="C195" s="12" t="str">
        <f>VLOOKUP(B195,'Insumos e Serviços'!$A:$F,2,0)</f>
        <v>Próprio</v>
      </c>
      <c r="D195" s="13" t="str">
        <f>VLOOKUP(B195,'Insumos e Serviços'!$A:$F,4,0)</f>
        <v>Divisória sanitários e vestiários em laminado estrutural TS (maciço), branco, com e=10 mm, dupla face decorativa texturizada, modelo Alcoplac Normatizado, fab. Neocom, incluindo portas e conjunto de ferragens</v>
      </c>
      <c r="E195" s="12" t="str">
        <f>VLOOKUP(B195,'Insumos e Serviços'!$A:$F,5,0)</f>
        <v>m²</v>
      </c>
      <c r="F195" s="66">
        <v>1</v>
      </c>
      <c r="G195" s="15">
        <f>VLOOKUP(B195,'Insumos e Serviços'!$A:$F,6,0)</f>
        <v>1215.6300000000001</v>
      </c>
      <c r="H195" s="15">
        <f>TRUNC(F195*G195,2)</f>
        <v>1215.6300000000001</v>
      </c>
    </row>
    <row r="196" spans="1:8" ht="15" thickTop="1" x14ac:dyDescent="0.2">
      <c r="A196" s="54"/>
      <c r="B196" s="79"/>
      <c r="C196" s="54"/>
      <c r="D196" s="54"/>
      <c r="E196" s="54"/>
      <c r="F196" s="54"/>
      <c r="G196" s="54"/>
      <c r="H196" s="54"/>
    </row>
    <row r="197" spans="1:8" ht="22.5" x14ac:dyDescent="0.2">
      <c r="A197" s="68" t="s">
        <v>267</v>
      </c>
      <c r="B197" s="67" t="str">
        <f>VLOOKUP(A197,'Orçamento Sintético'!$A:$H,2,0)</f>
        <v xml:space="preserve"> MPDFT0140 </v>
      </c>
      <c r="C197" s="67" t="str">
        <f>VLOOKUP(A197,'Orçamento Sintético'!$A:$H,3,0)</f>
        <v>Próprio</v>
      </c>
      <c r="D197" s="68" t="str">
        <f>VLOOKUP(A197,'Orçamento Sintético'!$A:$H,4,0)</f>
        <v>Sóculo sob bancadas das copas, sanitários e lixo, altura de 15 cm e profundidade de 60 cm</v>
      </c>
      <c r="E197" s="67" t="str">
        <f>VLOOKUP(A197,'Orçamento Sintético'!$A:$H,5,0)</f>
        <v>m</v>
      </c>
      <c r="F197" s="113"/>
      <c r="G197" s="114"/>
      <c r="H197" s="116">
        <f>SUM(H198:H201)</f>
        <v>57.33</v>
      </c>
    </row>
    <row r="198" spans="1:8" ht="22.5" x14ac:dyDescent="0.2">
      <c r="A198" s="13" t="str">
        <f>VLOOKUP(B198,'Insumos e Serviços'!$A:$F,3,0)</f>
        <v>Composição</v>
      </c>
      <c r="B198" s="12" t="s">
        <v>3584</v>
      </c>
      <c r="C198" s="12" t="str">
        <f>VLOOKUP(B198,'Insumos e Serviços'!$A:$F,2,0)</f>
        <v>SINAPI</v>
      </c>
      <c r="D198" s="13" t="str">
        <f>VLOOKUP(B198,'Insumos e Serviços'!$A:$F,4,0)</f>
        <v>ALVENARIA EM TIJOLO CERAMICO MACICO 5X10X20CM 1/2 VEZ (ESPESSURA 10CM), ASSENTADO COM ARGAMASSA TRACO 1:2:8 (CIMENTO, CAL E AREIA)</v>
      </c>
      <c r="E198" s="12" t="str">
        <f>VLOOKUP(B198,'Insumos e Serviços'!$A:$F,5,0)</f>
        <v>m²</v>
      </c>
      <c r="F198" s="66">
        <v>0.16500000000000001</v>
      </c>
      <c r="G198" s="15">
        <f>VLOOKUP(B198,'Insumos e Serviços'!$A:$F,6,0)</f>
        <v>95.35</v>
      </c>
      <c r="H198" s="15">
        <f t="shared" ref="H198:H201" si="19">TRUNC(F198*G198,2)</f>
        <v>15.73</v>
      </c>
    </row>
    <row r="199" spans="1:8" ht="33.75" x14ac:dyDescent="0.2">
      <c r="A199" s="13" t="str">
        <f>VLOOKUP(B199,'Insumos e Serviços'!$A:$F,3,0)</f>
        <v>Composição</v>
      </c>
      <c r="B199" s="12" t="s">
        <v>434</v>
      </c>
      <c r="C199" s="12" t="str">
        <f>VLOOKUP(B199,'Insumos e Serviços'!$A:$F,2,0)</f>
        <v>SINAPI</v>
      </c>
      <c r="D199" s="13" t="str">
        <f>VLOOKUP(B199,'Insumos e Serviços'!$A:$F,4,0)</f>
        <v>CHAPISCO APLICADO EM ALVENARIAS E ESTRUTURAS DE CONCRETO INTERNAS, COM COLHER DE PEDREIRO.  ARGAMASSA TRAÇO 1:3 COM PREPARO EM BETONEIRA 400L. AF_06/2014</v>
      </c>
      <c r="E199" s="12" t="str">
        <f>VLOOKUP(B199,'Insumos e Serviços'!$A:$F,5,0)</f>
        <v>m²</v>
      </c>
      <c r="F199" s="66">
        <v>0.16500000000000001</v>
      </c>
      <c r="G199" s="15">
        <f>VLOOKUP(B199,'Insumos e Serviços'!$A:$F,6,0)</f>
        <v>3.43</v>
      </c>
      <c r="H199" s="15">
        <f t="shared" si="19"/>
        <v>0.56000000000000005</v>
      </c>
    </row>
    <row r="200" spans="1:8" ht="45" x14ac:dyDescent="0.2">
      <c r="A200" s="13" t="str">
        <f>VLOOKUP(B200,'Insumos e Serviços'!$A:$F,3,0)</f>
        <v>Composição</v>
      </c>
      <c r="B200" s="12" t="s">
        <v>437</v>
      </c>
      <c r="C200" s="12" t="str">
        <f>VLOOKUP(B200,'Insumos e Serviços'!$A:$F,2,0)</f>
        <v>SINAPI</v>
      </c>
      <c r="D200" s="13" t="str">
        <f>VLOOKUP(B200,'Insumos e Serviços'!$A:$F,4,0)</f>
        <v>(COMPOSIÇÃO REPRESENTATIVA) DO SERVIÇO DE EMBOÇO/MASSA ÚNICA, APLICADO MANUALMENTE, TRAÇO 1:2:8, EM BETONEIRA DE 400L, PAREDES INTERNAS, COM EXECUÇÃO DE TALISCAS, EDIFICAÇÃO HABITACIONAL UNIFAMILIAR (CASAS) E EDIFICAÇÃO PÚBLICA PADRÃO. AF_12/2014</v>
      </c>
      <c r="E200" s="12" t="str">
        <f>VLOOKUP(B200,'Insumos e Serviços'!$A:$F,5,0)</f>
        <v>m²</v>
      </c>
      <c r="F200" s="66">
        <v>0.16500000000000001</v>
      </c>
      <c r="G200" s="15">
        <f>VLOOKUP(B200,'Insumos e Serviços'!$A:$F,6,0)</f>
        <v>30.77</v>
      </c>
      <c r="H200" s="15">
        <f t="shared" si="19"/>
        <v>5.07</v>
      </c>
    </row>
    <row r="201" spans="1:8" ht="15" thickBot="1" x14ac:dyDescent="0.25">
      <c r="A201" s="13" t="str">
        <f>VLOOKUP(B201,'Insumos e Serviços'!$A:$F,3,0)</f>
        <v>Composição</v>
      </c>
      <c r="B201" s="12" t="s">
        <v>1939</v>
      </c>
      <c r="C201" s="12" t="str">
        <f>VLOOKUP(B201,'Insumos e Serviços'!$A:$F,2,0)</f>
        <v>SINAPI</v>
      </c>
      <c r="D201" s="13" t="str">
        <f>VLOOKUP(B201,'Insumos e Serviços'!$A:$F,4,0)</f>
        <v>LASTRO DE CONCRETO MAGRO, APLICADO EM PISOS OU RADIERS. AF_08/2017</v>
      </c>
      <c r="E201" s="12" t="str">
        <f>VLOOKUP(B201,'Insumos e Serviços'!$A:$F,5,0)</f>
        <v>m³</v>
      </c>
      <c r="F201" s="66">
        <v>7.0000000000000007E-2</v>
      </c>
      <c r="G201" s="15">
        <f>VLOOKUP(B201,'Insumos e Serviços'!$A:$F,6,0)</f>
        <v>513.91</v>
      </c>
      <c r="H201" s="15">
        <f t="shared" si="19"/>
        <v>35.97</v>
      </c>
    </row>
    <row r="202" spans="1:8" ht="15" thickTop="1" x14ac:dyDescent="0.2">
      <c r="A202" s="54"/>
      <c r="B202" s="79"/>
      <c r="C202" s="54"/>
      <c r="D202" s="54"/>
      <c r="E202" s="54"/>
      <c r="F202" s="54"/>
      <c r="G202" s="54"/>
      <c r="H202" s="54"/>
    </row>
    <row r="203" spans="1:8" x14ac:dyDescent="0.2">
      <c r="A203" s="58" t="s">
        <v>270</v>
      </c>
      <c r="B203" s="77"/>
      <c r="C203" s="58"/>
      <c r="D203" s="58" t="s">
        <v>271</v>
      </c>
      <c r="E203" s="59"/>
      <c r="F203" s="60"/>
      <c r="G203" s="58"/>
      <c r="H203" s="61"/>
    </row>
    <row r="204" spans="1:8" ht="22.5" x14ac:dyDescent="0.2">
      <c r="A204" s="68" t="s">
        <v>272</v>
      </c>
      <c r="B204" s="67" t="str">
        <f>VLOOKUP(A204,'Orçamento Sintético'!$A:$H,2,0)</f>
        <v xml:space="preserve"> MPDFT0141 </v>
      </c>
      <c r="C204" s="67" t="str">
        <f>VLOOKUP(A204,'Orçamento Sintético'!$A:$H,3,0)</f>
        <v>Próprio</v>
      </c>
      <c r="D204" s="68" t="str">
        <f>VLOOKUP(A204,'Orçamento Sintético'!$A:$H,4,0)</f>
        <v>Porta corta-fogo (PCF), DM 0,90x2,10m, resistente ao fogo por 90 minutos, inclusive barra anti-pânico</v>
      </c>
      <c r="E204" s="67" t="str">
        <f>VLOOKUP(A204,'Orçamento Sintético'!$A:$H,5,0)</f>
        <v>un</v>
      </c>
      <c r="F204" s="113"/>
      <c r="G204" s="114"/>
      <c r="H204" s="116">
        <f>SUM(H205:H206)</f>
        <v>1366.24</v>
      </c>
    </row>
    <row r="205" spans="1:8" x14ac:dyDescent="0.2">
      <c r="A205" s="13" t="str">
        <f>VLOOKUP(B205,'Insumos e Serviços'!$A:$F,3,0)</f>
        <v>Composição</v>
      </c>
      <c r="B205" s="12" t="s">
        <v>3685</v>
      </c>
      <c r="C205" s="12" t="str">
        <f>VLOOKUP(B205,'Insumos e Serviços'!$A:$F,2,0)</f>
        <v>SINAPI</v>
      </c>
      <c r="D205" s="13" t="str">
        <f>VLOOKUP(B205,'Insumos e Serviços'!$A:$F,4,0)</f>
        <v>PORTA CORTA-FOGO 90X210X4CM - FORNECIMENTO E INSTALAÇÃO. AF_08/2015</v>
      </c>
      <c r="E205" s="12" t="str">
        <f>VLOOKUP(B205,'Insumos e Serviços'!$A:$F,5,0)</f>
        <v>UN</v>
      </c>
      <c r="F205" s="66">
        <v>1</v>
      </c>
      <c r="G205" s="15">
        <f>VLOOKUP(B205,'Insumos e Serviços'!$A:$F,6,0)</f>
        <v>902.41</v>
      </c>
      <c r="H205" s="15">
        <f t="shared" ref="H205:H206" si="20">TRUNC(F205*G205,2)</f>
        <v>902.41</v>
      </c>
    </row>
    <row r="206" spans="1:8" ht="15" thickBot="1" x14ac:dyDescent="0.25">
      <c r="A206" s="13" t="str">
        <f>VLOOKUP(B206,'Insumos e Serviços'!$A:$F,3,0)</f>
        <v>Insumo</v>
      </c>
      <c r="B206" s="12" t="s">
        <v>2537</v>
      </c>
      <c r="C206" s="12" t="str">
        <f>VLOOKUP(B206,'Insumos e Serviços'!$A:$F,2,0)</f>
        <v>SINAPI</v>
      </c>
      <c r="D206" s="13" t="str">
        <f>VLOOKUP(B206,'Insumos e Serviços'!$A:$F,4,0)</f>
        <v>BARRA ANTIPANICO SIMPLES, CEGA LADO OPOSTO, COR CINZA</v>
      </c>
      <c r="E206" s="12" t="str">
        <f>VLOOKUP(B206,'Insumos e Serviços'!$A:$F,5,0)</f>
        <v>UN</v>
      </c>
      <c r="F206" s="66">
        <v>1</v>
      </c>
      <c r="G206" s="15">
        <f>VLOOKUP(B206,'Insumos e Serviços'!$A:$F,6,0)</f>
        <v>463.83</v>
      </c>
      <c r="H206" s="15">
        <f t="shared" si="20"/>
        <v>463.83</v>
      </c>
    </row>
    <row r="207" spans="1:8" ht="15" thickTop="1" x14ac:dyDescent="0.2">
      <c r="A207" s="54"/>
      <c r="B207" s="79"/>
      <c r="C207" s="54"/>
      <c r="D207" s="54"/>
      <c r="E207" s="54"/>
      <c r="F207" s="54"/>
      <c r="G207" s="54"/>
      <c r="H207" s="54"/>
    </row>
    <row r="208" spans="1:8" ht="22.5" x14ac:dyDescent="0.2">
      <c r="A208" s="68" t="s">
        <v>275</v>
      </c>
      <c r="B208" s="67" t="str">
        <f>VLOOKUP(A208,'Orçamento Sintético'!$A:$H,2,0)</f>
        <v xml:space="preserve"> MPDFT0142 </v>
      </c>
      <c r="C208" s="67" t="str">
        <f>VLOOKUP(A208,'Orçamento Sintético'!$A:$H,3,0)</f>
        <v>Próprio</v>
      </c>
      <c r="D208" s="68" t="str">
        <f>VLOOKUP(A208,'Orçamento Sintético'!$A:$H,4,0)</f>
        <v>Porta acústica (PAC), DM 1,50x2,10 m (duas folhas de abrir), mod. EDB-PT, fab. Eletrodb, incluindo ferragens e acessórios</v>
      </c>
      <c r="E208" s="67" t="str">
        <f>VLOOKUP(A208,'Orçamento Sintético'!$A:$H,5,0)</f>
        <v>un</v>
      </c>
      <c r="F208" s="113"/>
      <c r="G208" s="114"/>
      <c r="H208" s="116">
        <f>SUM(H209:H212)</f>
        <v>6818.75</v>
      </c>
    </row>
    <row r="209" spans="1:8" ht="22.5" x14ac:dyDescent="0.2">
      <c r="A209" s="13" t="str">
        <f>VLOOKUP(B209,'Insumos e Serviços'!$A:$F,3,0)</f>
        <v>Composição</v>
      </c>
      <c r="B209" s="12" t="s">
        <v>3683</v>
      </c>
      <c r="C209" s="12" t="str">
        <f>VLOOKUP(B209,'Insumos e Serviços'!$A:$F,2,0)</f>
        <v>SINAPI</v>
      </c>
      <c r="D209" s="13" t="str">
        <f>VLOOKUP(B209,'Insumos e Serviços'!$A:$F,4,0)</f>
        <v>ARGAMASSA TRAÇO 1:0,5:4,5 (CIMENTO, CAL E AREIA MÉDIA) PARA ASSENTAMENTO DE
ALVENARIA, PREPARO MANUAL. AF_08/2014</v>
      </c>
      <c r="E209" s="12" t="str">
        <f>VLOOKUP(B209,'Insumos e Serviços'!$A:$F,5,0)</f>
        <v>m3</v>
      </c>
      <c r="F209" s="66">
        <v>0.2</v>
      </c>
      <c r="G209" s="15">
        <f>VLOOKUP(B209,'Insumos e Serviços'!$A:$F,6,0)</f>
        <v>495.83</v>
      </c>
      <c r="H209" s="15">
        <f t="shared" ref="H209:H212" si="21">TRUNC(F209*G209,2)</f>
        <v>99.16</v>
      </c>
    </row>
    <row r="210" spans="1:8" x14ac:dyDescent="0.2">
      <c r="A210" s="13" t="str">
        <f>VLOOKUP(B210,'Insumos e Serviços'!$A:$F,3,0)</f>
        <v>Composição</v>
      </c>
      <c r="B210" s="12" t="s">
        <v>3510</v>
      </c>
      <c r="C210" s="12" t="str">
        <f>VLOOKUP(B210,'Insumos e Serviços'!$A:$F,2,0)</f>
        <v>SINAPI</v>
      </c>
      <c r="D210" s="13" t="str">
        <f>VLOOKUP(B210,'Insumos e Serviços'!$A:$F,4,0)</f>
        <v>SERRALHEIRO COM ENCARGOS COMPLEMENTARES</v>
      </c>
      <c r="E210" s="12" t="str">
        <f>VLOOKUP(B210,'Insumos e Serviços'!$A:$F,5,0)</f>
        <v>H</v>
      </c>
      <c r="F210" s="66">
        <v>5.04</v>
      </c>
      <c r="G210" s="15">
        <f>VLOOKUP(B210,'Insumos e Serviços'!$A:$F,6,0)</f>
        <v>23.13</v>
      </c>
      <c r="H210" s="15">
        <f t="shared" si="21"/>
        <v>116.57</v>
      </c>
    </row>
    <row r="211" spans="1:8" x14ac:dyDescent="0.2">
      <c r="A211" s="13" t="str">
        <f>VLOOKUP(B211,'Insumos e Serviços'!$A:$F,3,0)</f>
        <v>Composição</v>
      </c>
      <c r="B211" s="12" t="s">
        <v>3379</v>
      </c>
      <c r="C211" s="12" t="str">
        <f>VLOOKUP(B211,'Insumos e Serviços'!$A:$F,2,0)</f>
        <v>SINAPI</v>
      </c>
      <c r="D211" s="13" t="str">
        <f>VLOOKUP(B211,'Insumos e Serviços'!$A:$F,4,0)</f>
        <v>SERVENTE COM ENCARGOS COMPLEMENTARES</v>
      </c>
      <c r="E211" s="12" t="str">
        <f>VLOOKUP(B211,'Insumos e Serviços'!$A:$F,5,0)</f>
        <v>H</v>
      </c>
      <c r="F211" s="66">
        <v>6</v>
      </c>
      <c r="G211" s="15">
        <f>VLOOKUP(B211,'Insumos e Serviços'!$A:$F,6,0)</f>
        <v>17.170000000000002</v>
      </c>
      <c r="H211" s="15">
        <f t="shared" si="21"/>
        <v>103.02</v>
      </c>
    </row>
    <row r="212" spans="1:8" ht="23.25" thickBot="1" x14ac:dyDescent="0.25">
      <c r="A212" s="13" t="str">
        <f>VLOOKUP(B212,'Insumos e Serviços'!$A:$F,3,0)</f>
        <v>Insumo</v>
      </c>
      <c r="B212" s="12" t="s">
        <v>3028</v>
      </c>
      <c r="C212" s="12" t="str">
        <f>VLOOKUP(B212,'Insumos e Serviços'!$A:$F,2,0)</f>
        <v>Próprio</v>
      </c>
      <c r="D212" s="13" t="str">
        <f>VLOOKUP(B212,'Insumos e Serviços'!$A:$F,4,0)</f>
        <v>Porta acústica, DM 1,50x2,10 m (duas folhas de abrir), mod. EDB-PT, fab. Eletrodb, incluindo ferragens e acessórios</v>
      </c>
      <c r="E212" s="12" t="str">
        <f>VLOOKUP(B212,'Insumos e Serviços'!$A:$F,5,0)</f>
        <v>un</v>
      </c>
      <c r="F212" s="66">
        <v>1</v>
      </c>
      <c r="G212" s="15">
        <f>VLOOKUP(B212,'Insumos e Serviços'!$A:$F,6,0)</f>
        <v>6500</v>
      </c>
      <c r="H212" s="15">
        <f t="shared" si="21"/>
        <v>6500</v>
      </c>
    </row>
    <row r="213" spans="1:8" ht="15" thickTop="1" x14ac:dyDescent="0.2">
      <c r="A213" s="54"/>
      <c r="B213" s="79"/>
      <c r="C213" s="54"/>
      <c r="D213" s="54"/>
      <c r="E213" s="54"/>
      <c r="F213" s="54"/>
      <c r="G213" s="54"/>
      <c r="H213" s="54"/>
    </row>
    <row r="214" spans="1:8" ht="33.75" x14ac:dyDescent="0.2">
      <c r="A214" s="68" t="s">
        <v>278</v>
      </c>
      <c r="B214" s="67" t="str">
        <f>VLOOKUP(A214,'Orçamento Sintético'!$A:$H,2,0)</f>
        <v xml:space="preserve"> MPDFT0143 </v>
      </c>
      <c r="C214" s="67" t="str">
        <f>VLOOKUP(A214,'Orçamento Sintético'!$A:$H,3,0)</f>
        <v>Próprio</v>
      </c>
      <c r="D214" s="68" t="str">
        <f>VLOOKUP(A214,'Orçamento Sintético'!$A:$H,4,0)</f>
        <v>Portão automatizado (PF1), DM 6,00x2,80 m, tipo cortina de enrolar, em aço galvanizado com acabamento em pintura eletrostática na cor preta, micro perfurada, ref. C-06-Perfil Tipo TransVision, fab. Portas Carneiro</v>
      </c>
      <c r="E214" s="67" t="str">
        <f>VLOOKUP(A214,'Orçamento Sintético'!$A:$H,5,0)</f>
        <v>un</v>
      </c>
      <c r="F214" s="113"/>
      <c r="G214" s="114"/>
      <c r="H214" s="116">
        <f>SUM(H215:H215)</f>
        <v>6975.71</v>
      </c>
    </row>
    <row r="215" spans="1:8" ht="34.5" thickBot="1" x14ac:dyDescent="0.25">
      <c r="A215" s="13" t="str">
        <f>VLOOKUP(B215,'Insumos e Serviços'!$A:$F,3,0)</f>
        <v>Insumo</v>
      </c>
      <c r="B215" s="12" t="s">
        <v>3050</v>
      </c>
      <c r="C215" s="12" t="str">
        <f>VLOOKUP(B215,'Insumos e Serviços'!$A:$F,2,0)</f>
        <v>Próprio</v>
      </c>
      <c r="D215" s="13" t="str">
        <f>VLOOKUP(B215,'Insumos e Serviços'!$A:$F,4,0)</f>
        <v>Fornecimento e instalação de portão automatizado, DM 6,00x2,80m, tipo cortina de enrolar, em aço galvanizado com acabamento em pintura eletrostática na cor preta, micro-perfurada, ref. C-06-Perfil Tipo TransVision, fab. Portas Carneiro</v>
      </c>
      <c r="E215" s="12" t="str">
        <f>VLOOKUP(B215,'Insumos e Serviços'!$A:$F,5,0)</f>
        <v>un</v>
      </c>
      <c r="F215" s="66">
        <v>1</v>
      </c>
      <c r="G215" s="15">
        <f>VLOOKUP(B215,'Insumos e Serviços'!$A:$F,6,0)</f>
        <v>6975.71</v>
      </c>
      <c r="H215" s="15">
        <f>TRUNC(F215*G215,2)</f>
        <v>6975.71</v>
      </c>
    </row>
    <row r="216" spans="1:8" ht="15" thickTop="1" x14ac:dyDescent="0.2">
      <c r="A216" s="54"/>
      <c r="B216" s="79"/>
      <c r="C216" s="54"/>
      <c r="D216" s="54"/>
      <c r="E216" s="54"/>
      <c r="F216" s="54"/>
      <c r="G216" s="54"/>
      <c r="H216" s="54"/>
    </row>
    <row r="217" spans="1:8" ht="22.5" x14ac:dyDescent="0.2">
      <c r="A217" s="68" t="s">
        <v>281</v>
      </c>
      <c r="B217" s="67" t="str">
        <f>VLOOKUP(A217,'Orçamento Sintético'!$A:$H,2,0)</f>
        <v xml:space="preserve"> MPDFT0144 </v>
      </c>
      <c r="C217" s="67" t="str">
        <f>VLOOKUP(A217,'Orçamento Sintético'!$A:$H,3,0)</f>
        <v>Próprio</v>
      </c>
      <c r="D217" s="68" t="str">
        <f>VLOOKUP(A217,'Orçamento Sintético'!$A:$H,4,0)</f>
        <v>Cópia SINAPI (74244/001) - Porta (PF2) de gradil, DM 1,60x2,11m, de abrir (duas folhas), cor preta, incluindo ferragens, ref. Linha Artis, fab. Metalgrade</v>
      </c>
      <c r="E217" s="67" t="str">
        <f>VLOOKUP(A217,'Orçamento Sintético'!$A:$H,5,0)</f>
        <v>un</v>
      </c>
      <c r="F217" s="113"/>
      <c r="G217" s="114"/>
      <c r="H217" s="116">
        <f>SUM(H218:H221)</f>
        <v>4156.28</v>
      </c>
    </row>
    <row r="218" spans="1:8" x14ac:dyDescent="0.2">
      <c r="A218" s="13" t="str">
        <f>VLOOKUP(B218,'Insumos e Serviços'!$A:$F,3,0)</f>
        <v>Composição</v>
      </c>
      <c r="B218" s="12" t="s">
        <v>3508</v>
      </c>
      <c r="C218" s="12" t="str">
        <f>VLOOKUP(B218,'Insumos e Serviços'!$A:$F,2,0)</f>
        <v>SINAPI</v>
      </c>
      <c r="D218" s="13" t="str">
        <f>VLOOKUP(B218,'Insumos e Serviços'!$A:$F,4,0)</f>
        <v>AUXILIAR DE SERRALHEIRO COM ENCARGOS COMPLEMENTARES</v>
      </c>
      <c r="E218" s="12" t="str">
        <f>VLOOKUP(B218,'Insumos e Serviços'!$A:$F,5,0)</f>
        <v>H</v>
      </c>
      <c r="F218" s="66">
        <v>3.3759999999999999</v>
      </c>
      <c r="G218" s="15">
        <f>VLOOKUP(B218,'Insumos e Serviços'!$A:$F,6,0)</f>
        <v>18.84</v>
      </c>
      <c r="H218" s="15">
        <f t="shared" ref="H218:H221" si="22">TRUNC(F218*G218,2)</f>
        <v>63.6</v>
      </c>
    </row>
    <row r="219" spans="1:8" x14ac:dyDescent="0.2">
      <c r="A219" s="13" t="str">
        <f>VLOOKUP(B219,'Insumos e Serviços'!$A:$F,3,0)</f>
        <v>Composição</v>
      </c>
      <c r="B219" s="12" t="s">
        <v>3510</v>
      </c>
      <c r="C219" s="12" t="str">
        <f>VLOOKUP(B219,'Insumos e Serviços'!$A:$F,2,0)</f>
        <v>SINAPI</v>
      </c>
      <c r="D219" s="13" t="str">
        <f>VLOOKUP(B219,'Insumos e Serviços'!$A:$F,4,0)</f>
        <v>SERRALHEIRO COM ENCARGOS COMPLEMENTARES</v>
      </c>
      <c r="E219" s="12" t="str">
        <f>VLOOKUP(B219,'Insumos e Serviços'!$A:$F,5,0)</f>
        <v>H</v>
      </c>
      <c r="F219" s="66">
        <v>1.6879999999999999</v>
      </c>
      <c r="G219" s="15">
        <f>VLOOKUP(B219,'Insumos e Serviços'!$A:$F,6,0)</f>
        <v>23.13</v>
      </c>
      <c r="H219" s="15">
        <f t="shared" si="22"/>
        <v>39.04</v>
      </c>
    </row>
    <row r="220" spans="1:8" ht="22.5" x14ac:dyDescent="0.2">
      <c r="A220" s="13" t="str">
        <f>VLOOKUP(B220,'Insumos e Serviços'!$A:$F,3,0)</f>
        <v>Insumo</v>
      </c>
      <c r="B220" s="12" t="s">
        <v>2352</v>
      </c>
      <c r="C220" s="12" t="str">
        <f>VLOOKUP(B220,'Insumos e Serviços'!$A:$F,2,0)</f>
        <v>SINAPI</v>
      </c>
      <c r="D220" s="13" t="str">
        <f>VLOOKUP(B220,'Insumos e Serviços'!$A:$F,4,0)</f>
        <v>CADEADO SIMPLES, EM LATAO MACICO CROMADO, LARGURA DE 35 MM,  HASTE DE ACO TEMPERADO, CEMENTADO (NAO LONGA), INCLUI 2 CHAVES</v>
      </c>
      <c r="E220" s="12" t="str">
        <f>VLOOKUP(B220,'Insumos e Serviços'!$A:$F,5,0)</f>
        <v>UN</v>
      </c>
      <c r="F220" s="66">
        <v>1</v>
      </c>
      <c r="G220" s="15">
        <f>VLOOKUP(B220,'Insumos e Serviços'!$A:$F,6,0)</f>
        <v>26.57</v>
      </c>
      <c r="H220" s="15">
        <f t="shared" si="22"/>
        <v>26.57</v>
      </c>
    </row>
    <row r="221" spans="1:8" ht="23.25" thickBot="1" x14ac:dyDescent="0.25">
      <c r="A221" s="13" t="str">
        <f>VLOOKUP(B221,'Insumos e Serviços'!$A:$F,3,0)</f>
        <v>Insumo</v>
      </c>
      <c r="B221" s="12" t="s">
        <v>3081</v>
      </c>
      <c r="C221" s="12" t="str">
        <f>VLOOKUP(B221,'Insumos e Serviços'!$A:$F,2,0)</f>
        <v>Próprio</v>
      </c>
      <c r="D221" s="13" t="str">
        <f>VLOOKUP(B221,'Insumos e Serviços'!$A:$F,4,0)</f>
        <v>Portão pivotante 2 folhas, malha 65 x 132 BP 25 x 2,00 - L - dim. 2200 x 1800 mm com pintura eletrostática, Ref.: Metalgrade</v>
      </c>
      <c r="E221" s="12" t="str">
        <f>VLOOKUP(B221,'Insumos e Serviços'!$A:$F,5,0)</f>
        <v>un</v>
      </c>
      <c r="F221" s="66">
        <v>1</v>
      </c>
      <c r="G221" s="15">
        <f>VLOOKUP(B221,'Insumos e Serviços'!$A:$F,6,0)</f>
        <v>4027.07</v>
      </c>
      <c r="H221" s="15">
        <f t="shared" si="22"/>
        <v>4027.07</v>
      </c>
    </row>
    <row r="222" spans="1:8" ht="15" thickTop="1" x14ac:dyDescent="0.2">
      <c r="A222" s="54"/>
      <c r="B222" s="79"/>
      <c r="C222" s="54"/>
      <c r="D222" s="54"/>
      <c r="E222" s="54"/>
      <c r="F222" s="54"/>
      <c r="G222" s="54"/>
      <c r="H222" s="54"/>
    </row>
    <row r="223" spans="1:8" ht="22.5" x14ac:dyDescent="0.2">
      <c r="A223" s="68" t="s">
        <v>284</v>
      </c>
      <c r="B223" s="67" t="str">
        <f>VLOOKUP(A223,'Orçamento Sintético'!$A:$H,2,0)</f>
        <v xml:space="preserve"> MPDFT0145 </v>
      </c>
      <c r="C223" s="67" t="str">
        <f>VLOOKUP(A223,'Orçamento Sintético'!$A:$H,3,0)</f>
        <v>Próprio</v>
      </c>
      <c r="D223" s="68" t="str">
        <f>VLOOKUP(A223,'Orçamento Sintético'!$A:$H,4,0)</f>
        <v>Cópia SINAPI (74244/001) - Porta (PF3) de gradil, DM 1,80x2,11m, de abrir (duas folhas), incluindo ferragens, ref. Linha Artis, fab. Metalgrade</v>
      </c>
      <c r="E223" s="67" t="str">
        <f>VLOOKUP(A223,'Orçamento Sintético'!$A:$H,5,0)</f>
        <v>un</v>
      </c>
      <c r="F223" s="113"/>
      <c r="G223" s="114"/>
      <c r="H223" s="116">
        <f>SUM(H224:H227)</f>
        <v>4591.2699999999995</v>
      </c>
    </row>
    <row r="224" spans="1:8" x14ac:dyDescent="0.2">
      <c r="A224" s="13" t="str">
        <f>VLOOKUP(B224,'Insumos e Serviços'!$A:$F,3,0)</f>
        <v>Composição</v>
      </c>
      <c r="B224" s="12" t="s">
        <v>3508</v>
      </c>
      <c r="C224" s="12" t="str">
        <f>VLOOKUP(B224,'Insumos e Serviços'!$A:$F,2,0)</f>
        <v>SINAPI</v>
      </c>
      <c r="D224" s="13" t="str">
        <f>VLOOKUP(B224,'Insumos e Serviços'!$A:$F,4,0)</f>
        <v>AUXILIAR DE SERRALHEIRO COM ENCARGOS COMPLEMENTARES</v>
      </c>
      <c r="E224" s="12" t="str">
        <f>VLOOKUP(B224,'Insumos e Serviços'!$A:$F,5,0)</f>
        <v>H</v>
      </c>
      <c r="F224" s="66">
        <v>3.798</v>
      </c>
      <c r="G224" s="15">
        <f>VLOOKUP(B224,'Insumos e Serviços'!$A:$F,6,0)</f>
        <v>18.84</v>
      </c>
      <c r="H224" s="15">
        <f t="shared" ref="H224:H227" si="23">TRUNC(F224*G224,2)</f>
        <v>71.55</v>
      </c>
    </row>
    <row r="225" spans="1:8" x14ac:dyDescent="0.2">
      <c r="A225" s="13" t="str">
        <f>VLOOKUP(B225,'Insumos e Serviços'!$A:$F,3,0)</f>
        <v>Composição</v>
      </c>
      <c r="B225" s="12" t="s">
        <v>3510</v>
      </c>
      <c r="C225" s="12" t="str">
        <f>VLOOKUP(B225,'Insumos e Serviços'!$A:$F,2,0)</f>
        <v>SINAPI</v>
      </c>
      <c r="D225" s="13" t="str">
        <f>VLOOKUP(B225,'Insumos e Serviços'!$A:$F,4,0)</f>
        <v>SERRALHEIRO COM ENCARGOS COMPLEMENTARES</v>
      </c>
      <c r="E225" s="12" t="str">
        <f>VLOOKUP(B225,'Insumos e Serviços'!$A:$F,5,0)</f>
        <v>H</v>
      </c>
      <c r="F225" s="66">
        <v>1.899</v>
      </c>
      <c r="G225" s="15">
        <f>VLOOKUP(B225,'Insumos e Serviços'!$A:$F,6,0)</f>
        <v>23.13</v>
      </c>
      <c r="H225" s="15">
        <f t="shared" si="23"/>
        <v>43.92</v>
      </c>
    </row>
    <row r="226" spans="1:8" ht="22.5" x14ac:dyDescent="0.2">
      <c r="A226" s="13" t="str">
        <f>VLOOKUP(B226,'Insumos e Serviços'!$A:$F,3,0)</f>
        <v>Insumo</v>
      </c>
      <c r="B226" s="12" t="s">
        <v>2352</v>
      </c>
      <c r="C226" s="12" t="str">
        <f>VLOOKUP(B226,'Insumos e Serviços'!$A:$F,2,0)</f>
        <v>SINAPI</v>
      </c>
      <c r="D226" s="13" t="str">
        <f>VLOOKUP(B226,'Insumos e Serviços'!$A:$F,4,0)</f>
        <v>CADEADO SIMPLES, EM LATAO MACICO CROMADO, LARGURA DE 35 MM,  HASTE DE ACO TEMPERADO, CEMENTADO (NAO LONGA), INCLUI 2 CHAVES</v>
      </c>
      <c r="E226" s="12" t="str">
        <f>VLOOKUP(B226,'Insumos e Serviços'!$A:$F,5,0)</f>
        <v>UN</v>
      </c>
      <c r="F226" s="66">
        <v>1</v>
      </c>
      <c r="G226" s="15">
        <f>VLOOKUP(B226,'Insumos e Serviços'!$A:$F,6,0)</f>
        <v>26.57</v>
      </c>
      <c r="H226" s="15">
        <f t="shared" si="23"/>
        <v>26.57</v>
      </c>
    </row>
    <row r="227" spans="1:8" ht="23.25" thickBot="1" x14ac:dyDescent="0.25">
      <c r="A227" s="13" t="str">
        <f>VLOOKUP(B227,'Insumos e Serviços'!$A:$F,3,0)</f>
        <v>Insumo</v>
      </c>
      <c r="B227" s="12" t="s">
        <v>2953</v>
      </c>
      <c r="C227" s="12" t="str">
        <f>VLOOKUP(B227,'Insumos e Serviços'!$A:$F,2,0)</f>
        <v>Próprio</v>
      </c>
      <c r="D227" s="13" t="str">
        <f>VLOOKUP(B227,'Insumos e Serviços'!$A:$F,4,0)</f>
        <v>Portão pivotante 2 folhas, malha 65 x 132 BP 25 x 2,00 - L - dim. 2200 x 2000 mm com pintura eletrostática, Ref.: Metalgrade.</v>
      </c>
      <c r="E227" s="12" t="str">
        <f>VLOOKUP(B227,'Insumos e Serviços'!$A:$F,5,0)</f>
        <v>un</v>
      </c>
      <c r="F227" s="66">
        <v>1</v>
      </c>
      <c r="G227" s="15">
        <f>VLOOKUP(B227,'Insumos e Serviços'!$A:$F,6,0)</f>
        <v>4449.2299999999996</v>
      </c>
      <c r="H227" s="15">
        <f t="shared" si="23"/>
        <v>4449.2299999999996</v>
      </c>
    </row>
    <row r="228" spans="1:8" ht="15" thickTop="1" x14ac:dyDescent="0.2">
      <c r="A228" s="54"/>
      <c r="B228" s="79"/>
      <c r="C228" s="54"/>
      <c r="D228" s="54"/>
      <c r="E228" s="54"/>
      <c r="F228" s="54"/>
      <c r="G228" s="54"/>
      <c r="H228" s="54"/>
    </row>
    <row r="229" spans="1:8" ht="22.5" x14ac:dyDescent="0.2">
      <c r="A229" s="68" t="s">
        <v>287</v>
      </c>
      <c r="B229" s="67" t="str">
        <f>VLOOKUP(A229,'Orçamento Sintético'!$A:$H,2,0)</f>
        <v xml:space="preserve"> MPDFT0146 </v>
      </c>
      <c r="C229" s="67" t="str">
        <f>VLOOKUP(A229,'Orçamento Sintético'!$A:$H,3,0)</f>
        <v>Próprio</v>
      </c>
      <c r="D229" s="68" t="str">
        <f>VLOOKUP(A229,'Orçamento Sintético'!$A:$H,4,0)</f>
        <v>Cópia SINAPI (74244/001) - Porta (PF4) de gradil, DM 0,90x2,11m, de abrir (uma folha), cor preta, incluindo ferragens, ref. Linha Artis, fab. Metalgrade</v>
      </c>
      <c r="E229" s="67" t="str">
        <f>VLOOKUP(A229,'Orçamento Sintético'!$A:$H,5,0)</f>
        <v>un</v>
      </c>
      <c r="F229" s="113"/>
      <c r="G229" s="114"/>
      <c r="H229" s="116">
        <f>SUM(H230:H233)</f>
        <v>3228.9700000000003</v>
      </c>
    </row>
    <row r="230" spans="1:8" x14ac:dyDescent="0.2">
      <c r="A230" s="13" t="str">
        <f>VLOOKUP(B230,'Insumos e Serviços'!$A:$F,3,0)</f>
        <v>Composição</v>
      </c>
      <c r="B230" s="12" t="s">
        <v>3508</v>
      </c>
      <c r="C230" s="12" t="str">
        <f>VLOOKUP(B230,'Insumos e Serviços'!$A:$F,2,0)</f>
        <v>SINAPI</v>
      </c>
      <c r="D230" s="13" t="str">
        <f>VLOOKUP(B230,'Insumos e Serviços'!$A:$F,4,0)</f>
        <v>AUXILIAR DE SERRALHEIRO COM ENCARGOS COMPLEMENTARES</v>
      </c>
      <c r="E230" s="12" t="str">
        <f>VLOOKUP(B230,'Insumos e Serviços'!$A:$F,5,0)</f>
        <v>H</v>
      </c>
      <c r="F230" s="66">
        <v>1.899</v>
      </c>
      <c r="G230" s="15">
        <f>VLOOKUP(B230,'Insumos e Serviços'!$A:$F,6,0)</f>
        <v>18.84</v>
      </c>
      <c r="H230" s="15">
        <f t="shared" ref="H230:H233" si="24">TRUNC(F230*G230,2)</f>
        <v>35.770000000000003</v>
      </c>
    </row>
    <row r="231" spans="1:8" x14ac:dyDescent="0.2">
      <c r="A231" s="13" t="str">
        <f>VLOOKUP(B231,'Insumos e Serviços'!$A:$F,3,0)</f>
        <v>Composição</v>
      </c>
      <c r="B231" s="12" t="s">
        <v>3510</v>
      </c>
      <c r="C231" s="12" t="str">
        <f>VLOOKUP(B231,'Insumos e Serviços'!$A:$F,2,0)</f>
        <v>SINAPI</v>
      </c>
      <c r="D231" s="13" t="str">
        <f>VLOOKUP(B231,'Insumos e Serviços'!$A:$F,4,0)</f>
        <v>SERRALHEIRO COM ENCARGOS COMPLEMENTARES</v>
      </c>
      <c r="E231" s="12" t="str">
        <f>VLOOKUP(B231,'Insumos e Serviços'!$A:$F,5,0)</f>
        <v>H</v>
      </c>
      <c r="F231" s="66">
        <v>0.94950000000000001</v>
      </c>
      <c r="G231" s="15">
        <f>VLOOKUP(B231,'Insumos e Serviços'!$A:$F,6,0)</f>
        <v>23.13</v>
      </c>
      <c r="H231" s="15">
        <f t="shared" si="24"/>
        <v>21.96</v>
      </c>
    </row>
    <row r="232" spans="1:8" ht="22.5" x14ac:dyDescent="0.2">
      <c r="A232" s="13" t="str">
        <f>VLOOKUP(B232,'Insumos e Serviços'!$A:$F,3,0)</f>
        <v>Insumo</v>
      </c>
      <c r="B232" s="12" t="s">
        <v>2352</v>
      </c>
      <c r="C232" s="12" t="str">
        <f>VLOOKUP(B232,'Insumos e Serviços'!$A:$F,2,0)</f>
        <v>SINAPI</v>
      </c>
      <c r="D232" s="13" t="str">
        <f>VLOOKUP(B232,'Insumos e Serviços'!$A:$F,4,0)</f>
        <v>CADEADO SIMPLES, EM LATAO MACICO CROMADO, LARGURA DE 35 MM,  HASTE DE ACO TEMPERADO, CEMENTADO (NAO LONGA), INCLUI 2 CHAVES</v>
      </c>
      <c r="E232" s="12" t="str">
        <f>VLOOKUP(B232,'Insumos e Serviços'!$A:$F,5,0)</f>
        <v>UN</v>
      </c>
      <c r="F232" s="66">
        <v>1</v>
      </c>
      <c r="G232" s="15">
        <f>VLOOKUP(B232,'Insumos e Serviços'!$A:$F,6,0)</f>
        <v>26.57</v>
      </c>
      <c r="H232" s="15">
        <f t="shared" si="24"/>
        <v>26.57</v>
      </c>
    </row>
    <row r="233" spans="1:8" ht="23.25" thickBot="1" x14ac:dyDescent="0.25">
      <c r="A233" s="13" t="str">
        <f>VLOOKUP(B233,'Insumos e Serviços'!$A:$F,3,0)</f>
        <v>Insumo</v>
      </c>
      <c r="B233" s="12" t="s">
        <v>2897</v>
      </c>
      <c r="C233" s="12" t="str">
        <f>VLOOKUP(B233,'Insumos e Serviços'!$A:$F,2,0)</f>
        <v>Próprio</v>
      </c>
      <c r="D233" s="13" t="str">
        <f>VLOOKUP(B233,'Insumos e Serviços'!$A:$F,4,0)</f>
        <v>Portão pivotante 1 folha, malha 65 x 132 BP 25 x 2,00 - L - dim. 2200 x 1100 mm com pintura eletrostática, Ref.: Metalgrade.</v>
      </c>
      <c r="E233" s="12" t="str">
        <f>VLOOKUP(B233,'Insumos e Serviços'!$A:$F,5,0)</f>
        <v>un</v>
      </c>
      <c r="F233" s="66">
        <v>1</v>
      </c>
      <c r="G233" s="15">
        <f>VLOOKUP(B233,'Insumos e Serviços'!$A:$F,6,0)</f>
        <v>3144.67</v>
      </c>
      <c r="H233" s="15">
        <f t="shared" si="24"/>
        <v>3144.67</v>
      </c>
    </row>
    <row r="234" spans="1:8" ht="15" thickTop="1" x14ac:dyDescent="0.2">
      <c r="A234" s="54"/>
      <c r="B234" s="79"/>
      <c r="C234" s="54"/>
      <c r="D234" s="54"/>
      <c r="E234" s="54"/>
      <c r="F234" s="54"/>
      <c r="G234" s="54"/>
      <c r="H234" s="54"/>
    </row>
    <row r="235" spans="1:8" x14ac:dyDescent="0.2">
      <c r="A235" s="58" t="s">
        <v>290</v>
      </c>
      <c r="B235" s="77"/>
      <c r="C235" s="58"/>
      <c r="D235" s="58" t="s">
        <v>291</v>
      </c>
      <c r="E235" s="59"/>
      <c r="F235" s="60"/>
      <c r="G235" s="58"/>
      <c r="H235" s="61"/>
    </row>
    <row r="236" spans="1:8" ht="22.5" x14ac:dyDescent="0.2">
      <c r="A236" s="68" t="s">
        <v>292</v>
      </c>
      <c r="B236" s="67" t="str">
        <f>VLOOKUP(A236,'Orçamento Sintético'!$A:$H,2,0)</f>
        <v xml:space="preserve"> MPDFT0048 </v>
      </c>
      <c r="C236" s="67" t="str">
        <f>VLOOKUP(A236,'Orçamento Sintético'!$A:$H,3,0)</f>
        <v>Próprio</v>
      </c>
      <c r="D236" s="68" t="str">
        <f>VLOOKUP(A236,'Orçamento Sintético'!$A:$H,4,0)</f>
        <v>Porta de madeira (PM1), DM 0,80 x 2,10 m, acabamento em laminado melamínico texturizado, inclusive batente em chapa de aço dobrada, dobradiça e fechadura</v>
      </c>
      <c r="E236" s="67" t="str">
        <f>VLOOKUP(A236,'Orçamento Sintético'!$A:$H,5,0)</f>
        <v>un</v>
      </c>
      <c r="F236" s="113"/>
      <c r="G236" s="114"/>
      <c r="H236" s="116">
        <f>SUM(H237:H246)</f>
        <v>1615.51</v>
      </c>
    </row>
    <row r="237" spans="1:8" x14ac:dyDescent="0.2">
      <c r="A237" s="13" t="str">
        <f>VLOOKUP(B237,'Insumos e Serviços'!$A:$F,3,0)</f>
        <v>Composição</v>
      </c>
      <c r="B237" s="12" t="s">
        <v>3379</v>
      </c>
      <c r="C237" s="12" t="str">
        <f>VLOOKUP(B237,'Insumos e Serviços'!$A:$F,2,0)</f>
        <v>SINAPI</v>
      </c>
      <c r="D237" s="13" t="str">
        <f>VLOOKUP(B237,'Insumos e Serviços'!$A:$F,4,0)</f>
        <v>SERVENTE COM ENCARGOS COMPLEMENTARES</v>
      </c>
      <c r="E237" s="12" t="str">
        <f>VLOOKUP(B237,'Insumos e Serviços'!$A:$F,5,0)</f>
        <v>H</v>
      </c>
      <c r="F237" s="66">
        <v>1.9085000000000001</v>
      </c>
      <c r="G237" s="15">
        <f>VLOOKUP(B237,'Insumos e Serviços'!$A:$F,6,0)</f>
        <v>17.170000000000002</v>
      </c>
      <c r="H237" s="15">
        <f t="shared" ref="H237:H246" si="25">TRUNC(F237*G237,2)</f>
        <v>32.76</v>
      </c>
    </row>
    <row r="238" spans="1:8" x14ac:dyDescent="0.2">
      <c r="A238" s="13" t="str">
        <f>VLOOKUP(B238,'Insumos e Serviços'!$A:$F,3,0)</f>
        <v>Composição</v>
      </c>
      <c r="B238" s="12" t="s">
        <v>3652</v>
      </c>
      <c r="C238" s="12" t="str">
        <f>VLOOKUP(B238,'Insumos e Serviços'!$A:$F,2,0)</f>
        <v>SINAPI</v>
      </c>
      <c r="D238" s="13" t="str">
        <f>VLOOKUP(B238,'Insumos e Serviços'!$A:$F,4,0)</f>
        <v>CARPINTEIRO DE ESQUADRIA COM ENCARGOS COMPLEMENTARES</v>
      </c>
      <c r="E238" s="12" t="str">
        <f>VLOOKUP(B238,'Insumos e Serviços'!$A:$F,5,0)</f>
        <v>H</v>
      </c>
      <c r="F238" s="66">
        <v>2.6865000000000001</v>
      </c>
      <c r="G238" s="15">
        <f>VLOOKUP(B238,'Insumos e Serviços'!$A:$F,6,0)</f>
        <v>23.07</v>
      </c>
      <c r="H238" s="15">
        <f t="shared" si="25"/>
        <v>61.97</v>
      </c>
    </row>
    <row r="239" spans="1:8" ht="22.5" x14ac:dyDescent="0.2">
      <c r="A239" s="13" t="str">
        <f>VLOOKUP(B239,'Insumos e Serviços'!$A:$F,3,0)</f>
        <v>Composição</v>
      </c>
      <c r="B239" s="12" t="s">
        <v>3682</v>
      </c>
      <c r="C239" s="12" t="str">
        <f>VLOOKUP(B239,'Insumos e Serviços'!$A:$F,2,0)</f>
        <v>SINAPI</v>
      </c>
      <c r="D239" s="13" t="str">
        <f>VLOOKUP(B239,'Insumos e Serviços'!$A:$F,4,0)</f>
        <v>PORTA DE MADEIRA PARA VERNIZ, SEMI-OCA (LEVE OU MÉDIA), 80X210CM, ESPESSURA DE 3,5CM, INCLUSO DOBRADIÇAS - FORNECIMENTO E INSTALAÇÃO. AF_12/2019</v>
      </c>
      <c r="E239" s="12" t="str">
        <f>VLOOKUP(B239,'Insumos e Serviços'!$A:$F,5,0)</f>
        <v>UN</v>
      </c>
      <c r="F239" s="66">
        <v>1</v>
      </c>
      <c r="G239" s="15">
        <f>VLOOKUP(B239,'Insumos e Serviços'!$A:$F,6,0)</f>
        <v>301.07</v>
      </c>
      <c r="H239" s="15">
        <f t="shared" si="25"/>
        <v>301.07</v>
      </c>
    </row>
    <row r="240" spans="1:8" ht="33.75" x14ac:dyDescent="0.2">
      <c r="A240" s="13" t="str">
        <f>VLOOKUP(B240,'Insumos e Serviços'!$A:$F,3,0)</f>
        <v>Composição</v>
      </c>
      <c r="B240" s="12" t="s">
        <v>3678</v>
      </c>
      <c r="C240" s="12" t="str">
        <f>VLOOKUP(B240,'Insumos e Serviços'!$A:$F,2,0)</f>
        <v>SINAPI</v>
      </c>
      <c r="D240" s="13" t="str">
        <f>VLOOKUP(B240,'Insumos e Serviços'!$A:$F,4,0)</f>
        <v>PINTURA COM TINTA ALQUÍDICA DE FUNDO (TIPO ZARCÃO) PULVERIZADA SOBRE SUPERFÍCIES METÁLICAS (EXCETO PERFIL) EXECUTADO EM OBRA (POR DEMÃO). AF_01/2020</v>
      </c>
      <c r="E240" s="12" t="str">
        <f>VLOOKUP(B240,'Insumos e Serviços'!$A:$F,5,0)</f>
        <v>m²</v>
      </c>
      <c r="F240" s="66">
        <v>1.581</v>
      </c>
      <c r="G240" s="15">
        <f>VLOOKUP(B240,'Insumos e Serviços'!$A:$F,6,0)</f>
        <v>20.39</v>
      </c>
      <c r="H240" s="15">
        <f t="shared" si="25"/>
        <v>32.229999999999997</v>
      </c>
    </row>
    <row r="241" spans="1:8" ht="33.75" x14ac:dyDescent="0.2">
      <c r="A241" s="13" t="str">
        <f>VLOOKUP(B241,'Insumos e Serviços'!$A:$F,3,0)</f>
        <v>Composição</v>
      </c>
      <c r="B241" s="12" t="s">
        <v>3676</v>
      </c>
      <c r="C241" s="12" t="str">
        <f>VLOOKUP(B241,'Insumos e Serviços'!$A:$F,2,0)</f>
        <v>SINAPI</v>
      </c>
      <c r="D241" s="13" t="str">
        <f>VLOOKUP(B241,'Insumos e Serviços'!$A:$F,4,0)</f>
        <v>PINTURA COM TINTA ALQUÍDICA DE ACABAMENTO (ESMALTE SINTÉTICO ACETINADO) PULVERIZADA SOBRE SUPERFÍCIES METÁLICAS (EXCETO PERFIL) EXECUTADO EM OBRA (02 DEMÃOS). AF_01/2020</v>
      </c>
      <c r="E241" s="12" t="str">
        <f>VLOOKUP(B241,'Insumos e Serviços'!$A:$F,5,0)</f>
        <v>m²</v>
      </c>
      <c r="F241" s="66">
        <v>1.581</v>
      </c>
      <c r="G241" s="15">
        <f>VLOOKUP(B241,'Insumos e Serviços'!$A:$F,6,0)</f>
        <v>40.24</v>
      </c>
      <c r="H241" s="15">
        <f t="shared" si="25"/>
        <v>63.61</v>
      </c>
    </row>
    <row r="242" spans="1:8" x14ac:dyDescent="0.2">
      <c r="A242" s="13" t="str">
        <f>VLOOKUP(B242,'Insumos e Serviços'!$A:$F,3,0)</f>
        <v>Insumo</v>
      </c>
      <c r="B242" s="12" t="s">
        <v>3181</v>
      </c>
      <c r="C242" s="12" t="str">
        <f>VLOOKUP(B242,'Insumos e Serviços'!$A:$F,2,0)</f>
        <v>SINAPI</v>
      </c>
      <c r="D242" s="13" t="str">
        <f>VLOOKUP(B242,'Insumos e Serviços'!$A:$F,4,0)</f>
        <v>CHAPA DE ACO FINA A QUENTE BITOLA MSG 16, E = 1,50 MM (12,00 KG/M2)</v>
      </c>
      <c r="E242" s="12" t="str">
        <f>VLOOKUP(B242,'Insumos e Serviços'!$A:$F,5,0)</f>
        <v>KG</v>
      </c>
      <c r="F242" s="66">
        <v>30.6</v>
      </c>
      <c r="G242" s="15">
        <f>VLOOKUP(B242,'Insumos e Serviços'!$A:$F,6,0)</f>
        <v>10.8</v>
      </c>
      <c r="H242" s="15">
        <f t="shared" si="25"/>
        <v>330.48</v>
      </c>
    </row>
    <row r="243" spans="1:8" x14ac:dyDescent="0.2">
      <c r="A243" s="13" t="str">
        <f>VLOOKUP(B243,'Insumos e Serviços'!$A:$F,3,0)</f>
        <v>Insumo</v>
      </c>
      <c r="B243" s="12" t="s">
        <v>2703</v>
      </c>
      <c r="C243" s="12" t="str">
        <f>VLOOKUP(B243,'Insumos e Serviços'!$A:$F,2,0)</f>
        <v>SINAPI</v>
      </c>
      <c r="D243" s="13" t="str">
        <f>VLOOKUP(B243,'Insumos e Serviços'!$A:$F,4,0)</f>
        <v>ESPUMA EXPANSIVA DE POLIURETANO, APLICACAO MANUAL - 500 ML</v>
      </c>
      <c r="E243" s="12" t="str">
        <f>VLOOKUP(B243,'Insumos e Serviços'!$A:$F,5,0)</f>
        <v>UN</v>
      </c>
      <c r="F243" s="66">
        <v>0.77</v>
      </c>
      <c r="G243" s="15">
        <f>VLOOKUP(B243,'Insumos e Serviços'!$A:$F,6,0)</f>
        <v>22</v>
      </c>
      <c r="H243" s="15">
        <f t="shared" si="25"/>
        <v>16.940000000000001</v>
      </c>
    </row>
    <row r="244" spans="1:8" ht="33.75" x14ac:dyDescent="0.2">
      <c r="A244" s="13" t="str">
        <f>VLOOKUP(B244,'Insumos e Serviços'!$A:$F,3,0)</f>
        <v>Insumo</v>
      </c>
      <c r="B244" s="12" t="s">
        <v>3091</v>
      </c>
      <c r="C244" s="12" t="str">
        <f>VLOOKUP(B244,'Insumos e Serviços'!$A:$F,2,0)</f>
        <v>SINAPI</v>
      </c>
      <c r="D244" s="13" t="str">
        <f>VLOOKUP(B244,'Insumos e Serviços'!$A:$F,4,0)</f>
        <v>FECHADURA DE EMBUTIR PARA PORTA EXTERNA, MAQUINA 55 MM, COM CILINDRO, MACANETA ALAVANCA E ROSETA REDONDA EM METAL CROMADO - NIVEL DE SEGURANCA MEDIO - COMPLETA</v>
      </c>
      <c r="E244" s="12" t="str">
        <f>VLOOKUP(B244,'Insumos e Serviços'!$A:$F,5,0)</f>
        <v>CJ</v>
      </c>
      <c r="F244" s="66">
        <v>1.5</v>
      </c>
      <c r="G244" s="15">
        <f>VLOOKUP(B244,'Insumos e Serviços'!$A:$F,6,0)</f>
        <v>125.58</v>
      </c>
      <c r="H244" s="15">
        <f t="shared" si="25"/>
        <v>188.37</v>
      </c>
    </row>
    <row r="245" spans="1:8" ht="22.5" x14ac:dyDescent="0.2">
      <c r="A245" s="13" t="str">
        <f>VLOOKUP(B245,'Insumos e Serviços'!$A:$F,3,0)</f>
        <v>Insumo</v>
      </c>
      <c r="B245" s="12" t="s">
        <v>3345</v>
      </c>
      <c r="C245" s="12" t="str">
        <f>VLOOKUP(B245,'Insumos e Serviços'!$A:$F,2,0)</f>
        <v>Próprio</v>
      </c>
      <c r="D245" s="13" t="str">
        <f>VLOOKUP(B245,'Insumos e Serviços'!$A:$F,4,0)</f>
        <v>Laminado melamínico, acabamento texturizado, cor branca, espessura 1,3mm, referência L190, fab. Fórmica</v>
      </c>
      <c r="E245" s="12" t="str">
        <f>VLOOKUP(B245,'Insumos e Serviços'!$A:$F,5,0)</f>
        <v>m²</v>
      </c>
      <c r="F245" s="66">
        <v>6.2750000000000004</v>
      </c>
      <c r="G245" s="15">
        <f>VLOOKUP(B245,'Insumos e Serviços'!$A:$F,6,0)</f>
        <v>76.540000000000006</v>
      </c>
      <c r="H245" s="15">
        <f t="shared" si="25"/>
        <v>480.28</v>
      </c>
    </row>
    <row r="246" spans="1:8" ht="15" thickBot="1" x14ac:dyDescent="0.25">
      <c r="A246" s="13" t="str">
        <f>VLOOKUP(B246,'Insumos e Serviços'!$A:$F,3,0)</f>
        <v>Insumo</v>
      </c>
      <c r="B246" s="12" t="s">
        <v>2966</v>
      </c>
      <c r="C246" s="12" t="str">
        <f>VLOOKUP(B246,'Insumos e Serviços'!$A:$F,2,0)</f>
        <v>SINAPI</v>
      </c>
      <c r="D246" s="13" t="str">
        <f>VLOOKUP(B246,'Insumos e Serviços'!$A:$F,4,0)</f>
        <v>COLA A BASE DE RESINA SINTETICA PARA CHAPA DE LAMINADO MELAMINICO</v>
      </c>
      <c r="E246" s="12" t="str">
        <f>VLOOKUP(B246,'Insumos e Serviços'!$A:$F,5,0)</f>
        <v>KG</v>
      </c>
      <c r="F246" s="66">
        <v>3.024</v>
      </c>
      <c r="G246" s="15">
        <f>VLOOKUP(B246,'Insumos e Serviços'!$A:$F,6,0)</f>
        <v>35.65</v>
      </c>
      <c r="H246" s="15">
        <f t="shared" si="25"/>
        <v>107.8</v>
      </c>
    </row>
    <row r="247" spans="1:8" ht="15" thickTop="1" x14ac:dyDescent="0.2">
      <c r="A247" s="54"/>
      <c r="B247" s="79"/>
      <c r="C247" s="54"/>
      <c r="D247" s="54"/>
      <c r="E247" s="54"/>
      <c r="F247" s="54"/>
      <c r="G247" s="54"/>
      <c r="H247" s="54"/>
    </row>
    <row r="248" spans="1:8" ht="33.75" x14ac:dyDescent="0.2">
      <c r="A248" s="68" t="s">
        <v>295</v>
      </c>
      <c r="B248" s="67" t="str">
        <f>VLOOKUP(A248,'Orçamento Sintético'!$A:$H,2,0)</f>
        <v xml:space="preserve"> MPDFT0049 </v>
      </c>
      <c r="C248" s="67" t="str">
        <f>VLOOKUP(A248,'Orçamento Sintético'!$A:$H,3,0)</f>
        <v>Próprio</v>
      </c>
      <c r="D248" s="68" t="str">
        <f>VLOOKUP(A248,'Orçamento Sintético'!$A:$H,4,0)</f>
        <v>Porta de madeira (PM1A), DM 0,80 x 2,10 m, acabamento em laminado melamínico texturizado, inclusive batente em chapa de aço dobrada, dobradiça, fechadura, grelha e mola aérea</v>
      </c>
      <c r="E248" s="67" t="str">
        <f>VLOOKUP(A248,'Orçamento Sintético'!$A:$H,5,0)</f>
        <v>un</v>
      </c>
      <c r="F248" s="113"/>
      <c r="G248" s="114"/>
      <c r="H248" s="116">
        <f>SUM(H249:H260)</f>
        <v>2128.69</v>
      </c>
    </row>
    <row r="249" spans="1:8" x14ac:dyDescent="0.2">
      <c r="A249" s="13" t="str">
        <f>VLOOKUP(B249,'Insumos e Serviços'!$A:$F,3,0)</f>
        <v>Composição</v>
      </c>
      <c r="B249" s="12" t="s">
        <v>3379</v>
      </c>
      <c r="C249" s="12" t="str">
        <f>VLOOKUP(B249,'Insumos e Serviços'!$A:$F,2,0)</f>
        <v>SINAPI</v>
      </c>
      <c r="D249" s="13" t="str">
        <f>VLOOKUP(B249,'Insumos e Serviços'!$A:$F,4,0)</f>
        <v>SERVENTE COM ENCARGOS COMPLEMENTARES</v>
      </c>
      <c r="E249" s="12" t="str">
        <f>VLOOKUP(B249,'Insumos e Serviços'!$A:$F,5,0)</f>
        <v>H</v>
      </c>
      <c r="F249" s="66">
        <v>2.8085</v>
      </c>
      <c r="G249" s="15">
        <f>VLOOKUP(B249,'Insumos e Serviços'!$A:$F,6,0)</f>
        <v>17.170000000000002</v>
      </c>
      <c r="H249" s="15">
        <f t="shared" ref="H249:H260" si="26">TRUNC(F249*G249,2)</f>
        <v>48.22</v>
      </c>
    </row>
    <row r="250" spans="1:8" x14ac:dyDescent="0.2">
      <c r="A250" s="13" t="str">
        <f>VLOOKUP(B250,'Insumos e Serviços'!$A:$F,3,0)</f>
        <v>Composição</v>
      </c>
      <c r="B250" s="12" t="s">
        <v>3652</v>
      </c>
      <c r="C250" s="12" t="str">
        <f>VLOOKUP(B250,'Insumos e Serviços'!$A:$F,2,0)</f>
        <v>SINAPI</v>
      </c>
      <c r="D250" s="13" t="str">
        <f>VLOOKUP(B250,'Insumos e Serviços'!$A:$F,4,0)</f>
        <v>CARPINTEIRO DE ESQUADRIA COM ENCARGOS COMPLEMENTARES</v>
      </c>
      <c r="E250" s="12" t="str">
        <f>VLOOKUP(B250,'Insumos e Serviços'!$A:$F,5,0)</f>
        <v>H</v>
      </c>
      <c r="F250" s="66">
        <v>3.5865</v>
      </c>
      <c r="G250" s="15">
        <f>VLOOKUP(B250,'Insumos e Serviços'!$A:$F,6,0)</f>
        <v>23.07</v>
      </c>
      <c r="H250" s="15">
        <f t="shared" si="26"/>
        <v>82.74</v>
      </c>
    </row>
    <row r="251" spans="1:8" ht="22.5" x14ac:dyDescent="0.2">
      <c r="A251" s="13" t="str">
        <f>VLOOKUP(B251,'Insumos e Serviços'!$A:$F,3,0)</f>
        <v>Composição</v>
      </c>
      <c r="B251" s="12" t="s">
        <v>3682</v>
      </c>
      <c r="C251" s="12" t="str">
        <f>VLOOKUP(B251,'Insumos e Serviços'!$A:$F,2,0)</f>
        <v>SINAPI</v>
      </c>
      <c r="D251" s="13" t="str">
        <f>VLOOKUP(B251,'Insumos e Serviços'!$A:$F,4,0)</f>
        <v>PORTA DE MADEIRA PARA VERNIZ, SEMI-OCA (LEVE OU MÉDIA), 80X210CM, ESPESSURA DE 3,5CM, INCLUSO DOBRADIÇAS - FORNECIMENTO E INSTALAÇÃO. AF_12/2019</v>
      </c>
      <c r="E251" s="12" t="str">
        <f>VLOOKUP(B251,'Insumos e Serviços'!$A:$F,5,0)</f>
        <v>UN</v>
      </c>
      <c r="F251" s="66">
        <v>1</v>
      </c>
      <c r="G251" s="15">
        <f>VLOOKUP(B251,'Insumos e Serviços'!$A:$F,6,0)</f>
        <v>301.07</v>
      </c>
      <c r="H251" s="15">
        <f t="shared" si="26"/>
        <v>301.07</v>
      </c>
    </row>
    <row r="252" spans="1:8" ht="33.75" x14ac:dyDescent="0.2">
      <c r="A252" s="13" t="str">
        <f>VLOOKUP(B252,'Insumos e Serviços'!$A:$F,3,0)</f>
        <v>Composição</v>
      </c>
      <c r="B252" s="12" t="s">
        <v>3678</v>
      </c>
      <c r="C252" s="12" t="str">
        <f>VLOOKUP(B252,'Insumos e Serviços'!$A:$F,2,0)</f>
        <v>SINAPI</v>
      </c>
      <c r="D252" s="13" t="str">
        <f>VLOOKUP(B252,'Insumos e Serviços'!$A:$F,4,0)</f>
        <v>PINTURA COM TINTA ALQUÍDICA DE FUNDO (TIPO ZARCÃO) PULVERIZADA SOBRE SUPERFÍCIES METÁLICAS (EXCETO PERFIL) EXECUTADO EM OBRA (POR DEMÃO). AF_01/2020</v>
      </c>
      <c r="E252" s="12" t="str">
        <f>VLOOKUP(B252,'Insumos e Serviços'!$A:$F,5,0)</f>
        <v>m²</v>
      </c>
      <c r="F252" s="66">
        <v>1.581</v>
      </c>
      <c r="G252" s="15">
        <f>VLOOKUP(B252,'Insumos e Serviços'!$A:$F,6,0)</f>
        <v>20.39</v>
      </c>
      <c r="H252" s="15">
        <f t="shared" si="26"/>
        <v>32.229999999999997</v>
      </c>
    </row>
    <row r="253" spans="1:8" ht="33.75" x14ac:dyDescent="0.2">
      <c r="A253" s="13" t="str">
        <f>VLOOKUP(B253,'Insumos e Serviços'!$A:$F,3,0)</f>
        <v>Composição</v>
      </c>
      <c r="B253" s="12" t="s">
        <v>3676</v>
      </c>
      <c r="C253" s="12" t="str">
        <f>VLOOKUP(B253,'Insumos e Serviços'!$A:$F,2,0)</f>
        <v>SINAPI</v>
      </c>
      <c r="D253" s="13" t="str">
        <f>VLOOKUP(B253,'Insumos e Serviços'!$A:$F,4,0)</f>
        <v>PINTURA COM TINTA ALQUÍDICA DE ACABAMENTO (ESMALTE SINTÉTICO ACETINADO) PULVERIZADA SOBRE SUPERFÍCIES METÁLICAS (EXCETO PERFIL) EXECUTADO EM OBRA (02 DEMÃOS). AF_01/2020</v>
      </c>
      <c r="E253" s="12" t="str">
        <f>VLOOKUP(B253,'Insumos e Serviços'!$A:$F,5,0)</f>
        <v>m²</v>
      </c>
      <c r="F253" s="66">
        <v>1.581</v>
      </c>
      <c r="G253" s="15">
        <f>VLOOKUP(B253,'Insumos e Serviços'!$A:$F,6,0)</f>
        <v>40.24</v>
      </c>
      <c r="H253" s="15">
        <f t="shared" si="26"/>
        <v>63.61</v>
      </c>
    </row>
    <row r="254" spans="1:8" x14ac:dyDescent="0.2">
      <c r="A254" s="13" t="str">
        <f>VLOOKUP(B254,'Insumos e Serviços'!$A:$F,3,0)</f>
        <v>Insumo</v>
      </c>
      <c r="B254" s="12" t="s">
        <v>3181</v>
      </c>
      <c r="C254" s="12" t="str">
        <f>VLOOKUP(B254,'Insumos e Serviços'!$A:$F,2,0)</f>
        <v>SINAPI</v>
      </c>
      <c r="D254" s="13" t="str">
        <f>VLOOKUP(B254,'Insumos e Serviços'!$A:$F,4,0)</f>
        <v>CHAPA DE ACO FINA A QUENTE BITOLA MSG 16, E = 1,50 MM (12,00 KG/M2)</v>
      </c>
      <c r="E254" s="12" t="str">
        <f>VLOOKUP(B254,'Insumos e Serviços'!$A:$F,5,0)</f>
        <v>KG</v>
      </c>
      <c r="F254" s="66">
        <v>30.6</v>
      </c>
      <c r="G254" s="15">
        <f>VLOOKUP(B254,'Insumos e Serviços'!$A:$F,6,0)</f>
        <v>10.8</v>
      </c>
      <c r="H254" s="15">
        <f t="shared" si="26"/>
        <v>330.48</v>
      </c>
    </row>
    <row r="255" spans="1:8" x14ac:dyDescent="0.2">
      <c r="A255" s="13" t="str">
        <f>VLOOKUP(B255,'Insumos e Serviços'!$A:$F,3,0)</f>
        <v>Insumo</v>
      </c>
      <c r="B255" s="12" t="s">
        <v>2703</v>
      </c>
      <c r="C255" s="12" t="str">
        <f>VLOOKUP(B255,'Insumos e Serviços'!$A:$F,2,0)</f>
        <v>SINAPI</v>
      </c>
      <c r="D255" s="13" t="str">
        <f>VLOOKUP(B255,'Insumos e Serviços'!$A:$F,4,0)</f>
        <v>ESPUMA EXPANSIVA DE POLIURETANO, APLICACAO MANUAL - 500 ML</v>
      </c>
      <c r="E255" s="12" t="str">
        <f>VLOOKUP(B255,'Insumos e Serviços'!$A:$F,5,0)</f>
        <v>UN</v>
      </c>
      <c r="F255" s="66">
        <v>0.77</v>
      </c>
      <c r="G255" s="15">
        <f>VLOOKUP(B255,'Insumos e Serviços'!$A:$F,6,0)</f>
        <v>22</v>
      </c>
      <c r="H255" s="15">
        <f t="shared" si="26"/>
        <v>16.940000000000001</v>
      </c>
    </row>
    <row r="256" spans="1:8" ht="33.75" x14ac:dyDescent="0.2">
      <c r="A256" s="13" t="str">
        <f>VLOOKUP(B256,'Insumos e Serviços'!$A:$F,3,0)</f>
        <v>Insumo</v>
      </c>
      <c r="B256" s="12" t="s">
        <v>3091</v>
      </c>
      <c r="C256" s="12" t="str">
        <f>VLOOKUP(B256,'Insumos e Serviços'!$A:$F,2,0)</f>
        <v>SINAPI</v>
      </c>
      <c r="D256" s="13" t="str">
        <f>VLOOKUP(B256,'Insumos e Serviços'!$A:$F,4,0)</f>
        <v>FECHADURA DE EMBUTIR PARA PORTA EXTERNA, MAQUINA 55 MM, COM CILINDRO, MACANETA ALAVANCA E ROSETA REDONDA EM METAL CROMADO - NIVEL DE SEGURANCA MEDIO - COMPLETA</v>
      </c>
      <c r="E256" s="12" t="str">
        <f>VLOOKUP(B256,'Insumos e Serviços'!$A:$F,5,0)</f>
        <v>CJ</v>
      </c>
      <c r="F256" s="66">
        <v>1.5</v>
      </c>
      <c r="G256" s="15">
        <f>VLOOKUP(B256,'Insumos e Serviços'!$A:$F,6,0)</f>
        <v>125.58</v>
      </c>
      <c r="H256" s="15">
        <f t="shared" si="26"/>
        <v>188.37</v>
      </c>
    </row>
    <row r="257" spans="1:8" ht="22.5" x14ac:dyDescent="0.2">
      <c r="A257" s="13" t="str">
        <f>VLOOKUP(B257,'Insumos e Serviços'!$A:$F,3,0)</f>
        <v>Insumo</v>
      </c>
      <c r="B257" s="12" t="s">
        <v>3345</v>
      </c>
      <c r="C257" s="12" t="str">
        <f>VLOOKUP(B257,'Insumos e Serviços'!$A:$F,2,0)</f>
        <v>Próprio</v>
      </c>
      <c r="D257" s="13" t="str">
        <f>VLOOKUP(B257,'Insumos e Serviços'!$A:$F,4,0)</f>
        <v>Laminado melamínico, acabamento texturizado, cor branca, espessura 1,3mm, referência L190, fab. Fórmica</v>
      </c>
      <c r="E257" s="12" t="str">
        <f>VLOOKUP(B257,'Insumos e Serviços'!$A:$F,5,0)</f>
        <v>m²</v>
      </c>
      <c r="F257" s="66">
        <v>6.2750000000000004</v>
      </c>
      <c r="G257" s="15">
        <f>VLOOKUP(B257,'Insumos e Serviços'!$A:$F,6,0)</f>
        <v>76.540000000000006</v>
      </c>
      <c r="H257" s="15">
        <f t="shared" si="26"/>
        <v>480.28</v>
      </c>
    </row>
    <row r="258" spans="1:8" x14ac:dyDescent="0.2">
      <c r="A258" s="13" t="str">
        <f>VLOOKUP(B258,'Insumos e Serviços'!$A:$F,3,0)</f>
        <v>Insumo</v>
      </c>
      <c r="B258" s="12" t="s">
        <v>2966</v>
      </c>
      <c r="C258" s="12" t="str">
        <f>VLOOKUP(B258,'Insumos e Serviços'!$A:$F,2,0)</f>
        <v>SINAPI</v>
      </c>
      <c r="D258" s="13" t="str">
        <f>VLOOKUP(B258,'Insumos e Serviços'!$A:$F,4,0)</f>
        <v>COLA A BASE DE RESINA SINTETICA PARA CHAPA DE LAMINADO MELAMINICO</v>
      </c>
      <c r="E258" s="12" t="str">
        <f>VLOOKUP(B258,'Insumos e Serviços'!$A:$F,5,0)</f>
        <v>KG</v>
      </c>
      <c r="F258" s="66">
        <v>3.024</v>
      </c>
      <c r="G258" s="15">
        <f>VLOOKUP(B258,'Insumos e Serviços'!$A:$F,6,0)</f>
        <v>35.65</v>
      </c>
      <c r="H258" s="15">
        <f t="shared" si="26"/>
        <v>107.8</v>
      </c>
    </row>
    <row r="259" spans="1:8" x14ac:dyDescent="0.2">
      <c r="A259" s="13" t="str">
        <f>VLOOKUP(B259,'Insumos e Serviços'!$A:$F,3,0)</f>
        <v>Insumo</v>
      </c>
      <c r="B259" s="12" t="s">
        <v>2784</v>
      </c>
      <c r="C259" s="12" t="str">
        <f>VLOOKUP(B259,'Insumos e Serviços'!$A:$F,2,0)</f>
        <v>SINAPI</v>
      </c>
      <c r="D259" s="13" t="str">
        <f>VLOOKUP(B259,'Insumos e Serviços'!$A:$F,4,0)</f>
        <v>MOLA AEREA FECHA PORTA, PARA PORTAS COM LARGURA ATE 95 CM</v>
      </c>
      <c r="E259" s="12" t="str">
        <f>VLOOKUP(B259,'Insumos e Serviços'!$A:$F,5,0)</f>
        <v>UN</v>
      </c>
      <c r="F259" s="66">
        <v>1</v>
      </c>
      <c r="G259" s="15">
        <f>VLOOKUP(B259,'Insumos e Serviços'!$A:$F,6,0)</f>
        <v>159.54</v>
      </c>
      <c r="H259" s="15">
        <f t="shared" si="26"/>
        <v>159.54</v>
      </c>
    </row>
    <row r="260" spans="1:8" ht="23.25" thickBot="1" x14ac:dyDescent="0.25">
      <c r="A260" s="13" t="str">
        <f>VLOOKUP(B260,'Insumos e Serviços'!$A:$F,3,0)</f>
        <v>Insumo</v>
      </c>
      <c r="B260" s="12" t="s">
        <v>2993</v>
      </c>
      <c r="C260" s="12" t="str">
        <f>VLOOKUP(B260,'Insumos e Serviços'!$A:$F,2,0)</f>
        <v>Próprio</v>
      </c>
      <c r="D260" s="13" t="str">
        <f>VLOOKUP(B260,'Insumos e Serviços'!$A:$F,4,0)</f>
        <v>Grelha em alumínio 325 x 525 mm, ref. Grelha de Retorno AGS-T (com contra-moldura), Trox do Brasil</v>
      </c>
      <c r="E260" s="12" t="str">
        <f>VLOOKUP(B260,'Insumos e Serviços'!$A:$F,5,0)</f>
        <v>un</v>
      </c>
      <c r="F260" s="66">
        <v>1</v>
      </c>
      <c r="G260" s="15">
        <f>VLOOKUP(B260,'Insumos e Serviços'!$A:$F,6,0)</f>
        <v>317.41000000000003</v>
      </c>
      <c r="H260" s="15">
        <f t="shared" si="26"/>
        <v>317.41000000000003</v>
      </c>
    </row>
    <row r="261" spans="1:8" ht="15" thickTop="1" x14ac:dyDescent="0.2">
      <c r="A261" s="54"/>
      <c r="B261" s="79"/>
      <c r="C261" s="54"/>
      <c r="D261" s="54"/>
      <c r="E261" s="54"/>
      <c r="F261" s="54"/>
      <c r="G261" s="54"/>
      <c r="H261" s="54"/>
    </row>
    <row r="262" spans="1:8" ht="33.75" x14ac:dyDescent="0.2">
      <c r="A262" s="68" t="s">
        <v>298</v>
      </c>
      <c r="B262" s="67" t="str">
        <f>VLOOKUP(A262,'Orçamento Sintético'!$A:$H,2,0)</f>
        <v xml:space="preserve"> MPDFT0147 </v>
      </c>
      <c r="C262" s="67" t="str">
        <f>VLOOKUP(A262,'Orçamento Sintético'!$A:$H,3,0)</f>
        <v>Próprio</v>
      </c>
      <c r="D262" s="68" t="str">
        <f>VLOOKUP(A262,'Orçamento Sintético'!$A:$H,4,0)</f>
        <v>Porta de madeira (PM2), DM 0,90 x 2,10 m, acabamento em laminado melamínico texturizado, inclusive batente em chapa de aço dobrada, dobradiça, fechadura, barra de apoio e grelha</v>
      </c>
      <c r="E262" s="67" t="str">
        <f>VLOOKUP(A262,'Orçamento Sintético'!$A:$H,5,0)</f>
        <v>un</v>
      </c>
      <c r="F262" s="113"/>
      <c r="G262" s="114"/>
      <c r="H262" s="116">
        <f>SUM(H263:H274)</f>
        <v>2051.19</v>
      </c>
    </row>
    <row r="263" spans="1:8" x14ac:dyDescent="0.2">
      <c r="A263" s="13" t="str">
        <f>VLOOKUP(B263,'Insumos e Serviços'!$A:$F,3,0)</f>
        <v>Composição</v>
      </c>
      <c r="B263" s="12" t="s">
        <v>3379</v>
      </c>
      <c r="C263" s="12" t="str">
        <f>VLOOKUP(B263,'Insumos e Serviços'!$A:$F,2,0)</f>
        <v>SINAPI</v>
      </c>
      <c r="D263" s="13" t="str">
        <f>VLOOKUP(B263,'Insumos e Serviços'!$A:$F,4,0)</f>
        <v>SERVENTE COM ENCARGOS COMPLEMENTARES</v>
      </c>
      <c r="E263" s="12" t="str">
        <f>VLOOKUP(B263,'Insumos e Serviços'!$A:$F,5,0)</f>
        <v>H</v>
      </c>
      <c r="F263" s="66">
        <v>2.7084999999999999</v>
      </c>
      <c r="G263" s="15">
        <f>VLOOKUP(B263,'Insumos e Serviços'!$A:$F,6,0)</f>
        <v>17.170000000000002</v>
      </c>
      <c r="H263" s="15">
        <f t="shared" ref="H263:H274" si="27">TRUNC(F263*G263,2)</f>
        <v>46.5</v>
      </c>
    </row>
    <row r="264" spans="1:8" x14ac:dyDescent="0.2">
      <c r="A264" s="13" t="str">
        <f>VLOOKUP(B264,'Insumos e Serviços'!$A:$F,3,0)</f>
        <v>Composição</v>
      </c>
      <c r="B264" s="12" t="s">
        <v>3652</v>
      </c>
      <c r="C264" s="12" t="str">
        <f>VLOOKUP(B264,'Insumos e Serviços'!$A:$F,2,0)</f>
        <v>SINAPI</v>
      </c>
      <c r="D264" s="13" t="str">
        <f>VLOOKUP(B264,'Insumos e Serviços'!$A:$F,4,0)</f>
        <v>CARPINTEIRO DE ESQUADRIA COM ENCARGOS COMPLEMENTARES</v>
      </c>
      <c r="E264" s="12" t="str">
        <f>VLOOKUP(B264,'Insumos e Serviços'!$A:$F,5,0)</f>
        <v>H</v>
      </c>
      <c r="F264" s="66">
        <v>3.4864999999999999</v>
      </c>
      <c r="G264" s="15">
        <f>VLOOKUP(B264,'Insumos e Serviços'!$A:$F,6,0)</f>
        <v>23.07</v>
      </c>
      <c r="H264" s="15">
        <f t="shared" si="27"/>
        <v>80.430000000000007</v>
      </c>
    </row>
    <row r="265" spans="1:8" ht="22.5" x14ac:dyDescent="0.2">
      <c r="A265" s="13" t="str">
        <f>VLOOKUP(B265,'Insumos e Serviços'!$A:$F,3,0)</f>
        <v>Composição</v>
      </c>
      <c r="B265" s="12" t="s">
        <v>3680</v>
      </c>
      <c r="C265" s="12" t="str">
        <f>VLOOKUP(B265,'Insumos e Serviços'!$A:$F,2,0)</f>
        <v>SINAPI</v>
      </c>
      <c r="D265" s="13" t="str">
        <f>VLOOKUP(B265,'Insumos e Serviços'!$A:$F,4,0)</f>
        <v>PORTA DE MADEIRA PARA VERNIZ, SEMI-OCA (LEVE OU MÉDIA), 90X210CM, ESPESSURA DE 3,5CM, INCLUSO DOBRADIÇAS - FORNECIMENTO E INSTALAÇÃO. AF_12/2019</v>
      </c>
      <c r="E265" s="12" t="str">
        <f>VLOOKUP(B265,'Insumos e Serviços'!$A:$F,5,0)</f>
        <v>UN</v>
      </c>
      <c r="F265" s="66">
        <v>1</v>
      </c>
      <c r="G265" s="15">
        <f>VLOOKUP(B265,'Insumos e Serviços'!$A:$F,6,0)</f>
        <v>334.71</v>
      </c>
      <c r="H265" s="15">
        <f t="shared" si="27"/>
        <v>334.71</v>
      </c>
    </row>
    <row r="266" spans="1:8" ht="33.75" x14ac:dyDescent="0.2">
      <c r="A266" s="13" t="str">
        <f>VLOOKUP(B266,'Insumos e Serviços'!$A:$F,3,0)</f>
        <v>Composição</v>
      </c>
      <c r="B266" s="12" t="s">
        <v>3678</v>
      </c>
      <c r="C266" s="12" t="str">
        <f>VLOOKUP(B266,'Insumos e Serviços'!$A:$F,2,0)</f>
        <v>SINAPI</v>
      </c>
      <c r="D266" s="13" t="str">
        <f>VLOOKUP(B266,'Insumos e Serviços'!$A:$F,4,0)</f>
        <v>PINTURA COM TINTA ALQUÍDICA DE FUNDO (TIPO ZARCÃO) PULVERIZADA SOBRE SUPERFÍCIES METÁLICAS (EXCETO PERFIL) EXECUTADO EM OBRA (POR DEMÃO). AF_01/2020</v>
      </c>
      <c r="E266" s="12" t="str">
        <f>VLOOKUP(B266,'Insumos e Serviços'!$A:$F,5,0)</f>
        <v>m²</v>
      </c>
      <c r="F266" s="66">
        <v>1.581</v>
      </c>
      <c r="G266" s="15">
        <f>VLOOKUP(B266,'Insumos e Serviços'!$A:$F,6,0)</f>
        <v>20.39</v>
      </c>
      <c r="H266" s="15">
        <f t="shared" si="27"/>
        <v>32.229999999999997</v>
      </c>
    </row>
    <row r="267" spans="1:8" ht="33.75" x14ac:dyDescent="0.2">
      <c r="A267" s="13" t="str">
        <f>VLOOKUP(B267,'Insumos e Serviços'!$A:$F,3,0)</f>
        <v>Composição</v>
      </c>
      <c r="B267" s="12" t="s">
        <v>3676</v>
      </c>
      <c r="C267" s="12" t="str">
        <f>VLOOKUP(B267,'Insumos e Serviços'!$A:$F,2,0)</f>
        <v>SINAPI</v>
      </c>
      <c r="D267" s="13" t="str">
        <f>VLOOKUP(B267,'Insumos e Serviços'!$A:$F,4,0)</f>
        <v>PINTURA COM TINTA ALQUÍDICA DE ACABAMENTO (ESMALTE SINTÉTICO ACETINADO) PULVERIZADA SOBRE SUPERFÍCIES METÁLICAS (EXCETO PERFIL) EXECUTADO EM OBRA (02 DEMÃOS). AF_01/2020</v>
      </c>
      <c r="E267" s="12" t="str">
        <f>VLOOKUP(B267,'Insumos e Serviços'!$A:$F,5,0)</f>
        <v>m²</v>
      </c>
      <c r="F267" s="66">
        <v>1.581</v>
      </c>
      <c r="G267" s="15">
        <f>VLOOKUP(B267,'Insumos e Serviços'!$A:$F,6,0)</f>
        <v>40.24</v>
      </c>
      <c r="H267" s="15">
        <f t="shared" si="27"/>
        <v>63.61</v>
      </c>
    </row>
    <row r="268" spans="1:8" x14ac:dyDescent="0.2">
      <c r="A268" s="13" t="str">
        <f>VLOOKUP(B268,'Insumos e Serviços'!$A:$F,3,0)</f>
        <v>Insumo</v>
      </c>
      <c r="B268" s="12" t="s">
        <v>3181</v>
      </c>
      <c r="C268" s="12" t="str">
        <f>VLOOKUP(B268,'Insumos e Serviços'!$A:$F,2,0)</f>
        <v>SINAPI</v>
      </c>
      <c r="D268" s="13" t="str">
        <f>VLOOKUP(B268,'Insumos e Serviços'!$A:$F,4,0)</f>
        <v>CHAPA DE ACO FINA A QUENTE BITOLA MSG 16, E = 1,50 MM (12,00 KG/M2)</v>
      </c>
      <c r="E268" s="12" t="str">
        <f>VLOOKUP(B268,'Insumos e Serviços'!$A:$F,5,0)</f>
        <v>KG</v>
      </c>
      <c r="F268" s="66">
        <v>30.6</v>
      </c>
      <c r="G268" s="15">
        <f>VLOOKUP(B268,'Insumos e Serviços'!$A:$F,6,0)</f>
        <v>10.8</v>
      </c>
      <c r="H268" s="15">
        <f t="shared" si="27"/>
        <v>330.48</v>
      </c>
    </row>
    <row r="269" spans="1:8" x14ac:dyDescent="0.2">
      <c r="A269" s="13" t="str">
        <f>VLOOKUP(B269,'Insumos e Serviços'!$A:$F,3,0)</f>
        <v>Insumo</v>
      </c>
      <c r="B269" s="12" t="s">
        <v>2703</v>
      </c>
      <c r="C269" s="12" t="str">
        <f>VLOOKUP(B269,'Insumos e Serviços'!$A:$F,2,0)</f>
        <v>SINAPI</v>
      </c>
      <c r="D269" s="13" t="str">
        <f>VLOOKUP(B269,'Insumos e Serviços'!$A:$F,4,0)</f>
        <v>ESPUMA EXPANSIVA DE POLIURETANO, APLICACAO MANUAL - 500 ML</v>
      </c>
      <c r="E269" s="12" t="str">
        <f>VLOOKUP(B269,'Insumos e Serviços'!$A:$F,5,0)</f>
        <v>UN</v>
      </c>
      <c r="F269" s="66">
        <v>0.77</v>
      </c>
      <c r="G269" s="15">
        <f>VLOOKUP(B269,'Insumos e Serviços'!$A:$F,6,0)</f>
        <v>22</v>
      </c>
      <c r="H269" s="15">
        <f t="shared" si="27"/>
        <v>16.940000000000001</v>
      </c>
    </row>
    <row r="270" spans="1:8" ht="33.75" x14ac:dyDescent="0.2">
      <c r="A270" s="13" t="str">
        <f>VLOOKUP(B270,'Insumos e Serviços'!$A:$F,3,0)</f>
        <v>Insumo</v>
      </c>
      <c r="B270" s="12" t="s">
        <v>3091</v>
      </c>
      <c r="C270" s="12" t="str">
        <f>VLOOKUP(B270,'Insumos e Serviços'!$A:$F,2,0)</f>
        <v>SINAPI</v>
      </c>
      <c r="D270" s="13" t="str">
        <f>VLOOKUP(B270,'Insumos e Serviços'!$A:$F,4,0)</f>
        <v>FECHADURA DE EMBUTIR PARA PORTA EXTERNA, MAQUINA 55 MM, COM CILINDRO, MACANETA ALAVANCA E ROSETA REDONDA EM METAL CROMADO - NIVEL DE SEGURANCA MEDIO - COMPLETA</v>
      </c>
      <c r="E270" s="12" t="str">
        <f>VLOOKUP(B270,'Insumos e Serviços'!$A:$F,5,0)</f>
        <v>CJ</v>
      </c>
      <c r="F270" s="66">
        <v>1.5</v>
      </c>
      <c r="G270" s="15">
        <f>VLOOKUP(B270,'Insumos e Serviços'!$A:$F,6,0)</f>
        <v>125.58</v>
      </c>
      <c r="H270" s="15">
        <f t="shared" si="27"/>
        <v>188.37</v>
      </c>
    </row>
    <row r="271" spans="1:8" ht="22.5" x14ac:dyDescent="0.2">
      <c r="A271" s="13" t="str">
        <f>VLOOKUP(B271,'Insumos e Serviços'!$A:$F,3,0)</f>
        <v>Insumo</v>
      </c>
      <c r="B271" s="12" t="s">
        <v>3345</v>
      </c>
      <c r="C271" s="12" t="str">
        <f>VLOOKUP(B271,'Insumos e Serviços'!$A:$F,2,0)</f>
        <v>Próprio</v>
      </c>
      <c r="D271" s="13" t="str">
        <f>VLOOKUP(B271,'Insumos e Serviços'!$A:$F,4,0)</f>
        <v>Laminado melamínico, acabamento texturizado, cor branca, espessura 1,3mm, referência L190, fab. Fórmica</v>
      </c>
      <c r="E271" s="12" t="str">
        <f>VLOOKUP(B271,'Insumos e Serviços'!$A:$F,5,0)</f>
        <v>m²</v>
      </c>
      <c r="F271" s="66">
        <v>6.2750000000000004</v>
      </c>
      <c r="G271" s="15">
        <f>VLOOKUP(B271,'Insumos e Serviços'!$A:$F,6,0)</f>
        <v>76.540000000000006</v>
      </c>
      <c r="H271" s="15">
        <f t="shared" si="27"/>
        <v>480.28</v>
      </c>
    </row>
    <row r="272" spans="1:8" x14ac:dyDescent="0.2">
      <c r="A272" s="13" t="str">
        <f>VLOOKUP(B272,'Insumos e Serviços'!$A:$F,3,0)</f>
        <v>Insumo</v>
      </c>
      <c r="B272" s="12" t="s">
        <v>2966</v>
      </c>
      <c r="C272" s="12" t="str">
        <f>VLOOKUP(B272,'Insumos e Serviços'!$A:$F,2,0)</f>
        <v>SINAPI</v>
      </c>
      <c r="D272" s="13" t="str">
        <f>VLOOKUP(B272,'Insumos e Serviços'!$A:$F,4,0)</f>
        <v>COLA A BASE DE RESINA SINTETICA PARA CHAPA DE LAMINADO MELAMINICO</v>
      </c>
      <c r="E272" s="12" t="str">
        <f>VLOOKUP(B272,'Insumos e Serviços'!$A:$F,5,0)</f>
        <v>KG</v>
      </c>
      <c r="F272" s="66">
        <v>3.024</v>
      </c>
      <c r="G272" s="15">
        <f>VLOOKUP(B272,'Insumos e Serviços'!$A:$F,6,0)</f>
        <v>35.65</v>
      </c>
      <c r="H272" s="15">
        <f t="shared" si="27"/>
        <v>107.8</v>
      </c>
    </row>
    <row r="273" spans="1:8" ht="22.5" x14ac:dyDescent="0.2">
      <c r="A273" s="13" t="str">
        <f>VLOOKUP(B273,'Insumos e Serviços'!$A:$F,3,0)</f>
        <v>Insumo</v>
      </c>
      <c r="B273" s="12" t="s">
        <v>2993</v>
      </c>
      <c r="C273" s="12" t="str">
        <f>VLOOKUP(B273,'Insumos e Serviços'!$A:$F,2,0)</f>
        <v>Próprio</v>
      </c>
      <c r="D273" s="13" t="str">
        <f>VLOOKUP(B273,'Insumos e Serviços'!$A:$F,4,0)</f>
        <v>Grelha em alumínio 325 x 525 mm, ref. Grelha de Retorno AGS-T (com contra-moldura), Trox do Brasil</v>
      </c>
      <c r="E273" s="12" t="str">
        <f>VLOOKUP(B273,'Insumos e Serviços'!$A:$F,5,0)</f>
        <v>un</v>
      </c>
      <c r="F273" s="66">
        <v>1</v>
      </c>
      <c r="G273" s="15">
        <f>VLOOKUP(B273,'Insumos e Serviços'!$A:$F,6,0)</f>
        <v>317.41000000000003</v>
      </c>
      <c r="H273" s="15">
        <f t="shared" si="27"/>
        <v>317.41000000000003</v>
      </c>
    </row>
    <row r="274" spans="1:8" ht="23.25" thickBot="1" x14ac:dyDescent="0.25">
      <c r="A274" s="13" t="str">
        <f>VLOOKUP(B274,'Insumos e Serviços'!$A:$F,3,0)</f>
        <v>Insumo</v>
      </c>
      <c r="B274" s="12" t="s">
        <v>2480</v>
      </c>
      <c r="C274" s="12" t="str">
        <f>VLOOKUP(B274,'Insumos e Serviços'!$A:$F,2,0)</f>
        <v>Próprio</v>
      </c>
      <c r="D274" s="13" t="str">
        <f>VLOOKUP(B274,'Insumos e Serviços'!$A:$F,4,0)</f>
        <v>Barra de apoio tubular reta 45cm, Ø31,75mm e=2mm, em alumínio, acabamento com pintura epóxi branca, Linha Acessibilidade, fab. Leve Vida</v>
      </c>
      <c r="E274" s="12" t="str">
        <f>VLOOKUP(B274,'Insumos e Serviços'!$A:$F,5,0)</f>
        <v>un</v>
      </c>
      <c r="F274" s="66">
        <v>1</v>
      </c>
      <c r="G274" s="15">
        <f>VLOOKUP(B274,'Insumos e Serviços'!$A:$F,6,0)</f>
        <v>52.43</v>
      </c>
      <c r="H274" s="15">
        <f t="shared" si="27"/>
        <v>52.43</v>
      </c>
    </row>
    <row r="275" spans="1:8" ht="15" thickTop="1" x14ac:dyDescent="0.2">
      <c r="A275" s="54"/>
      <c r="B275" s="79"/>
      <c r="C275" s="54"/>
      <c r="D275" s="54"/>
      <c r="E275" s="54"/>
      <c r="F275" s="54"/>
      <c r="G275" s="54"/>
      <c r="H275" s="54"/>
    </row>
    <row r="276" spans="1:8" x14ac:dyDescent="0.2">
      <c r="A276" s="58" t="s">
        <v>301</v>
      </c>
      <c r="B276" s="77"/>
      <c r="C276" s="58"/>
      <c r="D276" s="58" t="s">
        <v>302</v>
      </c>
      <c r="E276" s="59"/>
      <c r="F276" s="60"/>
      <c r="G276" s="58"/>
      <c r="H276" s="61"/>
    </row>
    <row r="277" spans="1:8" ht="22.5" x14ac:dyDescent="0.2">
      <c r="A277" s="68" t="s">
        <v>303</v>
      </c>
      <c r="B277" s="67" t="str">
        <f>VLOOKUP(A277,'Orçamento Sintético'!$A:$H,2,0)</f>
        <v xml:space="preserve"> MPDFT0053 </v>
      </c>
      <c r="C277" s="67" t="str">
        <f>VLOOKUP(A277,'Orçamento Sintético'!$A:$H,3,0)</f>
        <v>Próprio</v>
      </c>
      <c r="D277" s="68" t="str">
        <f>VLOOKUP(A277,'Orçamento Sintético'!$A:$H,4,0)</f>
        <v>Porta de giro em alumínio (PA), com veneziana, acabamento anodizado na cor branca</v>
      </c>
      <c r="E277" s="67" t="str">
        <f>VLOOKUP(A277,'Orçamento Sintético'!$A:$H,5,0)</f>
        <v>m²</v>
      </c>
      <c r="F277" s="113"/>
      <c r="G277" s="114"/>
      <c r="H277" s="116">
        <f>SUM(H278:H278)</f>
        <v>770.73</v>
      </c>
    </row>
    <row r="278" spans="1:8" ht="23.25" thickBot="1" x14ac:dyDescent="0.25">
      <c r="A278" s="13" t="str">
        <f>VLOOKUP(B278,'Insumos e Serviços'!$A:$F,3,0)</f>
        <v>Insumo</v>
      </c>
      <c r="B278" s="12" t="s">
        <v>3218</v>
      </c>
      <c r="C278" s="12" t="str">
        <f>VLOOKUP(B278,'Insumos e Serviços'!$A:$F,2,0)</f>
        <v>Próprio</v>
      </c>
      <c r="D278" s="13" t="str">
        <f>VLOOKUP(B278,'Insumos e Serviços'!$A:$F,4,0)</f>
        <v>Porta de giro em alumínio, chapa veneziana, acabamento anodizado na cor branca, incluindo ferragens, ref. Linha Gold Retangular, fab. Alcoa</v>
      </c>
      <c r="E278" s="12" t="str">
        <f>VLOOKUP(B278,'Insumos e Serviços'!$A:$F,5,0)</f>
        <v>m²</v>
      </c>
      <c r="F278" s="66">
        <v>1</v>
      </c>
      <c r="G278" s="15">
        <f>VLOOKUP(B278,'Insumos e Serviços'!$A:$F,6,0)</f>
        <v>770.73</v>
      </c>
      <c r="H278" s="15">
        <f>TRUNC(F278*G278,2)</f>
        <v>770.73</v>
      </c>
    </row>
    <row r="279" spans="1:8" ht="15" thickTop="1" x14ac:dyDescent="0.2">
      <c r="A279" s="54"/>
      <c r="B279" s="79"/>
      <c r="C279" s="54"/>
      <c r="D279" s="54"/>
      <c r="E279" s="54"/>
      <c r="F279" s="54"/>
      <c r="G279" s="54"/>
      <c r="H279" s="54"/>
    </row>
    <row r="280" spans="1:8" ht="22.5" x14ac:dyDescent="0.2">
      <c r="A280" s="68" t="s">
        <v>306</v>
      </c>
      <c r="B280" s="67" t="str">
        <f>VLOOKUP(A280,'Orçamento Sintético'!$A:$H,2,0)</f>
        <v xml:space="preserve"> MPDFT1099 </v>
      </c>
      <c r="C280" s="67" t="str">
        <f>VLOOKUP(A280,'Orçamento Sintético'!$A:$H,3,0)</f>
        <v>Próprio</v>
      </c>
      <c r="D280" s="68" t="str">
        <f>VLOOKUP(A280,'Orçamento Sintético'!$A:$H,4,0)</f>
        <v>Esquadria de correr em alumínio, (EA) para vidro liso comum 6mm, acabamento anodizado na cor preta, incluindo ferragens</v>
      </c>
      <c r="E280" s="67" t="str">
        <f>VLOOKUP(A280,'Orçamento Sintético'!$A:$H,5,0)</f>
        <v>m²</v>
      </c>
      <c r="F280" s="113"/>
      <c r="G280" s="114"/>
      <c r="H280" s="116">
        <f>SUM(H281:H281)</f>
        <v>770.71</v>
      </c>
    </row>
    <row r="281" spans="1:8" ht="23.25" thickBot="1" x14ac:dyDescent="0.25">
      <c r="A281" s="13" t="str">
        <f>VLOOKUP(B281,'Insumos e Serviços'!$A:$F,3,0)</f>
        <v>Insumo</v>
      </c>
      <c r="B281" s="12" t="s">
        <v>3341</v>
      </c>
      <c r="C281" s="12" t="str">
        <f>VLOOKUP(B281,'Insumos e Serviços'!$A:$F,2,0)</f>
        <v>Próprio</v>
      </c>
      <c r="D281" s="13" t="str">
        <f>VLOOKUP(B281,'Insumos e Serviços'!$A:$F,4,0)</f>
        <v>Esquadria de correr em alumínio, para vidro 6 mm (sem vidro), acabamento anodizado na cor preta, incluindo ferragens e instalação, ref. Linha Gold Retangular, fab. Alcoa</v>
      </c>
      <c r="E281" s="12" t="str">
        <f>VLOOKUP(B281,'Insumos e Serviços'!$A:$F,5,0)</f>
        <v>m²</v>
      </c>
      <c r="F281" s="66">
        <v>1</v>
      </c>
      <c r="G281" s="15">
        <f>VLOOKUP(B281,'Insumos e Serviços'!$A:$F,6,0)</f>
        <v>770.71</v>
      </c>
      <c r="H281" s="15">
        <f>TRUNC(F281*G281,2)</f>
        <v>770.71</v>
      </c>
    </row>
    <row r="282" spans="1:8" ht="15" thickTop="1" x14ac:dyDescent="0.2">
      <c r="A282" s="54"/>
      <c r="B282" s="79"/>
      <c r="C282" s="54"/>
      <c r="D282" s="54"/>
      <c r="E282" s="54"/>
      <c r="F282" s="54"/>
      <c r="G282" s="54"/>
      <c r="H282" s="54"/>
    </row>
    <row r="283" spans="1:8" ht="22.5" x14ac:dyDescent="0.2">
      <c r="A283" s="68" t="s">
        <v>309</v>
      </c>
      <c r="B283" s="67" t="str">
        <f>VLOOKUP(A283,'Orçamento Sintético'!$A:$H,2,0)</f>
        <v xml:space="preserve"> MPDFT0154 </v>
      </c>
      <c r="C283" s="67" t="str">
        <f>VLOOKUP(A283,'Orçamento Sintético'!$A:$H,3,0)</f>
        <v>Próprio</v>
      </c>
      <c r="D283" s="68" t="str">
        <f>VLOOKUP(A283,'Orçamento Sintético'!$A:$H,4,0)</f>
        <v>Esquadria basculante em alumínio, (EA) para vidro liso comum 6mm, acabamento anodizado na cor preta, incluindo ferragens</v>
      </c>
      <c r="E283" s="67" t="str">
        <f>VLOOKUP(A283,'Orçamento Sintético'!$A:$H,5,0)</f>
        <v>m²</v>
      </c>
      <c r="F283" s="113"/>
      <c r="G283" s="114"/>
      <c r="H283" s="116">
        <f>SUM(H284:H284)</f>
        <v>770.73</v>
      </c>
    </row>
    <row r="284" spans="1:8" ht="23.25" thickBot="1" x14ac:dyDescent="0.25">
      <c r="A284" s="13" t="str">
        <f>VLOOKUP(B284,'Insumos e Serviços'!$A:$F,3,0)</f>
        <v>Insumo</v>
      </c>
      <c r="B284" s="12" t="s">
        <v>2997</v>
      </c>
      <c r="C284" s="12" t="str">
        <f>VLOOKUP(B284,'Insumos e Serviços'!$A:$F,2,0)</f>
        <v>Próprio</v>
      </c>
      <c r="D284" s="13" t="str">
        <f>VLOOKUP(B284,'Insumos e Serviços'!$A:$F,4,0)</f>
        <v>Esquadria basculante em alumínio, para vidro 6 mm (sem vidro), acabamento anodizado na cor preta, incluindo ferragens e instalação, ref. Linha Gold Retangular, fab. Alcoa</v>
      </c>
      <c r="E284" s="12" t="str">
        <f>VLOOKUP(B284,'Insumos e Serviços'!$A:$F,5,0)</f>
        <v>m²</v>
      </c>
      <c r="F284" s="66">
        <v>1</v>
      </c>
      <c r="G284" s="15">
        <f>VLOOKUP(B284,'Insumos e Serviços'!$A:$F,6,0)</f>
        <v>770.73</v>
      </c>
      <c r="H284" s="15">
        <f>TRUNC(F284*G284,2)</f>
        <v>770.73</v>
      </c>
    </row>
    <row r="285" spans="1:8" ht="15" thickTop="1" x14ac:dyDescent="0.2">
      <c r="A285" s="54"/>
      <c r="B285" s="79"/>
      <c r="C285" s="54"/>
      <c r="D285" s="54"/>
      <c r="E285" s="54"/>
      <c r="F285" s="54"/>
      <c r="G285" s="54"/>
      <c r="H285" s="54"/>
    </row>
    <row r="286" spans="1:8" ht="22.5" x14ac:dyDescent="0.2">
      <c r="A286" s="68" t="s">
        <v>312</v>
      </c>
      <c r="B286" s="67" t="str">
        <f>VLOOKUP(A286,'Orçamento Sintético'!$A:$H,2,0)</f>
        <v xml:space="preserve"> MPDFT0221 </v>
      </c>
      <c r="C286" s="67" t="str">
        <f>VLOOKUP(A286,'Orçamento Sintético'!$A:$H,3,0)</f>
        <v>Próprio</v>
      </c>
      <c r="D286" s="68" t="str">
        <f>VLOOKUP(A286,'Orçamento Sintético'!$A:$H,4,0)</f>
        <v>Esquadria fixa em veneziana de alumínio (EA), acabamento anodizado na cor preta, incluindo ferragens</v>
      </c>
      <c r="E286" s="67" t="str">
        <f>VLOOKUP(A286,'Orçamento Sintético'!$A:$H,5,0)</f>
        <v>m²</v>
      </c>
      <c r="F286" s="113"/>
      <c r="G286" s="114"/>
      <c r="H286" s="116">
        <f>SUM(H287:H287)</f>
        <v>1109.82</v>
      </c>
    </row>
    <row r="287" spans="1:8" ht="23.25" thickBot="1" x14ac:dyDescent="0.25">
      <c r="A287" s="13" t="str">
        <f>VLOOKUP(B287,'Insumos e Serviços'!$A:$F,3,0)</f>
        <v>Insumo</v>
      </c>
      <c r="B287" s="12" t="s">
        <v>3097</v>
      </c>
      <c r="C287" s="12" t="str">
        <f>VLOOKUP(B287,'Insumos e Serviços'!$A:$F,2,0)</f>
        <v>Próprio</v>
      </c>
      <c r="D287" s="13" t="str">
        <f>VLOOKUP(B287,'Insumos e Serviços'!$A:$F,4,0)</f>
        <v>Esquadria fixa em veneziana de alumínio, acabamento anodizado na cor preta, incluindo ferragens</v>
      </c>
      <c r="E287" s="12" t="str">
        <f>VLOOKUP(B287,'Insumos e Serviços'!$A:$F,5,0)</f>
        <v>m²</v>
      </c>
      <c r="F287" s="66">
        <v>1.44</v>
      </c>
      <c r="G287" s="15">
        <f>VLOOKUP(B287,'Insumos e Serviços'!$A:$F,6,0)</f>
        <v>770.71</v>
      </c>
      <c r="H287" s="15">
        <f>TRUNC(F287*G287,2)</f>
        <v>1109.82</v>
      </c>
    </row>
    <row r="288" spans="1:8" ht="15" thickTop="1" x14ac:dyDescent="0.2">
      <c r="A288" s="54"/>
      <c r="B288" s="79"/>
      <c r="C288" s="54"/>
      <c r="D288" s="54"/>
      <c r="E288" s="54"/>
      <c r="F288" s="54"/>
      <c r="G288" s="54"/>
      <c r="H288" s="54"/>
    </row>
    <row r="289" spans="1:8" ht="22.5" x14ac:dyDescent="0.2">
      <c r="A289" s="68" t="s">
        <v>315</v>
      </c>
      <c r="B289" s="67" t="str">
        <f>VLOOKUP(A289,'Orçamento Sintético'!$A:$H,2,0)</f>
        <v xml:space="preserve"> MPDFT0224 </v>
      </c>
      <c r="C289" s="67" t="str">
        <f>VLOOKUP(A289,'Orçamento Sintético'!$A:$H,3,0)</f>
        <v>Próprio</v>
      </c>
      <c r="D289" s="68" t="str">
        <f>VLOOKUP(A289,'Orçamento Sintético'!$A:$H,4,0)</f>
        <v>Esquadria fixa com veneziana tipo "chicana" em alumínio (EA) e tela de proteção, acabamento anodizado na cor preta, incluindo ferragens</v>
      </c>
      <c r="E289" s="67" t="str">
        <f>VLOOKUP(A289,'Orçamento Sintético'!$A:$H,5,0)</f>
        <v>m²</v>
      </c>
      <c r="F289" s="113"/>
      <c r="G289" s="114"/>
      <c r="H289" s="116">
        <f>SUM(H290:H290)</f>
        <v>963.38</v>
      </c>
    </row>
    <row r="290" spans="1:8" ht="23.25" thickBot="1" x14ac:dyDescent="0.25">
      <c r="A290" s="13" t="str">
        <f>VLOOKUP(B290,'Insumos e Serviços'!$A:$F,3,0)</f>
        <v>Insumo</v>
      </c>
      <c r="B290" s="12" t="s">
        <v>2796</v>
      </c>
      <c r="C290" s="12" t="str">
        <f>VLOOKUP(B290,'Insumos e Serviços'!$A:$F,2,0)</f>
        <v>Próprio</v>
      </c>
      <c r="D290" s="13" t="str">
        <f>VLOOKUP(B290,'Insumos e Serviços'!$A:$F,4,0)</f>
        <v>Esquadria fixa com veneziana tipo "chicana" em alumínio e tela de proteção, acabamento anodizado na cor preta, incluindo ferragens</v>
      </c>
      <c r="E290" s="12" t="str">
        <f>VLOOKUP(B290,'Insumos e Serviços'!$A:$F,5,0)</f>
        <v>m²</v>
      </c>
      <c r="F290" s="66">
        <v>1.25</v>
      </c>
      <c r="G290" s="15">
        <f>VLOOKUP(B290,'Insumos e Serviços'!$A:$F,6,0)</f>
        <v>770.71</v>
      </c>
      <c r="H290" s="15">
        <f>TRUNC(F290*G290,2)</f>
        <v>963.38</v>
      </c>
    </row>
    <row r="291" spans="1:8" ht="15" thickTop="1" x14ac:dyDescent="0.2">
      <c r="A291" s="54"/>
      <c r="B291" s="79"/>
      <c r="C291" s="54"/>
      <c r="D291" s="54"/>
      <c r="E291" s="54"/>
      <c r="F291" s="54"/>
      <c r="G291" s="54"/>
      <c r="H291" s="54"/>
    </row>
    <row r="292" spans="1:8" ht="22.5" x14ac:dyDescent="0.2">
      <c r="A292" s="68" t="s">
        <v>318</v>
      </c>
      <c r="B292" s="67" t="str">
        <f>VLOOKUP(A292,'Orçamento Sintético'!$A:$H,2,0)</f>
        <v xml:space="preserve"> MPDFT0158 </v>
      </c>
      <c r="C292" s="67" t="str">
        <f>VLOOKUP(A292,'Orçamento Sintético'!$A:$H,3,0)</f>
        <v>Próprio</v>
      </c>
      <c r="D292" s="68" t="str">
        <f>VLOOKUP(A292,'Orçamento Sintético'!$A:$H,4,0)</f>
        <v>Esquadria em pele de vidro (EPV) de alumínio para vidro laminado, acabamento anodizado na cor preta, incluindo ferragens e instalação. Linha Cittá Due. Fab. Alcoa</v>
      </c>
      <c r="E292" s="67" t="str">
        <f>VLOOKUP(A292,'Orçamento Sintético'!$A:$H,5,0)</f>
        <v>m²</v>
      </c>
      <c r="F292" s="113"/>
      <c r="G292" s="114"/>
      <c r="H292" s="116">
        <f>SUM(H293:H293)</f>
        <v>1357.79</v>
      </c>
    </row>
    <row r="293" spans="1:8" ht="23.25" thickBot="1" x14ac:dyDescent="0.25">
      <c r="A293" s="13" t="str">
        <f>VLOOKUP(B293,'Insumos e Serviços'!$A:$F,3,0)</f>
        <v>Insumo</v>
      </c>
      <c r="B293" s="12" t="s">
        <v>3369</v>
      </c>
      <c r="C293" s="12" t="str">
        <f>VLOOKUP(B293,'Insumos e Serviços'!$A:$F,2,0)</f>
        <v>Próprio</v>
      </c>
      <c r="D293" s="13" t="str">
        <f>VLOOKUP(B293,'Insumos e Serviços'!$A:$F,4,0)</f>
        <v>Esquadria em alumínio tipo pele de vidro, para vidro laminado, acabamento anodizado na cor preta, incluindo ferragens e instalação, ref. Linha Cittá Due, fab. Alcoa</v>
      </c>
      <c r="E293" s="12" t="str">
        <f>VLOOKUP(B293,'Insumos e Serviços'!$A:$F,5,0)</f>
        <v>m²</v>
      </c>
      <c r="F293" s="66">
        <v>1</v>
      </c>
      <c r="G293" s="15">
        <f>VLOOKUP(B293,'Insumos e Serviços'!$A:$F,6,0)</f>
        <v>1357.79</v>
      </c>
      <c r="H293" s="15">
        <f>TRUNC(F293*G293,2)</f>
        <v>1357.79</v>
      </c>
    </row>
    <row r="294" spans="1:8" ht="15" thickTop="1" x14ac:dyDescent="0.2">
      <c r="A294" s="54"/>
      <c r="B294" s="79"/>
      <c r="C294" s="54"/>
      <c r="D294" s="54"/>
      <c r="E294" s="54"/>
      <c r="F294" s="54"/>
      <c r="G294" s="54"/>
      <c r="H294" s="54"/>
    </row>
    <row r="295" spans="1:8" ht="22.5" x14ac:dyDescent="0.2">
      <c r="A295" s="68" t="s">
        <v>321</v>
      </c>
      <c r="B295" s="67" t="str">
        <f>VLOOKUP(A295,'Orçamento Sintético'!$A:$H,2,0)</f>
        <v xml:space="preserve"> MPDFT0225 </v>
      </c>
      <c r="C295" s="67" t="str">
        <f>VLOOKUP(A295,'Orçamento Sintético'!$A:$H,3,0)</f>
        <v>Próprio</v>
      </c>
      <c r="D295" s="68" t="str">
        <f>VLOOKUP(A295,'Orçamento Sintético'!$A:$H,4,0)</f>
        <v>Esquadria alçapão (AL) em alumínio anodizado liso, acabamento em pintura eletrostática na cor branca ou preta</v>
      </c>
      <c r="E295" s="67" t="str">
        <f>VLOOKUP(A295,'Orçamento Sintético'!$A:$H,5,0)</f>
        <v>un</v>
      </c>
      <c r="F295" s="113"/>
      <c r="G295" s="114"/>
      <c r="H295" s="116">
        <f>SUM(H296:H296)</f>
        <v>349.85</v>
      </c>
    </row>
    <row r="296" spans="1:8" ht="23.25" thickBot="1" x14ac:dyDescent="0.25">
      <c r="A296" s="13" t="str">
        <f>VLOOKUP(B296,'Insumos e Serviços'!$A:$F,3,0)</f>
        <v>Insumo</v>
      </c>
      <c r="B296" s="12" t="s">
        <v>2771</v>
      </c>
      <c r="C296" s="12" t="str">
        <f>VLOOKUP(B296,'Insumos e Serviços'!$A:$F,2,0)</f>
        <v>Próprio</v>
      </c>
      <c r="D296" s="13" t="str">
        <f>VLOOKUP(B296,'Insumos e Serviços'!$A:$F,4,0)</f>
        <v>Alçapão em alumínio anodizado liso, acabamento em pintura eletrostática na cor branca, incluindo ferragens e instalação</v>
      </c>
      <c r="E296" s="12" t="str">
        <f>VLOOKUP(B296,'Insumos e Serviços'!$A:$F,5,0)</f>
        <v>m²</v>
      </c>
      <c r="F296" s="66">
        <v>1</v>
      </c>
      <c r="G296" s="15">
        <f>VLOOKUP(B296,'Insumos e Serviços'!$A:$F,6,0)</f>
        <v>349.85</v>
      </c>
      <c r="H296" s="15">
        <f>TRUNC(F296*G296,2)</f>
        <v>349.85</v>
      </c>
    </row>
    <row r="297" spans="1:8" ht="15" thickTop="1" x14ac:dyDescent="0.2">
      <c r="A297" s="54"/>
      <c r="B297" s="79"/>
      <c r="C297" s="54"/>
      <c r="D297" s="54"/>
      <c r="E297" s="54"/>
      <c r="F297" s="54"/>
      <c r="G297" s="54"/>
      <c r="H297" s="54"/>
    </row>
    <row r="298" spans="1:8" ht="22.5" x14ac:dyDescent="0.2">
      <c r="A298" s="68" t="s">
        <v>324</v>
      </c>
      <c r="B298" s="67" t="str">
        <f>VLOOKUP(A298,'Orçamento Sintético'!$A:$H,2,0)</f>
        <v xml:space="preserve"> MPDFT0245 </v>
      </c>
      <c r="C298" s="67" t="str">
        <f>VLOOKUP(A298,'Orçamento Sintético'!$A:$H,3,0)</f>
        <v>Próprio</v>
      </c>
      <c r="D298" s="68" t="str">
        <f>VLOOKUP(A298,'Orçamento Sintético'!$A:$H,4,0)</f>
        <v>Cópia da Sinapi (91341) - Alçapão em alumínio, com dupla vedação, DM 0,60x0,60m, na cor preta, ref. GDA-3071, fab. Vesuvio</v>
      </c>
      <c r="E298" s="67" t="str">
        <f>VLOOKUP(A298,'Orçamento Sintético'!$A:$H,5,0)</f>
        <v>un</v>
      </c>
      <c r="F298" s="113"/>
      <c r="G298" s="114"/>
      <c r="H298" s="116">
        <f>SUM(H299:H303)</f>
        <v>1103.49</v>
      </c>
    </row>
    <row r="299" spans="1:8" x14ac:dyDescent="0.2">
      <c r="A299" s="13" t="str">
        <f>VLOOKUP(B299,'Insumos e Serviços'!$A:$F,3,0)</f>
        <v>Composição</v>
      </c>
      <c r="B299" s="12" t="s">
        <v>3391</v>
      </c>
      <c r="C299" s="12" t="str">
        <f>VLOOKUP(B299,'Insumos e Serviços'!$A:$F,2,0)</f>
        <v>SINAPI</v>
      </c>
      <c r="D299" s="13" t="str">
        <f>VLOOKUP(B299,'Insumos e Serviços'!$A:$F,4,0)</f>
        <v>PEDREIRO COM ENCARGOS COMPLEMENTARES</v>
      </c>
      <c r="E299" s="12" t="str">
        <f>VLOOKUP(B299,'Insumos e Serviços'!$A:$F,5,0)</f>
        <v>H</v>
      </c>
      <c r="F299" s="66">
        <v>0.25919999999999999</v>
      </c>
      <c r="G299" s="15">
        <f>VLOOKUP(B299,'Insumos e Serviços'!$A:$F,6,0)</f>
        <v>23.25</v>
      </c>
      <c r="H299" s="15">
        <f t="shared" ref="H299:H303" si="28">TRUNC(F299*G299,2)</f>
        <v>6.02</v>
      </c>
    </row>
    <row r="300" spans="1:8" x14ac:dyDescent="0.2">
      <c r="A300" s="13" t="str">
        <f>VLOOKUP(B300,'Insumos e Serviços'!$A:$F,3,0)</f>
        <v>Composição</v>
      </c>
      <c r="B300" s="12" t="s">
        <v>3379</v>
      </c>
      <c r="C300" s="12" t="str">
        <f>VLOOKUP(B300,'Insumos e Serviços'!$A:$F,2,0)</f>
        <v>SINAPI</v>
      </c>
      <c r="D300" s="13" t="str">
        <f>VLOOKUP(B300,'Insumos e Serviços'!$A:$F,4,0)</f>
        <v>SERVENTE COM ENCARGOS COMPLEMENTARES</v>
      </c>
      <c r="E300" s="12" t="str">
        <f>VLOOKUP(B300,'Insumos e Serviços'!$A:$F,5,0)</f>
        <v>H</v>
      </c>
      <c r="F300" s="66">
        <v>0.12959999999999999</v>
      </c>
      <c r="G300" s="15">
        <f>VLOOKUP(B300,'Insumos e Serviços'!$A:$F,6,0)</f>
        <v>17.170000000000002</v>
      </c>
      <c r="H300" s="15">
        <f t="shared" si="28"/>
        <v>2.2200000000000002</v>
      </c>
    </row>
    <row r="301" spans="1:8" ht="22.5" x14ac:dyDescent="0.2">
      <c r="A301" s="13" t="str">
        <f>VLOOKUP(B301,'Insumos e Serviços'!$A:$F,3,0)</f>
        <v>Insumo</v>
      </c>
      <c r="B301" s="12" t="s">
        <v>2823</v>
      </c>
      <c r="C301" s="12" t="str">
        <f>VLOOKUP(B301,'Insumos e Serviços'!$A:$F,2,0)</f>
        <v>Próprio</v>
      </c>
      <c r="D301" s="13" t="str">
        <f>VLOOKUP(B301,'Insumos e Serviços'!$A:$F,4,0)</f>
        <v>Tampão em alumínio fundido na cor preta, 60x60cm, dupla vedação, Fundição Vesúvio GDA-3071</v>
      </c>
      <c r="E301" s="12" t="str">
        <f>VLOOKUP(B301,'Insumos e Serviços'!$A:$F,5,0)</f>
        <v>un</v>
      </c>
      <c r="F301" s="66">
        <v>1</v>
      </c>
      <c r="G301" s="15">
        <f>VLOOKUP(B301,'Insumos e Serviços'!$A:$F,6,0)</f>
        <v>1091.72</v>
      </c>
      <c r="H301" s="15">
        <f t="shared" si="28"/>
        <v>1091.72</v>
      </c>
    </row>
    <row r="302" spans="1:8" x14ac:dyDescent="0.2">
      <c r="A302" s="13" t="str">
        <f>VLOOKUP(B302,'Insumos e Serviços'!$A:$F,3,0)</f>
        <v>Insumo</v>
      </c>
      <c r="B302" s="12" t="s">
        <v>2264</v>
      </c>
      <c r="C302" s="12" t="str">
        <f>VLOOKUP(B302,'Insumos e Serviços'!$A:$F,2,0)</f>
        <v>SINAPI</v>
      </c>
      <c r="D302" s="13" t="str">
        <f>VLOOKUP(B302,'Insumos e Serviços'!$A:$F,4,0)</f>
        <v>SILICONE ACETICO USO GERAL INCOLOR 280 G</v>
      </c>
      <c r="E302" s="12" t="str">
        <f>VLOOKUP(B302,'Insumos e Serviços'!$A:$F,5,0)</f>
        <v>UN</v>
      </c>
      <c r="F302" s="66">
        <v>0.1527</v>
      </c>
      <c r="G302" s="15">
        <f>VLOOKUP(B302,'Insumos e Serviços'!$A:$F,6,0)</f>
        <v>19.489999999999998</v>
      </c>
      <c r="H302" s="15">
        <f t="shared" si="28"/>
        <v>2.97</v>
      </c>
    </row>
    <row r="303" spans="1:8" ht="23.25" thickBot="1" x14ac:dyDescent="0.25">
      <c r="A303" s="13" t="str">
        <f>VLOOKUP(B303,'Insumos e Serviços'!$A:$F,3,0)</f>
        <v>Insumo</v>
      </c>
      <c r="B303" s="12" t="s">
        <v>2260</v>
      </c>
      <c r="C303" s="12" t="str">
        <f>VLOOKUP(B303,'Insumos e Serviços'!$A:$F,2,0)</f>
        <v>SINAPI</v>
      </c>
      <c r="D303" s="13" t="str">
        <f>VLOOKUP(B303,'Insumos e Serviços'!$A:$F,4,0)</f>
        <v>PARAFUSO DE ACO ZINCADO COM ROSCA SOBERBA, CABECA CHATA E FENDA SIMPLES, DIAMETRO 4,2 MM, COMPRIMENTO * 32 * MM</v>
      </c>
      <c r="E303" s="12" t="str">
        <f>VLOOKUP(B303,'Insumos e Serviços'!$A:$F,5,0)</f>
        <v>UN</v>
      </c>
      <c r="F303" s="66">
        <v>6.2686999999999999</v>
      </c>
      <c r="G303" s="15">
        <f>VLOOKUP(B303,'Insumos e Serviços'!$A:$F,6,0)</f>
        <v>0.09</v>
      </c>
      <c r="H303" s="15">
        <f t="shared" si="28"/>
        <v>0.56000000000000005</v>
      </c>
    </row>
    <row r="304" spans="1:8" ht="15" thickTop="1" x14ac:dyDescent="0.2">
      <c r="A304" s="54"/>
      <c r="B304" s="79"/>
      <c r="C304" s="54"/>
      <c r="D304" s="54"/>
      <c r="E304" s="54"/>
      <c r="F304" s="54"/>
      <c r="G304" s="54"/>
      <c r="H304" s="54"/>
    </row>
    <row r="305" spans="1:8" x14ac:dyDescent="0.2">
      <c r="A305" s="58" t="s">
        <v>327</v>
      </c>
      <c r="B305" s="77"/>
      <c r="C305" s="58"/>
      <c r="D305" s="58" t="s">
        <v>328</v>
      </c>
      <c r="E305" s="59"/>
      <c r="F305" s="60"/>
      <c r="G305" s="58"/>
      <c r="H305" s="61"/>
    </row>
    <row r="306" spans="1:8" ht="22.5" x14ac:dyDescent="0.2">
      <c r="A306" s="68" t="s">
        <v>329</v>
      </c>
      <c r="B306" s="67" t="str">
        <f>VLOOKUP(A306,'Orçamento Sintético'!$A:$H,2,0)</f>
        <v xml:space="preserve"> MPDFT0161 </v>
      </c>
      <c r="C306" s="67" t="str">
        <f>VLOOKUP(A306,'Orçamento Sintético'!$A:$H,3,0)</f>
        <v>Próprio</v>
      </c>
      <c r="D306" s="68" t="str">
        <f>VLOOKUP(A306,'Orçamento Sintético'!$A:$H,4,0)</f>
        <v>Esquadria (EVT1) com porta automática, DM 1,60x2,50m, bi-dobrável, em vidro temperado incolor e=10 mm, incluindo ferragens e instalação</v>
      </c>
      <c r="E306" s="67" t="str">
        <f>VLOOKUP(A306,'Orçamento Sintético'!$A:$H,5,0)</f>
        <v>un</v>
      </c>
      <c r="F306" s="113"/>
      <c r="G306" s="114"/>
      <c r="H306" s="116">
        <f>SUM(H307:H307)</f>
        <v>3579.52</v>
      </c>
    </row>
    <row r="307" spans="1:8" ht="23.25" thickBot="1" x14ac:dyDescent="0.25">
      <c r="A307" s="13" t="str">
        <f>VLOOKUP(B307,'Insumos e Serviços'!$A:$F,3,0)</f>
        <v>Insumo</v>
      </c>
      <c r="B307" s="12" t="s">
        <v>3059</v>
      </c>
      <c r="C307" s="12" t="str">
        <f>VLOOKUP(B307,'Insumos e Serviços'!$A:$F,2,0)</f>
        <v>Próprio</v>
      </c>
      <c r="D307" s="13" t="str">
        <f>VLOOKUP(B307,'Insumos e Serviços'!$A:$F,4,0)</f>
        <v>Esquadria com porta automática, DM 1,60x2,50m, bi-dobrável, na cor preta, em vidro temperado incolor e=10 mm, ref. FFT, fab. Dorma</v>
      </c>
      <c r="E307" s="12" t="str">
        <f>VLOOKUP(B307,'Insumos e Serviços'!$A:$F,5,0)</f>
        <v>un</v>
      </c>
      <c r="F307" s="66">
        <v>1</v>
      </c>
      <c r="G307" s="15">
        <f>VLOOKUP(B307,'Insumos e Serviços'!$A:$F,6,0)</f>
        <v>3579.52</v>
      </c>
      <c r="H307" s="15">
        <f>TRUNC(F307*G307,2)</f>
        <v>3579.52</v>
      </c>
    </row>
    <row r="308" spans="1:8" ht="15" thickTop="1" x14ac:dyDescent="0.2">
      <c r="A308" s="54"/>
      <c r="B308" s="79"/>
      <c r="C308" s="54"/>
      <c r="D308" s="54"/>
      <c r="E308" s="54"/>
      <c r="F308" s="54"/>
      <c r="G308" s="54"/>
      <c r="H308" s="54"/>
    </row>
    <row r="309" spans="1:8" ht="33.75" x14ac:dyDescent="0.2">
      <c r="A309" s="68" t="s">
        <v>332</v>
      </c>
      <c r="B309" s="67" t="str">
        <f>VLOOKUP(A309,'Orçamento Sintético'!$A:$H,2,0)</f>
        <v xml:space="preserve"> MPDFT0162 </v>
      </c>
      <c r="C309" s="67" t="str">
        <f>VLOOKUP(A309,'Orçamento Sintético'!$A:$H,3,0)</f>
        <v>Próprio</v>
      </c>
      <c r="D309" s="68" t="str">
        <f>VLOOKUP(A309,'Orçamento Sintético'!$A:$H,4,0)</f>
        <v>Esquadria (EVT2) com porta automática, DM 4,70x2,10m, de correr (duas folhas) e fixa (duas folhas) + bandeira de 1,00m, em vidro temperado cor prata e=10 mm, incluindo ferragens e instalação</v>
      </c>
      <c r="E309" s="67" t="str">
        <f>VLOOKUP(A309,'Orçamento Sintético'!$A:$H,5,0)</f>
        <v>un</v>
      </c>
      <c r="F309" s="113"/>
      <c r="G309" s="114"/>
      <c r="H309" s="116">
        <f>SUM(H310:H311)</f>
        <v>20934.599999999999</v>
      </c>
    </row>
    <row r="310" spans="1:8" ht="34.5" thickBot="1" x14ac:dyDescent="0.25">
      <c r="A310" s="13" t="str">
        <f>VLOOKUP(B310,'Insumos e Serviços'!$A:$F,3,0)</f>
        <v>Insumo</v>
      </c>
      <c r="B310" s="12" t="s">
        <v>3226</v>
      </c>
      <c r="C310" s="12" t="str">
        <f>VLOOKUP(B310,'Insumos e Serviços'!$A:$F,2,0)</f>
        <v>Próprio</v>
      </c>
      <c r="D310" s="13" t="str">
        <f>VLOOKUP(B310,'Insumos e Serviços'!$A:$F,4,0)</f>
        <v>Esquadria com porta automática, DM 4,70x2,10m, de correr (duas folhas) e fixa (duas folhas) + bandeira de 1,00m, na cor preta, em vidro temperado cor prata e=10 mm, ref. ES 200, fab. Dorma</v>
      </c>
      <c r="E310" s="12" t="str">
        <f>VLOOKUP(B310,'Insumos e Serviços'!$A:$F,5,0)</f>
        <v>un</v>
      </c>
      <c r="F310" s="66">
        <v>1</v>
      </c>
      <c r="G310" s="15">
        <f>VLOOKUP(B310,'Insumos e Serviços'!$A:$F,6,0)</f>
        <v>20934.599999999999</v>
      </c>
      <c r="H310" s="15">
        <f>TRUNC(F310*G310,2)</f>
        <v>20934.599999999999</v>
      </c>
    </row>
    <row r="311" spans="1:8" ht="15" thickTop="1" x14ac:dyDescent="0.2">
      <c r="A311" s="54"/>
      <c r="B311" s="79"/>
      <c r="C311" s="54"/>
      <c r="D311" s="54"/>
      <c r="E311" s="54"/>
      <c r="F311" s="54"/>
      <c r="G311" s="54"/>
      <c r="H311" s="54"/>
    </row>
    <row r="312" spans="1:8" x14ac:dyDescent="0.2">
      <c r="A312" s="58" t="s">
        <v>335</v>
      </c>
      <c r="B312" s="77"/>
      <c r="C312" s="58"/>
      <c r="D312" s="58" t="s">
        <v>336</v>
      </c>
      <c r="E312" s="59"/>
      <c r="F312" s="60"/>
      <c r="G312" s="58"/>
      <c r="H312" s="61"/>
    </row>
    <row r="313" spans="1:8" ht="22.5" x14ac:dyDescent="0.2">
      <c r="A313" s="68" t="s">
        <v>340</v>
      </c>
      <c r="B313" s="67" t="str">
        <f>VLOOKUP(A313,'Orçamento Sintético'!$A:$H,2,0)</f>
        <v xml:space="preserve"> MPDFT0163 </v>
      </c>
      <c r="C313" s="67" t="str">
        <f>VLOOKUP(A313,'Orçamento Sintético'!$A:$H,3,0)</f>
        <v>Próprio</v>
      </c>
      <c r="D313" s="68" t="str">
        <f>VLOOKUP(A313,'Orçamento Sintético'!$A:$H,4,0)</f>
        <v>Cópia SINAPI (72120) - Vidro monolítico refletivo incolor, espessura 6mm, fator solar máximo 0,6 e transmissão luminosa mínima 0,5</v>
      </c>
      <c r="E313" s="67" t="str">
        <f>VLOOKUP(A313,'Orçamento Sintético'!$A:$H,5,0)</f>
        <v>m²</v>
      </c>
      <c r="F313" s="113"/>
      <c r="G313" s="114"/>
      <c r="H313" s="116">
        <f>SUM(H314:H316)</f>
        <v>219.33999999999997</v>
      </c>
    </row>
    <row r="314" spans="1:8" x14ac:dyDescent="0.2">
      <c r="A314" s="13" t="str">
        <f>VLOOKUP(B314,'Insumos e Serviços'!$A:$F,3,0)</f>
        <v>Composição</v>
      </c>
      <c r="B314" s="12" t="s">
        <v>3379</v>
      </c>
      <c r="C314" s="12" t="str">
        <f>VLOOKUP(B314,'Insumos e Serviços'!$A:$F,2,0)</f>
        <v>SINAPI</v>
      </c>
      <c r="D314" s="13" t="str">
        <f>VLOOKUP(B314,'Insumos e Serviços'!$A:$F,4,0)</f>
        <v>SERVENTE COM ENCARGOS COMPLEMENTARES</v>
      </c>
      <c r="E314" s="12" t="str">
        <f>VLOOKUP(B314,'Insumos e Serviços'!$A:$F,5,0)</f>
        <v>H</v>
      </c>
      <c r="F314" s="66">
        <v>0.5</v>
      </c>
      <c r="G314" s="15">
        <f>VLOOKUP(B314,'Insumos e Serviços'!$A:$F,6,0)</f>
        <v>17.170000000000002</v>
      </c>
      <c r="H314" s="15">
        <f t="shared" ref="H314:H316" si="29">TRUNC(F314*G314,2)</f>
        <v>8.58</v>
      </c>
    </row>
    <row r="315" spans="1:8" x14ac:dyDescent="0.2">
      <c r="A315" s="13" t="str">
        <f>VLOOKUP(B315,'Insumos e Serviços'!$A:$F,3,0)</f>
        <v>Composição</v>
      </c>
      <c r="B315" s="12" t="s">
        <v>3674</v>
      </c>
      <c r="C315" s="12" t="str">
        <f>VLOOKUP(B315,'Insumos e Serviços'!$A:$F,2,0)</f>
        <v>SINAPI</v>
      </c>
      <c r="D315" s="13" t="str">
        <f>VLOOKUP(B315,'Insumos e Serviços'!$A:$F,4,0)</f>
        <v>VIDRACEIRO COM ENCARGOS COMPLEMENTARES</v>
      </c>
      <c r="E315" s="12" t="str">
        <f>VLOOKUP(B315,'Insumos e Serviços'!$A:$F,5,0)</f>
        <v>H</v>
      </c>
      <c r="F315" s="66">
        <v>0.5</v>
      </c>
      <c r="G315" s="15">
        <f>VLOOKUP(B315,'Insumos e Serviços'!$A:$F,6,0)</f>
        <v>21.62</v>
      </c>
      <c r="H315" s="15">
        <f t="shared" si="29"/>
        <v>10.81</v>
      </c>
    </row>
    <row r="316" spans="1:8" ht="23.25" thickBot="1" x14ac:dyDescent="0.25">
      <c r="A316" s="13" t="str">
        <f>VLOOKUP(B316,'Insumos e Serviços'!$A:$F,3,0)</f>
        <v>Insumo</v>
      </c>
      <c r="B316" s="12" t="s">
        <v>3259</v>
      </c>
      <c r="C316" s="12" t="str">
        <f>VLOOKUP(B316,'Insumos e Serviços'!$A:$F,2,0)</f>
        <v>Próprio</v>
      </c>
      <c r="D316" s="13" t="str">
        <f>VLOOKUP(B316,'Insumos e Serviços'!$A:$F,4,0)</f>
        <v>Vidro refletivo incolor, espessura de 6 mm. Fator solar máximo de 0,6 e transmissão luminosa mínima de 0,50</v>
      </c>
      <c r="E316" s="12" t="str">
        <f>VLOOKUP(B316,'Insumos e Serviços'!$A:$F,5,0)</f>
        <v>m²</v>
      </c>
      <c r="F316" s="66">
        <v>1</v>
      </c>
      <c r="G316" s="15">
        <f>VLOOKUP(B316,'Insumos e Serviços'!$A:$F,6,0)</f>
        <v>199.95</v>
      </c>
      <c r="H316" s="15">
        <f t="shared" si="29"/>
        <v>199.95</v>
      </c>
    </row>
    <row r="317" spans="1:8" ht="15" thickTop="1" x14ac:dyDescent="0.2">
      <c r="A317" s="54"/>
      <c r="B317" s="79"/>
      <c r="C317" s="54"/>
      <c r="D317" s="54"/>
      <c r="E317" s="54"/>
      <c r="F317" s="54"/>
      <c r="G317" s="54"/>
      <c r="H317" s="54"/>
    </row>
    <row r="318" spans="1:8" ht="22.5" x14ac:dyDescent="0.2">
      <c r="A318" s="68" t="s">
        <v>343</v>
      </c>
      <c r="B318" s="67" t="str">
        <f>VLOOKUP(A318,'Orçamento Sintético'!$A:$H,2,0)</f>
        <v xml:space="preserve"> MPDFT0164 </v>
      </c>
      <c r="C318" s="67" t="str">
        <f>VLOOKUP(A318,'Orçamento Sintético'!$A:$H,3,0)</f>
        <v>Próprio</v>
      </c>
      <c r="D318" s="68" t="str">
        <f>VLOOKUP(A318,'Orçamento Sintético'!$A:$H,4,0)</f>
        <v>Vidro laminado refletivo na cor prata, espessura final de 8mm (4+4mm), fator solar máximo de 0,3 e transmissão luminosa mínima de 0,15</v>
      </c>
      <c r="E318" s="67" t="str">
        <f>VLOOKUP(A318,'Orçamento Sintético'!$A:$H,5,0)</f>
        <v>m²</v>
      </c>
      <c r="F318" s="113"/>
      <c r="G318" s="114"/>
      <c r="H318" s="116">
        <f>SUM(H319:H321)</f>
        <v>333.19</v>
      </c>
    </row>
    <row r="319" spans="1:8" x14ac:dyDescent="0.2">
      <c r="A319" s="13" t="str">
        <f>VLOOKUP(B319,'Insumos e Serviços'!$A:$F,3,0)</f>
        <v>Composição</v>
      </c>
      <c r="B319" s="12" t="s">
        <v>3379</v>
      </c>
      <c r="C319" s="12" t="str">
        <f>VLOOKUP(B319,'Insumos e Serviços'!$A:$F,2,0)</f>
        <v>SINAPI</v>
      </c>
      <c r="D319" s="13" t="str">
        <f>VLOOKUP(B319,'Insumos e Serviços'!$A:$F,4,0)</f>
        <v>SERVENTE COM ENCARGOS COMPLEMENTARES</v>
      </c>
      <c r="E319" s="12" t="str">
        <f>VLOOKUP(B319,'Insumos e Serviços'!$A:$F,5,0)</f>
        <v>H</v>
      </c>
      <c r="F319" s="66">
        <v>0.5</v>
      </c>
      <c r="G319" s="15">
        <f>VLOOKUP(B319,'Insumos e Serviços'!$A:$F,6,0)</f>
        <v>17.170000000000002</v>
      </c>
      <c r="H319" s="15">
        <f t="shared" ref="H319:H321" si="30">TRUNC(F319*G319,2)</f>
        <v>8.58</v>
      </c>
    </row>
    <row r="320" spans="1:8" x14ac:dyDescent="0.2">
      <c r="A320" s="13" t="str">
        <f>VLOOKUP(B320,'Insumos e Serviços'!$A:$F,3,0)</f>
        <v>Composição</v>
      </c>
      <c r="B320" s="12" t="s">
        <v>3674</v>
      </c>
      <c r="C320" s="12" t="str">
        <f>VLOOKUP(B320,'Insumos e Serviços'!$A:$F,2,0)</f>
        <v>SINAPI</v>
      </c>
      <c r="D320" s="13" t="str">
        <f>VLOOKUP(B320,'Insumos e Serviços'!$A:$F,4,0)</f>
        <v>VIDRACEIRO COM ENCARGOS COMPLEMENTARES</v>
      </c>
      <c r="E320" s="12" t="str">
        <f>VLOOKUP(B320,'Insumos e Serviços'!$A:$F,5,0)</f>
        <v>H</v>
      </c>
      <c r="F320" s="66">
        <v>0.5</v>
      </c>
      <c r="G320" s="15">
        <f>VLOOKUP(B320,'Insumos e Serviços'!$A:$F,6,0)</f>
        <v>21.62</v>
      </c>
      <c r="H320" s="15">
        <f t="shared" si="30"/>
        <v>10.81</v>
      </c>
    </row>
    <row r="321" spans="1:8" ht="23.25" thickBot="1" x14ac:dyDescent="0.25">
      <c r="A321" s="13" t="str">
        <f>VLOOKUP(B321,'Insumos e Serviços'!$A:$F,3,0)</f>
        <v>Insumo</v>
      </c>
      <c r="B321" s="12" t="s">
        <v>3351</v>
      </c>
      <c r="C321" s="12" t="str">
        <f>VLOOKUP(B321,'Insumos e Serviços'!$A:$F,2,0)</f>
        <v>Próprio</v>
      </c>
      <c r="D321" s="13" t="str">
        <f>VLOOKUP(B321,'Insumos e Serviços'!$A:$F,4,0)</f>
        <v>Vidro laminado refletivo na cor prata (4+4mm). Fator solar máximo de 0,3 e transmissão luminosa mínima de 0,15</v>
      </c>
      <c r="E321" s="12" t="str">
        <f>VLOOKUP(B321,'Insumos e Serviços'!$A:$F,5,0)</f>
        <v>m²</v>
      </c>
      <c r="F321" s="66">
        <v>1</v>
      </c>
      <c r="G321" s="15">
        <f>VLOOKUP(B321,'Insumos e Serviços'!$A:$F,6,0)</f>
        <v>313.8</v>
      </c>
      <c r="H321" s="15">
        <f t="shared" si="30"/>
        <v>313.8</v>
      </c>
    </row>
    <row r="322" spans="1:8" ht="15" thickTop="1" x14ac:dyDescent="0.2">
      <c r="A322" s="54"/>
      <c r="B322" s="79"/>
      <c r="C322" s="54"/>
      <c r="D322" s="54"/>
      <c r="E322" s="54"/>
      <c r="F322" s="54"/>
      <c r="G322" s="54"/>
      <c r="H322" s="54"/>
    </row>
    <row r="323" spans="1:8" ht="22.5" x14ac:dyDescent="0.2">
      <c r="A323" s="68" t="s">
        <v>346</v>
      </c>
      <c r="B323" s="67" t="str">
        <f>VLOOKUP(A323,'Orçamento Sintético'!$A:$H,2,0)</f>
        <v xml:space="preserve"> MPDFT1027 </v>
      </c>
      <c r="C323" s="67" t="str">
        <f>VLOOKUP(A323,'Orçamento Sintético'!$A:$H,3,0)</f>
        <v>Próprio</v>
      </c>
      <c r="D323" s="68" t="str">
        <f>VLOOKUP(A323,'Orçamento Sintético'!$A:$H,4,0)</f>
        <v>Copia da SINAPI (85005) - ESPELHO CRISTAL, ESPESSURA 4MM, COM PARAFUSOS DE FIXACAO, SEM MOLDURA</v>
      </c>
      <c r="E323" s="67" t="str">
        <f>VLOOKUP(A323,'Orçamento Sintético'!$A:$H,5,0)</f>
        <v>m²</v>
      </c>
      <c r="F323" s="113"/>
      <c r="G323" s="114"/>
      <c r="H323" s="116">
        <f>SUM(H324:H326)</f>
        <v>343.98999999999995</v>
      </c>
    </row>
    <row r="324" spans="1:8" ht="22.5" x14ac:dyDescent="0.2">
      <c r="A324" s="13" t="str">
        <f>VLOOKUP(B324,'Insumos e Serviços'!$A:$F,3,0)</f>
        <v>Composição</v>
      </c>
      <c r="B324" s="12" t="s">
        <v>3630</v>
      </c>
      <c r="C324" s="12" t="str">
        <f>VLOOKUP(B324,'Insumos e Serviços'!$A:$F,2,0)</f>
        <v>SINAPI</v>
      </c>
      <c r="D324" s="13" t="str">
        <f>VLOOKUP(B324,'Insumos e Serviços'!$A:$F,4,0)</f>
        <v>FIXAÇÃO UTILIZANDO PARAFUSO E BUCHA DE NYLON, SOMENTE MÃO DE OBRA. AF_10/2016</v>
      </c>
      <c r="E324" s="12" t="str">
        <f>VLOOKUP(B324,'Insumos e Serviços'!$A:$F,5,0)</f>
        <v>UN</v>
      </c>
      <c r="F324" s="66">
        <v>4</v>
      </c>
      <c r="G324" s="15">
        <f>VLOOKUP(B324,'Insumos e Serviços'!$A:$F,6,0)</f>
        <v>4.08</v>
      </c>
      <c r="H324" s="15">
        <f t="shared" ref="H324:H326" si="31">TRUNC(F324*G324,2)</f>
        <v>16.32</v>
      </c>
    </row>
    <row r="325" spans="1:8" ht="22.5" x14ac:dyDescent="0.2">
      <c r="A325" s="13" t="str">
        <f>VLOOKUP(B325,'Insumos e Serviços'!$A:$F,3,0)</f>
        <v>Insumo</v>
      </c>
      <c r="B325" s="12" t="s">
        <v>2502</v>
      </c>
      <c r="C325" s="12" t="str">
        <f>VLOOKUP(B325,'Insumos e Serviços'!$A:$F,2,0)</f>
        <v>SINAPI</v>
      </c>
      <c r="D325" s="13" t="str">
        <f>VLOOKUP(B325,'Insumos e Serviços'!$A:$F,4,0)</f>
        <v>PARAFUSO FRANCES M16 EM ACO GALVANIZADO, COMPRIMENTO = 45 MM, DIAMETRO = 16 MM, CABECA ABAULADA</v>
      </c>
      <c r="E325" s="12" t="str">
        <f>VLOOKUP(B325,'Insumos e Serviços'!$A:$F,5,0)</f>
        <v>UN</v>
      </c>
      <c r="F325" s="66">
        <v>4</v>
      </c>
      <c r="G325" s="15">
        <f>VLOOKUP(B325,'Insumos e Serviços'!$A:$F,6,0)</f>
        <v>4.5199999999999996</v>
      </c>
      <c r="H325" s="15">
        <f t="shared" si="31"/>
        <v>18.079999999999998</v>
      </c>
    </row>
    <row r="326" spans="1:8" ht="15" thickBot="1" x14ac:dyDescent="0.25">
      <c r="A326" s="13" t="str">
        <f>VLOOKUP(B326,'Insumos e Serviços'!$A:$F,3,0)</f>
        <v>Insumo</v>
      </c>
      <c r="B326" s="12" t="s">
        <v>3087</v>
      </c>
      <c r="C326" s="12" t="str">
        <f>VLOOKUP(B326,'Insumos e Serviços'!$A:$F,2,0)</f>
        <v>SINAPI</v>
      </c>
      <c r="D326" s="13" t="str">
        <f>VLOOKUP(B326,'Insumos e Serviços'!$A:$F,4,0)</f>
        <v>ESPELHO CRISTAL E = 4 MM</v>
      </c>
      <c r="E326" s="12" t="str">
        <f>VLOOKUP(B326,'Insumos e Serviços'!$A:$F,5,0)</f>
        <v>m²</v>
      </c>
      <c r="F326" s="66">
        <v>1</v>
      </c>
      <c r="G326" s="15">
        <f>VLOOKUP(B326,'Insumos e Serviços'!$A:$F,6,0)</f>
        <v>309.58999999999997</v>
      </c>
      <c r="H326" s="15">
        <f t="shared" si="31"/>
        <v>309.58999999999997</v>
      </c>
    </row>
    <row r="327" spans="1:8" ht="15" thickTop="1" x14ac:dyDescent="0.2">
      <c r="A327" s="54"/>
      <c r="B327" s="79"/>
      <c r="C327" s="54"/>
      <c r="D327" s="54"/>
      <c r="E327" s="54"/>
      <c r="F327" s="54"/>
      <c r="G327" s="54"/>
      <c r="H327" s="54"/>
    </row>
    <row r="328" spans="1:8" x14ac:dyDescent="0.2">
      <c r="A328" s="58" t="s">
        <v>349</v>
      </c>
      <c r="B328" s="77"/>
      <c r="C328" s="58"/>
      <c r="D328" s="58" t="s">
        <v>350</v>
      </c>
      <c r="E328" s="59"/>
      <c r="F328" s="60"/>
      <c r="G328" s="58"/>
      <c r="H328" s="61"/>
    </row>
    <row r="329" spans="1:8" ht="33.75" x14ac:dyDescent="0.2">
      <c r="A329" s="68" t="s">
        <v>351</v>
      </c>
      <c r="B329" s="67" t="str">
        <f>VLOOKUP(A329,'Orçamento Sintético'!$A:$H,2,0)</f>
        <v xml:space="preserve"> MPDFT0054 </v>
      </c>
      <c r="C329" s="67" t="str">
        <f>VLOOKUP(A329,'Orçamento Sintético'!$A:$H,3,0)</f>
        <v>Próprio</v>
      </c>
      <c r="D329" s="68" t="str">
        <f>VLOOKUP(A329,'Orçamento Sintético'!$A:$H,4,0)</f>
        <v>Copia da SINAPI (94216) - Telha termoacústica, tipo trapezoidal com núcleo isolante em PIR com espessura de 50mm, revestimento externo e interno de aço (0,50 / 0,43), pré printado na cor branca.</v>
      </c>
      <c r="E329" s="67" t="str">
        <f>VLOOKUP(A329,'Orçamento Sintético'!$A:$H,5,0)</f>
        <v>m²</v>
      </c>
      <c r="F329" s="113"/>
      <c r="G329" s="114"/>
      <c r="H329" s="116">
        <f>SUM(H330:H334)</f>
        <v>228.72</v>
      </c>
    </row>
    <row r="330" spans="1:8" x14ac:dyDescent="0.2">
      <c r="A330" s="13" t="str">
        <f>VLOOKUP(B330,'Insumos e Serviços'!$A:$F,3,0)</f>
        <v>Composição</v>
      </c>
      <c r="B330" s="12" t="s">
        <v>3379</v>
      </c>
      <c r="C330" s="12" t="str">
        <f>VLOOKUP(B330,'Insumos e Serviços'!$A:$F,2,0)</f>
        <v>SINAPI</v>
      </c>
      <c r="D330" s="13" t="str">
        <f>VLOOKUP(B330,'Insumos e Serviços'!$A:$F,4,0)</f>
        <v>SERVENTE COM ENCARGOS COMPLEMENTARES</v>
      </c>
      <c r="E330" s="12" t="str">
        <f>VLOOKUP(B330,'Insumos e Serviços'!$A:$F,5,0)</f>
        <v>H</v>
      </c>
      <c r="F330" s="66">
        <v>6.2E-2</v>
      </c>
      <c r="G330" s="15">
        <f>VLOOKUP(B330,'Insumos e Serviços'!$A:$F,6,0)</f>
        <v>17.170000000000002</v>
      </c>
      <c r="H330" s="15">
        <f t="shared" ref="H330:H334" si="32">TRUNC(F330*G330,2)</f>
        <v>1.06</v>
      </c>
    </row>
    <row r="331" spans="1:8" x14ac:dyDescent="0.2">
      <c r="A331" s="13" t="str">
        <f>VLOOKUP(B331,'Insumos e Serviços'!$A:$F,3,0)</f>
        <v>Composição</v>
      </c>
      <c r="B331" s="12" t="s">
        <v>3672</v>
      </c>
      <c r="C331" s="12" t="str">
        <f>VLOOKUP(B331,'Insumos e Serviços'!$A:$F,2,0)</f>
        <v>SINAPI</v>
      </c>
      <c r="D331" s="13" t="str">
        <f>VLOOKUP(B331,'Insumos e Serviços'!$A:$F,4,0)</f>
        <v>TELHADISTA COM ENCARGOS COMPLEMENTARES</v>
      </c>
      <c r="E331" s="12" t="str">
        <f>VLOOKUP(B331,'Insumos e Serviços'!$A:$F,5,0)</f>
        <v>H</v>
      </c>
      <c r="F331" s="66">
        <v>5.6000000000000001E-2</v>
      </c>
      <c r="G331" s="15">
        <f>VLOOKUP(B331,'Insumos e Serviços'!$A:$F,6,0)</f>
        <v>24.59</v>
      </c>
      <c r="H331" s="15">
        <f t="shared" si="32"/>
        <v>1.37</v>
      </c>
    </row>
    <row r="332" spans="1:8" ht="22.5" x14ac:dyDescent="0.2">
      <c r="A332" s="13" t="str">
        <f>VLOOKUP(B332,'Insumos e Serviços'!$A:$F,3,0)</f>
        <v>Composição</v>
      </c>
      <c r="B332" s="12" t="s">
        <v>3670</v>
      </c>
      <c r="C332" s="12" t="str">
        <f>VLOOKUP(B332,'Insumos e Serviços'!$A:$F,2,0)</f>
        <v>SINAPI</v>
      </c>
      <c r="D332" s="13" t="str">
        <f>VLOOKUP(B332,'Insumos e Serviços'!$A:$F,4,0)</f>
        <v>GUINCHO ELÉTRICO DE COLUNA, CAPACIDADE 400 KG, COM MOTO FREIO, MOTOR TRIFÁSICO DE 1,25 CV - CHP DIURNO. AF_03/2016</v>
      </c>
      <c r="E332" s="12" t="str">
        <f>VLOOKUP(B332,'Insumos e Serviços'!$A:$F,5,0)</f>
        <v>CHP</v>
      </c>
      <c r="F332" s="66">
        <v>8.9999999999999998E-4</v>
      </c>
      <c r="G332" s="15">
        <f>VLOOKUP(B332,'Insumos e Serviços'!$A:$F,6,0)</f>
        <v>19.239999999999998</v>
      </c>
      <c r="H332" s="15">
        <f t="shared" si="32"/>
        <v>0.01</v>
      </c>
    </row>
    <row r="333" spans="1:8" ht="22.5" x14ac:dyDescent="0.2">
      <c r="A333" s="13" t="str">
        <f>VLOOKUP(B333,'Insumos e Serviços'!$A:$F,3,0)</f>
        <v>Composição</v>
      </c>
      <c r="B333" s="12" t="s">
        <v>3668</v>
      </c>
      <c r="C333" s="12" t="str">
        <f>VLOOKUP(B333,'Insumos e Serviços'!$A:$F,2,0)</f>
        <v>SINAPI</v>
      </c>
      <c r="D333" s="13" t="str">
        <f>VLOOKUP(B333,'Insumos e Serviços'!$A:$F,4,0)</f>
        <v>GUINCHO ELÉTRICO DE COLUNA, CAPACIDADE 400 KG, COM MOTO FREIO, MOTOR TRIFÁSICO DE 1,25 CV - CHI DIURNO. AF_03/2016</v>
      </c>
      <c r="E333" s="12" t="str">
        <f>VLOOKUP(B333,'Insumos e Serviços'!$A:$F,5,0)</f>
        <v>CHI</v>
      </c>
      <c r="F333" s="66">
        <v>1.1999999999999999E-3</v>
      </c>
      <c r="G333" s="15">
        <f>VLOOKUP(B333,'Insumos e Serviços'!$A:$F,6,0)</f>
        <v>18.5</v>
      </c>
      <c r="H333" s="15">
        <f t="shared" si="32"/>
        <v>0.02</v>
      </c>
    </row>
    <row r="334" spans="1:8" ht="34.5" thickBot="1" x14ac:dyDescent="0.25">
      <c r="A334" s="13" t="str">
        <f>VLOOKUP(B334,'Insumos e Serviços'!$A:$F,3,0)</f>
        <v>Insumo</v>
      </c>
      <c r="B334" s="12" t="s">
        <v>3354</v>
      </c>
      <c r="C334" s="12" t="str">
        <f>VLOOKUP(B334,'Insumos e Serviços'!$A:$F,2,0)</f>
        <v>Próprio</v>
      </c>
      <c r="D334" s="13" t="str">
        <f>VLOOKUP(B334,'Insumos e Serviços'!$A:$F,4,0)</f>
        <v>Telha termoacústica, tipo trapezoidal com núcleo isolante em PIR com espessura de 50mm, revestimento externo e interno de aço (0,50 / 0,43), pré printado na cor BRANCA, inclusive acessórios de fixação</v>
      </c>
      <c r="E334" s="12" t="str">
        <f>VLOOKUP(B334,'Insumos e Serviços'!$A:$F,5,0)</f>
        <v>m²</v>
      </c>
      <c r="F334" s="66">
        <v>1.1459999999999999</v>
      </c>
      <c r="G334" s="15">
        <f>VLOOKUP(B334,'Insumos e Serviços'!$A:$F,6,0)</f>
        <v>197.44</v>
      </c>
      <c r="H334" s="15">
        <f t="shared" si="32"/>
        <v>226.26</v>
      </c>
    </row>
    <row r="335" spans="1:8" ht="15" thickTop="1" x14ac:dyDescent="0.2">
      <c r="A335" s="54"/>
      <c r="B335" s="79"/>
      <c r="C335" s="54"/>
      <c r="D335" s="54"/>
      <c r="E335" s="54"/>
      <c r="F335" s="54"/>
      <c r="G335" s="54"/>
      <c r="H335" s="54"/>
    </row>
    <row r="336" spans="1:8" ht="33.75" x14ac:dyDescent="0.2">
      <c r="A336" s="68" t="s">
        <v>357</v>
      </c>
      <c r="B336" s="67" t="str">
        <f>VLOOKUP(A336,'Orçamento Sintético'!$A:$H,2,0)</f>
        <v xml:space="preserve"> MPDFT1014 </v>
      </c>
      <c r="C336" s="67" t="str">
        <f>VLOOKUP(A336,'Orçamento Sintético'!$A:$H,3,0)</f>
        <v>Próprio</v>
      </c>
      <c r="D336" s="68" t="str">
        <f>VLOOKUP(A336,'Orçamento Sintético'!$A:$H,4,0)</f>
        <v>ALVENARIA DE VEDAÇÃO DE BLOCOS CERÂMICOS MACIÇOS DE 5X10X20CM (ESPESSURA 10CM), INLCUSIVE CHAPISCO E MASSA ÚNICA, PARA EXECUÇÃO DE CALHAS PARA ÁGUAS PLUVIAIS</v>
      </c>
      <c r="E336" s="67" t="str">
        <f>VLOOKUP(A336,'Orçamento Sintético'!$A:$H,5,0)</f>
        <v>m²</v>
      </c>
      <c r="F336" s="113"/>
      <c r="G336" s="114"/>
      <c r="H336" s="116">
        <f>SUM(H337:H339)</f>
        <v>158.18</v>
      </c>
    </row>
    <row r="337" spans="1:8" ht="22.5" x14ac:dyDescent="0.2">
      <c r="A337" s="13" t="str">
        <f>VLOOKUP(B337,'Insumos e Serviços'!$A:$F,3,0)</f>
        <v>Composição</v>
      </c>
      <c r="B337" s="12" t="s">
        <v>253</v>
      </c>
      <c r="C337" s="12" t="str">
        <f>VLOOKUP(B337,'Insumos e Serviços'!$A:$F,2,0)</f>
        <v>SINAPI</v>
      </c>
      <c r="D337" s="13" t="str">
        <f>VLOOKUP(B337,'Insumos e Serviços'!$A:$F,4,0)</f>
        <v>ALVENARIA DE VEDAÇÃO DE BLOCOS CERÂMICOS MACIÇOS DE 5X10X20CM (ESPESSURA 10CM) E ARGAMASSA DE ASSENTAMENTO COM PREPARO EM BETONEIRA. AF_05/2020</v>
      </c>
      <c r="E337" s="12" t="str">
        <f>VLOOKUP(B337,'Insumos e Serviços'!$A:$F,5,0)</f>
        <v>m²</v>
      </c>
      <c r="F337" s="66">
        <v>1</v>
      </c>
      <c r="G337" s="15">
        <f>VLOOKUP(B337,'Insumos e Serviços'!$A:$F,6,0)</f>
        <v>124.16</v>
      </c>
      <c r="H337" s="15">
        <f t="shared" ref="H337:H339" si="33">TRUNC(F337*G337,2)</f>
        <v>124.16</v>
      </c>
    </row>
    <row r="338" spans="1:8" ht="33.75" x14ac:dyDescent="0.2">
      <c r="A338" s="13" t="str">
        <f>VLOOKUP(B338,'Insumos e Serviços'!$A:$F,3,0)</f>
        <v>Composição</v>
      </c>
      <c r="B338" s="12" t="s">
        <v>434</v>
      </c>
      <c r="C338" s="12" t="str">
        <f>VLOOKUP(B338,'Insumos e Serviços'!$A:$F,2,0)</f>
        <v>SINAPI</v>
      </c>
      <c r="D338" s="13" t="str">
        <f>VLOOKUP(B338,'Insumos e Serviços'!$A:$F,4,0)</f>
        <v>CHAPISCO APLICADO EM ALVENARIAS E ESTRUTURAS DE CONCRETO INTERNAS, COM COLHER DE PEDREIRO.  ARGAMASSA TRAÇO 1:3 COM PREPARO EM BETONEIRA 400L. AF_06/2014</v>
      </c>
      <c r="E338" s="12" t="str">
        <f>VLOOKUP(B338,'Insumos e Serviços'!$A:$F,5,0)</f>
        <v>m²</v>
      </c>
      <c r="F338" s="66">
        <v>1</v>
      </c>
      <c r="G338" s="15">
        <f>VLOOKUP(B338,'Insumos e Serviços'!$A:$F,6,0)</f>
        <v>3.43</v>
      </c>
      <c r="H338" s="15">
        <f t="shared" si="33"/>
        <v>3.43</v>
      </c>
    </row>
    <row r="339" spans="1:8" ht="34.5" thickBot="1" x14ac:dyDescent="0.25">
      <c r="A339" s="13" t="str">
        <f>VLOOKUP(B339,'Insumos e Serviços'!$A:$F,3,0)</f>
        <v>Composição</v>
      </c>
      <c r="B339" s="12" t="s">
        <v>3518</v>
      </c>
      <c r="C339" s="12" t="str">
        <f>VLOOKUP(B339,'Insumos e Serviços'!$A:$F,2,0)</f>
        <v>SINAPI</v>
      </c>
      <c r="D339" s="13" t="str">
        <f>VLOOKUP(B339,'Insumos e Serviços'!$A:$F,4,0)</f>
        <v>MASSA ÚNICA, PARA RECEBIMENTO DE PINTURA, EM ARGAMASSA TRAÇO 1:2:8, PREPARO MECÂNICO COM BETONEIRA 400L, APLICADA MANUALMENTE EM FACES INTERNAS DE PAREDES, ESPESSURA DE 20MM, COM EXECUÇÃO DE TALISCAS. AF_06/2014</v>
      </c>
      <c r="E339" s="12" t="str">
        <f>VLOOKUP(B339,'Insumos e Serviços'!$A:$F,5,0)</f>
        <v>m²</v>
      </c>
      <c r="F339" s="66">
        <v>1</v>
      </c>
      <c r="G339" s="15">
        <f>VLOOKUP(B339,'Insumos e Serviços'!$A:$F,6,0)</f>
        <v>30.59</v>
      </c>
      <c r="H339" s="15">
        <f t="shared" si="33"/>
        <v>30.59</v>
      </c>
    </row>
    <row r="340" spans="1:8" ht="15" thickTop="1" x14ac:dyDescent="0.2">
      <c r="A340" s="54"/>
      <c r="B340" s="79"/>
      <c r="C340" s="54"/>
      <c r="D340" s="54"/>
      <c r="E340" s="54"/>
      <c r="F340" s="54"/>
      <c r="G340" s="54"/>
      <c r="H340" s="54"/>
    </row>
    <row r="341" spans="1:8" ht="22.5" x14ac:dyDescent="0.2">
      <c r="A341" s="68" t="s">
        <v>360</v>
      </c>
      <c r="B341" s="67" t="str">
        <f>VLOOKUP(A341,'Orçamento Sintético'!$A:$H,2,0)</f>
        <v xml:space="preserve"> MPDFT0169 </v>
      </c>
      <c r="C341" s="67" t="str">
        <f>VLOOKUP(A341,'Orçamento Sintético'!$A:$H,3,0)</f>
        <v>Próprio</v>
      </c>
      <c r="D341" s="68" t="str">
        <f>VLOOKUP(A341,'Orçamento Sintético'!$A:$H,4,0)</f>
        <v>Cópia SINAPI (94231) - Rufo metálico em chapa de aço galvanizado # 24 desenvolvimento 50cm</v>
      </c>
      <c r="E341" s="67" t="str">
        <f>VLOOKUP(A341,'Orçamento Sintético'!$A:$H,5,0)</f>
        <v>m</v>
      </c>
      <c r="F341" s="113"/>
      <c r="G341" s="114"/>
      <c r="H341" s="116">
        <f>SUM(H342:H343)</f>
        <v>96.94</v>
      </c>
    </row>
    <row r="342" spans="1:8" ht="22.5" x14ac:dyDescent="0.2">
      <c r="A342" s="13" t="str">
        <f>VLOOKUP(B342,'Insumos e Serviços'!$A:$F,3,0)</f>
        <v>Composição</v>
      </c>
      <c r="B342" s="12" t="s">
        <v>3638</v>
      </c>
      <c r="C342" s="12" t="str">
        <f>VLOOKUP(B342,'Insumos e Serviços'!$A:$F,2,0)</f>
        <v>SINAPI</v>
      </c>
      <c r="D342" s="13" t="str">
        <f>VLOOKUP(B342,'Insumos e Serviços'!$A:$F,4,0)</f>
        <v>RUFO EM CHAPA DE AÇO GALVANIZADO NÚMERO 24, CORTE DE 25 CM, INCLUSO TRANSPORTE VERTICAL. AF_07/2019</v>
      </c>
      <c r="E342" s="12" t="str">
        <f>VLOOKUP(B342,'Insumos e Serviços'!$A:$F,5,0)</f>
        <v>M</v>
      </c>
      <c r="F342" s="66">
        <v>2</v>
      </c>
      <c r="G342" s="15">
        <f>VLOOKUP(B342,'Insumos e Serviços'!$A:$F,6,0)</f>
        <v>47</v>
      </c>
      <c r="H342" s="15">
        <f t="shared" ref="H342:H343" si="34">TRUNC(F342*G342,2)</f>
        <v>94</v>
      </c>
    </row>
    <row r="343" spans="1:8" ht="23.25" thickBot="1" x14ac:dyDescent="0.25">
      <c r="A343" s="13" t="str">
        <f>VLOOKUP(B343,'Insumos e Serviços'!$A:$F,3,0)</f>
        <v>Insumo</v>
      </c>
      <c r="B343" s="12" t="s">
        <v>3253</v>
      </c>
      <c r="C343" s="12" t="str">
        <f>VLOOKUP(B343,'Insumos e Serviços'!$A:$F,2,0)</f>
        <v>SINAPI</v>
      </c>
      <c r="D343" s="13" t="str">
        <f>VLOOKUP(B343,'Insumos e Serviços'!$A:$F,4,0)</f>
        <v>SELANTE ELASTICO MONOCOMPONENTE A BASE DE POLIURETANO PARA JUNTAS DIVERSAS</v>
      </c>
      <c r="E343" s="12" t="str">
        <f>VLOOKUP(B343,'Insumos e Serviços'!$A:$F,5,0)</f>
        <v>310ML</v>
      </c>
      <c r="F343" s="66">
        <v>0.1</v>
      </c>
      <c r="G343" s="15">
        <f>VLOOKUP(B343,'Insumos e Serviços'!$A:$F,6,0)</f>
        <v>29.49</v>
      </c>
      <c r="H343" s="15">
        <f t="shared" si="34"/>
        <v>2.94</v>
      </c>
    </row>
    <row r="344" spans="1:8" ht="15" thickTop="1" x14ac:dyDescent="0.2">
      <c r="A344" s="54"/>
      <c r="B344" s="79"/>
      <c r="C344" s="54"/>
      <c r="D344" s="54"/>
      <c r="E344" s="54"/>
      <c r="F344" s="54"/>
      <c r="G344" s="54"/>
      <c r="H344" s="54"/>
    </row>
    <row r="345" spans="1:8" x14ac:dyDescent="0.2">
      <c r="A345" s="58" t="s">
        <v>363</v>
      </c>
      <c r="B345" s="77"/>
      <c r="C345" s="58"/>
      <c r="D345" s="58" t="s">
        <v>364</v>
      </c>
      <c r="E345" s="59"/>
      <c r="F345" s="60"/>
      <c r="G345" s="58"/>
      <c r="H345" s="61"/>
    </row>
    <row r="346" spans="1:8" ht="22.5" x14ac:dyDescent="0.2">
      <c r="A346" s="68" t="s">
        <v>365</v>
      </c>
      <c r="B346" s="67" t="str">
        <f>VLOOKUP(A346,'Orçamento Sintético'!$A:$H,2,0)</f>
        <v xml:space="preserve"> MPDFT0170 </v>
      </c>
      <c r="C346" s="67" t="str">
        <f>VLOOKUP(A346,'Orçamento Sintético'!$A:$H,3,0)</f>
        <v>Próprio</v>
      </c>
      <c r="D346" s="68" t="str">
        <f>VLOOKUP(A346,'Orçamento Sintético'!$A:$H,4,0)</f>
        <v>Lastro de brita nº 1, espessura de 5cm, incluindo lona plástica para isolar o lastro do solo</v>
      </c>
      <c r="E346" s="67" t="str">
        <f>VLOOKUP(A346,'Orçamento Sintético'!$A:$H,5,0)</f>
        <v>m²</v>
      </c>
      <c r="F346" s="113"/>
      <c r="G346" s="114"/>
      <c r="H346" s="116">
        <f>SUM(H347:H348)</f>
        <v>9.6300000000000008</v>
      </c>
    </row>
    <row r="347" spans="1:8" ht="22.5" x14ac:dyDescent="0.2">
      <c r="A347" s="13" t="str">
        <f>VLOOKUP(B347,'Insumos e Serviços'!$A:$F,3,0)</f>
        <v>Composição</v>
      </c>
      <c r="B347" s="12" t="s">
        <v>3666</v>
      </c>
      <c r="C347" s="12" t="str">
        <f>VLOOKUP(B347,'Insumos e Serviços'!$A:$F,2,0)</f>
        <v>SINAPI</v>
      </c>
      <c r="D347" s="13" t="str">
        <f>VLOOKUP(B347,'Insumos e Serviços'!$A:$F,4,0)</f>
        <v>LASTRO COM MATERIAL GRANULAR, APLICAÇÃO EM PISOS OU RADIERS, ESPESSURA DE *5 CM*. AF_08/2017</v>
      </c>
      <c r="E347" s="12" t="str">
        <f>VLOOKUP(B347,'Insumos e Serviços'!$A:$F,5,0)</f>
        <v>m³</v>
      </c>
      <c r="F347" s="66">
        <v>0.05</v>
      </c>
      <c r="G347" s="15">
        <f>VLOOKUP(B347,'Insumos e Serviços'!$A:$F,6,0)</f>
        <v>176.01</v>
      </c>
      <c r="H347" s="15">
        <f t="shared" ref="H347:H348" si="35">TRUNC(F347*G347,2)</f>
        <v>8.8000000000000007</v>
      </c>
    </row>
    <row r="348" spans="1:8" ht="15" thickBot="1" x14ac:dyDescent="0.25">
      <c r="A348" s="13" t="str">
        <f>VLOOKUP(B348,'Insumos e Serviços'!$A:$F,3,0)</f>
        <v>Insumo</v>
      </c>
      <c r="B348" s="12" t="s">
        <v>2739</v>
      </c>
      <c r="C348" s="12" t="str">
        <f>VLOOKUP(B348,'Insumos e Serviços'!$A:$F,2,0)</f>
        <v>SINAPI</v>
      </c>
      <c r="D348" s="13" t="str">
        <f>VLOOKUP(B348,'Insumos e Serviços'!$A:$F,4,0)</f>
        <v>LONA PLASTICA PRETA, E= 150 MICRA</v>
      </c>
      <c r="E348" s="12" t="str">
        <f>VLOOKUP(B348,'Insumos e Serviços'!$A:$F,5,0)</f>
        <v>m²</v>
      </c>
      <c r="F348" s="66">
        <v>1</v>
      </c>
      <c r="G348" s="15">
        <f>VLOOKUP(B348,'Insumos e Serviços'!$A:$F,6,0)</f>
        <v>0.83</v>
      </c>
      <c r="H348" s="15">
        <f t="shared" si="35"/>
        <v>0.83</v>
      </c>
    </row>
    <row r="349" spans="1:8" ht="15" thickTop="1" x14ac:dyDescent="0.2">
      <c r="A349" s="54"/>
      <c r="B349" s="79"/>
      <c r="C349" s="54"/>
      <c r="D349" s="54"/>
      <c r="E349" s="54"/>
      <c r="F349" s="54"/>
      <c r="G349" s="54"/>
      <c r="H349" s="54"/>
    </row>
    <row r="350" spans="1:8" ht="22.5" x14ac:dyDescent="0.2">
      <c r="A350" s="68" t="s">
        <v>368</v>
      </c>
      <c r="B350" s="67" t="str">
        <f>VLOOKUP(A350,'Orçamento Sintético'!$A:$H,2,0)</f>
        <v xml:space="preserve"> MPDFT0056 </v>
      </c>
      <c r="C350" s="67" t="str">
        <f>VLOOKUP(A350,'Orçamento Sintético'!$A:$H,3,0)</f>
        <v>Próprio</v>
      </c>
      <c r="D350" s="68" t="str">
        <f>VLOOKUP(A350,'Orçamento Sintético'!$A:$H,4,0)</f>
        <v>Copia da SINAPI (96622) - Lastro de brita graduada compactada (BGC), espessura de 5cm, incluindo lona plástica para isolar o lastro do solo</v>
      </c>
      <c r="E350" s="67" t="str">
        <f>VLOOKUP(A350,'Orçamento Sintético'!$A:$H,5,0)</f>
        <v>m²</v>
      </c>
      <c r="F350" s="113"/>
      <c r="G350" s="114"/>
      <c r="H350" s="116">
        <f>SUM(H351:H356)</f>
        <v>9.6199999999999992</v>
      </c>
    </row>
    <row r="351" spans="1:8" x14ac:dyDescent="0.2">
      <c r="A351" s="13" t="str">
        <f>VLOOKUP(B351,'Insumos e Serviços'!$A:$F,3,0)</f>
        <v>Composição</v>
      </c>
      <c r="B351" s="12" t="s">
        <v>3391</v>
      </c>
      <c r="C351" s="12" t="str">
        <f>VLOOKUP(B351,'Insumos e Serviços'!$A:$F,2,0)</f>
        <v>SINAPI</v>
      </c>
      <c r="D351" s="13" t="str">
        <f>VLOOKUP(B351,'Insumos e Serviços'!$A:$F,4,0)</f>
        <v>PEDREIRO COM ENCARGOS COMPLEMENTARES</v>
      </c>
      <c r="E351" s="12" t="str">
        <f>VLOOKUP(B351,'Insumos e Serviços'!$A:$F,5,0)</f>
        <v>H</v>
      </c>
      <c r="F351" s="66">
        <v>6.0900000000000003E-2</v>
      </c>
      <c r="G351" s="15">
        <f>VLOOKUP(B351,'Insumos e Serviços'!$A:$F,6,0)</f>
        <v>23.25</v>
      </c>
      <c r="H351" s="15">
        <f t="shared" ref="H351:H356" si="36">TRUNC(F351*G351,2)</f>
        <v>1.41</v>
      </c>
    </row>
    <row r="352" spans="1:8" x14ac:dyDescent="0.2">
      <c r="A352" s="13" t="str">
        <f>VLOOKUP(B352,'Insumos e Serviços'!$A:$F,3,0)</f>
        <v>Composição</v>
      </c>
      <c r="B352" s="12" t="s">
        <v>3379</v>
      </c>
      <c r="C352" s="12" t="str">
        <f>VLOOKUP(B352,'Insumos e Serviços'!$A:$F,2,0)</f>
        <v>SINAPI</v>
      </c>
      <c r="D352" s="13" t="str">
        <f>VLOOKUP(B352,'Insumos e Serviços'!$A:$F,4,0)</f>
        <v>SERVENTE COM ENCARGOS COMPLEMENTARES</v>
      </c>
      <c r="E352" s="12" t="str">
        <f>VLOOKUP(B352,'Insumos e Serviços'!$A:$F,5,0)</f>
        <v>H</v>
      </c>
      <c r="F352" s="66">
        <v>1.9699999999999999E-2</v>
      </c>
      <c r="G352" s="15">
        <f>VLOOKUP(B352,'Insumos e Serviços'!$A:$F,6,0)</f>
        <v>17.170000000000002</v>
      </c>
      <c r="H352" s="15">
        <f t="shared" si="36"/>
        <v>0.33</v>
      </c>
    </row>
    <row r="353" spans="1:8" ht="22.5" x14ac:dyDescent="0.2">
      <c r="A353" s="13" t="str">
        <f>VLOOKUP(B353,'Insumos e Serviços'!$A:$F,3,0)</f>
        <v>Composição</v>
      </c>
      <c r="B353" s="12" t="s">
        <v>3570</v>
      </c>
      <c r="C353" s="12" t="str">
        <f>VLOOKUP(B353,'Insumos e Serviços'!$A:$F,2,0)</f>
        <v>SINAPI</v>
      </c>
      <c r="D353" s="13" t="str">
        <f>VLOOKUP(B353,'Insumos e Serviços'!$A:$F,4,0)</f>
        <v>PLACA VIBRATÓRIA REVERSÍVEL COM MOTOR 4 TEMPOS A GASOLINA, FORÇA CENTRÍFUGA DE 25 KN (2500 KGF), POTÊNCIA 5,5 CV - CHP DIURNO. AF_08/2015</v>
      </c>
      <c r="E353" s="12" t="str">
        <f>VLOOKUP(B353,'Insumos e Serviços'!$A:$F,5,0)</f>
        <v>CHP</v>
      </c>
      <c r="F353" s="66">
        <v>1.6000000000000001E-3</v>
      </c>
      <c r="G353" s="15">
        <f>VLOOKUP(B353,'Insumos e Serviços'!$A:$F,6,0)</f>
        <v>9.1</v>
      </c>
      <c r="H353" s="15">
        <f t="shared" si="36"/>
        <v>0.01</v>
      </c>
    </row>
    <row r="354" spans="1:8" ht="22.5" x14ac:dyDescent="0.2">
      <c r="A354" s="13" t="str">
        <f>VLOOKUP(B354,'Insumos e Serviços'!$A:$F,3,0)</f>
        <v>Composição</v>
      </c>
      <c r="B354" s="12" t="s">
        <v>3568</v>
      </c>
      <c r="C354" s="12" t="str">
        <f>VLOOKUP(B354,'Insumos e Serviços'!$A:$F,2,0)</f>
        <v>SINAPI</v>
      </c>
      <c r="D354" s="13" t="str">
        <f>VLOOKUP(B354,'Insumos e Serviços'!$A:$F,4,0)</f>
        <v>PLACA VIBRATÓRIA REVERSÍVEL COM MOTOR 4 TEMPOS A GASOLINA, FORÇA CENTRÍFUGA DE 25 KN (2500 KGF), POTÊNCIA 5,5 CV - CHI DIURNO. AF_08/2015</v>
      </c>
      <c r="E354" s="12" t="str">
        <f>VLOOKUP(B354,'Insumos e Serviços'!$A:$F,5,0)</f>
        <v>CHI</v>
      </c>
      <c r="F354" s="66">
        <v>1.5E-3</v>
      </c>
      <c r="G354" s="15">
        <f>VLOOKUP(B354,'Insumos e Serviços'!$A:$F,6,0)</f>
        <v>0.52</v>
      </c>
      <c r="H354" s="15">
        <f t="shared" si="36"/>
        <v>0</v>
      </c>
    </row>
    <row r="355" spans="1:8" x14ac:dyDescent="0.2">
      <c r="A355" s="13" t="str">
        <f>VLOOKUP(B355,'Insumos e Serviços'!$A:$F,3,0)</f>
        <v>Insumo</v>
      </c>
      <c r="B355" s="12" t="s">
        <v>3095</v>
      </c>
      <c r="C355" s="12" t="str">
        <f>VLOOKUP(B355,'Insumos e Serviços'!$A:$F,2,0)</f>
        <v>SINAPI</v>
      </c>
      <c r="D355" s="13" t="str">
        <f>VLOOKUP(B355,'Insumos e Serviços'!$A:$F,4,0)</f>
        <v>PEDRA BRITADA GRADUADA, CLASSIFICADA (POSTO PEDREIRA/FORNECEDOR, SEM FRETE)</v>
      </c>
      <c r="E355" s="12" t="str">
        <f>VLOOKUP(B355,'Insumos e Serviços'!$A:$F,5,0)</f>
        <v>m³</v>
      </c>
      <c r="F355" s="66">
        <v>5.6500000000000002E-2</v>
      </c>
      <c r="G355" s="15">
        <f>VLOOKUP(B355,'Insumos e Serviços'!$A:$F,6,0)</f>
        <v>124.76</v>
      </c>
      <c r="H355" s="15">
        <f t="shared" si="36"/>
        <v>7.04</v>
      </c>
    </row>
    <row r="356" spans="1:8" ht="15" thickBot="1" x14ac:dyDescent="0.25">
      <c r="A356" s="13" t="str">
        <f>VLOOKUP(B356,'Insumos e Serviços'!$A:$F,3,0)</f>
        <v>Insumo</v>
      </c>
      <c r="B356" s="12" t="s">
        <v>2739</v>
      </c>
      <c r="C356" s="12" t="str">
        <f>VLOOKUP(B356,'Insumos e Serviços'!$A:$F,2,0)</f>
        <v>SINAPI</v>
      </c>
      <c r="D356" s="13" t="str">
        <f>VLOOKUP(B356,'Insumos e Serviços'!$A:$F,4,0)</f>
        <v>LONA PLASTICA PRETA, E= 150 MICRA</v>
      </c>
      <c r="E356" s="12" t="str">
        <f>VLOOKUP(B356,'Insumos e Serviços'!$A:$F,5,0)</f>
        <v>m²</v>
      </c>
      <c r="F356" s="66">
        <v>1</v>
      </c>
      <c r="G356" s="15">
        <f>VLOOKUP(B356,'Insumos e Serviços'!$A:$F,6,0)</f>
        <v>0.83</v>
      </c>
      <c r="H356" s="15">
        <f t="shared" si="36"/>
        <v>0.83</v>
      </c>
    </row>
    <row r="357" spans="1:8" ht="15" thickTop="1" x14ac:dyDescent="0.2">
      <c r="A357" s="54"/>
      <c r="B357" s="79"/>
      <c r="C357" s="54"/>
      <c r="D357" s="54"/>
      <c r="E357" s="54"/>
      <c r="F357" s="54"/>
      <c r="G357" s="54"/>
      <c r="H357" s="54"/>
    </row>
    <row r="358" spans="1:8" ht="22.5" x14ac:dyDescent="0.2">
      <c r="A358" s="68" t="s">
        <v>371</v>
      </c>
      <c r="B358" s="67" t="str">
        <f>VLOOKUP(A358,'Orçamento Sintético'!$A:$H,2,0)</f>
        <v xml:space="preserve"> MPDFT0172 </v>
      </c>
      <c r="C358" s="67" t="str">
        <f>VLOOKUP(A358,'Orçamento Sintético'!$A:$H,3,0)</f>
        <v>Próprio</v>
      </c>
      <c r="D358" s="68" t="str">
        <f>VLOOKUP(A358,'Orçamento Sintético'!$A:$H,4,0)</f>
        <v>Cópia SINAPI ( 94438+87630+87745+87755) - Contrapiso em argamassa traço 1:3 (cimento e areia), preparo mecânico com betoneira 400 l, espessura de 3cm</v>
      </c>
      <c r="E358" s="67" t="str">
        <f>VLOOKUP(A358,'Orçamento Sintético'!$A:$H,5,0)</f>
        <v>m²</v>
      </c>
      <c r="F358" s="113"/>
      <c r="G358" s="114"/>
      <c r="H358" s="116">
        <f>SUM(H359:H363)</f>
        <v>39.950000000000003</v>
      </c>
    </row>
    <row r="359" spans="1:8" ht="22.5" x14ac:dyDescent="0.2">
      <c r="A359" s="13" t="str">
        <f>VLOOKUP(B359,'Insumos e Serviços'!$A:$F,3,0)</f>
        <v>Composição</v>
      </c>
      <c r="B359" s="12" t="s">
        <v>3648</v>
      </c>
      <c r="C359" s="12" t="str">
        <f>VLOOKUP(B359,'Insumos e Serviços'!$A:$F,2,0)</f>
        <v>SINAPI</v>
      </c>
      <c r="D359" s="13" t="str">
        <f>VLOOKUP(B359,'Insumos e Serviços'!$A:$F,4,0)</f>
        <v>ARGAMASSA TRAÇO 1:3 (CIMENTO E AREIA MÉDIA) PARA CONTRAPISO, PREPARO MECÂNICO COM BETONEIRA 400 L. AF_06/2014</v>
      </c>
      <c r="E359" s="12" t="str">
        <f>VLOOKUP(B359,'Insumos e Serviços'!$A:$F,5,0)</f>
        <v>m³</v>
      </c>
      <c r="F359" s="66">
        <v>4.3099999999999999E-2</v>
      </c>
      <c r="G359" s="15">
        <f>VLOOKUP(B359,'Insumos e Serviços'!$A:$F,6,0)</f>
        <v>486.46</v>
      </c>
      <c r="H359" s="15">
        <f t="shared" ref="H359:H363" si="37">TRUNC(F359*G359,2)</f>
        <v>20.96</v>
      </c>
    </row>
    <row r="360" spans="1:8" x14ac:dyDescent="0.2">
      <c r="A360" s="13" t="str">
        <f>VLOOKUP(B360,'Insumos e Serviços'!$A:$F,3,0)</f>
        <v>Composição</v>
      </c>
      <c r="B360" s="12" t="s">
        <v>3391</v>
      </c>
      <c r="C360" s="12" t="str">
        <f>VLOOKUP(B360,'Insumos e Serviços'!$A:$F,2,0)</f>
        <v>SINAPI</v>
      </c>
      <c r="D360" s="13" t="str">
        <f>VLOOKUP(B360,'Insumos e Serviços'!$A:$F,4,0)</f>
        <v>PEDREIRO COM ENCARGOS COMPLEMENTARES</v>
      </c>
      <c r="E360" s="12" t="str">
        <f>VLOOKUP(B360,'Insumos e Serviços'!$A:$F,5,0)</f>
        <v>H</v>
      </c>
      <c r="F360" s="66">
        <v>0.44340000000000002</v>
      </c>
      <c r="G360" s="15">
        <f>VLOOKUP(B360,'Insumos e Serviços'!$A:$F,6,0)</f>
        <v>23.25</v>
      </c>
      <c r="H360" s="15">
        <f t="shared" si="37"/>
        <v>10.3</v>
      </c>
    </row>
    <row r="361" spans="1:8" x14ac:dyDescent="0.2">
      <c r="A361" s="13" t="str">
        <f>VLOOKUP(B361,'Insumos e Serviços'!$A:$F,3,0)</f>
        <v>Composição</v>
      </c>
      <c r="B361" s="12" t="s">
        <v>3379</v>
      </c>
      <c r="C361" s="12" t="str">
        <f>VLOOKUP(B361,'Insumos e Serviços'!$A:$F,2,0)</f>
        <v>SINAPI</v>
      </c>
      <c r="D361" s="13" t="str">
        <f>VLOOKUP(B361,'Insumos e Serviços'!$A:$F,4,0)</f>
        <v>SERVENTE COM ENCARGOS COMPLEMENTARES</v>
      </c>
      <c r="E361" s="12" t="str">
        <f>VLOOKUP(B361,'Insumos e Serviços'!$A:$F,5,0)</f>
        <v>H</v>
      </c>
      <c r="F361" s="66">
        <v>0.22170000000000001</v>
      </c>
      <c r="G361" s="15">
        <f>VLOOKUP(B361,'Insumos e Serviços'!$A:$F,6,0)</f>
        <v>17.170000000000002</v>
      </c>
      <c r="H361" s="15">
        <f t="shared" si="37"/>
        <v>3.8</v>
      </c>
    </row>
    <row r="362" spans="1:8" x14ac:dyDescent="0.2">
      <c r="A362" s="13" t="str">
        <f>VLOOKUP(B362,'Insumos e Serviços'!$A:$F,3,0)</f>
        <v>Insumo</v>
      </c>
      <c r="B362" s="12" t="s">
        <v>3332</v>
      </c>
      <c r="C362" s="12" t="str">
        <f>VLOOKUP(B362,'Insumos e Serviços'!$A:$F,2,0)</f>
        <v>SINAPI</v>
      </c>
      <c r="D362" s="13" t="str">
        <f>VLOOKUP(B362,'Insumos e Serviços'!$A:$F,4,0)</f>
        <v>CIMENTO PORTLAND COMPOSTO CP II-32</v>
      </c>
      <c r="E362" s="12" t="str">
        <f>VLOOKUP(B362,'Insumos e Serviços'!$A:$F,5,0)</f>
        <v>KG</v>
      </c>
      <c r="F362" s="66">
        <v>0.5</v>
      </c>
      <c r="G362" s="15">
        <f>VLOOKUP(B362,'Insumos e Serviços'!$A:$F,6,0)</f>
        <v>0.5</v>
      </c>
      <c r="H362" s="15">
        <f t="shared" si="37"/>
        <v>0.25</v>
      </c>
    </row>
    <row r="363" spans="1:8" ht="15" thickBot="1" x14ac:dyDescent="0.25">
      <c r="A363" s="13" t="str">
        <f>VLOOKUP(B363,'Insumos e Serviços'!$A:$F,3,0)</f>
        <v>Insumo</v>
      </c>
      <c r="B363" s="12" t="s">
        <v>3124</v>
      </c>
      <c r="C363" s="12" t="str">
        <f>VLOOKUP(B363,'Insumos e Serviços'!$A:$F,2,0)</f>
        <v>SINAPI</v>
      </c>
      <c r="D363" s="13" t="str">
        <f>VLOOKUP(B363,'Insumos e Serviços'!$A:$F,4,0)</f>
        <v>ADITIVO ADESIVO LIQUIDO PARA ARGAMASSAS DE REVESTIMENTOS CIMENTICIOS</v>
      </c>
      <c r="E363" s="12" t="str">
        <f>VLOOKUP(B363,'Insumos e Serviços'!$A:$F,5,0)</f>
        <v>L</v>
      </c>
      <c r="F363" s="66">
        <v>0.3644</v>
      </c>
      <c r="G363" s="15">
        <f>VLOOKUP(B363,'Insumos e Serviços'!$A:$F,6,0)</f>
        <v>12.75</v>
      </c>
      <c r="H363" s="15">
        <f t="shared" si="37"/>
        <v>4.6399999999999997</v>
      </c>
    </row>
    <row r="364" spans="1:8" ht="15" thickTop="1" x14ac:dyDescent="0.2">
      <c r="A364" s="54"/>
      <c r="B364" s="79"/>
      <c r="C364" s="54"/>
      <c r="D364" s="54"/>
      <c r="E364" s="54"/>
      <c r="F364" s="54"/>
      <c r="G364" s="54"/>
      <c r="H364" s="54"/>
    </row>
    <row r="365" spans="1:8" x14ac:dyDescent="0.2">
      <c r="A365" s="68" t="s">
        <v>374</v>
      </c>
      <c r="B365" s="67" t="str">
        <f>VLOOKUP(A365,'Orçamento Sintético'!$A:$H,2,0)</f>
        <v xml:space="preserve"> MPDFT0173 </v>
      </c>
      <c r="C365" s="67" t="str">
        <f>VLOOKUP(A365,'Orçamento Sintético'!$A:$H,3,0)</f>
        <v>Próprio</v>
      </c>
      <c r="D365" s="68" t="str">
        <f>VLOOKUP(A365,'Orçamento Sintético'!$A:$H,4,0)</f>
        <v>Piso de concreto em placas, e=2,5cm, acabamento liso, cor natural</v>
      </c>
      <c r="E365" s="67" t="str">
        <f>VLOOKUP(A365,'Orçamento Sintético'!$A:$H,5,0)</f>
        <v>m²</v>
      </c>
      <c r="F365" s="113"/>
      <c r="G365" s="114"/>
      <c r="H365" s="116">
        <f>SUM(H366:H366)</f>
        <v>83.77</v>
      </c>
    </row>
    <row r="366" spans="1:8" ht="23.25" thickBot="1" x14ac:dyDescent="0.25">
      <c r="A366" s="13" t="str">
        <f>VLOOKUP(B366,'Insumos e Serviços'!$A:$F,3,0)</f>
        <v>Composição</v>
      </c>
      <c r="B366" s="12" t="s">
        <v>3664</v>
      </c>
      <c r="C366" s="12" t="str">
        <f>VLOOKUP(B366,'Insumos e Serviços'!$A:$F,2,0)</f>
        <v>SINAPI</v>
      </c>
      <c r="D366" s="13" t="str">
        <f>VLOOKUP(B366,'Insumos e Serviços'!$A:$F,4,0)</f>
        <v>PEÇA RETANGULAR PRÉ-MOLDADA, VOLUME DE CONCRETO DE ATÉ 10 LITROS, TAXA DE AÇO APROXIMADA DE 30KG/M³. AF_01/2018</v>
      </c>
      <c r="E366" s="12" t="str">
        <f>VLOOKUP(B366,'Insumos e Serviços'!$A:$F,5,0)</f>
        <v>m³</v>
      </c>
      <c r="F366" s="66">
        <v>2.8250000000000001E-2</v>
      </c>
      <c r="G366" s="15">
        <f>VLOOKUP(B366,'Insumos e Serviços'!$A:$F,6,0)</f>
        <v>2965.53</v>
      </c>
      <c r="H366" s="15">
        <f>TRUNC(F366*G366,2)</f>
        <v>83.77</v>
      </c>
    </row>
    <row r="367" spans="1:8" ht="15" thickTop="1" x14ac:dyDescent="0.2">
      <c r="A367" s="54"/>
      <c r="B367" s="79"/>
      <c r="C367" s="54"/>
      <c r="D367" s="54"/>
      <c r="E367" s="54"/>
      <c r="F367" s="54"/>
      <c r="G367" s="54"/>
      <c r="H367" s="54"/>
    </row>
    <row r="368" spans="1:8" ht="22.5" x14ac:dyDescent="0.2">
      <c r="A368" s="68" t="s">
        <v>380</v>
      </c>
      <c r="B368" s="67" t="str">
        <f>VLOOKUP(A368,'Orçamento Sintético'!$A:$H,2,0)</f>
        <v xml:space="preserve"> MPDFT0226 </v>
      </c>
      <c r="C368" s="67" t="str">
        <f>VLOOKUP(A368,'Orçamento Sintético'!$A:$H,3,0)</f>
        <v>Próprio</v>
      </c>
      <c r="D368" s="68" t="str">
        <f>VLOOKUP(A368,'Orçamento Sintético'!$A:$H,4,0)</f>
        <v>Cóipa SINAPI (72183+72137) - Piso em concreto estrutural de 35MPa, acabamento polido, espessura de 12cm, armado com tela soldada Q196 barra 5mm</v>
      </c>
      <c r="E368" s="67" t="str">
        <f>VLOOKUP(A368,'Orçamento Sintético'!$A:$H,5,0)</f>
        <v>m²</v>
      </c>
      <c r="F368" s="113"/>
      <c r="G368" s="114"/>
      <c r="H368" s="116">
        <f>SUM(H369:H380)</f>
        <v>199.6</v>
      </c>
    </row>
    <row r="369" spans="1:8" ht="22.5" x14ac:dyDescent="0.2">
      <c r="A369" s="13" t="str">
        <f>VLOOKUP(B369,'Insumos e Serviços'!$A:$F,3,0)</f>
        <v>Composição</v>
      </c>
      <c r="B369" s="12" t="s">
        <v>3662</v>
      </c>
      <c r="C369" s="12" t="str">
        <f>VLOOKUP(B369,'Insumos e Serviços'!$A:$F,2,0)</f>
        <v>SINAPI</v>
      </c>
      <c r="D369" s="13" t="str">
        <f>VLOOKUP(B369,'Insumos e Serviços'!$A:$F,4,0)</f>
        <v>VIBRADOR DE IMERSÃO, DIÂMETRO DE PONTEIRA 45MM, MOTOR ELÉTRICO TRIFÁSICO POTÊNCIA DE 2 CV - CHP DIURNO. AF_06/2015</v>
      </c>
      <c r="E369" s="12" t="str">
        <f>VLOOKUP(B369,'Insumos e Serviços'!$A:$F,5,0)</f>
        <v>CHP</v>
      </c>
      <c r="F369" s="66">
        <v>7.9000000000000008E-3</v>
      </c>
      <c r="G369" s="15">
        <f>VLOOKUP(B369,'Insumos e Serviços'!$A:$F,6,0)</f>
        <v>1.5</v>
      </c>
      <c r="H369" s="15">
        <f t="shared" ref="H369:H380" si="38">TRUNC(F369*G369,2)</f>
        <v>0.01</v>
      </c>
    </row>
    <row r="370" spans="1:8" ht="22.5" x14ac:dyDescent="0.2">
      <c r="A370" s="13" t="str">
        <f>VLOOKUP(B370,'Insumos e Serviços'!$A:$F,3,0)</f>
        <v>Composição</v>
      </c>
      <c r="B370" s="12" t="s">
        <v>3660</v>
      </c>
      <c r="C370" s="12" t="str">
        <f>VLOOKUP(B370,'Insumos e Serviços'!$A:$F,2,0)</f>
        <v>SINAPI</v>
      </c>
      <c r="D370" s="13" t="str">
        <f>VLOOKUP(B370,'Insumos e Serviços'!$A:$F,4,0)</f>
        <v>VIBRADOR DE IMERSÃO, DIÂMETRO DE PONTEIRA 45MM, MOTOR ELÉTRICO TRIFÁSICO POTÊNCIA DE 2 CV - CHI DIURNO. AF_06/2015</v>
      </c>
      <c r="E370" s="12" t="str">
        <f>VLOOKUP(B370,'Insumos e Serviços'!$A:$F,5,0)</f>
        <v>CHI</v>
      </c>
      <c r="F370" s="66">
        <v>7.9000000000000008E-3</v>
      </c>
      <c r="G370" s="15">
        <f>VLOOKUP(B370,'Insumos e Serviços'!$A:$F,6,0)</f>
        <v>0.44</v>
      </c>
      <c r="H370" s="15">
        <f t="shared" si="38"/>
        <v>0</v>
      </c>
    </row>
    <row r="371" spans="1:8" ht="22.5" x14ac:dyDescent="0.2">
      <c r="A371" s="13" t="str">
        <f>VLOOKUP(B371,'Insumos e Serviços'!$A:$F,3,0)</f>
        <v>Composição</v>
      </c>
      <c r="B371" s="12" t="s">
        <v>3656</v>
      </c>
      <c r="C371" s="12" t="str">
        <f>VLOOKUP(B371,'Insumos e Serviços'!$A:$F,2,0)</f>
        <v>SINAPI</v>
      </c>
      <c r="D371" s="13" t="str">
        <f>VLOOKUP(B371,'Insumos e Serviços'!$A:$F,4,0)</f>
        <v>POLIDORA DE PISO (POLITRIZ), PESO DE 100KG, DIÂMETRO 450 MM, MOTOR ELÉTRICO, POTÊNCIA 4 HP - CHP DIURNO. AF_09/2016</v>
      </c>
      <c r="E371" s="12" t="str">
        <f>VLOOKUP(B371,'Insumos e Serviços'!$A:$F,5,0)</f>
        <v>CHP</v>
      </c>
      <c r="F371" s="66">
        <v>2</v>
      </c>
      <c r="G371" s="15">
        <f>VLOOKUP(B371,'Insumos e Serviços'!$A:$F,6,0)</f>
        <v>2.29</v>
      </c>
      <c r="H371" s="15">
        <f t="shared" si="38"/>
        <v>4.58</v>
      </c>
    </row>
    <row r="372" spans="1:8" x14ac:dyDescent="0.2">
      <c r="A372" s="13" t="str">
        <f>VLOOKUP(B372,'Insumos e Serviços'!$A:$F,3,0)</f>
        <v>Composição</v>
      </c>
      <c r="B372" s="12" t="s">
        <v>3391</v>
      </c>
      <c r="C372" s="12" t="str">
        <f>VLOOKUP(B372,'Insumos e Serviços'!$A:$F,2,0)</f>
        <v>SINAPI</v>
      </c>
      <c r="D372" s="13" t="str">
        <f>VLOOKUP(B372,'Insumos e Serviços'!$A:$F,4,0)</f>
        <v>PEDREIRO COM ENCARGOS COMPLEMENTARES</v>
      </c>
      <c r="E372" s="12" t="str">
        <f>VLOOKUP(B372,'Insumos e Serviços'!$A:$F,5,0)</f>
        <v>H</v>
      </c>
      <c r="F372" s="66">
        <v>0.44569999999999999</v>
      </c>
      <c r="G372" s="15">
        <f>VLOOKUP(B372,'Insumos e Serviços'!$A:$F,6,0)</f>
        <v>23.25</v>
      </c>
      <c r="H372" s="15">
        <f t="shared" si="38"/>
        <v>10.36</v>
      </c>
    </row>
    <row r="373" spans="1:8" x14ac:dyDescent="0.2">
      <c r="A373" s="13" t="str">
        <f>VLOOKUP(B373,'Insumos e Serviços'!$A:$F,3,0)</f>
        <v>Composição</v>
      </c>
      <c r="B373" s="12" t="s">
        <v>3379</v>
      </c>
      <c r="C373" s="12" t="str">
        <f>VLOOKUP(B373,'Insumos e Serviços'!$A:$F,2,0)</f>
        <v>SINAPI</v>
      </c>
      <c r="D373" s="13" t="str">
        <f>VLOOKUP(B373,'Insumos e Serviços'!$A:$F,4,0)</f>
        <v>SERVENTE COM ENCARGOS COMPLEMENTARES</v>
      </c>
      <c r="E373" s="12" t="str">
        <f>VLOOKUP(B373,'Insumos e Serviços'!$A:$F,5,0)</f>
        <v>H</v>
      </c>
      <c r="F373" s="66">
        <v>4.1836000000000002</v>
      </c>
      <c r="G373" s="15">
        <f>VLOOKUP(B373,'Insumos e Serviços'!$A:$F,6,0)</f>
        <v>17.170000000000002</v>
      </c>
      <c r="H373" s="15">
        <f t="shared" si="38"/>
        <v>71.83</v>
      </c>
    </row>
    <row r="374" spans="1:8" x14ac:dyDescent="0.2">
      <c r="A374" s="13" t="str">
        <f>VLOOKUP(B374,'Insumos e Serviços'!$A:$F,3,0)</f>
        <v>Composição</v>
      </c>
      <c r="B374" s="12" t="s">
        <v>3634</v>
      </c>
      <c r="C374" s="12" t="str">
        <f>VLOOKUP(B374,'Insumos e Serviços'!$A:$F,2,0)</f>
        <v>SINAPI</v>
      </c>
      <c r="D374" s="13" t="str">
        <f>VLOOKUP(B374,'Insumos e Serviços'!$A:$F,4,0)</f>
        <v>ARMADOR COM ENCARGOS COMPLEMENTARES</v>
      </c>
      <c r="E374" s="12" t="str">
        <f>VLOOKUP(B374,'Insumos e Serviços'!$A:$F,5,0)</f>
        <v>H</v>
      </c>
      <c r="F374" s="66">
        <v>0.02</v>
      </c>
      <c r="G374" s="15">
        <f>VLOOKUP(B374,'Insumos e Serviços'!$A:$F,6,0)</f>
        <v>23.13</v>
      </c>
      <c r="H374" s="15">
        <f t="shared" si="38"/>
        <v>0.46</v>
      </c>
    </row>
    <row r="375" spans="1:8" x14ac:dyDescent="0.2">
      <c r="A375" s="13" t="str">
        <f>VLOOKUP(B375,'Insumos e Serviços'!$A:$F,3,0)</f>
        <v>Composição</v>
      </c>
      <c r="B375" s="12" t="s">
        <v>3626</v>
      </c>
      <c r="C375" s="12" t="str">
        <f>VLOOKUP(B375,'Insumos e Serviços'!$A:$F,2,0)</f>
        <v>SINAPI</v>
      </c>
      <c r="D375" s="13" t="str">
        <f>VLOOKUP(B375,'Insumos e Serviços'!$A:$F,4,0)</f>
        <v>EXECUÇÃO DE JUNTAS DE CONTRAÇÃO PARA PAVIMENTOS DE CONCRETO. AF_11/2017</v>
      </c>
      <c r="E375" s="12" t="str">
        <f>VLOOKUP(B375,'Insumos e Serviços'!$A:$F,5,0)</f>
        <v>M</v>
      </c>
      <c r="F375" s="66">
        <v>2</v>
      </c>
      <c r="G375" s="15">
        <f>VLOOKUP(B375,'Insumos e Serviços'!$A:$F,6,0)</f>
        <v>0.43</v>
      </c>
      <c r="H375" s="15">
        <f t="shared" si="38"/>
        <v>0.86</v>
      </c>
    </row>
    <row r="376" spans="1:8" ht="22.5" x14ac:dyDescent="0.2">
      <c r="A376" s="13" t="str">
        <f>VLOOKUP(B376,'Insumos e Serviços'!$A:$F,3,0)</f>
        <v>Composição</v>
      </c>
      <c r="B376" s="12" t="s">
        <v>3658</v>
      </c>
      <c r="C376" s="12" t="str">
        <f>VLOOKUP(B376,'Insumos e Serviços'!$A:$F,2,0)</f>
        <v>SINAPI</v>
      </c>
      <c r="D376" s="13" t="str">
        <f>VLOOKUP(B376,'Insumos e Serviços'!$A:$F,4,0)</f>
        <v>APLICAÇÃO DE GRAXA EM BARRAS DE TRANSFERÊNCIA PARA EXECUÇÃO DE PAVIMENTO DE CONCRETO. AF_11/2017</v>
      </c>
      <c r="E376" s="12" t="str">
        <f>VLOOKUP(B376,'Insumos e Serviços'!$A:$F,5,0)</f>
        <v>KG</v>
      </c>
      <c r="F376" s="66">
        <v>2.12E-2</v>
      </c>
      <c r="G376" s="15">
        <f>VLOOKUP(B376,'Insumos e Serviços'!$A:$F,6,0)</f>
        <v>46.19</v>
      </c>
      <c r="H376" s="15">
        <f t="shared" si="38"/>
        <v>0.97</v>
      </c>
    </row>
    <row r="377" spans="1:8" ht="22.5" x14ac:dyDescent="0.2">
      <c r="A377" s="13" t="str">
        <f>VLOOKUP(B377,'Insumos e Serviços'!$A:$F,3,0)</f>
        <v>Insumo</v>
      </c>
      <c r="B377" s="12" t="s">
        <v>3321</v>
      </c>
      <c r="C377" s="12" t="str">
        <f>VLOOKUP(B377,'Insumos e Serviços'!$A:$F,2,0)</f>
        <v>SINAPI</v>
      </c>
      <c r="D377" s="13" t="str">
        <f>VLOOKUP(B377,'Insumos e Serviços'!$A:$F,4,0)</f>
        <v>CONCRETO USINADO BOMBEAVEL, CLASSE DE RESISTENCIA C30, COM BRITA 0 E 1, SLUMP = 100 +/- 20 MM, INCLUI SERVICO DE BOMBEAMENTO (NBR 8953)</v>
      </c>
      <c r="E377" s="12" t="str">
        <f>VLOOKUP(B377,'Insumos e Serviços'!$A:$F,5,0)</f>
        <v>m³</v>
      </c>
      <c r="F377" s="66">
        <v>0.1396</v>
      </c>
      <c r="G377" s="15">
        <f>VLOOKUP(B377,'Insumos e Serviços'!$A:$F,6,0)</f>
        <v>342.72</v>
      </c>
      <c r="H377" s="15">
        <f t="shared" si="38"/>
        <v>47.84</v>
      </c>
    </row>
    <row r="378" spans="1:8" ht="22.5" x14ac:dyDescent="0.2">
      <c r="A378" s="13" t="str">
        <f>VLOOKUP(B378,'Insumos e Serviços'!$A:$F,3,0)</f>
        <v>Insumo</v>
      </c>
      <c r="B378" s="12" t="s">
        <v>3298</v>
      </c>
      <c r="C378" s="12" t="str">
        <f>VLOOKUP(B378,'Insumos e Serviços'!$A:$F,2,0)</f>
        <v>SINAPI</v>
      </c>
      <c r="D378" s="13" t="str">
        <f>VLOOKUP(B378,'Insumos e Serviços'!$A:$F,4,0)</f>
        <v>TELA DE ACO SOLDADA NERVURADA, CA-60, Q-196, (3,11 KG/M2), DIAMETRO DO FIO = 5,0 MM, LARGURA =  2,45 M, ESPACAMENTO DA MALHA = 10 X 10 CM</v>
      </c>
      <c r="E378" s="12" t="str">
        <f>VLOOKUP(B378,'Insumos e Serviços'!$A:$F,5,0)</f>
        <v>m²</v>
      </c>
      <c r="F378" s="66">
        <v>1.05</v>
      </c>
      <c r="G378" s="15">
        <f>VLOOKUP(B378,'Insumos e Serviços'!$A:$F,6,0)</f>
        <v>43.32</v>
      </c>
      <c r="H378" s="15">
        <f t="shared" si="38"/>
        <v>45.48</v>
      </c>
    </row>
    <row r="379" spans="1:8" x14ac:dyDescent="0.2">
      <c r="A379" s="13" t="str">
        <f>VLOOKUP(B379,'Insumos e Serviços'!$A:$F,3,0)</f>
        <v>Insumo</v>
      </c>
      <c r="B379" s="12" t="s">
        <v>3188</v>
      </c>
      <c r="C379" s="12" t="str">
        <f>VLOOKUP(B379,'Insumos e Serviços'!$A:$F,2,0)</f>
        <v>Próprio</v>
      </c>
      <c r="D379" s="13" t="str">
        <f>VLOOKUP(B379,'Insumos e Serviços'!$A:$F,4,0)</f>
        <v>Barra de transferência aço CA-60, diâmetro 16mm, fab. Gerdau</v>
      </c>
      <c r="E379" s="12" t="str">
        <f>VLOOKUP(B379,'Insumos e Serviços'!$A:$F,5,0)</f>
        <v>m</v>
      </c>
      <c r="F379" s="66">
        <v>1.05</v>
      </c>
      <c r="G379" s="15">
        <f>VLOOKUP(B379,'Insumos e Serviços'!$A:$F,6,0)</f>
        <v>11.87</v>
      </c>
      <c r="H379" s="15">
        <f t="shared" si="38"/>
        <v>12.46</v>
      </c>
    </row>
    <row r="380" spans="1:8" ht="23.25" thickBot="1" x14ac:dyDescent="0.25">
      <c r="A380" s="13" t="str">
        <f>VLOOKUP(B380,'Insumos e Serviços'!$A:$F,3,0)</f>
        <v>Insumo</v>
      </c>
      <c r="B380" s="12" t="s">
        <v>3253</v>
      </c>
      <c r="C380" s="12" t="str">
        <f>VLOOKUP(B380,'Insumos e Serviços'!$A:$F,2,0)</f>
        <v>SINAPI</v>
      </c>
      <c r="D380" s="13" t="str">
        <f>VLOOKUP(B380,'Insumos e Serviços'!$A:$F,4,0)</f>
        <v>SELANTE ELASTICO MONOCOMPONENTE A BASE DE POLIURETANO PARA JUNTAS DIVERSAS</v>
      </c>
      <c r="E380" s="12" t="str">
        <f>VLOOKUP(B380,'Insumos e Serviços'!$A:$F,5,0)</f>
        <v>310ML</v>
      </c>
      <c r="F380" s="66">
        <v>0.16120000000000001</v>
      </c>
      <c r="G380" s="15">
        <f>VLOOKUP(B380,'Insumos e Serviços'!$A:$F,6,0)</f>
        <v>29.49</v>
      </c>
      <c r="H380" s="15">
        <f t="shared" si="38"/>
        <v>4.75</v>
      </c>
    </row>
    <row r="381" spans="1:8" ht="15" thickTop="1" x14ac:dyDescent="0.2">
      <c r="A381" s="54"/>
      <c r="B381" s="79"/>
      <c r="C381" s="54"/>
      <c r="D381" s="54"/>
      <c r="E381" s="54"/>
      <c r="F381" s="54"/>
      <c r="G381" s="54"/>
      <c r="H381" s="54"/>
    </row>
    <row r="382" spans="1:8" ht="22.5" x14ac:dyDescent="0.2">
      <c r="A382" s="68" t="s">
        <v>383</v>
      </c>
      <c r="B382" s="67" t="str">
        <f>VLOOKUP(A382,'Orçamento Sintético'!$A:$H,2,0)</f>
        <v xml:space="preserve"> MPDFT0210 </v>
      </c>
      <c r="C382" s="67" t="str">
        <f>VLOOKUP(A382,'Orçamento Sintético'!$A:$H,3,0)</f>
        <v>Próprio</v>
      </c>
      <c r="D382" s="68" t="str">
        <f>VLOOKUP(A382,'Orçamento Sintético'!$A:$H,4,0)</f>
        <v>Cópia SINAPI (72183) - Piso em concreto 20MPa preparo mecânico, espessura 7cm, armado com tela soldada Q92 barra 4,2mm</v>
      </c>
      <c r="E382" s="67" t="str">
        <f>VLOOKUP(A382,'Orçamento Sintético'!$A:$H,5,0)</f>
        <v>m²</v>
      </c>
      <c r="F382" s="113"/>
      <c r="G382" s="114"/>
      <c r="H382" s="116">
        <f>SUM(H383:H388)</f>
        <v>89.699999999999989</v>
      </c>
    </row>
    <row r="383" spans="1:8" x14ac:dyDescent="0.2">
      <c r="A383" s="13" t="str">
        <f>VLOOKUP(B383,'Insumos e Serviços'!$A:$F,3,0)</f>
        <v>Composição</v>
      </c>
      <c r="B383" s="12" t="s">
        <v>3379</v>
      </c>
      <c r="C383" s="12" t="str">
        <f>VLOOKUP(B383,'Insumos e Serviços'!$A:$F,2,0)</f>
        <v>SINAPI</v>
      </c>
      <c r="D383" s="13" t="str">
        <f>VLOOKUP(B383,'Insumos e Serviços'!$A:$F,4,0)</f>
        <v>SERVENTE COM ENCARGOS COMPLEMENTARES</v>
      </c>
      <c r="E383" s="12" t="str">
        <f>VLOOKUP(B383,'Insumos e Serviços'!$A:$F,5,0)</f>
        <v>H</v>
      </c>
      <c r="F383" s="66">
        <v>1.94</v>
      </c>
      <c r="G383" s="15">
        <f>VLOOKUP(B383,'Insumos e Serviços'!$A:$F,6,0)</f>
        <v>17.170000000000002</v>
      </c>
      <c r="H383" s="15">
        <f t="shared" ref="H383:H388" si="39">TRUNC(F383*G383,2)</f>
        <v>33.299999999999997</v>
      </c>
    </row>
    <row r="384" spans="1:8" x14ac:dyDescent="0.2">
      <c r="A384" s="13" t="str">
        <f>VLOOKUP(B384,'Insumos e Serviços'!$A:$F,3,0)</f>
        <v>Composição</v>
      </c>
      <c r="B384" s="12" t="s">
        <v>3391</v>
      </c>
      <c r="C384" s="12" t="str">
        <f>VLOOKUP(B384,'Insumos e Serviços'!$A:$F,2,0)</f>
        <v>SINAPI</v>
      </c>
      <c r="D384" s="13" t="str">
        <f>VLOOKUP(B384,'Insumos e Serviços'!$A:$F,4,0)</f>
        <v>PEDREIRO COM ENCARGOS COMPLEMENTARES</v>
      </c>
      <c r="E384" s="12" t="str">
        <f>VLOOKUP(B384,'Insumos e Serviços'!$A:$F,5,0)</f>
        <v>H</v>
      </c>
      <c r="F384" s="66">
        <v>0.26</v>
      </c>
      <c r="G384" s="15">
        <f>VLOOKUP(B384,'Insumos e Serviços'!$A:$F,6,0)</f>
        <v>23.25</v>
      </c>
      <c r="H384" s="15">
        <f t="shared" si="39"/>
        <v>6.04</v>
      </c>
    </row>
    <row r="385" spans="1:8" x14ac:dyDescent="0.2">
      <c r="A385" s="13" t="str">
        <f>VLOOKUP(B385,'Insumos e Serviços'!$A:$F,3,0)</f>
        <v>Composição</v>
      </c>
      <c r="B385" s="12" t="s">
        <v>3634</v>
      </c>
      <c r="C385" s="12" t="str">
        <f>VLOOKUP(B385,'Insumos e Serviços'!$A:$F,2,0)</f>
        <v>SINAPI</v>
      </c>
      <c r="D385" s="13" t="str">
        <f>VLOOKUP(B385,'Insumos e Serviços'!$A:$F,4,0)</f>
        <v>ARMADOR COM ENCARGOS COMPLEMENTARES</v>
      </c>
      <c r="E385" s="12" t="str">
        <f>VLOOKUP(B385,'Insumos e Serviços'!$A:$F,5,0)</f>
        <v>H</v>
      </c>
      <c r="F385" s="66">
        <v>0.02</v>
      </c>
      <c r="G385" s="15">
        <f>VLOOKUP(B385,'Insumos e Serviços'!$A:$F,6,0)</f>
        <v>23.13</v>
      </c>
      <c r="H385" s="15">
        <f t="shared" si="39"/>
        <v>0.46</v>
      </c>
    </row>
    <row r="386" spans="1:8" ht="22.5" x14ac:dyDescent="0.2">
      <c r="A386" s="13" t="str">
        <f>VLOOKUP(B386,'Insumos e Serviços'!$A:$F,3,0)</f>
        <v>Composição</v>
      </c>
      <c r="B386" s="12" t="s">
        <v>3534</v>
      </c>
      <c r="C386" s="12" t="str">
        <f>VLOOKUP(B386,'Insumos e Serviços'!$A:$F,2,0)</f>
        <v>SINAPI</v>
      </c>
      <c r="D386" s="13" t="str">
        <f>VLOOKUP(B386,'Insumos e Serviços'!$A:$F,4,0)</f>
        <v>CONCRETO FCK = 20MPA, TRAÇO 1:2,7:3 (CIMENTO/ AREIA MÉDIA/ BRITA 1)  - PREPARO MECÂNICO COM BETONEIRA 600 L. AF_07/2016</v>
      </c>
      <c r="E386" s="12" t="str">
        <f>VLOOKUP(B386,'Insumos e Serviços'!$A:$F,5,0)</f>
        <v>m³</v>
      </c>
      <c r="F386" s="66">
        <v>7.0000000000000007E-2</v>
      </c>
      <c r="G386" s="15">
        <f>VLOOKUP(B386,'Insumos e Serviços'!$A:$F,6,0)</f>
        <v>368.23</v>
      </c>
      <c r="H386" s="15">
        <f t="shared" si="39"/>
        <v>25.77</v>
      </c>
    </row>
    <row r="387" spans="1:8" ht="22.5" x14ac:dyDescent="0.2">
      <c r="A387" s="13" t="str">
        <f>VLOOKUP(B387,'Insumos e Serviços'!$A:$F,3,0)</f>
        <v>Insumo</v>
      </c>
      <c r="B387" s="12" t="s">
        <v>3108</v>
      </c>
      <c r="C387" s="12" t="str">
        <f>VLOOKUP(B387,'Insumos e Serviços'!$A:$F,2,0)</f>
        <v>SINAPI</v>
      </c>
      <c r="D387" s="13" t="str">
        <f>VLOOKUP(B387,'Insumos e Serviços'!$A:$F,4,0)</f>
        <v>TELA DE ACO SOLDADA NERVURADA CA-60, Q-92, (1,48 KG/M2), DIAMETRO DO FIO = 4,2 MM, LARGURA =  2,45 X 60 M DE COMPRIMENTO, ESPACAMENTO DA MALHA = 15  X 15 CM</v>
      </c>
      <c r="E387" s="12" t="str">
        <f>VLOOKUP(B387,'Insumos e Serviços'!$A:$F,5,0)</f>
        <v>m²</v>
      </c>
      <c r="F387" s="66">
        <v>1.05</v>
      </c>
      <c r="G387" s="15">
        <f>VLOOKUP(B387,'Insumos e Serviços'!$A:$F,6,0)</f>
        <v>20.260000000000002</v>
      </c>
      <c r="H387" s="15">
        <f t="shared" si="39"/>
        <v>21.27</v>
      </c>
    </row>
    <row r="388" spans="1:8" ht="23.25" thickBot="1" x14ac:dyDescent="0.25">
      <c r="A388" s="13" t="str">
        <f>VLOOKUP(B388,'Insumos e Serviços'!$A:$F,3,0)</f>
        <v>Insumo</v>
      </c>
      <c r="B388" s="12" t="s">
        <v>2737</v>
      </c>
      <c r="C388" s="12" t="str">
        <f>VLOOKUP(B388,'Insumos e Serviços'!$A:$F,2,0)</f>
        <v>SINAPI</v>
      </c>
      <c r="D388" s="13" t="str">
        <f>VLOOKUP(B388,'Insumos e Serviços'!$A:$F,4,0)</f>
        <v>ESPACADOR OU DISTANCIADOR, EM PLASTICO, TIPO APOIO DE CORDOALHA (CARANGUEJO), PARA ARMADURA NEGATIVA E PROTENSAO, COBRIMENTO 50 MM</v>
      </c>
      <c r="E388" s="12" t="str">
        <f>VLOOKUP(B388,'Insumos e Serviços'!$A:$F,5,0)</f>
        <v>UN</v>
      </c>
      <c r="F388" s="66">
        <v>2</v>
      </c>
      <c r="G388" s="15">
        <f>VLOOKUP(B388,'Insumos e Serviços'!$A:$F,6,0)</f>
        <v>1.43</v>
      </c>
      <c r="H388" s="15">
        <f t="shared" si="39"/>
        <v>2.86</v>
      </c>
    </row>
    <row r="389" spans="1:8" ht="15" thickTop="1" x14ac:dyDescent="0.2">
      <c r="A389" s="54"/>
      <c r="B389" s="79"/>
      <c r="C389" s="54"/>
      <c r="D389" s="54"/>
      <c r="E389" s="54"/>
      <c r="F389" s="54"/>
      <c r="G389" s="54"/>
      <c r="H389" s="54"/>
    </row>
    <row r="390" spans="1:8" ht="33.75" x14ac:dyDescent="0.2">
      <c r="A390" s="68" t="s">
        <v>386</v>
      </c>
      <c r="B390" s="67" t="str">
        <f>VLOOKUP(A390,'Orçamento Sintético'!$A:$H,2,0)</f>
        <v xml:space="preserve"> MPDFT0098 </v>
      </c>
      <c r="C390" s="67" t="str">
        <f>VLOOKUP(A390,'Orçamento Sintético'!$A:$H,3,0)</f>
        <v>Próprio</v>
      </c>
      <c r="D390" s="68" t="str">
        <f>VLOOKUP(A390,'Orçamento Sintético'!$A:$H,4,0)</f>
        <v>Revestimento de Alto Desempenho (RAD) monolítico, com camadas múltiplas à base de resinas epoxídicas e agregados minerais; e &gt;= 3mm, incluindo preparação e pintura do piso.</v>
      </c>
      <c r="E390" s="67" t="str">
        <f>VLOOKUP(A390,'Orçamento Sintético'!$A:$H,5,0)</f>
        <v>m²</v>
      </c>
      <c r="F390" s="113"/>
      <c r="G390" s="114"/>
      <c r="H390" s="116">
        <f>SUM(H391:H391)</f>
        <v>153.43</v>
      </c>
    </row>
    <row r="391" spans="1:8" ht="23.25" thickBot="1" x14ac:dyDescent="0.25">
      <c r="A391" s="13" t="str">
        <f>VLOOKUP(B391,'Insumos e Serviços'!$A:$F,3,0)</f>
        <v>Insumo</v>
      </c>
      <c r="B391" s="12" t="s">
        <v>3352</v>
      </c>
      <c r="C391" s="12" t="str">
        <f>VLOOKUP(B391,'Insumos e Serviços'!$A:$F,2,0)</f>
        <v>Próprio</v>
      </c>
      <c r="D391" s="13" t="str">
        <f>VLOOKUP(B391,'Insumos e Serviços'!$A:$F,4,0)</f>
        <v>Revestimento de Alto Desempenho (RAD) monolítico, com camadas múltiplas à base de resinas epoxídicas e agregados minerais; e &gt;= 3mm, incluindo preparação e pintura do piso.</v>
      </c>
      <c r="E391" s="12" t="str">
        <f>VLOOKUP(B391,'Insumos e Serviços'!$A:$F,5,0)</f>
        <v>m²</v>
      </c>
      <c r="F391" s="66">
        <v>1</v>
      </c>
      <c r="G391" s="15">
        <f>VLOOKUP(B391,'Insumos e Serviços'!$A:$F,6,0)</f>
        <v>153.43</v>
      </c>
      <c r="H391" s="15">
        <f>TRUNC(F391*G391,2)</f>
        <v>153.43</v>
      </c>
    </row>
    <row r="392" spans="1:8" ht="15" thickTop="1" x14ac:dyDescent="0.2">
      <c r="A392" s="54"/>
      <c r="B392" s="79"/>
      <c r="C392" s="54"/>
      <c r="D392" s="54"/>
      <c r="E392" s="54"/>
      <c r="F392" s="54"/>
      <c r="G392" s="54"/>
      <c r="H392" s="54"/>
    </row>
    <row r="393" spans="1:8" ht="22.5" x14ac:dyDescent="0.2">
      <c r="A393" s="68" t="s">
        <v>389</v>
      </c>
      <c r="B393" s="67" t="str">
        <f>VLOOKUP(A393,'Orçamento Sintético'!$A:$H,2,0)</f>
        <v xml:space="preserve"> MPDFT0211 </v>
      </c>
      <c r="C393" s="67" t="str">
        <f>VLOOKUP(A393,'Orçamento Sintético'!$A:$H,3,0)</f>
        <v>Próprio</v>
      </c>
      <c r="D393" s="68" t="str">
        <f>VLOOKUP(A393,'Orçamento Sintético'!$A:$H,4,0)</f>
        <v>Copia da SBC (200424) - Piso tátil de alerta tipo elemento, em termoplástico, cor amarela, fixação por adesivo de contato, ref. ATIT 3013, fab. Mozaik</v>
      </c>
      <c r="E393" s="67" t="str">
        <f>VLOOKUP(A393,'Orçamento Sintético'!$A:$H,5,0)</f>
        <v>m²</v>
      </c>
      <c r="F393" s="113"/>
      <c r="G393" s="114"/>
      <c r="H393" s="116">
        <f>SUM(H394:H395)</f>
        <v>310.56</v>
      </c>
    </row>
    <row r="394" spans="1:8" x14ac:dyDescent="0.2">
      <c r="A394" s="13" t="str">
        <f>VLOOKUP(B394,'Insumos e Serviços'!$A:$F,3,0)</f>
        <v>Composição</v>
      </c>
      <c r="B394" s="12" t="s">
        <v>3379</v>
      </c>
      <c r="C394" s="12" t="str">
        <f>VLOOKUP(B394,'Insumos e Serviços'!$A:$F,2,0)</f>
        <v>SINAPI</v>
      </c>
      <c r="D394" s="13" t="str">
        <f>VLOOKUP(B394,'Insumos e Serviços'!$A:$F,4,0)</f>
        <v>SERVENTE COM ENCARGOS COMPLEMENTARES</v>
      </c>
      <c r="E394" s="12" t="str">
        <f>VLOOKUP(B394,'Insumos e Serviços'!$A:$F,5,0)</f>
        <v>H</v>
      </c>
      <c r="F394" s="66">
        <v>1.5469999999999999</v>
      </c>
      <c r="G394" s="15">
        <f>VLOOKUP(B394,'Insumos e Serviços'!$A:$F,6,0)</f>
        <v>17.170000000000002</v>
      </c>
      <c r="H394" s="15">
        <f t="shared" ref="H394:H395" si="40">TRUNC(F394*G394,2)</f>
        <v>26.56</v>
      </c>
    </row>
    <row r="395" spans="1:8" ht="34.5" thickBot="1" x14ac:dyDescent="0.25">
      <c r="A395" s="13" t="str">
        <f>VLOOKUP(B395,'Insumos e Serviços'!$A:$F,3,0)</f>
        <v>Insumo</v>
      </c>
      <c r="B395" s="12" t="s">
        <v>2985</v>
      </c>
      <c r="C395" s="12" t="str">
        <f>VLOOKUP(B395,'Insumos e Serviços'!$A:$F,2,0)</f>
        <v>Próprio</v>
      </c>
      <c r="D395" s="13" t="str">
        <f>VLOOKUP(B395,'Insumos e Serviços'!$A:$F,4,0)</f>
        <v>Sinalização tátil de sobrepor, em elementos, tipo ALERTA, em termoplástico, a ser fixada por adesivo de contato. Cor: amarela ou preta. Especificações técnicas conforme normas NBR 9050/2015 E NBR 16537/2016. Ref Mozaik ATIT 3013 ou ATIT 3017</v>
      </c>
      <c r="E395" s="12" t="str">
        <f>VLOOKUP(B395,'Insumos e Serviços'!$A:$F,5,0)</f>
        <v>un</v>
      </c>
      <c r="F395" s="66">
        <v>400</v>
      </c>
      <c r="G395" s="15">
        <f>VLOOKUP(B395,'Insumos e Serviços'!$A:$F,6,0)</f>
        <v>0.71</v>
      </c>
      <c r="H395" s="15">
        <f t="shared" si="40"/>
        <v>284</v>
      </c>
    </row>
    <row r="396" spans="1:8" ht="15" thickTop="1" x14ac:dyDescent="0.2">
      <c r="A396" s="54"/>
      <c r="B396" s="79"/>
      <c r="C396" s="54"/>
      <c r="D396" s="54"/>
      <c r="E396" s="54"/>
      <c r="F396" s="54"/>
      <c r="G396" s="54"/>
      <c r="H396" s="54"/>
    </row>
    <row r="397" spans="1:8" ht="22.5" x14ac:dyDescent="0.2">
      <c r="A397" s="68" t="s">
        <v>392</v>
      </c>
      <c r="B397" s="67" t="str">
        <f>VLOOKUP(A397,'Orçamento Sintético'!$A:$H,2,0)</f>
        <v xml:space="preserve"> MPDFT1040 </v>
      </c>
      <c r="C397" s="67" t="str">
        <f>VLOOKUP(A397,'Orçamento Sintético'!$A:$H,3,0)</f>
        <v>Próprio</v>
      </c>
      <c r="D397" s="68" t="str">
        <f>VLOOKUP(A397,'Orçamento Sintético'!$A:$H,4,0)</f>
        <v>Copia da SBC (200424) - Piso tátil direcional tipo elemento, em termoplástico, cor amarela, fixação por adesivo de contato, ref. DTIT 3013, fab. Mozaik</v>
      </c>
      <c r="E397" s="67" t="str">
        <f>VLOOKUP(A397,'Orçamento Sintético'!$A:$H,5,0)</f>
        <v>m²</v>
      </c>
      <c r="F397" s="113"/>
      <c r="G397" s="114"/>
      <c r="H397" s="116">
        <f>SUM(H398:H399)</f>
        <v>311.68</v>
      </c>
    </row>
    <row r="398" spans="1:8" x14ac:dyDescent="0.2">
      <c r="A398" s="13" t="str">
        <f>VLOOKUP(B398,'Insumos e Serviços'!$A:$F,3,0)</f>
        <v>Composição</v>
      </c>
      <c r="B398" s="12" t="s">
        <v>3379</v>
      </c>
      <c r="C398" s="12" t="str">
        <f>VLOOKUP(B398,'Insumos e Serviços'!$A:$F,2,0)</f>
        <v>SINAPI</v>
      </c>
      <c r="D398" s="13" t="str">
        <f>VLOOKUP(B398,'Insumos e Serviços'!$A:$F,4,0)</f>
        <v>SERVENTE COM ENCARGOS COMPLEMENTARES</v>
      </c>
      <c r="E398" s="12" t="str">
        <f>VLOOKUP(B398,'Insumos e Serviços'!$A:$F,5,0)</f>
        <v>H</v>
      </c>
      <c r="F398" s="66">
        <v>1.5469999999999999</v>
      </c>
      <c r="G398" s="15">
        <f>VLOOKUP(B398,'Insumos e Serviços'!$A:$F,6,0)</f>
        <v>17.170000000000002</v>
      </c>
      <c r="H398" s="15">
        <f t="shared" ref="H398:H399" si="41">TRUNC(F398*G398,2)</f>
        <v>26.56</v>
      </c>
    </row>
    <row r="399" spans="1:8" ht="34.5" thickBot="1" x14ac:dyDescent="0.25">
      <c r="A399" s="13" t="str">
        <f>VLOOKUP(B399,'Insumos e Serviços'!$A:$F,3,0)</f>
        <v>Insumo</v>
      </c>
      <c r="B399" s="12" t="s">
        <v>2652</v>
      </c>
      <c r="C399" s="12" t="str">
        <f>VLOOKUP(B399,'Insumos e Serviços'!$A:$F,2,0)</f>
        <v>Próprio</v>
      </c>
      <c r="D399" s="13" t="str">
        <f>VLOOKUP(B399,'Insumos e Serviços'!$A:$F,4,0)</f>
        <v>Sinalização tátil de sobrepor, em elementos, tipo DIRECIONAL em termoplástico, a ser fixada por adesivo de contato. Cor: amarela ou preta. Especificações técnicas conforme normas NBR 9050/2015 E NBR 16537/2016. Referência comercial: Mozaik DTIT 3013 ou DTIT 3017</v>
      </c>
      <c r="E399" s="12" t="str">
        <f>VLOOKUP(B399,'Insumos e Serviços'!$A:$F,5,0)</f>
        <v>un</v>
      </c>
      <c r="F399" s="66">
        <v>48</v>
      </c>
      <c r="G399" s="15">
        <f>VLOOKUP(B399,'Insumos e Serviços'!$A:$F,6,0)</f>
        <v>5.94</v>
      </c>
      <c r="H399" s="15">
        <f t="shared" si="41"/>
        <v>285.12</v>
      </c>
    </row>
    <row r="400" spans="1:8" ht="15" thickTop="1" x14ac:dyDescent="0.2">
      <c r="A400" s="54"/>
      <c r="B400" s="79"/>
      <c r="C400" s="54"/>
      <c r="D400" s="54"/>
      <c r="E400" s="54"/>
      <c r="F400" s="54"/>
      <c r="G400" s="54"/>
      <c r="H400" s="54"/>
    </row>
    <row r="401" spans="1:8" ht="22.5" x14ac:dyDescent="0.2">
      <c r="A401" s="68" t="s">
        <v>395</v>
      </c>
      <c r="B401" s="67" t="str">
        <f>VLOOKUP(A401,'Orçamento Sintético'!$A:$H,2,0)</f>
        <v xml:space="preserve"> MPDFT0130 </v>
      </c>
      <c r="C401" s="67" t="str">
        <f>VLOOKUP(A401,'Orçamento Sintético'!$A:$H,3,0)</f>
        <v>Próprio</v>
      </c>
      <c r="D401" s="68" t="str">
        <f>VLOOKUP(A401,'Orçamento Sintético'!$A:$H,4,0)</f>
        <v>Copia da ORSE (7324) - Piso tátil rígido de concreto, DM 25x25cm, espessura 20mm, modelo direcional ou alerta, cor amarela</v>
      </c>
      <c r="E401" s="67" t="str">
        <f>VLOOKUP(A401,'Orçamento Sintético'!$A:$H,5,0)</f>
        <v>m²</v>
      </c>
      <c r="F401" s="113"/>
      <c r="G401" s="114"/>
      <c r="H401" s="116">
        <f>SUM(H402:H405)</f>
        <v>107.58999999999999</v>
      </c>
    </row>
    <row r="402" spans="1:8" x14ac:dyDescent="0.2">
      <c r="A402" s="13" t="str">
        <f>VLOOKUP(B402,'Insumos e Serviços'!$A:$F,3,0)</f>
        <v>Composição</v>
      </c>
      <c r="B402" s="12" t="s">
        <v>3391</v>
      </c>
      <c r="C402" s="12" t="str">
        <f>VLOOKUP(B402,'Insumos e Serviços'!$A:$F,2,0)</f>
        <v>SINAPI</v>
      </c>
      <c r="D402" s="13" t="str">
        <f>VLOOKUP(B402,'Insumos e Serviços'!$A:$F,4,0)</f>
        <v>PEDREIRO COM ENCARGOS COMPLEMENTARES</v>
      </c>
      <c r="E402" s="12" t="str">
        <f>VLOOKUP(B402,'Insumos e Serviços'!$A:$F,5,0)</f>
        <v>H</v>
      </c>
      <c r="F402" s="66">
        <v>0.5</v>
      </c>
      <c r="G402" s="15">
        <f>VLOOKUP(B402,'Insumos e Serviços'!$A:$F,6,0)</f>
        <v>23.25</v>
      </c>
      <c r="H402" s="15">
        <f t="shared" ref="H402:H405" si="42">TRUNC(F402*G402,2)</f>
        <v>11.62</v>
      </c>
    </row>
    <row r="403" spans="1:8" x14ac:dyDescent="0.2">
      <c r="A403" s="13" t="str">
        <f>VLOOKUP(B403,'Insumos e Serviços'!$A:$F,3,0)</f>
        <v>Composição</v>
      </c>
      <c r="B403" s="12" t="s">
        <v>3379</v>
      </c>
      <c r="C403" s="12" t="str">
        <f>VLOOKUP(B403,'Insumos e Serviços'!$A:$F,2,0)</f>
        <v>SINAPI</v>
      </c>
      <c r="D403" s="13" t="str">
        <f>VLOOKUP(B403,'Insumos e Serviços'!$A:$F,4,0)</f>
        <v>SERVENTE COM ENCARGOS COMPLEMENTARES</v>
      </c>
      <c r="E403" s="12" t="str">
        <f>VLOOKUP(B403,'Insumos e Serviços'!$A:$F,5,0)</f>
        <v>H</v>
      </c>
      <c r="F403" s="66">
        <v>1.2</v>
      </c>
      <c r="G403" s="15">
        <f>VLOOKUP(B403,'Insumos e Serviços'!$A:$F,6,0)</f>
        <v>17.170000000000002</v>
      </c>
      <c r="H403" s="15">
        <f t="shared" si="42"/>
        <v>20.6</v>
      </c>
    </row>
    <row r="404" spans="1:8" x14ac:dyDescent="0.2">
      <c r="A404" s="13" t="str">
        <f>VLOOKUP(B404,'Insumos e Serviços'!$A:$F,3,0)</f>
        <v>Insumo</v>
      </c>
      <c r="B404" s="12" t="s">
        <v>2527</v>
      </c>
      <c r="C404" s="12" t="str">
        <f>VLOOKUP(B404,'Insumos e Serviços'!$A:$F,2,0)</f>
        <v>SINAPI</v>
      </c>
      <c r="D404" s="13" t="str">
        <f>VLOOKUP(B404,'Insumos e Serviços'!$A:$F,4,0)</f>
        <v>PISO PODOTATIL DE CONCRETO - DIRECIONAL E ALERTA, *40 X 40 X 2,5* CM</v>
      </c>
      <c r="E404" s="12" t="str">
        <f>VLOOKUP(B404,'Insumos e Serviços'!$A:$F,5,0)</f>
        <v>UN</v>
      </c>
      <c r="F404" s="66">
        <v>6.5625</v>
      </c>
      <c r="G404" s="15">
        <f>VLOOKUP(B404,'Insumos e Serviços'!$A:$F,6,0)</f>
        <v>10.98</v>
      </c>
      <c r="H404" s="15">
        <f t="shared" si="42"/>
        <v>72.05</v>
      </c>
    </row>
    <row r="405" spans="1:8" ht="15" thickBot="1" x14ac:dyDescent="0.25">
      <c r="A405" s="13" t="str">
        <f>VLOOKUP(B405,'Insumos e Serviços'!$A:$F,3,0)</f>
        <v>Insumo</v>
      </c>
      <c r="B405" s="12" t="s">
        <v>3014</v>
      </c>
      <c r="C405" s="12" t="str">
        <f>VLOOKUP(B405,'Insumos e Serviços'!$A:$F,2,0)</f>
        <v>SINAPI</v>
      </c>
      <c r="D405" s="13" t="str">
        <f>VLOOKUP(B405,'Insumos e Serviços'!$A:$F,4,0)</f>
        <v>ARGAMASSA COLANTE AC-II</v>
      </c>
      <c r="E405" s="12" t="str">
        <f>VLOOKUP(B405,'Insumos e Serviços'!$A:$F,5,0)</f>
        <v>KG</v>
      </c>
      <c r="F405" s="66">
        <v>4</v>
      </c>
      <c r="G405" s="15">
        <f>VLOOKUP(B405,'Insumos e Serviços'!$A:$F,6,0)</f>
        <v>0.83</v>
      </c>
      <c r="H405" s="15">
        <f t="shared" si="42"/>
        <v>3.32</v>
      </c>
    </row>
    <row r="406" spans="1:8" ht="15" thickTop="1" x14ac:dyDescent="0.2">
      <c r="A406" s="54"/>
      <c r="B406" s="79"/>
      <c r="C406" s="54"/>
      <c r="D406" s="54"/>
      <c r="E406" s="54"/>
      <c r="F406" s="54"/>
      <c r="G406" s="54"/>
      <c r="H406" s="54"/>
    </row>
    <row r="407" spans="1:8" ht="22.5" x14ac:dyDescent="0.2">
      <c r="A407" s="68" t="s">
        <v>398</v>
      </c>
      <c r="B407" s="67" t="str">
        <f>VLOOKUP(A407,'Orçamento Sintético'!$A:$H,2,0)</f>
        <v xml:space="preserve"> MPDFT0253 </v>
      </c>
      <c r="C407" s="67" t="str">
        <f>VLOOKUP(A407,'Orçamento Sintético'!$A:$H,3,0)</f>
        <v>Próprio</v>
      </c>
      <c r="D407" s="68" t="str">
        <f>VLOOKUP(A407,'Orçamento Sintético'!$A:$H,4,0)</f>
        <v>Copia da SEINFRA (C4623) - Piso tátil de borracha sintética ou PVC colado, DM 25x25cm, espessura 5mm, modelo alerta ou direcioanal, cor amarela, fab. Daud</v>
      </c>
      <c r="E407" s="67" t="str">
        <f>VLOOKUP(A407,'Orçamento Sintético'!$A:$H,5,0)</f>
        <v>m²</v>
      </c>
      <c r="F407" s="113"/>
      <c r="G407" s="114"/>
      <c r="H407" s="116">
        <f>SUM(H408:H411)</f>
        <v>362.35999999999996</v>
      </c>
    </row>
    <row r="408" spans="1:8" x14ac:dyDescent="0.2">
      <c r="A408" s="13" t="str">
        <f>VLOOKUP(B408,'Insumos e Serviços'!$A:$F,3,0)</f>
        <v>Composição</v>
      </c>
      <c r="B408" s="12" t="s">
        <v>3391</v>
      </c>
      <c r="C408" s="12" t="str">
        <f>VLOOKUP(B408,'Insumos e Serviços'!$A:$F,2,0)</f>
        <v>SINAPI</v>
      </c>
      <c r="D408" s="13" t="str">
        <f>VLOOKUP(B408,'Insumos e Serviços'!$A:$F,4,0)</f>
        <v>PEDREIRO COM ENCARGOS COMPLEMENTARES</v>
      </c>
      <c r="E408" s="12" t="str">
        <f>VLOOKUP(B408,'Insumos e Serviços'!$A:$F,5,0)</f>
        <v>H</v>
      </c>
      <c r="F408" s="66">
        <v>0.5</v>
      </c>
      <c r="G408" s="15">
        <f>VLOOKUP(B408,'Insumos e Serviços'!$A:$F,6,0)</f>
        <v>23.25</v>
      </c>
      <c r="H408" s="15">
        <f t="shared" ref="H408:H411" si="43">TRUNC(F408*G408,2)</f>
        <v>11.62</v>
      </c>
    </row>
    <row r="409" spans="1:8" x14ac:dyDescent="0.2">
      <c r="A409" s="13" t="str">
        <f>VLOOKUP(B409,'Insumos e Serviços'!$A:$F,3,0)</f>
        <v>Composição</v>
      </c>
      <c r="B409" s="12" t="s">
        <v>3379</v>
      </c>
      <c r="C409" s="12" t="str">
        <f>VLOOKUP(B409,'Insumos e Serviços'!$A:$F,2,0)</f>
        <v>SINAPI</v>
      </c>
      <c r="D409" s="13" t="str">
        <f>VLOOKUP(B409,'Insumos e Serviços'!$A:$F,4,0)</f>
        <v>SERVENTE COM ENCARGOS COMPLEMENTARES</v>
      </c>
      <c r="E409" s="12" t="str">
        <f>VLOOKUP(B409,'Insumos e Serviços'!$A:$F,5,0)</f>
        <v>H</v>
      </c>
      <c r="F409" s="66">
        <v>0.61</v>
      </c>
      <c r="G409" s="15">
        <f>VLOOKUP(B409,'Insumos e Serviços'!$A:$F,6,0)</f>
        <v>17.170000000000002</v>
      </c>
      <c r="H409" s="15">
        <f t="shared" si="43"/>
        <v>10.47</v>
      </c>
    </row>
    <row r="410" spans="1:8" ht="22.5" x14ac:dyDescent="0.2">
      <c r="A410" s="13" t="str">
        <f>VLOOKUP(B410,'Insumos e Serviços'!$A:$F,3,0)</f>
        <v>Insumo</v>
      </c>
      <c r="B410" s="12" t="s">
        <v>2711</v>
      </c>
      <c r="C410" s="12" t="str">
        <f>VLOOKUP(B410,'Insumos e Serviços'!$A:$F,2,0)</f>
        <v>SINAPI</v>
      </c>
      <c r="D410" s="13" t="str">
        <f>VLOOKUP(B410,'Insumos e Serviços'!$A:$F,4,0)</f>
        <v>PISO TATIL ALERTA OU DIRECIONAL, DE BORRACHA, COLORIDO, 25 X 25 CM, E = 5 MM, PARA COLA</v>
      </c>
      <c r="E410" s="12" t="str">
        <f>VLOOKUP(B410,'Insumos e Serviços'!$A:$F,5,0)</f>
        <v>m²</v>
      </c>
      <c r="F410" s="66">
        <v>1.1000000000000001</v>
      </c>
      <c r="G410" s="15">
        <f>VLOOKUP(B410,'Insumos e Serviços'!$A:$F,6,0)</f>
        <v>306.42</v>
      </c>
      <c r="H410" s="15">
        <f t="shared" si="43"/>
        <v>337.06</v>
      </c>
    </row>
    <row r="411" spans="1:8" ht="15" thickBot="1" x14ac:dyDescent="0.25">
      <c r="A411" s="13" t="str">
        <f>VLOOKUP(B411,'Insumos e Serviços'!$A:$F,3,0)</f>
        <v>Insumo</v>
      </c>
      <c r="B411" s="12" t="s">
        <v>3274</v>
      </c>
      <c r="C411" s="12" t="str">
        <f>VLOOKUP(B411,'Insumos e Serviços'!$A:$F,2,0)</f>
        <v>SINAPI</v>
      </c>
      <c r="D411" s="13" t="str">
        <f>VLOOKUP(B411,'Insumos e Serviços'!$A:$F,4,0)</f>
        <v>ADESIVO ACRILICO/COLA DE CONTATO</v>
      </c>
      <c r="E411" s="12" t="str">
        <f>VLOOKUP(B411,'Insumos e Serviços'!$A:$F,5,0)</f>
        <v>KG</v>
      </c>
      <c r="F411" s="66">
        <v>0.12</v>
      </c>
      <c r="G411" s="15">
        <f>VLOOKUP(B411,'Insumos e Serviços'!$A:$F,6,0)</f>
        <v>26.82</v>
      </c>
      <c r="H411" s="15">
        <f t="shared" si="43"/>
        <v>3.21</v>
      </c>
    </row>
    <row r="412" spans="1:8" ht="15" thickTop="1" x14ac:dyDescent="0.2">
      <c r="A412" s="54"/>
      <c r="B412" s="79"/>
      <c r="C412" s="54"/>
      <c r="D412" s="54"/>
      <c r="E412" s="54"/>
      <c r="F412" s="54"/>
      <c r="G412" s="54"/>
      <c r="H412" s="54"/>
    </row>
    <row r="413" spans="1:8" x14ac:dyDescent="0.2">
      <c r="A413" s="68" t="s">
        <v>404</v>
      </c>
      <c r="B413" s="67" t="str">
        <f>VLOOKUP(A413,'Orçamento Sintético'!$A:$H,2,0)</f>
        <v xml:space="preserve"> MPDFT0132 </v>
      </c>
      <c r="C413" s="67" t="str">
        <f>VLOOKUP(A413,'Orçamento Sintético'!$A:$H,3,0)</f>
        <v>Próprio</v>
      </c>
      <c r="D413" s="68" t="str">
        <f>VLOOKUP(A413,'Orçamento Sintético'!$A:$H,4,0)</f>
        <v>Copia da SINAPI (98671) - Piso em granito polido, Preto São Gabriel, e = 2cm</v>
      </c>
      <c r="E413" s="67" t="str">
        <f>VLOOKUP(A413,'Orçamento Sintético'!$A:$H,5,0)</f>
        <v>m²</v>
      </c>
      <c r="F413" s="113"/>
      <c r="G413" s="114"/>
      <c r="H413" s="116">
        <f>SUM(H414:H416)</f>
        <v>409.32</v>
      </c>
    </row>
    <row r="414" spans="1:8" x14ac:dyDescent="0.2">
      <c r="A414" s="13" t="str">
        <f>VLOOKUP(B414,'Insumos e Serviços'!$A:$F,3,0)</f>
        <v>Composição</v>
      </c>
      <c r="B414" s="12" t="s">
        <v>3654</v>
      </c>
      <c r="C414" s="12" t="str">
        <f>VLOOKUP(B414,'Insumos e Serviços'!$A:$F,2,0)</f>
        <v>SINAPI</v>
      </c>
      <c r="D414" s="13" t="str">
        <f>VLOOKUP(B414,'Insumos e Serviços'!$A:$F,4,0)</f>
        <v>PISO EM GRANITO APLICADO EM AMBIENTES INTERNOS. AF_09/2020</v>
      </c>
      <c r="E414" s="12" t="str">
        <f>VLOOKUP(B414,'Insumos e Serviços'!$A:$F,5,0)</f>
        <v>m²</v>
      </c>
      <c r="F414" s="66">
        <v>1</v>
      </c>
      <c r="G414" s="15">
        <f>VLOOKUP(B414,'Insumos e Serviços'!$A:$F,6,0)</f>
        <v>392.14</v>
      </c>
      <c r="H414" s="15">
        <f t="shared" ref="H414:H416" si="44">TRUNC(F414*G414,2)</f>
        <v>392.14</v>
      </c>
    </row>
    <row r="415" spans="1:8" x14ac:dyDescent="0.2">
      <c r="A415" s="13" t="str">
        <f>VLOOKUP(B415,'Insumos e Serviços'!$A:$F,3,0)</f>
        <v>Composição</v>
      </c>
      <c r="B415" s="12" t="s">
        <v>3614</v>
      </c>
      <c r="C415" s="12" t="str">
        <f>VLOOKUP(B415,'Insumos e Serviços'!$A:$F,2,0)</f>
        <v>SINAPI</v>
      </c>
      <c r="D415" s="13" t="str">
        <f>VLOOKUP(B415,'Insumos e Serviços'!$A:$F,4,0)</f>
        <v>IMPERMEABILIZADOR COM ENCARGOS COMPLEMENTARES</v>
      </c>
      <c r="E415" s="12" t="str">
        <f>VLOOKUP(B415,'Insumos e Serviços'!$A:$F,5,0)</f>
        <v>H</v>
      </c>
      <c r="F415" s="66">
        <v>0.27</v>
      </c>
      <c r="G415" s="15">
        <f>VLOOKUP(B415,'Insumos e Serviços'!$A:$F,6,0)</f>
        <v>23.25</v>
      </c>
      <c r="H415" s="15">
        <f t="shared" si="44"/>
        <v>6.27</v>
      </c>
    </row>
    <row r="416" spans="1:8" ht="15" thickBot="1" x14ac:dyDescent="0.25">
      <c r="A416" s="13" t="str">
        <f>VLOOKUP(B416,'Insumos e Serviços'!$A:$F,3,0)</f>
        <v>Insumo</v>
      </c>
      <c r="B416" s="12" t="s">
        <v>2735</v>
      </c>
      <c r="C416" s="12" t="str">
        <f>VLOOKUP(B416,'Insumos e Serviços'!$A:$F,2,0)</f>
        <v>Próprio</v>
      </c>
      <c r="D416" s="13" t="str">
        <f>VLOOKUP(B416,'Insumos e Serviços'!$A:$F,4,0)</f>
        <v>Solução hidrofugante à base de silano-siloxano Nitoprimer 40, fab. Anchortec Quartzolit</v>
      </c>
      <c r="E416" s="12" t="str">
        <f>VLOOKUP(B416,'Insumos e Serviços'!$A:$F,5,0)</f>
        <v>l</v>
      </c>
      <c r="F416" s="66">
        <v>0.3</v>
      </c>
      <c r="G416" s="15">
        <f>VLOOKUP(B416,'Insumos e Serviços'!$A:$F,6,0)</f>
        <v>36.380000000000003</v>
      </c>
      <c r="H416" s="15">
        <f t="shared" si="44"/>
        <v>10.91</v>
      </c>
    </row>
    <row r="417" spans="1:8" ht="15" thickTop="1" x14ac:dyDescent="0.2">
      <c r="A417" s="54"/>
      <c r="B417" s="79"/>
      <c r="C417" s="54"/>
      <c r="D417" s="54"/>
      <c r="E417" s="54"/>
      <c r="F417" s="54"/>
      <c r="G417" s="54"/>
      <c r="H417" s="54"/>
    </row>
    <row r="418" spans="1:8" ht="22.5" x14ac:dyDescent="0.2">
      <c r="A418" s="68" t="s">
        <v>407</v>
      </c>
      <c r="B418" s="67" t="str">
        <f>VLOOKUP(A418,'Orçamento Sintético'!$A:$H,2,0)</f>
        <v xml:space="preserve"> MPDFT0331 </v>
      </c>
      <c r="C418" s="67" t="str">
        <f>VLOOKUP(A418,'Orçamento Sintético'!$A:$H,3,0)</f>
        <v>Próprio</v>
      </c>
      <c r="D418" s="68" t="str">
        <f>VLOOKUP(A418,'Orçamento Sintético'!$A:$H,4,0)</f>
        <v>Copia da SINAPI (87263) - Porcelanato 60x60cm, linha Mineral (cod. 22294E), cor Argento, acabamento externo, fab. Portobello</v>
      </c>
      <c r="E418" s="67" t="str">
        <f>VLOOKUP(A418,'Orçamento Sintético'!$A:$H,5,0)</f>
        <v>m²</v>
      </c>
      <c r="F418" s="113"/>
      <c r="G418" s="114"/>
      <c r="H418" s="116">
        <f>SUM(H419:H423)</f>
        <v>131.71</v>
      </c>
    </row>
    <row r="419" spans="1:8" x14ac:dyDescent="0.2">
      <c r="A419" s="13" t="str">
        <f>VLOOKUP(B419,'Insumos e Serviços'!$A:$F,3,0)</f>
        <v>Composição</v>
      </c>
      <c r="B419" s="12" t="s">
        <v>3636</v>
      </c>
      <c r="C419" s="12" t="str">
        <f>VLOOKUP(B419,'Insumos e Serviços'!$A:$F,2,0)</f>
        <v>SINAPI</v>
      </c>
      <c r="D419" s="13" t="str">
        <f>VLOOKUP(B419,'Insumos e Serviços'!$A:$F,4,0)</f>
        <v>AZULEJISTA OU LADRILHISTA COM ENCARGOS COMPLEMENTARES</v>
      </c>
      <c r="E419" s="12" t="str">
        <f>VLOOKUP(B419,'Insumos e Serviços'!$A:$F,5,0)</f>
        <v>H</v>
      </c>
      <c r="F419" s="66">
        <v>0.44</v>
      </c>
      <c r="G419" s="15">
        <f>VLOOKUP(B419,'Insumos e Serviços'!$A:$F,6,0)</f>
        <v>23.17</v>
      </c>
      <c r="H419" s="15">
        <f t="shared" ref="H419:H423" si="45">TRUNC(F419*G419,2)</f>
        <v>10.19</v>
      </c>
    </row>
    <row r="420" spans="1:8" x14ac:dyDescent="0.2">
      <c r="A420" s="13" t="str">
        <f>VLOOKUP(B420,'Insumos e Serviços'!$A:$F,3,0)</f>
        <v>Composição</v>
      </c>
      <c r="B420" s="12" t="s">
        <v>3379</v>
      </c>
      <c r="C420" s="12" t="str">
        <f>VLOOKUP(B420,'Insumos e Serviços'!$A:$F,2,0)</f>
        <v>SINAPI</v>
      </c>
      <c r="D420" s="13" t="str">
        <f>VLOOKUP(B420,'Insumos e Serviços'!$A:$F,4,0)</f>
        <v>SERVENTE COM ENCARGOS COMPLEMENTARES</v>
      </c>
      <c r="E420" s="12" t="str">
        <f>VLOOKUP(B420,'Insumos e Serviços'!$A:$F,5,0)</f>
        <v>H</v>
      </c>
      <c r="F420" s="66">
        <v>0.2</v>
      </c>
      <c r="G420" s="15">
        <f>VLOOKUP(B420,'Insumos e Serviços'!$A:$F,6,0)</f>
        <v>17.170000000000002</v>
      </c>
      <c r="H420" s="15">
        <f t="shared" si="45"/>
        <v>3.43</v>
      </c>
    </row>
    <row r="421" spans="1:8" ht="22.5" x14ac:dyDescent="0.2">
      <c r="A421" s="13" t="str">
        <f>VLOOKUP(B421,'Insumos e Serviços'!$A:$F,3,0)</f>
        <v>Insumo</v>
      </c>
      <c r="B421" s="12" t="s">
        <v>3192</v>
      </c>
      <c r="C421" s="12" t="str">
        <f>VLOOKUP(B421,'Insumos e Serviços'!$A:$F,2,0)</f>
        <v>Próprio</v>
      </c>
      <c r="D421" s="13" t="str">
        <f>VLOOKUP(B421,'Insumos e Serviços'!$A:$F,4,0)</f>
        <v>Porcelanato 90x90cm, linha Mineral (cod. 29257E), cor Argento, acabamento externo, fab. Portobello</v>
      </c>
      <c r="E421" s="12" t="str">
        <f>VLOOKUP(B421,'Insumos e Serviços'!$A:$F,5,0)</f>
        <v>m²</v>
      </c>
      <c r="F421" s="66">
        <v>1.07</v>
      </c>
      <c r="G421" s="15">
        <f>VLOOKUP(B421,'Insumos e Serviços'!$A:$F,6,0)</f>
        <v>103.35</v>
      </c>
      <c r="H421" s="15">
        <f t="shared" si="45"/>
        <v>110.58</v>
      </c>
    </row>
    <row r="422" spans="1:8" x14ac:dyDescent="0.2">
      <c r="A422" s="13" t="str">
        <f>VLOOKUP(B422,'Insumos e Serviços'!$A:$F,3,0)</f>
        <v>Insumo</v>
      </c>
      <c r="B422" s="12" t="s">
        <v>2581</v>
      </c>
      <c r="C422" s="12" t="str">
        <f>VLOOKUP(B422,'Insumos e Serviços'!$A:$F,2,0)</f>
        <v>SINAPI</v>
      </c>
      <c r="D422" s="13" t="str">
        <f>VLOOKUP(B422,'Insumos e Serviços'!$A:$F,4,0)</f>
        <v>REJUNTE COLORIDO, CIMENTICIO</v>
      </c>
      <c r="E422" s="12" t="str">
        <f>VLOOKUP(B422,'Insumos e Serviços'!$A:$F,5,0)</f>
        <v>KG</v>
      </c>
      <c r="F422" s="66">
        <v>0.14000000000000001</v>
      </c>
      <c r="G422" s="15">
        <f>VLOOKUP(B422,'Insumos e Serviços'!$A:$F,6,0)</f>
        <v>2.64</v>
      </c>
      <c r="H422" s="15">
        <f t="shared" si="45"/>
        <v>0.36</v>
      </c>
    </row>
    <row r="423" spans="1:8" ht="15" thickBot="1" x14ac:dyDescent="0.25">
      <c r="A423" s="13" t="str">
        <f>VLOOKUP(B423,'Insumos e Serviços'!$A:$F,3,0)</f>
        <v>Insumo</v>
      </c>
      <c r="B423" s="12" t="s">
        <v>3014</v>
      </c>
      <c r="C423" s="12" t="str">
        <f>VLOOKUP(B423,'Insumos e Serviços'!$A:$F,2,0)</f>
        <v>SINAPI</v>
      </c>
      <c r="D423" s="13" t="str">
        <f>VLOOKUP(B423,'Insumos e Serviços'!$A:$F,4,0)</f>
        <v>ARGAMASSA COLANTE AC-II</v>
      </c>
      <c r="E423" s="12" t="str">
        <f>VLOOKUP(B423,'Insumos e Serviços'!$A:$F,5,0)</f>
        <v>KG</v>
      </c>
      <c r="F423" s="66">
        <v>8.6199999999999992</v>
      </c>
      <c r="G423" s="15">
        <f>VLOOKUP(B423,'Insumos e Serviços'!$A:$F,6,0)</f>
        <v>0.83</v>
      </c>
      <c r="H423" s="15">
        <f t="shared" si="45"/>
        <v>7.15</v>
      </c>
    </row>
    <row r="424" spans="1:8" ht="15" thickTop="1" x14ac:dyDescent="0.2">
      <c r="A424" s="54"/>
      <c r="B424" s="79"/>
      <c r="C424" s="54"/>
      <c r="D424" s="54"/>
      <c r="E424" s="54"/>
      <c r="F424" s="54"/>
      <c r="G424" s="54"/>
      <c r="H424" s="54"/>
    </row>
    <row r="425" spans="1:8" ht="22.5" x14ac:dyDescent="0.2">
      <c r="A425" s="68" t="s">
        <v>410</v>
      </c>
      <c r="B425" s="67" t="str">
        <f>VLOOKUP(A425,'Orçamento Sintético'!$A:$H,2,0)</f>
        <v xml:space="preserve"> MPDFT1042 </v>
      </c>
      <c r="C425" s="67" t="str">
        <f>VLOOKUP(A425,'Orçamento Sintético'!$A:$H,3,0)</f>
        <v>Próprio</v>
      </c>
      <c r="D425" s="68" t="str">
        <f>VLOOKUP(A425,'Orçamento Sintético'!$A:$H,4,0)</f>
        <v>Copia da SINAPI (87263) - Porcelanato 60x60cm, linha Mineral (cod. 22285E), cor Argento, acabamento natural, fab. Portobello</v>
      </c>
      <c r="E425" s="67" t="str">
        <f>VLOOKUP(A425,'Orçamento Sintético'!$A:$H,5,0)</f>
        <v>m²</v>
      </c>
      <c r="F425" s="113"/>
      <c r="G425" s="114"/>
      <c r="H425" s="116">
        <f>SUM(H426:H430)</f>
        <v>131.71</v>
      </c>
    </row>
    <row r="426" spans="1:8" x14ac:dyDescent="0.2">
      <c r="A426" s="13" t="str">
        <f>VLOOKUP(B426,'Insumos e Serviços'!$A:$F,3,0)</f>
        <v>Composição</v>
      </c>
      <c r="B426" s="12" t="s">
        <v>3636</v>
      </c>
      <c r="C426" s="12" t="str">
        <f>VLOOKUP(B426,'Insumos e Serviços'!$A:$F,2,0)</f>
        <v>SINAPI</v>
      </c>
      <c r="D426" s="13" t="str">
        <f>VLOOKUP(B426,'Insumos e Serviços'!$A:$F,4,0)</f>
        <v>AZULEJISTA OU LADRILHISTA COM ENCARGOS COMPLEMENTARES</v>
      </c>
      <c r="E426" s="12" t="str">
        <f>VLOOKUP(B426,'Insumos e Serviços'!$A:$F,5,0)</f>
        <v>H</v>
      </c>
      <c r="F426" s="66">
        <v>0.44</v>
      </c>
      <c r="G426" s="15">
        <f>VLOOKUP(B426,'Insumos e Serviços'!$A:$F,6,0)</f>
        <v>23.17</v>
      </c>
      <c r="H426" s="15">
        <f t="shared" ref="H426:H430" si="46">TRUNC(F426*G426,2)</f>
        <v>10.19</v>
      </c>
    </row>
    <row r="427" spans="1:8" x14ac:dyDescent="0.2">
      <c r="A427" s="13" t="str">
        <f>VLOOKUP(B427,'Insumos e Serviços'!$A:$F,3,0)</f>
        <v>Composição</v>
      </c>
      <c r="B427" s="12" t="s">
        <v>3379</v>
      </c>
      <c r="C427" s="12" t="str">
        <f>VLOOKUP(B427,'Insumos e Serviços'!$A:$F,2,0)</f>
        <v>SINAPI</v>
      </c>
      <c r="D427" s="13" t="str">
        <f>VLOOKUP(B427,'Insumos e Serviços'!$A:$F,4,0)</f>
        <v>SERVENTE COM ENCARGOS COMPLEMENTARES</v>
      </c>
      <c r="E427" s="12" t="str">
        <f>VLOOKUP(B427,'Insumos e Serviços'!$A:$F,5,0)</f>
        <v>H</v>
      </c>
      <c r="F427" s="66">
        <v>0.2</v>
      </c>
      <c r="G427" s="15">
        <f>VLOOKUP(B427,'Insumos e Serviços'!$A:$F,6,0)</f>
        <v>17.170000000000002</v>
      </c>
      <c r="H427" s="15">
        <f t="shared" si="46"/>
        <v>3.43</v>
      </c>
    </row>
    <row r="428" spans="1:8" x14ac:dyDescent="0.2">
      <c r="A428" s="13" t="str">
        <f>VLOOKUP(B428,'Insumos e Serviços'!$A:$F,3,0)</f>
        <v>Insumo</v>
      </c>
      <c r="B428" s="12" t="s">
        <v>2581</v>
      </c>
      <c r="C428" s="12" t="str">
        <f>VLOOKUP(B428,'Insumos e Serviços'!$A:$F,2,0)</f>
        <v>SINAPI</v>
      </c>
      <c r="D428" s="13" t="str">
        <f>VLOOKUP(B428,'Insumos e Serviços'!$A:$F,4,0)</f>
        <v>REJUNTE COLORIDO, CIMENTICIO</v>
      </c>
      <c r="E428" s="12" t="str">
        <f>VLOOKUP(B428,'Insumos e Serviços'!$A:$F,5,0)</f>
        <v>KG</v>
      </c>
      <c r="F428" s="66">
        <v>0.14000000000000001</v>
      </c>
      <c r="G428" s="15">
        <f>VLOOKUP(B428,'Insumos e Serviços'!$A:$F,6,0)</f>
        <v>2.64</v>
      </c>
      <c r="H428" s="15">
        <f t="shared" si="46"/>
        <v>0.36</v>
      </c>
    </row>
    <row r="429" spans="1:8" ht="22.5" x14ac:dyDescent="0.2">
      <c r="A429" s="13" t="str">
        <f>VLOOKUP(B429,'Insumos e Serviços'!$A:$F,3,0)</f>
        <v>Insumo</v>
      </c>
      <c r="B429" s="12" t="s">
        <v>3241</v>
      </c>
      <c r="C429" s="12" t="str">
        <f>VLOOKUP(B429,'Insumos e Serviços'!$A:$F,2,0)</f>
        <v>Próprio</v>
      </c>
      <c r="D429" s="13" t="str">
        <f>VLOOKUP(B429,'Insumos e Serviços'!$A:$F,4,0)</f>
        <v>Porcelanato 90x90cm, linha Mineral (cod. 28504E), cor Argento, acabamento natural, fab. Portobello</v>
      </c>
      <c r="E429" s="12" t="str">
        <f>VLOOKUP(B429,'Insumos e Serviços'!$A:$F,5,0)</f>
        <v>m²</v>
      </c>
      <c r="F429" s="66">
        <v>1.07</v>
      </c>
      <c r="G429" s="15">
        <f>VLOOKUP(B429,'Insumos e Serviços'!$A:$F,6,0)</f>
        <v>103.35</v>
      </c>
      <c r="H429" s="15">
        <f t="shared" si="46"/>
        <v>110.58</v>
      </c>
    </row>
    <row r="430" spans="1:8" ht="15" thickBot="1" x14ac:dyDescent="0.25">
      <c r="A430" s="13" t="str">
        <f>VLOOKUP(B430,'Insumos e Serviços'!$A:$F,3,0)</f>
        <v>Insumo</v>
      </c>
      <c r="B430" s="12" t="s">
        <v>3014</v>
      </c>
      <c r="C430" s="12" t="str">
        <f>VLOOKUP(B430,'Insumos e Serviços'!$A:$F,2,0)</f>
        <v>SINAPI</v>
      </c>
      <c r="D430" s="13" t="str">
        <f>VLOOKUP(B430,'Insumos e Serviços'!$A:$F,4,0)</f>
        <v>ARGAMASSA COLANTE AC-II</v>
      </c>
      <c r="E430" s="12" t="str">
        <f>VLOOKUP(B430,'Insumos e Serviços'!$A:$F,5,0)</f>
        <v>KG</v>
      </c>
      <c r="F430" s="66">
        <v>8.6199999999999992</v>
      </c>
      <c r="G430" s="15">
        <f>VLOOKUP(B430,'Insumos e Serviços'!$A:$F,6,0)</f>
        <v>0.83</v>
      </c>
      <c r="H430" s="15">
        <f t="shared" si="46"/>
        <v>7.15</v>
      </c>
    </row>
    <row r="431" spans="1:8" ht="15" thickTop="1" x14ac:dyDescent="0.2">
      <c r="A431" s="54"/>
      <c r="B431" s="79"/>
      <c r="C431" s="54"/>
      <c r="D431" s="54"/>
      <c r="E431" s="54"/>
      <c r="F431" s="54"/>
      <c r="G431" s="54"/>
      <c r="H431" s="54"/>
    </row>
    <row r="432" spans="1:8" ht="22.5" x14ac:dyDescent="0.2">
      <c r="A432" s="68" t="s">
        <v>413</v>
      </c>
      <c r="B432" s="67" t="str">
        <f>VLOOKUP(A432,'Orçamento Sintético'!$A:$H,2,0)</f>
        <v xml:space="preserve"> MPDFT1041 </v>
      </c>
      <c r="C432" s="67" t="str">
        <f>VLOOKUP(A432,'Orçamento Sintético'!$A:$H,3,0)</f>
        <v>Próprio</v>
      </c>
      <c r="D432" s="68" t="str">
        <f>VLOOKUP(A432,'Orçamento Sintético'!$A:$H,4,0)</f>
        <v>Copia da SINAPI (87263) - Porcelanato 60x60cm, linha Mineral (cod. 22281E), cor Portland, acabamento natural, fab. Portobello</v>
      </c>
      <c r="E432" s="67" t="str">
        <f>VLOOKUP(A432,'Orçamento Sintético'!$A:$H,5,0)</f>
        <v>m²</v>
      </c>
      <c r="F432" s="113"/>
      <c r="G432" s="114"/>
      <c r="H432" s="116">
        <f>SUM(H433:H437)</f>
        <v>131.81</v>
      </c>
    </row>
    <row r="433" spans="1:8" x14ac:dyDescent="0.2">
      <c r="A433" s="13" t="str">
        <f>VLOOKUP(B433,'Insumos e Serviços'!$A:$F,3,0)</f>
        <v>Composição</v>
      </c>
      <c r="B433" s="12" t="s">
        <v>3636</v>
      </c>
      <c r="C433" s="12" t="str">
        <f>VLOOKUP(B433,'Insumos e Serviços'!$A:$F,2,0)</f>
        <v>SINAPI</v>
      </c>
      <c r="D433" s="13" t="str">
        <f>VLOOKUP(B433,'Insumos e Serviços'!$A:$F,4,0)</f>
        <v>AZULEJISTA OU LADRILHISTA COM ENCARGOS COMPLEMENTARES</v>
      </c>
      <c r="E433" s="12" t="str">
        <f>VLOOKUP(B433,'Insumos e Serviços'!$A:$F,5,0)</f>
        <v>H</v>
      </c>
      <c r="F433" s="66">
        <v>0.44</v>
      </c>
      <c r="G433" s="15">
        <f>VLOOKUP(B433,'Insumos e Serviços'!$A:$F,6,0)</f>
        <v>23.17</v>
      </c>
      <c r="H433" s="15">
        <f t="shared" ref="H433:H437" si="47">TRUNC(F433*G433,2)</f>
        <v>10.19</v>
      </c>
    </row>
    <row r="434" spans="1:8" x14ac:dyDescent="0.2">
      <c r="A434" s="13" t="str">
        <f>VLOOKUP(B434,'Insumos e Serviços'!$A:$F,3,0)</f>
        <v>Composição</v>
      </c>
      <c r="B434" s="12" t="s">
        <v>3379</v>
      </c>
      <c r="C434" s="12" t="str">
        <f>VLOOKUP(B434,'Insumos e Serviços'!$A:$F,2,0)</f>
        <v>SINAPI</v>
      </c>
      <c r="D434" s="13" t="str">
        <f>VLOOKUP(B434,'Insumos e Serviços'!$A:$F,4,0)</f>
        <v>SERVENTE COM ENCARGOS COMPLEMENTARES</v>
      </c>
      <c r="E434" s="12" t="str">
        <f>VLOOKUP(B434,'Insumos e Serviços'!$A:$F,5,0)</f>
        <v>H</v>
      </c>
      <c r="F434" s="66">
        <v>0.2</v>
      </c>
      <c r="G434" s="15">
        <f>VLOOKUP(B434,'Insumos e Serviços'!$A:$F,6,0)</f>
        <v>17.170000000000002</v>
      </c>
      <c r="H434" s="15">
        <f t="shared" si="47"/>
        <v>3.43</v>
      </c>
    </row>
    <row r="435" spans="1:8" x14ac:dyDescent="0.2">
      <c r="A435" s="13" t="str">
        <f>VLOOKUP(B435,'Insumos e Serviços'!$A:$F,3,0)</f>
        <v>Insumo</v>
      </c>
      <c r="B435" s="12" t="s">
        <v>2581</v>
      </c>
      <c r="C435" s="12" t="str">
        <f>VLOOKUP(B435,'Insumos e Serviços'!$A:$F,2,0)</f>
        <v>SINAPI</v>
      </c>
      <c r="D435" s="13" t="str">
        <f>VLOOKUP(B435,'Insumos e Serviços'!$A:$F,4,0)</f>
        <v>REJUNTE COLORIDO, CIMENTICIO</v>
      </c>
      <c r="E435" s="12" t="str">
        <f>VLOOKUP(B435,'Insumos e Serviços'!$A:$F,5,0)</f>
        <v>KG</v>
      </c>
      <c r="F435" s="66">
        <v>0.14000000000000001</v>
      </c>
      <c r="G435" s="15">
        <f>VLOOKUP(B435,'Insumos e Serviços'!$A:$F,6,0)</f>
        <v>2.64</v>
      </c>
      <c r="H435" s="15">
        <f t="shared" si="47"/>
        <v>0.36</v>
      </c>
    </row>
    <row r="436" spans="1:8" ht="22.5" x14ac:dyDescent="0.2">
      <c r="A436" s="13" t="str">
        <f>VLOOKUP(B436,'Insumos e Serviços'!$A:$F,3,0)</f>
        <v>Insumo</v>
      </c>
      <c r="B436" s="12" t="s">
        <v>3279</v>
      </c>
      <c r="C436" s="12" t="str">
        <f>VLOOKUP(B436,'Insumos e Serviços'!$A:$F,2,0)</f>
        <v>Próprio</v>
      </c>
      <c r="D436" s="13" t="str">
        <f>VLOOKUP(B436,'Insumos e Serviços'!$A:$F,4,0)</f>
        <v>Porcelanato 60x60cm, linha Mineral (cod. 22281E), cor Portland, acabamento natural, fab. Portobello</v>
      </c>
      <c r="E436" s="12" t="str">
        <f>VLOOKUP(B436,'Insumos e Serviços'!$A:$F,5,0)</f>
        <v>m²</v>
      </c>
      <c r="F436" s="66">
        <v>1.07</v>
      </c>
      <c r="G436" s="15">
        <f>VLOOKUP(B436,'Insumos e Serviços'!$A:$F,6,0)</f>
        <v>103.44</v>
      </c>
      <c r="H436" s="15">
        <f t="shared" si="47"/>
        <v>110.68</v>
      </c>
    </row>
    <row r="437" spans="1:8" ht="15" thickBot="1" x14ac:dyDescent="0.25">
      <c r="A437" s="13" t="str">
        <f>VLOOKUP(B437,'Insumos e Serviços'!$A:$F,3,0)</f>
        <v>Insumo</v>
      </c>
      <c r="B437" s="12" t="s">
        <v>3014</v>
      </c>
      <c r="C437" s="12" t="str">
        <f>VLOOKUP(B437,'Insumos e Serviços'!$A:$F,2,0)</f>
        <v>SINAPI</v>
      </c>
      <c r="D437" s="13" t="str">
        <f>VLOOKUP(B437,'Insumos e Serviços'!$A:$F,4,0)</f>
        <v>ARGAMASSA COLANTE AC-II</v>
      </c>
      <c r="E437" s="12" t="str">
        <f>VLOOKUP(B437,'Insumos e Serviços'!$A:$F,5,0)</f>
        <v>KG</v>
      </c>
      <c r="F437" s="66">
        <v>8.6199999999999992</v>
      </c>
      <c r="G437" s="15">
        <f>VLOOKUP(B437,'Insumos e Serviços'!$A:$F,6,0)</f>
        <v>0.83</v>
      </c>
      <c r="H437" s="15">
        <f t="shared" si="47"/>
        <v>7.15</v>
      </c>
    </row>
    <row r="438" spans="1:8" ht="15" thickTop="1" x14ac:dyDescent="0.2">
      <c r="A438" s="54"/>
      <c r="B438" s="79"/>
      <c r="C438" s="54"/>
      <c r="D438" s="54"/>
      <c r="E438" s="54"/>
      <c r="F438" s="54"/>
      <c r="G438" s="54"/>
      <c r="H438" s="54"/>
    </row>
    <row r="439" spans="1:8" ht="22.5" x14ac:dyDescent="0.2">
      <c r="A439" s="68" t="s">
        <v>416</v>
      </c>
      <c r="B439" s="67" t="str">
        <f>VLOOKUP(A439,'Orçamento Sintético'!$A:$H,2,0)</f>
        <v xml:space="preserve"> MPDFT0136 </v>
      </c>
      <c r="C439" s="67" t="str">
        <f>VLOOKUP(A439,'Orçamento Sintético'!$A:$H,3,0)</f>
        <v>Próprio</v>
      </c>
      <c r="D439" s="68" t="str">
        <f>VLOOKUP(A439,'Orçamento Sintético'!$A:$H,4,0)</f>
        <v>Cópia SINAPI (88649) - Borda 15x60cm com sulco em baixo relevo, marca Portobello, linha Mineral, cor Portland (cód.21459E), acabamento externo</v>
      </c>
      <c r="E439" s="67" t="str">
        <f>VLOOKUP(A439,'Orçamento Sintético'!$A:$H,5,0)</f>
        <v>m</v>
      </c>
      <c r="F439" s="113"/>
      <c r="G439" s="114"/>
      <c r="H439" s="116">
        <f>SUM(H440:H444)</f>
        <v>37.200000000000003</v>
      </c>
    </row>
    <row r="440" spans="1:8" x14ac:dyDescent="0.2">
      <c r="A440" s="13" t="str">
        <f>VLOOKUP(B440,'Insumos e Serviços'!$A:$F,3,0)</f>
        <v>Composição</v>
      </c>
      <c r="B440" s="12" t="s">
        <v>3636</v>
      </c>
      <c r="C440" s="12" t="str">
        <f>VLOOKUP(B440,'Insumos e Serviços'!$A:$F,2,0)</f>
        <v>SINAPI</v>
      </c>
      <c r="D440" s="13" t="str">
        <f>VLOOKUP(B440,'Insumos e Serviços'!$A:$F,4,0)</f>
        <v>AZULEJISTA OU LADRILHISTA COM ENCARGOS COMPLEMENTARES</v>
      </c>
      <c r="E440" s="12" t="str">
        <f>VLOOKUP(B440,'Insumos e Serviços'!$A:$F,5,0)</f>
        <v>H</v>
      </c>
      <c r="F440" s="66">
        <v>0.15859999999999999</v>
      </c>
      <c r="G440" s="15">
        <f>VLOOKUP(B440,'Insumos e Serviços'!$A:$F,6,0)</f>
        <v>23.17</v>
      </c>
      <c r="H440" s="15">
        <f t="shared" ref="H440:H444" si="48">TRUNC(F440*G440,2)</f>
        <v>3.67</v>
      </c>
    </row>
    <row r="441" spans="1:8" x14ac:dyDescent="0.2">
      <c r="A441" s="13" t="str">
        <f>VLOOKUP(B441,'Insumos e Serviços'!$A:$F,3,0)</f>
        <v>Composição</v>
      </c>
      <c r="B441" s="12" t="s">
        <v>3379</v>
      </c>
      <c r="C441" s="12" t="str">
        <f>VLOOKUP(B441,'Insumos e Serviços'!$A:$F,2,0)</f>
        <v>SINAPI</v>
      </c>
      <c r="D441" s="13" t="str">
        <f>VLOOKUP(B441,'Insumos e Serviços'!$A:$F,4,0)</f>
        <v>SERVENTE COM ENCARGOS COMPLEMENTARES</v>
      </c>
      <c r="E441" s="12" t="str">
        <f>VLOOKUP(B441,'Insumos e Serviços'!$A:$F,5,0)</f>
        <v>H</v>
      </c>
      <c r="F441" s="66">
        <v>6.6400000000000001E-2</v>
      </c>
      <c r="G441" s="15">
        <f>VLOOKUP(B441,'Insumos e Serviços'!$A:$F,6,0)</f>
        <v>17.170000000000002</v>
      </c>
      <c r="H441" s="15">
        <f t="shared" si="48"/>
        <v>1.1399999999999999</v>
      </c>
    </row>
    <row r="442" spans="1:8" ht="22.5" x14ac:dyDescent="0.2">
      <c r="A442" s="13" t="str">
        <f>VLOOKUP(B442,'Insumos e Serviços'!$A:$F,3,0)</f>
        <v>Insumo</v>
      </c>
      <c r="B442" s="12" t="s">
        <v>2723</v>
      </c>
      <c r="C442" s="12" t="str">
        <f>VLOOKUP(B442,'Insumos e Serviços'!$A:$F,2,0)</f>
        <v>Próprio</v>
      </c>
      <c r="D442" s="13" t="str">
        <f>VLOOKUP(B442,'Insumos e Serviços'!$A:$F,4,0)</f>
        <v>Borda 15x60cm com sulco em baixo relevo, marca Portobello, linha Mineral, cor Portland (cód.21459E), acabamento externo</v>
      </c>
      <c r="E442" s="12" t="str">
        <f>VLOOKUP(B442,'Insumos e Serviços'!$A:$F,5,0)</f>
        <v>m</v>
      </c>
      <c r="F442" s="66">
        <v>1.05</v>
      </c>
      <c r="G442" s="15">
        <f>VLOOKUP(B442,'Insumos e Serviços'!$A:$F,6,0)</f>
        <v>29.22</v>
      </c>
      <c r="H442" s="15">
        <f t="shared" si="48"/>
        <v>30.68</v>
      </c>
    </row>
    <row r="443" spans="1:8" x14ac:dyDescent="0.2">
      <c r="A443" s="13" t="str">
        <f>VLOOKUP(B443,'Insumos e Serviços'!$A:$F,3,0)</f>
        <v>Insumo</v>
      </c>
      <c r="B443" s="12" t="s">
        <v>2581</v>
      </c>
      <c r="C443" s="12" t="str">
        <f>VLOOKUP(B443,'Insumos e Serviços'!$A:$F,2,0)</f>
        <v>SINAPI</v>
      </c>
      <c r="D443" s="13" t="str">
        <f>VLOOKUP(B443,'Insumos e Serviços'!$A:$F,4,0)</f>
        <v>REJUNTE COLORIDO, CIMENTICIO</v>
      </c>
      <c r="E443" s="12" t="str">
        <f>VLOOKUP(B443,'Insumos e Serviços'!$A:$F,5,0)</f>
        <v>KG</v>
      </c>
      <c r="F443" s="66">
        <v>0.18</v>
      </c>
      <c r="G443" s="15">
        <f>VLOOKUP(B443,'Insumos e Serviços'!$A:$F,6,0)</f>
        <v>2.64</v>
      </c>
      <c r="H443" s="15">
        <f t="shared" si="48"/>
        <v>0.47</v>
      </c>
    </row>
    <row r="444" spans="1:8" ht="15" thickBot="1" x14ac:dyDescent="0.25">
      <c r="A444" s="13" t="str">
        <f>VLOOKUP(B444,'Insumos e Serviços'!$A:$F,3,0)</f>
        <v>Insumo</v>
      </c>
      <c r="B444" s="12" t="s">
        <v>3014</v>
      </c>
      <c r="C444" s="12" t="str">
        <f>VLOOKUP(B444,'Insumos e Serviços'!$A:$F,2,0)</f>
        <v>SINAPI</v>
      </c>
      <c r="D444" s="13" t="str">
        <f>VLOOKUP(B444,'Insumos e Serviços'!$A:$F,4,0)</f>
        <v>ARGAMASSA COLANTE AC-II</v>
      </c>
      <c r="E444" s="12" t="str">
        <f>VLOOKUP(B444,'Insumos e Serviços'!$A:$F,5,0)</f>
        <v>KG</v>
      </c>
      <c r="F444" s="66">
        <v>1.5</v>
      </c>
      <c r="G444" s="15">
        <f>VLOOKUP(B444,'Insumos e Serviços'!$A:$F,6,0)</f>
        <v>0.83</v>
      </c>
      <c r="H444" s="15">
        <f t="shared" si="48"/>
        <v>1.24</v>
      </c>
    </row>
    <row r="445" spans="1:8" ht="15" thickTop="1" x14ac:dyDescent="0.2">
      <c r="A445" s="54"/>
      <c r="B445" s="79"/>
      <c r="C445" s="54"/>
      <c r="D445" s="54"/>
      <c r="E445" s="54"/>
      <c r="F445" s="54"/>
      <c r="G445" s="54"/>
      <c r="H445" s="54"/>
    </row>
    <row r="446" spans="1:8" ht="33.75" x14ac:dyDescent="0.2">
      <c r="A446" s="68" t="s">
        <v>419</v>
      </c>
      <c r="B446" s="67" t="str">
        <f>VLOOKUP(A446,'Orçamento Sintético'!$A:$H,2,0)</f>
        <v xml:space="preserve"> MPDFT1043 </v>
      </c>
      <c r="C446" s="67" t="str">
        <f>VLOOKUP(A446,'Orçamento Sintético'!$A:$H,3,0)</f>
        <v>Próprio</v>
      </c>
      <c r="D446" s="68" t="str">
        <f>VLOOKUP(A446,'Orçamento Sintético'!$A:$H,4,0)</f>
        <v>Copia da CPOS (21.02.311) - Piso vinílico autoportante em placas de 50x50cm, linha Square, Coleção Acoustic, cor cinza, ref. 24560032, fab. Tarkett, inclusive massa autonivelante e=3mm</v>
      </c>
      <c r="E446" s="67" t="str">
        <f>VLOOKUP(A446,'Orçamento Sintético'!$A:$H,5,0)</f>
        <v>m²</v>
      </c>
      <c r="F446" s="113"/>
      <c r="G446" s="114"/>
      <c r="H446" s="116">
        <f>SUM(H447:H451)</f>
        <v>397.71000000000004</v>
      </c>
    </row>
    <row r="447" spans="1:8" x14ac:dyDescent="0.2">
      <c r="A447" s="13" t="str">
        <f>VLOOKUP(B447,'Insumos e Serviços'!$A:$F,3,0)</f>
        <v>Composição</v>
      </c>
      <c r="B447" s="12" t="s">
        <v>3391</v>
      </c>
      <c r="C447" s="12" t="str">
        <f>VLOOKUP(B447,'Insumos e Serviços'!$A:$F,2,0)</f>
        <v>SINAPI</v>
      </c>
      <c r="D447" s="13" t="str">
        <f>VLOOKUP(B447,'Insumos e Serviços'!$A:$F,4,0)</f>
        <v>PEDREIRO COM ENCARGOS COMPLEMENTARES</v>
      </c>
      <c r="E447" s="12" t="str">
        <f>VLOOKUP(B447,'Insumos e Serviços'!$A:$F,5,0)</f>
        <v>H</v>
      </c>
      <c r="F447" s="66">
        <v>0.17</v>
      </c>
      <c r="G447" s="15">
        <f>VLOOKUP(B447,'Insumos e Serviços'!$A:$F,6,0)</f>
        <v>23.25</v>
      </c>
      <c r="H447" s="15">
        <f t="shared" ref="H447:H451" si="49">TRUNC(F447*G447,2)</f>
        <v>3.95</v>
      </c>
    </row>
    <row r="448" spans="1:8" x14ac:dyDescent="0.2">
      <c r="A448" s="13" t="str">
        <f>VLOOKUP(B448,'Insumos e Serviços'!$A:$F,3,0)</f>
        <v>Composição</v>
      </c>
      <c r="B448" s="12" t="s">
        <v>3379</v>
      </c>
      <c r="C448" s="12" t="str">
        <f>VLOOKUP(B448,'Insumos e Serviços'!$A:$F,2,0)</f>
        <v>SINAPI</v>
      </c>
      <c r="D448" s="13" t="str">
        <f>VLOOKUP(B448,'Insumos e Serviços'!$A:$F,4,0)</f>
        <v>SERVENTE COM ENCARGOS COMPLEMENTARES</v>
      </c>
      <c r="E448" s="12" t="str">
        <f>VLOOKUP(B448,'Insumos e Serviços'!$A:$F,5,0)</f>
        <v>H</v>
      </c>
      <c r="F448" s="66">
        <v>0.31</v>
      </c>
      <c r="G448" s="15">
        <f>VLOOKUP(B448,'Insumos e Serviços'!$A:$F,6,0)</f>
        <v>17.170000000000002</v>
      </c>
      <c r="H448" s="15">
        <f t="shared" si="49"/>
        <v>5.32</v>
      </c>
    </row>
    <row r="449" spans="1:8" ht="22.5" x14ac:dyDescent="0.2">
      <c r="A449" s="13" t="str">
        <f>VLOOKUP(B449,'Insumos e Serviços'!$A:$F,3,0)</f>
        <v>Insumo</v>
      </c>
      <c r="B449" s="12" t="s">
        <v>3367</v>
      </c>
      <c r="C449" s="12" t="str">
        <f>VLOOKUP(B449,'Insumos e Serviços'!$A:$F,2,0)</f>
        <v>Próprio</v>
      </c>
      <c r="D449" s="13" t="str">
        <f>VLOOKUP(B449,'Insumos e Serviços'!$A:$F,4,0)</f>
        <v>Piso vinílico autoportante em placas de 50x50cm, linha Square, Coleção Acoustic, cor cinza, ref. 24560032, fab. Tarkett</v>
      </c>
      <c r="E449" s="12" t="str">
        <f>VLOOKUP(B449,'Insumos e Serviços'!$A:$F,5,0)</f>
        <v>m²</v>
      </c>
      <c r="F449" s="66">
        <v>1</v>
      </c>
      <c r="G449" s="15">
        <f>VLOOKUP(B449,'Insumos e Serviços'!$A:$F,6,0)</f>
        <v>355.04</v>
      </c>
      <c r="H449" s="15">
        <f t="shared" si="49"/>
        <v>355.04</v>
      </c>
    </row>
    <row r="450" spans="1:8" x14ac:dyDescent="0.2">
      <c r="A450" s="13" t="str">
        <f>VLOOKUP(B450,'Insumos e Serviços'!$A:$F,3,0)</f>
        <v>Insumo</v>
      </c>
      <c r="B450" s="12" t="s">
        <v>3093</v>
      </c>
      <c r="C450" s="12" t="str">
        <f>VLOOKUP(B450,'Insumos e Serviços'!$A:$F,2,0)</f>
        <v>Próprio</v>
      </c>
      <c r="D450" s="13" t="str">
        <f>VLOOKUP(B450,'Insumos e Serviços'!$A:$F,4,0)</f>
        <v>Adesivo de tack pemanente, para piso vinílico autoportante. Fab. Tarkett, ref. Tackfix</v>
      </c>
      <c r="E450" s="12" t="str">
        <f>VLOOKUP(B450,'Insumos e Serviços'!$A:$F,5,0)</f>
        <v>kg</v>
      </c>
      <c r="F450" s="66">
        <v>0.15</v>
      </c>
      <c r="G450" s="15">
        <f>VLOOKUP(B450,'Insumos e Serviços'!$A:$F,6,0)</f>
        <v>31.66</v>
      </c>
      <c r="H450" s="15">
        <f t="shared" si="49"/>
        <v>4.74</v>
      </c>
    </row>
    <row r="451" spans="1:8" ht="23.25" thickBot="1" x14ac:dyDescent="0.25">
      <c r="A451" s="13" t="str">
        <f>VLOOKUP(B451,'Insumos e Serviços'!$A:$F,3,0)</f>
        <v>Insumo</v>
      </c>
      <c r="B451" s="12" t="s">
        <v>3306</v>
      </c>
      <c r="C451" s="12" t="str">
        <f>VLOOKUP(B451,'Insumos e Serviços'!$A:$F,2,0)</f>
        <v>Próprio</v>
      </c>
      <c r="D451" s="13" t="str">
        <f>VLOOKUP(B451,'Insumos e Serviços'!$A:$F,4,0)</f>
        <v>Argamassa autonivelante de secagem rápida para posterior aplicação de pisos vinílicos - uso interno - Tarkomassa</v>
      </c>
      <c r="E451" s="12" t="str">
        <f>VLOOKUP(B451,'Insumos e Serviços'!$A:$F,5,0)</f>
        <v>kg</v>
      </c>
      <c r="F451" s="66">
        <v>5.0999999999999996</v>
      </c>
      <c r="G451" s="15">
        <f>VLOOKUP(B451,'Insumos e Serviços'!$A:$F,6,0)</f>
        <v>5.62</v>
      </c>
      <c r="H451" s="15">
        <f t="shared" si="49"/>
        <v>28.66</v>
      </c>
    </row>
    <row r="452" spans="1:8" ht="15" thickTop="1" x14ac:dyDescent="0.2">
      <c r="A452" s="54"/>
      <c r="B452" s="79"/>
      <c r="C452" s="54"/>
      <c r="D452" s="54"/>
      <c r="E452" s="54"/>
      <c r="F452" s="54"/>
      <c r="G452" s="54"/>
      <c r="H452" s="54"/>
    </row>
    <row r="453" spans="1:8" ht="22.5" x14ac:dyDescent="0.2">
      <c r="A453" s="68" t="s">
        <v>422</v>
      </c>
      <c r="B453" s="67" t="str">
        <f>VLOOKUP(A453,'Orçamento Sintético'!$A:$H,2,0)</f>
        <v xml:space="preserve"> MPDFT1044 </v>
      </c>
      <c r="C453" s="67" t="str">
        <f>VLOOKUP(A453,'Orçamento Sintético'!$A:$H,3,0)</f>
        <v>Próprio</v>
      </c>
      <c r="D453" s="68" t="str">
        <f>VLOOKUP(A453,'Orçamento Sintético'!$A:$H,4,0)</f>
        <v>Copia da SINAPI (98673) - Piso vinílico madeirado, em régua de 22,8x121,92cm, linha Square, Coleção Set, ref. 24025674, fab. Tarkett</v>
      </c>
      <c r="E453" s="67" t="str">
        <f>VLOOKUP(A453,'Orçamento Sintético'!$A:$H,5,0)</f>
        <v>m²</v>
      </c>
      <c r="F453" s="113"/>
      <c r="G453" s="114"/>
      <c r="H453" s="116">
        <f>SUM(H454:H457)</f>
        <v>315.95000000000005</v>
      </c>
    </row>
    <row r="454" spans="1:8" x14ac:dyDescent="0.2">
      <c r="A454" s="13" t="str">
        <f>VLOOKUP(B454,'Insumos e Serviços'!$A:$F,3,0)</f>
        <v>Composição</v>
      </c>
      <c r="B454" s="12" t="s">
        <v>3391</v>
      </c>
      <c r="C454" s="12" t="str">
        <f>VLOOKUP(B454,'Insumos e Serviços'!$A:$F,2,0)</f>
        <v>SINAPI</v>
      </c>
      <c r="D454" s="13" t="str">
        <f>VLOOKUP(B454,'Insumos e Serviços'!$A:$F,4,0)</f>
        <v>PEDREIRO COM ENCARGOS COMPLEMENTARES</v>
      </c>
      <c r="E454" s="12" t="str">
        <f>VLOOKUP(B454,'Insumos e Serviços'!$A:$F,5,0)</f>
        <v>H</v>
      </c>
      <c r="F454" s="66">
        <v>0.26100000000000001</v>
      </c>
      <c r="G454" s="15">
        <f>VLOOKUP(B454,'Insumos e Serviços'!$A:$F,6,0)</f>
        <v>23.25</v>
      </c>
      <c r="H454" s="15">
        <f t="shared" ref="H454:H457" si="50">TRUNC(F454*G454,2)</f>
        <v>6.06</v>
      </c>
    </row>
    <row r="455" spans="1:8" x14ac:dyDescent="0.2">
      <c r="A455" s="13" t="str">
        <f>VLOOKUP(B455,'Insumos e Serviços'!$A:$F,3,0)</f>
        <v>Composição</v>
      </c>
      <c r="B455" s="12" t="s">
        <v>3379</v>
      </c>
      <c r="C455" s="12" t="str">
        <f>VLOOKUP(B455,'Insumos e Serviços'!$A:$F,2,0)</f>
        <v>SINAPI</v>
      </c>
      <c r="D455" s="13" t="str">
        <f>VLOOKUP(B455,'Insumos e Serviços'!$A:$F,4,0)</f>
        <v>SERVENTE COM ENCARGOS COMPLEMENTARES</v>
      </c>
      <c r="E455" s="12" t="str">
        <f>VLOOKUP(B455,'Insumos e Serviços'!$A:$F,5,0)</f>
        <v>H</v>
      </c>
      <c r="F455" s="66">
        <v>0.13</v>
      </c>
      <c r="G455" s="15">
        <f>VLOOKUP(B455,'Insumos e Serviços'!$A:$F,6,0)</f>
        <v>17.170000000000002</v>
      </c>
      <c r="H455" s="15">
        <f t="shared" si="50"/>
        <v>2.23</v>
      </c>
    </row>
    <row r="456" spans="1:8" ht="22.5" x14ac:dyDescent="0.2">
      <c r="A456" s="13" t="str">
        <f>VLOOKUP(B456,'Insumos e Serviços'!$A:$F,3,0)</f>
        <v>Insumo</v>
      </c>
      <c r="B456" s="12" t="s">
        <v>2858</v>
      </c>
      <c r="C456" s="12" t="str">
        <f>VLOOKUP(B456,'Insumos e Serviços'!$A:$F,2,0)</f>
        <v>Próprio</v>
      </c>
      <c r="D456" s="13" t="str">
        <f>VLOOKUP(B456,'Insumos e Serviços'!$A:$F,4,0)</f>
        <v>Piso vinílico madeirado, em régua de 22,8x121,92cm, linha Square, Coleção Set, ref. 24025674, fab. Tarkett</v>
      </c>
      <c r="E456" s="12" t="str">
        <f>VLOOKUP(B456,'Insumos e Serviços'!$A:$F,5,0)</f>
        <v>m²</v>
      </c>
      <c r="F456" s="66">
        <v>1</v>
      </c>
      <c r="G456" s="15">
        <f>VLOOKUP(B456,'Insumos e Serviços'!$A:$F,6,0)</f>
        <v>305.12</v>
      </c>
      <c r="H456" s="15">
        <f t="shared" si="50"/>
        <v>305.12</v>
      </c>
    </row>
    <row r="457" spans="1:8" ht="15" thickBot="1" x14ac:dyDescent="0.25">
      <c r="A457" s="13" t="str">
        <f>VLOOKUP(B457,'Insumos e Serviços'!$A:$F,3,0)</f>
        <v>Insumo</v>
      </c>
      <c r="B457" s="12" t="s">
        <v>3274</v>
      </c>
      <c r="C457" s="12" t="str">
        <f>VLOOKUP(B457,'Insumos e Serviços'!$A:$F,2,0)</f>
        <v>SINAPI</v>
      </c>
      <c r="D457" s="13" t="str">
        <f>VLOOKUP(B457,'Insumos e Serviços'!$A:$F,4,0)</f>
        <v>ADESIVO ACRILICO/COLA DE CONTATO</v>
      </c>
      <c r="E457" s="12" t="str">
        <f>VLOOKUP(B457,'Insumos e Serviços'!$A:$F,5,0)</f>
        <v>KG</v>
      </c>
      <c r="F457" s="66">
        <v>9.5000000000000001E-2</v>
      </c>
      <c r="G457" s="15">
        <f>VLOOKUP(B457,'Insumos e Serviços'!$A:$F,6,0)</f>
        <v>26.82</v>
      </c>
      <c r="H457" s="15">
        <f t="shared" si="50"/>
        <v>2.54</v>
      </c>
    </row>
    <row r="458" spans="1:8" ht="15" thickTop="1" x14ac:dyDescent="0.2">
      <c r="A458" s="54"/>
      <c r="B458" s="79"/>
      <c r="C458" s="54"/>
      <c r="D458" s="54"/>
      <c r="E458" s="54"/>
      <c r="F458" s="54"/>
      <c r="G458" s="54"/>
      <c r="H458" s="54"/>
    </row>
    <row r="459" spans="1:8" ht="22.5" x14ac:dyDescent="0.2">
      <c r="A459" s="68" t="s">
        <v>425</v>
      </c>
      <c r="B459" s="67" t="str">
        <f>VLOOKUP(A459,'Orçamento Sintético'!$A:$H,2,0)</f>
        <v xml:space="preserve"> MPDFT0123 </v>
      </c>
      <c r="C459" s="67" t="str">
        <f>VLOOKUP(A459,'Orçamento Sintético'!$A:$H,3,0)</f>
        <v>Próprio</v>
      </c>
      <c r="D459" s="68" t="str">
        <f>VLOOKUP(A459,'Orçamento Sintético'!$A:$H,4,0)</f>
        <v>Piso elevado metálico com placas 60x60x3cm, altura de 15cm, peso 41kg/m², ref. 01057, fab. Pisoag - fornecimento e instalação</v>
      </c>
      <c r="E459" s="67" t="str">
        <f>VLOOKUP(A459,'Orçamento Sintético'!$A:$H,5,0)</f>
        <v>m²</v>
      </c>
      <c r="F459" s="113"/>
      <c r="G459" s="114"/>
      <c r="H459" s="116">
        <f>SUM(H460:H460)</f>
        <v>194.25</v>
      </c>
    </row>
    <row r="460" spans="1:8" ht="23.25" thickBot="1" x14ac:dyDescent="0.25">
      <c r="A460" s="13" t="str">
        <f>VLOOKUP(B460,'Insumos e Serviços'!$A:$F,3,0)</f>
        <v>Insumo</v>
      </c>
      <c r="B460" s="12" t="s">
        <v>3365</v>
      </c>
      <c r="C460" s="12" t="str">
        <f>VLOOKUP(B460,'Insumos e Serviços'!$A:$F,2,0)</f>
        <v>Próprio</v>
      </c>
      <c r="D460" s="13" t="str">
        <f>VLOOKUP(B460,'Insumos e Serviços'!$A:$F,4,0)</f>
        <v>Fornecimento e instalação de piso elevado metálico com placas 60x60x3cm, altura de 15cm, ref. 01057, fab. Pisoag</v>
      </c>
      <c r="E460" s="12" t="str">
        <f>VLOOKUP(B460,'Insumos e Serviços'!$A:$F,5,0)</f>
        <v>m²</v>
      </c>
      <c r="F460" s="66">
        <v>1</v>
      </c>
      <c r="G460" s="15">
        <f>VLOOKUP(B460,'Insumos e Serviços'!$A:$F,6,0)</f>
        <v>194.25</v>
      </c>
      <c r="H460" s="15">
        <f>TRUNC(F460*G460,2)</f>
        <v>194.25</v>
      </c>
    </row>
    <row r="461" spans="1:8" ht="15" thickTop="1" x14ac:dyDescent="0.2">
      <c r="A461" s="54"/>
      <c r="B461" s="79"/>
      <c r="C461" s="54"/>
      <c r="D461" s="54"/>
      <c r="E461" s="54"/>
      <c r="F461" s="54"/>
      <c r="G461" s="54"/>
      <c r="H461" s="54"/>
    </row>
    <row r="462" spans="1:8" x14ac:dyDescent="0.2">
      <c r="A462" s="58" t="s">
        <v>431</v>
      </c>
      <c r="B462" s="77"/>
      <c r="C462" s="58"/>
      <c r="D462" s="58" t="s">
        <v>432</v>
      </c>
      <c r="E462" s="59"/>
      <c r="F462" s="60"/>
      <c r="G462" s="58"/>
      <c r="H462" s="61"/>
    </row>
    <row r="463" spans="1:8" ht="33.75" x14ac:dyDescent="0.2">
      <c r="A463" s="68" t="s">
        <v>442</v>
      </c>
      <c r="B463" s="67" t="str">
        <f>VLOOKUP(A463,'Orçamento Sintético'!$A:$H,2,0)</f>
        <v xml:space="preserve"> MPDFT1045 </v>
      </c>
      <c r="C463" s="67" t="str">
        <f>VLOOKUP(A463,'Orçamento Sintético'!$A:$H,3,0)</f>
        <v>Próprio</v>
      </c>
      <c r="D463" s="68" t="str">
        <f>VLOOKUP(A463,'Orçamento Sintético'!$A:$H,4,0)</f>
        <v>Cópia SINAPI (87242) - Pastilha de porcelana 5,0x5,0cm, linha Engenharia, cor Boráx, fab. Atlas (ref.SG8414), assentada com argamassa pré-fabricada, incluindo rejuntamento</v>
      </c>
      <c r="E463" s="67" t="str">
        <f>VLOOKUP(A463,'Orçamento Sintético'!$A:$H,5,0)</f>
        <v>m²</v>
      </c>
      <c r="F463" s="113"/>
      <c r="G463" s="114"/>
      <c r="H463" s="116">
        <f>SUM(H464:H467)</f>
        <v>137.60000000000002</v>
      </c>
    </row>
    <row r="464" spans="1:8" x14ac:dyDescent="0.2">
      <c r="A464" s="13" t="str">
        <f>VLOOKUP(B464,'Insumos e Serviços'!$A:$F,3,0)</f>
        <v>Composição</v>
      </c>
      <c r="B464" s="12" t="s">
        <v>3636</v>
      </c>
      <c r="C464" s="12" t="str">
        <f>VLOOKUP(B464,'Insumos e Serviços'!$A:$F,2,0)</f>
        <v>SINAPI</v>
      </c>
      <c r="D464" s="13" t="str">
        <f>VLOOKUP(B464,'Insumos e Serviços'!$A:$F,4,0)</f>
        <v>AZULEJISTA OU LADRILHISTA COM ENCARGOS COMPLEMENTARES</v>
      </c>
      <c r="E464" s="12" t="str">
        <f>VLOOKUP(B464,'Insumos e Serviços'!$A:$F,5,0)</f>
        <v>H</v>
      </c>
      <c r="F464" s="66">
        <v>1.29</v>
      </c>
      <c r="G464" s="15">
        <f>VLOOKUP(B464,'Insumos e Serviços'!$A:$F,6,0)</f>
        <v>23.17</v>
      </c>
      <c r="H464" s="15">
        <f t="shared" ref="H464:H467" si="51">TRUNC(F464*G464,2)</f>
        <v>29.88</v>
      </c>
    </row>
    <row r="465" spans="1:8" x14ac:dyDescent="0.2">
      <c r="A465" s="13" t="str">
        <f>VLOOKUP(B465,'Insumos e Serviços'!$A:$F,3,0)</f>
        <v>Composição</v>
      </c>
      <c r="B465" s="12" t="s">
        <v>3379</v>
      </c>
      <c r="C465" s="12" t="str">
        <f>VLOOKUP(B465,'Insumos e Serviços'!$A:$F,2,0)</f>
        <v>SINAPI</v>
      </c>
      <c r="D465" s="13" t="str">
        <f>VLOOKUP(B465,'Insumos e Serviços'!$A:$F,4,0)</f>
        <v>SERVENTE COM ENCARGOS COMPLEMENTARES</v>
      </c>
      <c r="E465" s="12" t="str">
        <f>VLOOKUP(B465,'Insumos e Serviços'!$A:$F,5,0)</f>
        <v>H</v>
      </c>
      <c r="F465" s="66">
        <v>0.65</v>
      </c>
      <c r="G465" s="15">
        <f>VLOOKUP(B465,'Insumos e Serviços'!$A:$F,6,0)</f>
        <v>17.170000000000002</v>
      </c>
      <c r="H465" s="15">
        <f t="shared" si="51"/>
        <v>11.16</v>
      </c>
    </row>
    <row r="466" spans="1:8" x14ac:dyDescent="0.2">
      <c r="A466" s="13" t="str">
        <f>VLOOKUP(B466,'Insumos e Serviços'!$A:$F,3,0)</f>
        <v>Insumo</v>
      </c>
      <c r="B466" s="12" t="s">
        <v>3208</v>
      </c>
      <c r="C466" s="12" t="str">
        <f>VLOOKUP(B466,'Insumos e Serviços'!$A:$F,2,0)</f>
        <v>Próprio</v>
      </c>
      <c r="D466" s="13" t="str">
        <f>VLOOKUP(B466,'Insumos e Serviços'!$A:$F,4,0)</f>
        <v>Pastilha de porcelana 5,0x5,0cm, linha Engenharia, cor Boráx, fab. Atlas (ref.SG8414)</v>
      </c>
      <c r="E466" s="12" t="str">
        <f>VLOOKUP(B466,'Insumos e Serviços'!$A:$F,5,0)</f>
        <v>m²</v>
      </c>
      <c r="F466" s="66">
        <v>1.1599999999999999</v>
      </c>
      <c r="G466" s="15">
        <f>VLOOKUP(B466,'Insumos e Serviços'!$A:$F,6,0)</f>
        <v>74.099999999999994</v>
      </c>
      <c r="H466" s="15">
        <f t="shared" si="51"/>
        <v>85.95</v>
      </c>
    </row>
    <row r="467" spans="1:8" ht="15" thickBot="1" x14ac:dyDescent="0.25">
      <c r="A467" s="13" t="str">
        <f>VLOOKUP(B467,'Insumos e Serviços'!$A:$F,3,0)</f>
        <v>Insumo</v>
      </c>
      <c r="B467" s="12" t="s">
        <v>3243</v>
      </c>
      <c r="C467" s="12" t="str">
        <f>VLOOKUP(B467,'Insumos e Serviços'!$A:$F,2,0)</f>
        <v>SINAPI</v>
      </c>
      <c r="D467" s="13" t="str">
        <f>VLOOKUP(B467,'Insumos e Serviços'!$A:$F,4,0)</f>
        <v>ARGAMASSA COLANTE TIPO ACIII</v>
      </c>
      <c r="E467" s="12" t="str">
        <f>VLOOKUP(B467,'Insumos e Serviços'!$A:$F,5,0)</f>
        <v>KG</v>
      </c>
      <c r="F467" s="66">
        <v>7.69</v>
      </c>
      <c r="G467" s="15">
        <f>VLOOKUP(B467,'Insumos e Serviços'!$A:$F,6,0)</f>
        <v>1.38</v>
      </c>
      <c r="H467" s="15">
        <f t="shared" si="51"/>
        <v>10.61</v>
      </c>
    </row>
    <row r="468" spans="1:8" ht="15" thickTop="1" x14ac:dyDescent="0.2">
      <c r="A468" s="54"/>
      <c r="B468" s="79"/>
      <c r="C468" s="54"/>
      <c r="D468" s="54"/>
      <c r="E468" s="54"/>
      <c r="F468" s="54"/>
      <c r="G468" s="54"/>
      <c r="H468" s="54"/>
    </row>
    <row r="469" spans="1:8" ht="33.75" x14ac:dyDescent="0.2">
      <c r="A469" s="68" t="s">
        <v>445</v>
      </c>
      <c r="B469" s="67" t="str">
        <f>VLOOKUP(A469,'Orçamento Sintético'!$A:$H,2,0)</f>
        <v xml:space="preserve"> MPDFT1046 </v>
      </c>
      <c r="C469" s="67" t="str">
        <f>VLOOKUP(A469,'Orçamento Sintético'!$A:$H,3,0)</f>
        <v>Próprio</v>
      </c>
      <c r="D469" s="68" t="str">
        <f>VLOOKUP(A469,'Orçamento Sintético'!$A:$H,4,0)</f>
        <v>Cópia SINAPI (87242) - Pastilha de porcelana 5,0x5,0cm, linha Engenharia, cor Nassau, fab. Atlas (ref.SG8422), assentada com argamassa pré-fabricada, incluindo rejuntamento</v>
      </c>
      <c r="E469" s="67" t="str">
        <f>VLOOKUP(A469,'Orçamento Sintético'!$A:$H,5,0)</f>
        <v>m²</v>
      </c>
      <c r="F469" s="113"/>
      <c r="G469" s="114"/>
      <c r="H469" s="116">
        <f>SUM(H470:H473)</f>
        <v>128.19</v>
      </c>
    </row>
    <row r="470" spans="1:8" x14ac:dyDescent="0.2">
      <c r="A470" s="13" t="str">
        <f>VLOOKUP(B470,'Insumos e Serviços'!$A:$F,3,0)</f>
        <v>Composição</v>
      </c>
      <c r="B470" s="12" t="s">
        <v>3636</v>
      </c>
      <c r="C470" s="12" t="str">
        <f>VLOOKUP(B470,'Insumos e Serviços'!$A:$F,2,0)</f>
        <v>SINAPI</v>
      </c>
      <c r="D470" s="13" t="str">
        <f>VLOOKUP(B470,'Insumos e Serviços'!$A:$F,4,0)</f>
        <v>AZULEJISTA OU LADRILHISTA COM ENCARGOS COMPLEMENTARES</v>
      </c>
      <c r="E470" s="12" t="str">
        <f>VLOOKUP(B470,'Insumos e Serviços'!$A:$F,5,0)</f>
        <v>H</v>
      </c>
      <c r="F470" s="66">
        <v>1.29</v>
      </c>
      <c r="G470" s="15">
        <f>VLOOKUP(B470,'Insumos e Serviços'!$A:$F,6,0)</f>
        <v>23.17</v>
      </c>
      <c r="H470" s="15">
        <f t="shared" ref="H470:H473" si="52">TRUNC(F470*G470,2)</f>
        <v>29.88</v>
      </c>
    </row>
    <row r="471" spans="1:8" x14ac:dyDescent="0.2">
      <c r="A471" s="13" t="str">
        <f>VLOOKUP(B471,'Insumos e Serviços'!$A:$F,3,0)</f>
        <v>Composição</v>
      </c>
      <c r="B471" s="12" t="s">
        <v>3379</v>
      </c>
      <c r="C471" s="12" t="str">
        <f>VLOOKUP(B471,'Insumos e Serviços'!$A:$F,2,0)</f>
        <v>SINAPI</v>
      </c>
      <c r="D471" s="13" t="str">
        <f>VLOOKUP(B471,'Insumos e Serviços'!$A:$F,4,0)</f>
        <v>SERVENTE COM ENCARGOS COMPLEMENTARES</v>
      </c>
      <c r="E471" s="12" t="str">
        <f>VLOOKUP(B471,'Insumos e Serviços'!$A:$F,5,0)</f>
        <v>H</v>
      </c>
      <c r="F471" s="66">
        <v>0.65</v>
      </c>
      <c r="G471" s="15">
        <f>VLOOKUP(B471,'Insumos e Serviços'!$A:$F,6,0)</f>
        <v>17.170000000000002</v>
      </c>
      <c r="H471" s="15">
        <f t="shared" si="52"/>
        <v>11.16</v>
      </c>
    </row>
    <row r="472" spans="1:8" x14ac:dyDescent="0.2">
      <c r="A472" s="13" t="str">
        <f>VLOOKUP(B472,'Insumos e Serviços'!$A:$F,3,0)</f>
        <v>Insumo</v>
      </c>
      <c r="B472" s="12" t="s">
        <v>3034</v>
      </c>
      <c r="C472" s="12" t="str">
        <f>VLOOKUP(B472,'Insumos e Serviços'!$A:$F,2,0)</f>
        <v>Próprio</v>
      </c>
      <c r="D472" s="13" t="str">
        <f>VLOOKUP(B472,'Insumos e Serviços'!$A:$F,4,0)</f>
        <v>Pastilha de porcelana 5,0x5,0cm, linha Engenharia, cor Nassau, fab. Atlas (ref.SG8422)</v>
      </c>
      <c r="E472" s="12" t="str">
        <f>VLOOKUP(B472,'Insumos e Serviços'!$A:$F,5,0)</f>
        <v>m²</v>
      </c>
      <c r="F472" s="66">
        <v>1.1599999999999999</v>
      </c>
      <c r="G472" s="15">
        <f>VLOOKUP(B472,'Insumos e Serviços'!$A:$F,6,0)</f>
        <v>65.989999999999995</v>
      </c>
      <c r="H472" s="15">
        <f t="shared" si="52"/>
        <v>76.540000000000006</v>
      </c>
    </row>
    <row r="473" spans="1:8" ht="15" thickBot="1" x14ac:dyDescent="0.25">
      <c r="A473" s="13" t="str">
        <f>VLOOKUP(B473,'Insumos e Serviços'!$A:$F,3,0)</f>
        <v>Insumo</v>
      </c>
      <c r="B473" s="12" t="s">
        <v>3243</v>
      </c>
      <c r="C473" s="12" t="str">
        <f>VLOOKUP(B473,'Insumos e Serviços'!$A:$F,2,0)</f>
        <v>SINAPI</v>
      </c>
      <c r="D473" s="13" t="str">
        <f>VLOOKUP(B473,'Insumos e Serviços'!$A:$F,4,0)</f>
        <v>ARGAMASSA COLANTE TIPO ACIII</v>
      </c>
      <c r="E473" s="12" t="str">
        <f>VLOOKUP(B473,'Insumos e Serviços'!$A:$F,5,0)</f>
        <v>KG</v>
      </c>
      <c r="F473" s="66">
        <v>7.69</v>
      </c>
      <c r="G473" s="15">
        <f>VLOOKUP(B473,'Insumos e Serviços'!$A:$F,6,0)</f>
        <v>1.38</v>
      </c>
      <c r="H473" s="15">
        <f t="shared" si="52"/>
        <v>10.61</v>
      </c>
    </row>
    <row r="474" spans="1:8" ht="15" thickTop="1" x14ac:dyDescent="0.2">
      <c r="A474" s="54"/>
      <c r="B474" s="79"/>
      <c r="C474" s="54"/>
      <c r="D474" s="54"/>
      <c r="E474" s="54"/>
      <c r="F474" s="54"/>
      <c r="G474" s="54"/>
      <c r="H474" s="54"/>
    </row>
    <row r="475" spans="1:8" ht="33.75" x14ac:dyDescent="0.2">
      <c r="A475" s="68" t="s">
        <v>448</v>
      </c>
      <c r="B475" s="67" t="str">
        <f>VLOOKUP(A475,'Orçamento Sintético'!$A:$H,2,0)</f>
        <v xml:space="preserve"> MPDFT1047 </v>
      </c>
      <c r="C475" s="67" t="str">
        <f>VLOOKUP(A475,'Orçamento Sintético'!$A:$H,3,0)</f>
        <v>Próprio</v>
      </c>
      <c r="D475" s="68" t="str">
        <f>VLOOKUP(A475,'Orçamento Sintético'!$A:$H,4,0)</f>
        <v>Cópia SINAPI (87242) - Pastilha de porcelana 5,0x5,0cm, linha Engenharia, cor Barents, fab. Atlas (ref.M6329), assentada com argamassa pré-fabricada, incluindo rejuntamento</v>
      </c>
      <c r="E475" s="67" t="str">
        <f>VLOOKUP(A475,'Orçamento Sintético'!$A:$H,5,0)</f>
        <v>m²</v>
      </c>
      <c r="F475" s="113"/>
      <c r="G475" s="114"/>
      <c r="H475" s="116">
        <f>SUM(H476:H479)</f>
        <v>128.61000000000001</v>
      </c>
    </row>
    <row r="476" spans="1:8" x14ac:dyDescent="0.2">
      <c r="A476" s="13" t="str">
        <f>VLOOKUP(B476,'Insumos e Serviços'!$A:$F,3,0)</f>
        <v>Composição</v>
      </c>
      <c r="B476" s="12" t="s">
        <v>3636</v>
      </c>
      <c r="C476" s="12" t="str">
        <f>VLOOKUP(B476,'Insumos e Serviços'!$A:$F,2,0)</f>
        <v>SINAPI</v>
      </c>
      <c r="D476" s="13" t="str">
        <f>VLOOKUP(B476,'Insumos e Serviços'!$A:$F,4,0)</f>
        <v>AZULEJISTA OU LADRILHISTA COM ENCARGOS COMPLEMENTARES</v>
      </c>
      <c r="E476" s="12" t="str">
        <f>VLOOKUP(B476,'Insumos e Serviços'!$A:$F,5,0)</f>
        <v>H</v>
      </c>
      <c r="F476" s="66">
        <v>1.29</v>
      </c>
      <c r="G476" s="15">
        <f>VLOOKUP(B476,'Insumos e Serviços'!$A:$F,6,0)</f>
        <v>23.17</v>
      </c>
      <c r="H476" s="15">
        <f t="shared" ref="H476:H479" si="53">TRUNC(F476*G476,2)</f>
        <v>29.88</v>
      </c>
    </row>
    <row r="477" spans="1:8" x14ac:dyDescent="0.2">
      <c r="A477" s="13" t="str">
        <f>VLOOKUP(B477,'Insumos e Serviços'!$A:$F,3,0)</f>
        <v>Composição</v>
      </c>
      <c r="B477" s="12" t="s">
        <v>3379</v>
      </c>
      <c r="C477" s="12" t="str">
        <f>VLOOKUP(B477,'Insumos e Serviços'!$A:$F,2,0)</f>
        <v>SINAPI</v>
      </c>
      <c r="D477" s="13" t="str">
        <f>VLOOKUP(B477,'Insumos e Serviços'!$A:$F,4,0)</f>
        <v>SERVENTE COM ENCARGOS COMPLEMENTARES</v>
      </c>
      <c r="E477" s="12" t="str">
        <f>VLOOKUP(B477,'Insumos e Serviços'!$A:$F,5,0)</f>
        <v>H</v>
      </c>
      <c r="F477" s="66">
        <v>0.65</v>
      </c>
      <c r="G477" s="15">
        <f>VLOOKUP(B477,'Insumos e Serviços'!$A:$F,6,0)</f>
        <v>17.170000000000002</v>
      </c>
      <c r="H477" s="15">
        <f t="shared" si="53"/>
        <v>11.16</v>
      </c>
    </row>
    <row r="478" spans="1:8" ht="22.5" x14ac:dyDescent="0.2">
      <c r="A478" s="13" t="str">
        <f>VLOOKUP(B478,'Insumos e Serviços'!$A:$F,3,0)</f>
        <v>Insumo</v>
      </c>
      <c r="B478" s="12" t="s">
        <v>3285</v>
      </c>
      <c r="C478" s="12" t="str">
        <f>VLOOKUP(B478,'Insumos e Serviços'!$A:$F,2,0)</f>
        <v>Próprio</v>
      </c>
      <c r="D478" s="13" t="str">
        <f>VLOOKUP(B478,'Insumos e Serviços'!$A:$F,4,0)</f>
        <v>Cerâmica tamanho 5x5cm, produto telado em 30,57x30,57cm, Linha Engenharia, código M6329, cor Barents fab. Atlas</v>
      </c>
      <c r="E478" s="12" t="str">
        <f>VLOOKUP(B478,'Insumos e Serviços'!$A:$F,5,0)</f>
        <v>m²</v>
      </c>
      <c r="F478" s="66">
        <v>1.1599999999999999</v>
      </c>
      <c r="G478" s="15">
        <f>VLOOKUP(B478,'Insumos e Serviços'!$A:$F,6,0)</f>
        <v>66.349999999999994</v>
      </c>
      <c r="H478" s="15">
        <f t="shared" si="53"/>
        <v>76.959999999999994</v>
      </c>
    </row>
    <row r="479" spans="1:8" ht="15" thickBot="1" x14ac:dyDescent="0.25">
      <c r="A479" s="13" t="str">
        <f>VLOOKUP(B479,'Insumos e Serviços'!$A:$F,3,0)</f>
        <v>Insumo</v>
      </c>
      <c r="B479" s="12" t="s">
        <v>3243</v>
      </c>
      <c r="C479" s="12" t="str">
        <f>VLOOKUP(B479,'Insumos e Serviços'!$A:$F,2,0)</f>
        <v>SINAPI</v>
      </c>
      <c r="D479" s="13" t="str">
        <f>VLOOKUP(B479,'Insumos e Serviços'!$A:$F,4,0)</f>
        <v>ARGAMASSA COLANTE TIPO ACIII</v>
      </c>
      <c r="E479" s="12" t="str">
        <f>VLOOKUP(B479,'Insumos e Serviços'!$A:$F,5,0)</f>
        <v>KG</v>
      </c>
      <c r="F479" s="66">
        <v>7.69</v>
      </c>
      <c r="G479" s="15">
        <f>VLOOKUP(B479,'Insumos e Serviços'!$A:$F,6,0)</f>
        <v>1.38</v>
      </c>
      <c r="H479" s="15">
        <f t="shared" si="53"/>
        <v>10.61</v>
      </c>
    </row>
    <row r="480" spans="1:8" ht="15" thickTop="1" x14ac:dyDescent="0.2">
      <c r="A480" s="54"/>
      <c r="B480" s="79"/>
      <c r="C480" s="54"/>
      <c r="D480" s="54"/>
      <c r="E480" s="54"/>
      <c r="F480" s="54"/>
      <c r="G480" s="54"/>
      <c r="H480" s="54"/>
    </row>
    <row r="481" spans="1:8" ht="33.75" x14ac:dyDescent="0.2">
      <c r="A481" s="68" t="s">
        <v>451</v>
      </c>
      <c r="B481" s="67" t="str">
        <f>VLOOKUP(A481,'Orçamento Sintético'!$A:$H,2,0)</f>
        <v xml:space="preserve"> MPDFT1048 </v>
      </c>
      <c r="C481" s="67" t="str">
        <f>VLOOKUP(A481,'Orçamento Sintético'!$A:$H,3,0)</f>
        <v>Próprio</v>
      </c>
      <c r="D481" s="68" t="str">
        <f>VLOOKUP(A481,'Orçamento Sintético'!$A:$H,4,0)</f>
        <v>Cópia SINAPI (87242) - Pastilha de porcelana 5,0x5,0cm, linha Engenharia, cor Areia, fab. Atlas (ref.M4330), assentada com argamassa pré-fabricada, incluindo rejuntamento</v>
      </c>
      <c r="E481" s="67" t="str">
        <f>VLOOKUP(A481,'Orçamento Sintético'!$A:$H,5,0)</f>
        <v>m²</v>
      </c>
      <c r="F481" s="113"/>
      <c r="G481" s="114"/>
      <c r="H481" s="116">
        <f>SUM(H482:H485)</f>
        <v>128.61000000000001</v>
      </c>
    </row>
    <row r="482" spans="1:8" x14ac:dyDescent="0.2">
      <c r="A482" s="13" t="str">
        <f>VLOOKUP(B482,'Insumos e Serviços'!$A:$F,3,0)</f>
        <v>Composição</v>
      </c>
      <c r="B482" s="12" t="s">
        <v>3636</v>
      </c>
      <c r="C482" s="12" t="str">
        <f>VLOOKUP(B482,'Insumos e Serviços'!$A:$F,2,0)</f>
        <v>SINAPI</v>
      </c>
      <c r="D482" s="13" t="str">
        <f>VLOOKUP(B482,'Insumos e Serviços'!$A:$F,4,0)</f>
        <v>AZULEJISTA OU LADRILHISTA COM ENCARGOS COMPLEMENTARES</v>
      </c>
      <c r="E482" s="12" t="str">
        <f>VLOOKUP(B482,'Insumos e Serviços'!$A:$F,5,0)</f>
        <v>H</v>
      </c>
      <c r="F482" s="66">
        <v>1.29</v>
      </c>
      <c r="G482" s="15">
        <f>VLOOKUP(B482,'Insumos e Serviços'!$A:$F,6,0)</f>
        <v>23.17</v>
      </c>
      <c r="H482" s="15">
        <f t="shared" ref="H482:H485" si="54">TRUNC(F482*G482,2)</f>
        <v>29.88</v>
      </c>
    </row>
    <row r="483" spans="1:8" x14ac:dyDescent="0.2">
      <c r="A483" s="13" t="str">
        <f>VLOOKUP(B483,'Insumos e Serviços'!$A:$F,3,0)</f>
        <v>Composição</v>
      </c>
      <c r="B483" s="12" t="s">
        <v>3379</v>
      </c>
      <c r="C483" s="12" t="str">
        <f>VLOOKUP(B483,'Insumos e Serviços'!$A:$F,2,0)</f>
        <v>SINAPI</v>
      </c>
      <c r="D483" s="13" t="str">
        <f>VLOOKUP(B483,'Insumos e Serviços'!$A:$F,4,0)</f>
        <v>SERVENTE COM ENCARGOS COMPLEMENTARES</v>
      </c>
      <c r="E483" s="12" t="str">
        <f>VLOOKUP(B483,'Insumos e Serviços'!$A:$F,5,0)</f>
        <v>H</v>
      </c>
      <c r="F483" s="66">
        <v>0.65</v>
      </c>
      <c r="G483" s="15">
        <f>VLOOKUP(B483,'Insumos e Serviços'!$A:$F,6,0)</f>
        <v>17.170000000000002</v>
      </c>
      <c r="H483" s="15">
        <f t="shared" si="54"/>
        <v>11.16</v>
      </c>
    </row>
    <row r="484" spans="1:8" x14ac:dyDescent="0.2">
      <c r="A484" s="13" t="str">
        <f>VLOOKUP(B484,'Insumos e Serviços'!$A:$F,3,0)</f>
        <v>Insumo</v>
      </c>
      <c r="B484" s="12" t="s">
        <v>3334</v>
      </c>
      <c r="C484" s="12" t="str">
        <f>VLOOKUP(B484,'Insumos e Serviços'!$A:$F,2,0)</f>
        <v>Próprio</v>
      </c>
      <c r="D484" s="13" t="str">
        <f>VLOOKUP(B484,'Insumos e Serviços'!$A:$F,4,0)</f>
        <v>Pastilha de porcelana 5,0x5,0cm, linha Engenharia, cor Areia, fab. Atlas (ref.M4330)</v>
      </c>
      <c r="E484" s="12" t="str">
        <f>VLOOKUP(B484,'Insumos e Serviços'!$A:$F,5,0)</f>
        <v>m²</v>
      </c>
      <c r="F484" s="66">
        <v>1.1599999999999999</v>
      </c>
      <c r="G484" s="15">
        <f>VLOOKUP(B484,'Insumos e Serviços'!$A:$F,6,0)</f>
        <v>66.349999999999994</v>
      </c>
      <c r="H484" s="15">
        <f t="shared" si="54"/>
        <v>76.959999999999994</v>
      </c>
    </row>
    <row r="485" spans="1:8" ht="15" thickBot="1" x14ac:dyDescent="0.25">
      <c r="A485" s="13" t="str">
        <f>VLOOKUP(B485,'Insumos e Serviços'!$A:$F,3,0)</f>
        <v>Insumo</v>
      </c>
      <c r="B485" s="12" t="s">
        <v>3243</v>
      </c>
      <c r="C485" s="12" t="str">
        <f>VLOOKUP(B485,'Insumos e Serviços'!$A:$F,2,0)</f>
        <v>SINAPI</v>
      </c>
      <c r="D485" s="13" t="str">
        <f>VLOOKUP(B485,'Insumos e Serviços'!$A:$F,4,0)</f>
        <v>ARGAMASSA COLANTE TIPO ACIII</v>
      </c>
      <c r="E485" s="12" t="str">
        <f>VLOOKUP(B485,'Insumos e Serviços'!$A:$F,5,0)</f>
        <v>KG</v>
      </c>
      <c r="F485" s="66">
        <v>7.69</v>
      </c>
      <c r="G485" s="15">
        <f>VLOOKUP(B485,'Insumos e Serviços'!$A:$F,6,0)</f>
        <v>1.38</v>
      </c>
      <c r="H485" s="15">
        <f t="shared" si="54"/>
        <v>10.61</v>
      </c>
    </row>
    <row r="486" spans="1:8" ht="15" thickTop="1" x14ac:dyDescent="0.2">
      <c r="A486" s="54"/>
      <c r="B486" s="79"/>
      <c r="C486" s="54"/>
      <c r="D486" s="54"/>
      <c r="E486" s="54"/>
      <c r="F486" s="54"/>
      <c r="G486" s="54"/>
      <c r="H486" s="54"/>
    </row>
    <row r="487" spans="1:8" ht="22.5" x14ac:dyDescent="0.2">
      <c r="A487" s="68" t="s">
        <v>454</v>
      </c>
      <c r="B487" s="67" t="str">
        <f>VLOOKUP(A487,'Orçamento Sintético'!$A:$H,2,0)</f>
        <v xml:space="preserve"> MPDFT1049 </v>
      </c>
      <c r="C487" s="67" t="str">
        <f>VLOOKUP(A487,'Orçamento Sintético'!$A:$H,3,0)</f>
        <v>Próprio</v>
      </c>
      <c r="D487" s="68" t="str">
        <f>VLOOKUP(A487,'Orçamento Sintético'!$A:$H,4,0)</f>
        <v>Cópia SINAPI (72200) - Laminado melamínico, acabamento texturizado, Polar, espessura 1,3mm, referência L190, fab. Fórmica</v>
      </c>
      <c r="E487" s="67" t="str">
        <f>VLOOKUP(A487,'Orçamento Sintético'!$A:$H,5,0)</f>
        <v>m²</v>
      </c>
      <c r="F487" s="113"/>
      <c r="G487" s="114"/>
      <c r="H487" s="116">
        <f>SUM(H488:H491)</f>
        <v>112.13</v>
      </c>
    </row>
    <row r="488" spans="1:8" x14ac:dyDescent="0.2">
      <c r="A488" s="13" t="str">
        <f>VLOOKUP(B488,'Insumos e Serviços'!$A:$F,3,0)</f>
        <v>Composição</v>
      </c>
      <c r="B488" s="12" t="s">
        <v>3389</v>
      </c>
      <c r="C488" s="12" t="str">
        <f>VLOOKUP(B488,'Insumos e Serviços'!$A:$F,2,0)</f>
        <v>SINAPI</v>
      </c>
      <c r="D488" s="13" t="str">
        <f>VLOOKUP(B488,'Insumos e Serviços'!$A:$F,4,0)</f>
        <v>AJUDANTE DE CARPINTEIRO COM ENCARGOS COMPLEMENTARES</v>
      </c>
      <c r="E488" s="12" t="str">
        <f>VLOOKUP(B488,'Insumos e Serviços'!$A:$F,5,0)</f>
        <v>H</v>
      </c>
      <c r="F488" s="66">
        <v>0.18</v>
      </c>
      <c r="G488" s="15">
        <f>VLOOKUP(B488,'Insumos e Serviços'!$A:$F,6,0)</f>
        <v>19.440000000000001</v>
      </c>
      <c r="H488" s="15">
        <f t="shared" ref="H488:H491" si="55">TRUNC(F488*G488,2)</f>
        <v>3.49</v>
      </c>
    </row>
    <row r="489" spans="1:8" x14ac:dyDescent="0.2">
      <c r="A489" s="13" t="str">
        <f>VLOOKUP(B489,'Insumos e Serviços'!$A:$F,3,0)</f>
        <v>Composição</v>
      </c>
      <c r="B489" s="12" t="s">
        <v>3652</v>
      </c>
      <c r="C489" s="12" t="str">
        <f>VLOOKUP(B489,'Insumos e Serviços'!$A:$F,2,0)</f>
        <v>SINAPI</v>
      </c>
      <c r="D489" s="13" t="str">
        <f>VLOOKUP(B489,'Insumos e Serviços'!$A:$F,4,0)</f>
        <v>CARPINTEIRO DE ESQUADRIA COM ENCARGOS COMPLEMENTARES</v>
      </c>
      <c r="E489" s="12" t="str">
        <f>VLOOKUP(B489,'Insumos e Serviços'!$A:$F,5,0)</f>
        <v>H</v>
      </c>
      <c r="F489" s="66">
        <v>0.18</v>
      </c>
      <c r="G489" s="15">
        <f>VLOOKUP(B489,'Insumos e Serviços'!$A:$F,6,0)</f>
        <v>23.07</v>
      </c>
      <c r="H489" s="15">
        <f t="shared" si="55"/>
        <v>4.1500000000000004</v>
      </c>
    </row>
    <row r="490" spans="1:8" x14ac:dyDescent="0.2">
      <c r="A490" s="13" t="str">
        <f>VLOOKUP(B490,'Insumos e Serviços'!$A:$F,3,0)</f>
        <v>Insumo</v>
      </c>
      <c r="B490" s="12" t="s">
        <v>3274</v>
      </c>
      <c r="C490" s="12" t="str">
        <f>VLOOKUP(B490,'Insumos e Serviços'!$A:$F,2,0)</f>
        <v>SINAPI</v>
      </c>
      <c r="D490" s="13" t="str">
        <f>VLOOKUP(B490,'Insumos e Serviços'!$A:$F,4,0)</f>
        <v>ADESIVO ACRILICO/COLA DE CONTATO</v>
      </c>
      <c r="E490" s="12" t="str">
        <f>VLOOKUP(B490,'Insumos e Serviços'!$A:$F,5,0)</f>
        <v>KG</v>
      </c>
      <c r="F490" s="66">
        <v>0.9</v>
      </c>
      <c r="G490" s="15">
        <f>VLOOKUP(B490,'Insumos e Serviços'!$A:$F,6,0)</f>
        <v>26.82</v>
      </c>
      <c r="H490" s="15">
        <f t="shared" si="55"/>
        <v>24.13</v>
      </c>
    </row>
    <row r="491" spans="1:8" ht="23.25" thickBot="1" x14ac:dyDescent="0.25">
      <c r="A491" s="13" t="str">
        <f>VLOOKUP(B491,'Insumos e Serviços'!$A:$F,3,0)</f>
        <v>Insumo</v>
      </c>
      <c r="B491" s="12" t="s">
        <v>3345</v>
      </c>
      <c r="C491" s="12" t="str">
        <f>VLOOKUP(B491,'Insumos e Serviços'!$A:$F,2,0)</f>
        <v>Próprio</v>
      </c>
      <c r="D491" s="13" t="str">
        <f>VLOOKUP(B491,'Insumos e Serviços'!$A:$F,4,0)</f>
        <v>Laminado melamínico, acabamento texturizado, cor branca, espessura 1,3mm, referência L190, fab. Fórmica</v>
      </c>
      <c r="E491" s="12" t="str">
        <f>VLOOKUP(B491,'Insumos e Serviços'!$A:$F,5,0)</f>
        <v>m²</v>
      </c>
      <c r="F491" s="66">
        <v>1.05</v>
      </c>
      <c r="G491" s="15">
        <f>VLOOKUP(B491,'Insumos e Serviços'!$A:$F,6,0)</f>
        <v>76.540000000000006</v>
      </c>
      <c r="H491" s="15">
        <f t="shared" si="55"/>
        <v>80.36</v>
      </c>
    </row>
    <row r="492" spans="1:8" ht="15" thickTop="1" x14ac:dyDescent="0.2">
      <c r="A492" s="54"/>
      <c r="B492" s="79"/>
      <c r="C492" s="54"/>
      <c r="D492" s="54"/>
      <c r="E492" s="54"/>
      <c r="F492" s="54"/>
      <c r="G492" s="54"/>
      <c r="H492" s="54"/>
    </row>
    <row r="493" spans="1:8" ht="22.5" x14ac:dyDescent="0.2">
      <c r="A493" s="68" t="s">
        <v>457</v>
      </c>
      <c r="B493" s="67" t="str">
        <f>VLOOKUP(A493,'Orçamento Sintético'!$A:$H,2,0)</f>
        <v xml:space="preserve"> MPDFT0625 </v>
      </c>
      <c r="C493" s="67" t="str">
        <f>VLOOKUP(A493,'Orçamento Sintético'!$A:$H,3,0)</f>
        <v>Próprio</v>
      </c>
      <c r="D493" s="68" t="str">
        <f>VLOOKUP(A493,'Orçamento Sintético'!$A:$H,4,0)</f>
        <v>Copia da SINAPI (87269) - Cerâmica grês 30x60cm, assentada com argamassa pré-fabricada, incluindo rejuntamento</v>
      </c>
      <c r="E493" s="67" t="str">
        <f>VLOOKUP(A493,'Orçamento Sintético'!$A:$H,5,0)</f>
        <v>m²</v>
      </c>
      <c r="F493" s="113"/>
      <c r="G493" s="114"/>
      <c r="H493" s="116">
        <f>SUM(H494:H498)</f>
        <v>52.66</v>
      </c>
    </row>
    <row r="494" spans="1:8" x14ac:dyDescent="0.2">
      <c r="A494" s="13" t="str">
        <f>VLOOKUP(B494,'Insumos e Serviços'!$A:$F,3,0)</f>
        <v>Composição</v>
      </c>
      <c r="B494" s="12" t="s">
        <v>3636</v>
      </c>
      <c r="C494" s="12" t="str">
        <f>VLOOKUP(B494,'Insumos e Serviços'!$A:$F,2,0)</f>
        <v>SINAPI</v>
      </c>
      <c r="D494" s="13" t="str">
        <f>VLOOKUP(B494,'Insumos e Serviços'!$A:$F,4,0)</f>
        <v>AZULEJISTA OU LADRILHISTA COM ENCARGOS COMPLEMENTARES</v>
      </c>
      <c r="E494" s="12" t="str">
        <f>VLOOKUP(B494,'Insumos e Serviços'!$A:$F,5,0)</f>
        <v>H</v>
      </c>
      <c r="F494" s="66">
        <v>0.61</v>
      </c>
      <c r="G494" s="15">
        <f>VLOOKUP(B494,'Insumos e Serviços'!$A:$F,6,0)</f>
        <v>23.17</v>
      </c>
      <c r="H494" s="15">
        <f t="shared" ref="H494:H498" si="56">TRUNC(F494*G494,2)</f>
        <v>14.13</v>
      </c>
    </row>
    <row r="495" spans="1:8" x14ac:dyDescent="0.2">
      <c r="A495" s="13" t="str">
        <f>VLOOKUP(B495,'Insumos e Serviços'!$A:$F,3,0)</f>
        <v>Composição</v>
      </c>
      <c r="B495" s="12" t="s">
        <v>3379</v>
      </c>
      <c r="C495" s="12" t="str">
        <f>VLOOKUP(B495,'Insumos e Serviços'!$A:$F,2,0)</f>
        <v>SINAPI</v>
      </c>
      <c r="D495" s="13" t="str">
        <f>VLOOKUP(B495,'Insumos e Serviços'!$A:$F,4,0)</f>
        <v>SERVENTE COM ENCARGOS COMPLEMENTARES</v>
      </c>
      <c r="E495" s="12" t="str">
        <f>VLOOKUP(B495,'Insumos e Serviços'!$A:$F,5,0)</f>
        <v>H</v>
      </c>
      <c r="F495" s="66">
        <v>0.34</v>
      </c>
      <c r="G495" s="15">
        <f>VLOOKUP(B495,'Insumos e Serviços'!$A:$F,6,0)</f>
        <v>17.170000000000002</v>
      </c>
      <c r="H495" s="15">
        <f t="shared" si="56"/>
        <v>5.83</v>
      </c>
    </row>
    <row r="496" spans="1:8" ht="22.5" x14ac:dyDescent="0.2">
      <c r="A496" s="13" t="str">
        <f>VLOOKUP(B496,'Insumos e Serviços'!$A:$F,3,0)</f>
        <v>Insumo</v>
      </c>
      <c r="B496" s="12" t="s">
        <v>2891</v>
      </c>
      <c r="C496" s="12" t="str">
        <f>VLOOKUP(B496,'Insumos e Serviços'!$A:$F,2,0)</f>
        <v>SINAPI</v>
      </c>
      <c r="D496" s="13" t="str">
        <f>VLOOKUP(B496,'Insumos e Serviços'!$A:$F,4,0)</f>
        <v>REVESTIMENTO EM CERAMICA ESMALTADA EXTRA, PEI MENOR OU IGUAL A 3, FORMATO MENOR OU IGUAL A 2025 CM2</v>
      </c>
      <c r="E496" s="12" t="str">
        <f>VLOOKUP(B496,'Insumos e Serviços'!$A:$F,5,0)</f>
        <v>m²</v>
      </c>
      <c r="F496" s="66">
        <v>1.07</v>
      </c>
      <c r="G496" s="15">
        <f>VLOOKUP(B496,'Insumos e Serviços'!$A:$F,6,0)</f>
        <v>27.82</v>
      </c>
      <c r="H496" s="15">
        <f t="shared" si="56"/>
        <v>29.76</v>
      </c>
    </row>
    <row r="497" spans="1:8" x14ac:dyDescent="0.2">
      <c r="A497" s="13" t="str">
        <f>VLOOKUP(B497,'Insumos e Serviços'!$A:$F,3,0)</f>
        <v>Insumo</v>
      </c>
      <c r="B497" s="12" t="s">
        <v>2439</v>
      </c>
      <c r="C497" s="12" t="str">
        <f>VLOOKUP(B497,'Insumos e Serviços'!$A:$F,2,0)</f>
        <v>SINAPI</v>
      </c>
      <c r="D497" s="13" t="str">
        <f>VLOOKUP(B497,'Insumos e Serviços'!$A:$F,4,0)</f>
        <v>ARGAMASSA COLANTE AC I PARA CERAMICAS</v>
      </c>
      <c r="E497" s="12" t="str">
        <f>VLOOKUP(B497,'Insumos e Serviços'!$A:$F,5,0)</f>
        <v>KG</v>
      </c>
      <c r="F497" s="66">
        <v>4.8600000000000003</v>
      </c>
      <c r="G497" s="15">
        <f>VLOOKUP(B497,'Insumos e Serviços'!$A:$F,6,0)</f>
        <v>0.45</v>
      </c>
      <c r="H497" s="15">
        <f t="shared" si="56"/>
        <v>2.1800000000000002</v>
      </c>
    </row>
    <row r="498" spans="1:8" ht="15" thickBot="1" x14ac:dyDescent="0.25">
      <c r="A498" s="13" t="str">
        <f>VLOOKUP(B498,'Insumos e Serviços'!$A:$F,3,0)</f>
        <v>Insumo</v>
      </c>
      <c r="B498" s="12" t="s">
        <v>2581</v>
      </c>
      <c r="C498" s="12" t="str">
        <f>VLOOKUP(B498,'Insumos e Serviços'!$A:$F,2,0)</f>
        <v>SINAPI</v>
      </c>
      <c r="D498" s="13" t="str">
        <f>VLOOKUP(B498,'Insumos e Serviços'!$A:$F,4,0)</f>
        <v>REJUNTE COLORIDO, CIMENTICIO</v>
      </c>
      <c r="E498" s="12" t="str">
        <f>VLOOKUP(B498,'Insumos e Serviços'!$A:$F,5,0)</f>
        <v>KG</v>
      </c>
      <c r="F498" s="66">
        <v>0.28999999999999998</v>
      </c>
      <c r="G498" s="15">
        <f>VLOOKUP(B498,'Insumos e Serviços'!$A:$F,6,0)</f>
        <v>2.64</v>
      </c>
      <c r="H498" s="15">
        <f t="shared" si="56"/>
        <v>0.76</v>
      </c>
    </row>
    <row r="499" spans="1:8" ht="15" thickTop="1" x14ac:dyDescent="0.2">
      <c r="A499" s="54"/>
      <c r="B499" s="79"/>
      <c r="C499" s="54"/>
      <c r="D499" s="54"/>
      <c r="E499" s="54"/>
      <c r="F499" s="54"/>
      <c r="G499" s="54"/>
      <c r="H499" s="54"/>
    </row>
    <row r="500" spans="1:8" x14ac:dyDescent="0.2">
      <c r="A500" s="58" t="s">
        <v>460</v>
      </c>
      <c r="B500" s="77"/>
      <c r="C500" s="58"/>
      <c r="D500" s="58" t="s">
        <v>461</v>
      </c>
      <c r="E500" s="59"/>
      <c r="F500" s="60"/>
      <c r="G500" s="58"/>
      <c r="H500" s="61"/>
    </row>
    <row r="501" spans="1:8" ht="22.5" x14ac:dyDescent="0.2">
      <c r="A501" s="68" t="s">
        <v>465</v>
      </c>
      <c r="B501" s="67" t="str">
        <f>VLOOKUP(A501,'Orçamento Sintético'!$A:$H,2,0)</f>
        <v xml:space="preserve"> MPDFT1051 </v>
      </c>
      <c r="C501" s="67" t="str">
        <f>VLOOKUP(A501,'Orçamento Sintético'!$A:$H,3,0)</f>
        <v>Próprio</v>
      </c>
      <c r="D501" s="68" t="str">
        <f>VLOOKUP(A501,'Orçamento Sintético'!$A:$H,4,0)</f>
        <v>Copia da SBC (023361) - Execução de visita em forro de gesso, DM 60 x 60cm, inclusive acabamento em perfis de alumínio na cor branca</v>
      </c>
      <c r="E501" s="67" t="str">
        <f>VLOOKUP(A501,'Orçamento Sintético'!$A:$H,5,0)</f>
        <v>un</v>
      </c>
      <c r="F501" s="113"/>
      <c r="G501" s="114"/>
      <c r="H501" s="116">
        <f>SUM(H502:H505)</f>
        <v>148.53</v>
      </c>
    </row>
    <row r="502" spans="1:8" x14ac:dyDescent="0.2">
      <c r="A502" s="13" t="str">
        <f>VLOOKUP(B502,'Insumos e Serviços'!$A:$F,3,0)</f>
        <v>Composição</v>
      </c>
      <c r="B502" s="12" t="s">
        <v>3650</v>
      </c>
      <c r="C502" s="12" t="str">
        <f>VLOOKUP(B502,'Insumos e Serviços'!$A:$F,2,0)</f>
        <v>SINAPI</v>
      </c>
      <c r="D502" s="13" t="str">
        <f>VLOOKUP(B502,'Insumos e Serviços'!$A:$F,4,0)</f>
        <v>GESSEIRO COM ENCARGOS COMPLEMENTARES</v>
      </c>
      <c r="E502" s="12" t="str">
        <f>VLOOKUP(B502,'Insumos e Serviços'!$A:$F,5,0)</f>
        <v>H</v>
      </c>
      <c r="F502" s="66">
        <v>0.65700000000000003</v>
      </c>
      <c r="G502" s="15">
        <f>VLOOKUP(B502,'Insumos e Serviços'!$A:$F,6,0)</f>
        <v>23.13</v>
      </c>
      <c r="H502" s="15">
        <f t="shared" ref="H502:H505" si="57">TRUNC(F502*G502,2)</f>
        <v>15.19</v>
      </c>
    </row>
    <row r="503" spans="1:8" x14ac:dyDescent="0.2">
      <c r="A503" s="13" t="str">
        <f>VLOOKUP(B503,'Insumos e Serviços'!$A:$F,3,0)</f>
        <v>Composição</v>
      </c>
      <c r="B503" s="12" t="s">
        <v>3404</v>
      </c>
      <c r="C503" s="12" t="str">
        <f>VLOOKUP(B503,'Insumos e Serviços'!$A:$F,2,0)</f>
        <v>SINAPI</v>
      </c>
      <c r="D503" s="13" t="str">
        <f>VLOOKUP(B503,'Insumos e Serviços'!$A:$F,4,0)</f>
        <v>AJUDANTE ESPECIALIZADO COM ENCARGOS COMPLEMENTARES</v>
      </c>
      <c r="E503" s="12" t="str">
        <f>VLOOKUP(B503,'Insumos e Serviços'!$A:$F,5,0)</f>
        <v>H</v>
      </c>
      <c r="F503" s="66">
        <v>0.65700000000000003</v>
      </c>
      <c r="G503" s="15">
        <f>VLOOKUP(B503,'Insumos e Serviços'!$A:$F,6,0)</f>
        <v>20.39</v>
      </c>
      <c r="H503" s="15">
        <f t="shared" si="57"/>
        <v>13.39</v>
      </c>
    </row>
    <row r="504" spans="1:8" x14ac:dyDescent="0.2">
      <c r="A504" s="13" t="str">
        <f>VLOOKUP(B504,'Insumos e Serviços'!$A:$F,3,0)</f>
        <v>Insumo</v>
      </c>
      <c r="B504" s="12" t="s">
        <v>3099</v>
      </c>
      <c r="C504" s="12" t="str">
        <f>VLOOKUP(B504,'Insumos e Serviços'!$A:$F,2,0)</f>
        <v>SINAPI</v>
      </c>
      <c r="D504" s="13" t="str">
        <f>VLOOKUP(B504,'Insumos e Serviços'!$A:$F,4,0)</f>
        <v>CANTONEIRA ALUMINIO ABAS IGUAIS 1 ", E = 3 /16 "</v>
      </c>
      <c r="E504" s="12" t="str">
        <f>VLOOKUP(B504,'Insumos e Serviços'!$A:$F,5,0)</f>
        <v>M</v>
      </c>
      <c r="F504" s="66">
        <v>6</v>
      </c>
      <c r="G504" s="15">
        <f>VLOOKUP(B504,'Insumos e Serviços'!$A:$F,6,0)</f>
        <v>19.16</v>
      </c>
      <c r="H504" s="15">
        <f t="shared" si="57"/>
        <v>114.96</v>
      </c>
    </row>
    <row r="505" spans="1:8" ht="23.25" thickBot="1" x14ac:dyDescent="0.25">
      <c r="A505" s="13" t="str">
        <f>VLOOKUP(B505,'Insumos e Serviços'!$A:$F,3,0)</f>
        <v>Insumo</v>
      </c>
      <c r="B505" s="12" t="s">
        <v>2517</v>
      </c>
      <c r="C505" s="12" t="str">
        <f>VLOOKUP(B505,'Insumos e Serviços'!$A:$F,2,0)</f>
        <v>SINAPI</v>
      </c>
      <c r="D505" s="13" t="str">
        <f>VLOOKUP(B505,'Insumos e Serviços'!$A:$F,4,0)</f>
        <v>CHAPA DE GESSO ACARTONADO, STANDARD (ST), COR BRANCA, E = 12,5 MM, 1200 X 1800 MM (L X C)</v>
      </c>
      <c r="E505" s="12" t="str">
        <f>VLOOKUP(B505,'Insumos e Serviços'!$A:$F,5,0)</f>
        <v>m²</v>
      </c>
      <c r="F505" s="66">
        <v>0.39600000000000002</v>
      </c>
      <c r="G505" s="15">
        <f>VLOOKUP(B505,'Insumos e Serviços'!$A:$F,6,0)</f>
        <v>12.62</v>
      </c>
      <c r="H505" s="15">
        <f t="shared" si="57"/>
        <v>4.99</v>
      </c>
    </row>
    <row r="506" spans="1:8" ht="15" thickTop="1" x14ac:dyDescent="0.2">
      <c r="A506" s="54"/>
      <c r="B506" s="79"/>
      <c r="C506" s="54"/>
      <c r="D506" s="54"/>
      <c r="E506" s="54"/>
      <c r="F506" s="54"/>
      <c r="G506" s="54"/>
      <c r="H506" s="54"/>
    </row>
    <row r="507" spans="1:8" x14ac:dyDescent="0.2">
      <c r="A507" s="68" t="s">
        <v>468</v>
      </c>
      <c r="B507" s="67" t="str">
        <f>VLOOKUP(A507,'Orçamento Sintético'!$A:$H,2,0)</f>
        <v xml:space="preserve"> MPDFT1052 </v>
      </c>
      <c r="C507" s="67" t="str">
        <f>VLOOKUP(A507,'Orçamento Sintético'!$A:$H,3,0)</f>
        <v>Próprio</v>
      </c>
      <c r="D507" s="68" t="str">
        <f>VLOOKUP(A507,'Orçamento Sintético'!$A:$H,4,0)</f>
        <v>Tabica metálica pré pintada, para forro em gesso acartonado</v>
      </c>
      <c r="E507" s="67" t="str">
        <f>VLOOKUP(A507,'Orçamento Sintético'!$A:$H,5,0)</f>
        <v>m</v>
      </c>
      <c r="F507" s="113"/>
      <c r="G507" s="114"/>
      <c r="H507" s="116">
        <f>SUM(H508:H508)</f>
        <v>11.99</v>
      </c>
    </row>
    <row r="508" spans="1:8" ht="15" thickBot="1" x14ac:dyDescent="0.25">
      <c r="A508" s="13" t="str">
        <f>VLOOKUP(B508,'Insumos e Serviços'!$A:$F,3,0)</f>
        <v>Insumo</v>
      </c>
      <c r="B508" s="12" t="s">
        <v>3140</v>
      </c>
      <c r="C508" s="12" t="str">
        <f>VLOOKUP(B508,'Insumos e Serviços'!$A:$F,2,0)</f>
        <v>Próprio</v>
      </c>
      <c r="D508" s="13" t="str">
        <f>VLOOKUP(B508,'Insumos e Serviços'!$A:$F,4,0)</f>
        <v>Fornecimento e instalação de tabica metálica pré pintada, para forro em gesso acartonado</v>
      </c>
      <c r="E508" s="12" t="str">
        <f>VLOOKUP(B508,'Insumos e Serviços'!$A:$F,5,0)</f>
        <v>m</v>
      </c>
      <c r="F508" s="66">
        <v>1</v>
      </c>
      <c r="G508" s="15">
        <f>VLOOKUP(B508,'Insumos e Serviços'!$A:$F,6,0)</f>
        <v>11.99</v>
      </c>
      <c r="H508" s="15">
        <f>TRUNC(F508*G508,2)</f>
        <v>11.99</v>
      </c>
    </row>
    <row r="509" spans="1:8" ht="15" thickTop="1" x14ac:dyDescent="0.2">
      <c r="A509" s="54"/>
      <c r="B509" s="79"/>
      <c r="C509" s="54"/>
      <c r="D509" s="54"/>
      <c r="E509" s="54"/>
      <c r="F509" s="54"/>
      <c r="G509" s="54"/>
      <c r="H509" s="54"/>
    </row>
    <row r="510" spans="1:8" x14ac:dyDescent="0.2">
      <c r="A510" s="58" t="s">
        <v>471</v>
      </c>
      <c r="B510" s="77"/>
      <c r="C510" s="58"/>
      <c r="D510" s="58" t="s">
        <v>472</v>
      </c>
      <c r="E510" s="59"/>
      <c r="F510" s="60"/>
      <c r="G510" s="58"/>
      <c r="H510" s="61"/>
    </row>
    <row r="511" spans="1:8" x14ac:dyDescent="0.2">
      <c r="A511" s="68" t="s">
        <v>486</v>
      </c>
      <c r="B511" s="67" t="str">
        <f>VLOOKUP(A511,'Orçamento Sintético'!$A:$H,2,0)</f>
        <v xml:space="preserve"> MPDFT0022 </v>
      </c>
      <c r="C511" s="67" t="str">
        <f>VLOOKUP(A511,'Orçamento Sintético'!$A:$H,3,0)</f>
        <v>Próprio</v>
      </c>
      <c r="D511" s="68" t="str">
        <f>VLOOKUP(A511,'Orçamento Sintético'!$A:$H,4,0)</f>
        <v>Copia da SINAPI (84665) - Pintura de sinalização vertical em faixas amarelo e preto</v>
      </c>
      <c r="E511" s="67" t="str">
        <f>VLOOKUP(A511,'Orçamento Sintético'!$A:$H,5,0)</f>
        <v>m²</v>
      </c>
      <c r="F511" s="113"/>
      <c r="G511" s="114"/>
      <c r="H511" s="116">
        <f>SUM(H512:H514)</f>
        <v>23.11</v>
      </c>
    </row>
    <row r="512" spans="1:8" x14ac:dyDescent="0.2">
      <c r="A512" s="13" t="str">
        <f>VLOOKUP(B512,'Insumos e Serviços'!$A:$F,3,0)</f>
        <v>Composição</v>
      </c>
      <c r="B512" s="12" t="s">
        <v>3402</v>
      </c>
      <c r="C512" s="12" t="str">
        <f>VLOOKUP(B512,'Insumos e Serviços'!$A:$F,2,0)</f>
        <v>SINAPI</v>
      </c>
      <c r="D512" s="13" t="str">
        <f>VLOOKUP(B512,'Insumos e Serviços'!$A:$F,4,0)</f>
        <v>PINTOR COM ENCARGOS COMPLEMENTARES</v>
      </c>
      <c r="E512" s="12" t="str">
        <f>VLOOKUP(B512,'Insumos e Serviços'!$A:$F,5,0)</f>
        <v>H</v>
      </c>
      <c r="F512" s="66">
        <v>0.5</v>
      </c>
      <c r="G512" s="15">
        <f>VLOOKUP(B512,'Insumos e Serviços'!$A:$F,6,0)</f>
        <v>24.24</v>
      </c>
      <c r="H512" s="15">
        <f t="shared" ref="H512:H514" si="58">TRUNC(F512*G512,2)</f>
        <v>12.12</v>
      </c>
    </row>
    <row r="513" spans="1:8" x14ac:dyDescent="0.2">
      <c r="A513" s="13" t="str">
        <f>VLOOKUP(B513,'Insumos e Serviços'!$A:$F,3,0)</f>
        <v>Composição</v>
      </c>
      <c r="B513" s="12" t="s">
        <v>3379</v>
      </c>
      <c r="C513" s="12" t="str">
        <f>VLOOKUP(B513,'Insumos e Serviços'!$A:$F,2,0)</f>
        <v>SINAPI</v>
      </c>
      <c r="D513" s="13" t="str">
        <f>VLOOKUP(B513,'Insumos e Serviços'!$A:$F,4,0)</f>
        <v>SERVENTE COM ENCARGOS COMPLEMENTARES</v>
      </c>
      <c r="E513" s="12" t="str">
        <f>VLOOKUP(B513,'Insumos e Serviços'!$A:$F,5,0)</f>
        <v>H</v>
      </c>
      <c r="F513" s="66">
        <v>0.33</v>
      </c>
      <c r="G513" s="15">
        <f>VLOOKUP(B513,'Insumos e Serviços'!$A:$F,6,0)</f>
        <v>17.170000000000002</v>
      </c>
      <c r="H513" s="15">
        <f t="shared" si="58"/>
        <v>5.66</v>
      </c>
    </row>
    <row r="514" spans="1:8" ht="15" thickBot="1" x14ac:dyDescent="0.25">
      <c r="A514" s="13" t="str">
        <f>VLOOKUP(B514,'Insumos e Serviços'!$A:$F,3,0)</f>
        <v>Insumo</v>
      </c>
      <c r="B514" s="12" t="s">
        <v>2553</v>
      </c>
      <c r="C514" s="12" t="str">
        <f>VLOOKUP(B514,'Insumos e Serviços'!$A:$F,2,0)</f>
        <v>SINAPI</v>
      </c>
      <c r="D514" s="13" t="str">
        <f>VLOOKUP(B514,'Insumos e Serviços'!$A:$F,4,0)</f>
        <v>TINTA A BASE DE RESINA ACRILICA, PARA SINALIZACAO HORIZONTAL VIARIA (NBR 11862)</v>
      </c>
      <c r="E514" s="12" t="str">
        <f>VLOOKUP(B514,'Insumos e Serviços'!$A:$F,5,0)</f>
        <v>L</v>
      </c>
      <c r="F514" s="66">
        <v>0.35</v>
      </c>
      <c r="G514" s="15">
        <f>VLOOKUP(B514,'Insumos e Serviços'!$A:$F,6,0)</f>
        <v>15.24</v>
      </c>
      <c r="H514" s="15">
        <f t="shared" si="58"/>
        <v>5.33</v>
      </c>
    </row>
    <row r="515" spans="1:8" ht="15" thickTop="1" x14ac:dyDescent="0.2">
      <c r="A515" s="54"/>
      <c r="B515" s="79"/>
      <c r="C515" s="54"/>
      <c r="D515" s="54"/>
      <c r="E515" s="54"/>
      <c r="F515" s="54"/>
      <c r="G515" s="54"/>
      <c r="H515" s="54"/>
    </row>
    <row r="516" spans="1:8" x14ac:dyDescent="0.2">
      <c r="A516" s="58" t="s">
        <v>492</v>
      </c>
      <c r="B516" s="77"/>
      <c r="C516" s="58"/>
      <c r="D516" s="58" t="s">
        <v>493</v>
      </c>
      <c r="E516" s="59"/>
      <c r="F516" s="60"/>
      <c r="G516" s="58"/>
      <c r="H516" s="61"/>
    </row>
    <row r="517" spans="1:8" ht="22.5" x14ac:dyDescent="0.2">
      <c r="A517" s="68" t="s">
        <v>495</v>
      </c>
      <c r="B517" s="67" t="str">
        <f>VLOOKUP(A517,'Orçamento Sintético'!$A:$H,2,0)</f>
        <v xml:space="preserve"> MPDFT1054 </v>
      </c>
      <c r="C517" s="67" t="str">
        <f>VLOOKUP(A517,'Orçamento Sintético'!$A:$H,3,0)</f>
        <v>Próprio</v>
      </c>
      <c r="D517" s="68" t="str">
        <f>VLOOKUP(A517,'Orçamento Sintético'!$A:$H,4,0)</f>
        <v>Copia da ORSE (10027) - Impermeabilização com solução elastomérica e tela de poliéster com malha 2x2mm, ref. Vitlastic 50/70</v>
      </c>
      <c r="E517" s="67" t="str">
        <f>VLOOKUP(A517,'Orçamento Sintético'!$A:$H,5,0)</f>
        <v>m²</v>
      </c>
      <c r="F517" s="113"/>
      <c r="G517" s="114"/>
      <c r="H517" s="116">
        <f>SUM(H518:H522)</f>
        <v>93.59</v>
      </c>
    </row>
    <row r="518" spans="1:8" x14ac:dyDescent="0.2">
      <c r="A518" s="13" t="str">
        <f>VLOOKUP(B518,'Insumos e Serviços'!$A:$F,3,0)</f>
        <v>Composição</v>
      </c>
      <c r="B518" s="12" t="s">
        <v>3379</v>
      </c>
      <c r="C518" s="12" t="str">
        <f>VLOOKUP(B518,'Insumos e Serviços'!$A:$F,2,0)</f>
        <v>SINAPI</v>
      </c>
      <c r="D518" s="13" t="str">
        <f>VLOOKUP(B518,'Insumos e Serviços'!$A:$F,4,0)</f>
        <v>SERVENTE COM ENCARGOS COMPLEMENTARES</v>
      </c>
      <c r="E518" s="12" t="str">
        <f>VLOOKUP(B518,'Insumos e Serviços'!$A:$F,5,0)</f>
        <v>H</v>
      </c>
      <c r="F518" s="66">
        <v>1</v>
      </c>
      <c r="G518" s="15">
        <f>VLOOKUP(B518,'Insumos e Serviços'!$A:$F,6,0)</f>
        <v>17.170000000000002</v>
      </c>
      <c r="H518" s="15">
        <f t="shared" ref="H518:H522" si="59">TRUNC(F518*G518,2)</f>
        <v>17.170000000000002</v>
      </c>
    </row>
    <row r="519" spans="1:8" x14ac:dyDescent="0.2">
      <c r="A519" s="13" t="str">
        <f>VLOOKUP(B519,'Insumos e Serviços'!$A:$F,3,0)</f>
        <v>Composição</v>
      </c>
      <c r="B519" s="12" t="s">
        <v>3614</v>
      </c>
      <c r="C519" s="12" t="str">
        <f>VLOOKUP(B519,'Insumos e Serviços'!$A:$F,2,0)</f>
        <v>SINAPI</v>
      </c>
      <c r="D519" s="13" t="str">
        <f>VLOOKUP(B519,'Insumos e Serviços'!$A:$F,4,0)</f>
        <v>IMPERMEABILIZADOR COM ENCARGOS COMPLEMENTARES</v>
      </c>
      <c r="E519" s="12" t="str">
        <f>VLOOKUP(B519,'Insumos e Serviços'!$A:$F,5,0)</f>
        <v>H</v>
      </c>
      <c r="F519" s="66">
        <v>0.5</v>
      </c>
      <c r="G519" s="15">
        <f>VLOOKUP(B519,'Insumos e Serviços'!$A:$F,6,0)</f>
        <v>23.25</v>
      </c>
      <c r="H519" s="15">
        <f t="shared" si="59"/>
        <v>11.62</v>
      </c>
    </row>
    <row r="520" spans="1:8" x14ac:dyDescent="0.2">
      <c r="A520" s="13" t="str">
        <f>VLOOKUP(B520,'Insumos e Serviços'!$A:$F,3,0)</f>
        <v>Insumo</v>
      </c>
      <c r="B520" s="12" t="s">
        <v>3008</v>
      </c>
      <c r="C520" s="12" t="str">
        <f>VLOOKUP(B520,'Insumos e Serviços'!$A:$F,2,0)</f>
        <v>SINAPI</v>
      </c>
      <c r="D520" s="13" t="str">
        <f>VLOOKUP(B520,'Insumos e Serviços'!$A:$F,4,0)</f>
        <v>VEU POLIESTER</v>
      </c>
      <c r="E520" s="12" t="str">
        <f>VLOOKUP(B520,'Insumos e Serviços'!$A:$F,5,0)</f>
        <v>m²</v>
      </c>
      <c r="F520" s="66">
        <v>1.1000000000000001</v>
      </c>
      <c r="G520" s="15">
        <f>VLOOKUP(B520,'Insumos e Serviços'!$A:$F,6,0)</f>
        <v>4.5599999999999996</v>
      </c>
      <c r="H520" s="15">
        <f t="shared" si="59"/>
        <v>5.01</v>
      </c>
    </row>
    <row r="521" spans="1:8" x14ac:dyDescent="0.2">
      <c r="A521" s="13" t="str">
        <f>VLOOKUP(B521,'Insumos e Serviços'!$A:$F,3,0)</f>
        <v>Insumo</v>
      </c>
      <c r="B521" s="12" t="s">
        <v>2731</v>
      </c>
      <c r="C521" s="12" t="str">
        <f>VLOOKUP(B521,'Insumos e Serviços'!$A:$F,2,0)</f>
        <v>SINAPI</v>
      </c>
      <c r="D521" s="13" t="str">
        <f>VLOOKUP(B521,'Insumos e Serviços'!$A:$F,4,0)</f>
        <v>SOLUCAO ASFALTICA ELASTOMERICA PARA IMPRIMACAO, APLICACAO A FRIO</v>
      </c>
      <c r="E521" s="12" t="str">
        <f>VLOOKUP(B521,'Insumos e Serviços'!$A:$F,5,0)</f>
        <v>L</v>
      </c>
      <c r="F521" s="66">
        <v>0.45</v>
      </c>
      <c r="G521" s="15">
        <f>VLOOKUP(B521,'Insumos e Serviços'!$A:$F,6,0)</f>
        <v>10.38</v>
      </c>
      <c r="H521" s="15">
        <f t="shared" si="59"/>
        <v>4.67</v>
      </c>
    </row>
    <row r="522" spans="1:8" ht="34.5" thickBot="1" x14ac:dyDescent="0.25">
      <c r="A522" s="13" t="str">
        <f>VLOOKUP(B522,'Insumos e Serviços'!$A:$F,3,0)</f>
        <v>Insumo</v>
      </c>
      <c r="B522" s="12" t="s">
        <v>3184</v>
      </c>
      <c r="C522" s="12" t="str">
        <f>VLOOKUP(B522,'Insumos e Serviços'!$A:$F,2,0)</f>
        <v>SINAPI</v>
      </c>
      <c r="D522" s="13" t="str">
        <f>VLOOKUP(B522,'Insumos e Serviços'!$A:$F,4,0)</f>
        <v>MANTA LIQUIDA DE BASE ASFALTICA MODIFICADA COM A ADICAO DE ELASTOMEROS DILUIDOS EM SOLVENTE ORGANICO, APLICACAO A FRIO (MEMBRANA IMPERMEABILIZANTE ASFASTICA)</v>
      </c>
      <c r="E522" s="12" t="str">
        <f>VLOOKUP(B522,'Insumos e Serviços'!$A:$F,5,0)</f>
        <v>KG</v>
      </c>
      <c r="F522" s="66">
        <v>3.5</v>
      </c>
      <c r="G522" s="15">
        <f>VLOOKUP(B522,'Insumos e Serviços'!$A:$F,6,0)</f>
        <v>15.75</v>
      </c>
      <c r="H522" s="15">
        <f t="shared" si="59"/>
        <v>55.12</v>
      </c>
    </row>
    <row r="523" spans="1:8" ht="15" thickTop="1" x14ac:dyDescent="0.2">
      <c r="A523" s="54"/>
      <c r="B523" s="79"/>
      <c r="C523" s="54"/>
      <c r="D523" s="54"/>
      <c r="E523" s="54"/>
      <c r="F523" s="54"/>
      <c r="G523" s="54"/>
      <c r="H523" s="54"/>
    </row>
    <row r="524" spans="1:8" ht="22.5" x14ac:dyDescent="0.2">
      <c r="A524" s="68" t="s">
        <v>498</v>
      </c>
      <c r="B524" s="67" t="str">
        <f>VLOOKUP(A524,'Orçamento Sintético'!$A:$H,2,0)</f>
        <v xml:space="preserve"> MPDFT0480 </v>
      </c>
      <c r="C524" s="67" t="str">
        <f>VLOOKUP(A524,'Orçamento Sintético'!$A:$H,3,0)</f>
        <v>Próprio</v>
      </c>
      <c r="D524" s="68" t="str">
        <f>VLOOKUP(A524,'Orçamento Sintético'!$A:$H,4,0)</f>
        <v>Copia da SINAPI (98546) - Impermeabilização de superfície com manta asfáltica (com polímeros elastoméricos), e=4mm, ref. Torodin Extra, colada com asfalto derretido</v>
      </c>
      <c r="E524" s="67" t="str">
        <f>VLOOKUP(A524,'Orçamento Sintético'!$A:$H,5,0)</f>
        <v>m²</v>
      </c>
      <c r="F524" s="113"/>
      <c r="G524" s="114"/>
      <c r="H524" s="116">
        <f>SUM(H525:H530)</f>
        <v>96.47</v>
      </c>
    </row>
    <row r="525" spans="1:8" x14ac:dyDescent="0.2">
      <c r="A525" s="13" t="str">
        <f>VLOOKUP(B525,'Insumos e Serviços'!$A:$F,3,0)</f>
        <v>Composição</v>
      </c>
      <c r="B525" s="12" t="s">
        <v>3404</v>
      </c>
      <c r="C525" s="12" t="str">
        <f>VLOOKUP(B525,'Insumos e Serviços'!$A:$F,2,0)</f>
        <v>SINAPI</v>
      </c>
      <c r="D525" s="13" t="str">
        <f>VLOOKUP(B525,'Insumos e Serviços'!$A:$F,4,0)</f>
        <v>AJUDANTE ESPECIALIZADO COM ENCARGOS COMPLEMENTARES</v>
      </c>
      <c r="E525" s="12" t="str">
        <f>VLOOKUP(B525,'Insumos e Serviços'!$A:$F,5,0)</f>
        <v>H</v>
      </c>
      <c r="F525" s="66">
        <v>2.4E-2</v>
      </c>
      <c r="G525" s="15">
        <f>VLOOKUP(B525,'Insumos e Serviços'!$A:$F,6,0)</f>
        <v>20.39</v>
      </c>
      <c r="H525" s="15">
        <f t="shared" ref="H525:H530" si="60">TRUNC(F525*G525,2)</f>
        <v>0.48</v>
      </c>
    </row>
    <row r="526" spans="1:8" x14ac:dyDescent="0.2">
      <c r="A526" s="13" t="str">
        <f>VLOOKUP(B526,'Insumos e Serviços'!$A:$F,3,0)</f>
        <v>Composição</v>
      </c>
      <c r="B526" s="12" t="s">
        <v>3614</v>
      </c>
      <c r="C526" s="12" t="str">
        <f>VLOOKUP(B526,'Insumos e Serviços'!$A:$F,2,0)</f>
        <v>SINAPI</v>
      </c>
      <c r="D526" s="13" t="str">
        <f>VLOOKUP(B526,'Insumos e Serviços'!$A:$F,4,0)</f>
        <v>IMPERMEABILIZADOR COM ENCARGOS COMPLEMENTARES</v>
      </c>
      <c r="E526" s="12" t="str">
        <f>VLOOKUP(B526,'Insumos e Serviços'!$A:$F,5,0)</f>
        <v>H</v>
      </c>
      <c r="F526" s="66">
        <v>0.11799999999999999</v>
      </c>
      <c r="G526" s="15">
        <f>VLOOKUP(B526,'Insumos e Serviços'!$A:$F,6,0)</f>
        <v>23.25</v>
      </c>
      <c r="H526" s="15">
        <f t="shared" si="60"/>
        <v>2.74</v>
      </c>
    </row>
    <row r="527" spans="1:8" ht="22.5" x14ac:dyDescent="0.2">
      <c r="A527" s="13" t="str">
        <f>VLOOKUP(B527,'Insumos e Serviços'!$A:$F,3,0)</f>
        <v>Insumo</v>
      </c>
      <c r="B527" s="12" t="s">
        <v>3204</v>
      </c>
      <c r="C527" s="12" t="str">
        <f>VLOOKUP(B527,'Insumos e Serviços'!$A:$F,2,0)</f>
        <v>SINAPI</v>
      </c>
      <c r="D527" s="13" t="str">
        <f>VLOOKUP(B527,'Insumos e Serviços'!$A:$F,4,0)</f>
        <v>MANTA ASFALTICA ELASTOMERICA EM POLIESTER 4 MM, TIPO III, CLASSE B, ACABAMENTO PP (NBR 9952)</v>
      </c>
      <c r="E527" s="12" t="str">
        <f>VLOOKUP(B527,'Insumos e Serviços'!$A:$F,5,0)</f>
        <v>m²</v>
      </c>
      <c r="F527" s="66">
        <v>1.125</v>
      </c>
      <c r="G527" s="15">
        <f>VLOOKUP(B527,'Insumos e Serviços'!$A:$F,6,0)</f>
        <v>42.78</v>
      </c>
      <c r="H527" s="15">
        <f t="shared" si="60"/>
        <v>48.12</v>
      </c>
    </row>
    <row r="528" spans="1:8" x14ac:dyDescent="0.2">
      <c r="A528" s="13" t="str">
        <f>VLOOKUP(B528,'Insumos e Serviços'!$A:$F,3,0)</f>
        <v>Insumo</v>
      </c>
      <c r="B528" s="12" t="s">
        <v>2464</v>
      </c>
      <c r="C528" s="12" t="str">
        <f>VLOOKUP(B528,'Insumos e Serviços'!$A:$F,2,0)</f>
        <v>SINAPI</v>
      </c>
      <c r="D528" s="13" t="str">
        <f>VLOOKUP(B528,'Insumos e Serviços'!$A:$F,4,0)</f>
        <v>GAS DE COZINHA - GLP</v>
      </c>
      <c r="E528" s="12" t="str">
        <f>VLOOKUP(B528,'Insumos e Serviços'!$A:$F,5,0)</f>
        <v>KG</v>
      </c>
      <c r="F528" s="66">
        <v>0.10100000000000001</v>
      </c>
      <c r="G528" s="15">
        <f>VLOOKUP(B528,'Insumos e Serviços'!$A:$F,6,0)</f>
        <v>6.19</v>
      </c>
      <c r="H528" s="15">
        <f t="shared" si="60"/>
        <v>0.62</v>
      </c>
    </row>
    <row r="529" spans="1:8" ht="22.5" x14ac:dyDescent="0.2">
      <c r="A529" s="13" t="str">
        <f>VLOOKUP(B529,'Insumos e Serviços'!$A:$F,3,0)</f>
        <v>Insumo</v>
      </c>
      <c r="B529" s="12" t="s">
        <v>2923</v>
      </c>
      <c r="C529" s="12" t="str">
        <f>VLOOKUP(B529,'Insumos e Serviços'!$A:$F,2,0)</f>
        <v>SINAPI</v>
      </c>
      <c r="D529" s="13" t="str">
        <f>VLOOKUP(B529,'Insumos e Serviços'!$A:$F,4,0)</f>
        <v>PRIMER PARA MANTA ASFALTICA A BASE DE ASFALTO MODIFICADO DILUIDO EM SOLVENTE, APLICACAO A FRIO</v>
      </c>
      <c r="E529" s="12" t="str">
        <f>VLOOKUP(B529,'Insumos e Serviços'!$A:$F,5,0)</f>
        <v>L</v>
      </c>
      <c r="F529" s="66">
        <v>0.61499999999999999</v>
      </c>
      <c r="G529" s="15">
        <f>VLOOKUP(B529,'Insumos e Serviços'!$A:$F,6,0)</f>
        <v>14.63</v>
      </c>
      <c r="H529" s="15">
        <f t="shared" si="60"/>
        <v>8.99</v>
      </c>
    </row>
    <row r="530" spans="1:8" ht="23.25" thickBot="1" x14ac:dyDescent="0.25">
      <c r="A530" s="13" t="str">
        <f>VLOOKUP(B530,'Insumos e Serviços'!$A:$F,3,0)</f>
        <v>Insumo</v>
      </c>
      <c r="B530" s="12" t="s">
        <v>3186</v>
      </c>
      <c r="C530" s="12" t="str">
        <f>VLOOKUP(B530,'Insumos e Serviços'!$A:$F,2,0)</f>
        <v>SINAPI</v>
      </c>
      <c r="D530" s="13" t="str">
        <f>VLOOKUP(B530,'Insumos e Serviços'!$A:$F,4,0)</f>
        <v>ASFALTO MODIFICADO TIPO II - NBR 9910 (ASFALTO OXIDADO PARA IMPERMEABILIZACAO, COEFICIENTE DE PENETRACAO 20-35)</v>
      </c>
      <c r="E530" s="12" t="str">
        <f>VLOOKUP(B530,'Insumos e Serviços'!$A:$F,5,0)</f>
        <v>KG</v>
      </c>
      <c r="F530" s="66">
        <v>3</v>
      </c>
      <c r="G530" s="15">
        <f>VLOOKUP(B530,'Insumos e Serviços'!$A:$F,6,0)</f>
        <v>11.84</v>
      </c>
      <c r="H530" s="15">
        <f t="shared" si="60"/>
        <v>35.520000000000003</v>
      </c>
    </row>
    <row r="531" spans="1:8" ht="15" thickTop="1" x14ac:dyDescent="0.2">
      <c r="A531" s="54"/>
      <c r="B531" s="79"/>
      <c r="C531" s="54"/>
      <c r="D531" s="54"/>
      <c r="E531" s="54"/>
      <c r="F531" s="54"/>
      <c r="G531" s="54"/>
      <c r="H531" s="54"/>
    </row>
    <row r="532" spans="1:8" ht="33.75" x14ac:dyDescent="0.2">
      <c r="A532" s="68" t="s">
        <v>501</v>
      </c>
      <c r="B532" s="67" t="str">
        <f>VLOOKUP(A532,'Orçamento Sintético'!$A:$H,2,0)</f>
        <v xml:space="preserve"> MPDFT0481 </v>
      </c>
      <c r="C532" s="67" t="str">
        <f>VLOOKUP(A532,'Orçamento Sintético'!$A:$H,3,0)</f>
        <v>Próprio</v>
      </c>
      <c r="D532" s="68" t="str">
        <f>VLOOKUP(A532,'Orçamento Sintético'!$A:$H,4,0)</f>
        <v>Copia da SINAPI (98546) - Impermeabilização de superfície com manta asfáltica antirraiz (com polímeros elastoméricos), e=4mm, ref. Torodin Extra, colada com asfalto derretido</v>
      </c>
      <c r="E532" s="67" t="str">
        <f>VLOOKUP(A532,'Orçamento Sintético'!$A:$H,5,0)</f>
        <v>m²</v>
      </c>
      <c r="F532" s="113"/>
      <c r="G532" s="114"/>
      <c r="H532" s="116">
        <f>SUM(H533:H538)</f>
        <v>115.52000000000001</v>
      </c>
    </row>
    <row r="533" spans="1:8" x14ac:dyDescent="0.2">
      <c r="A533" s="13" t="str">
        <f>VLOOKUP(B533,'Insumos e Serviços'!$A:$F,3,0)</f>
        <v>Composição</v>
      </c>
      <c r="B533" s="12" t="s">
        <v>3404</v>
      </c>
      <c r="C533" s="12" t="str">
        <f>VLOOKUP(B533,'Insumos e Serviços'!$A:$F,2,0)</f>
        <v>SINAPI</v>
      </c>
      <c r="D533" s="13" t="str">
        <f>VLOOKUP(B533,'Insumos e Serviços'!$A:$F,4,0)</f>
        <v>AJUDANTE ESPECIALIZADO COM ENCARGOS COMPLEMENTARES</v>
      </c>
      <c r="E533" s="12" t="str">
        <f>VLOOKUP(B533,'Insumos e Serviços'!$A:$F,5,0)</f>
        <v>H</v>
      </c>
      <c r="F533" s="66">
        <v>2.4E-2</v>
      </c>
      <c r="G533" s="15">
        <f>VLOOKUP(B533,'Insumos e Serviços'!$A:$F,6,0)</f>
        <v>20.39</v>
      </c>
      <c r="H533" s="15">
        <f t="shared" ref="H533:H538" si="61">TRUNC(F533*G533,2)</f>
        <v>0.48</v>
      </c>
    </row>
    <row r="534" spans="1:8" x14ac:dyDescent="0.2">
      <c r="A534" s="13" t="str">
        <f>VLOOKUP(B534,'Insumos e Serviços'!$A:$F,3,0)</f>
        <v>Composição</v>
      </c>
      <c r="B534" s="12" t="s">
        <v>3614</v>
      </c>
      <c r="C534" s="12" t="str">
        <f>VLOOKUP(B534,'Insumos e Serviços'!$A:$F,2,0)</f>
        <v>SINAPI</v>
      </c>
      <c r="D534" s="13" t="str">
        <f>VLOOKUP(B534,'Insumos e Serviços'!$A:$F,4,0)</f>
        <v>IMPERMEABILIZADOR COM ENCARGOS COMPLEMENTARES</v>
      </c>
      <c r="E534" s="12" t="str">
        <f>VLOOKUP(B534,'Insumos e Serviços'!$A:$F,5,0)</f>
        <v>H</v>
      </c>
      <c r="F534" s="66">
        <v>0.11799999999999999</v>
      </c>
      <c r="G534" s="15">
        <f>VLOOKUP(B534,'Insumos e Serviços'!$A:$F,6,0)</f>
        <v>23.25</v>
      </c>
      <c r="H534" s="15">
        <f t="shared" si="61"/>
        <v>2.74</v>
      </c>
    </row>
    <row r="535" spans="1:8" x14ac:dyDescent="0.2">
      <c r="A535" s="13" t="str">
        <f>VLOOKUP(B535,'Insumos e Serviços'!$A:$F,3,0)</f>
        <v>Insumo</v>
      </c>
      <c r="B535" s="12" t="s">
        <v>2464</v>
      </c>
      <c r="C535" s="12" t="str">
        <f>VLOOKUP(B535,'Insumos e Serviços'!$A:$F,2,0)</f>
        <v>SINAPI</v>
      </c>
      <c r="D535" s="13" t="str">
        <f>VLOOKUP(B535,'Insumos e Serviços'!$A:$F,4,0)</f>
        <v>GAS DE COZINHA - GLP</v>
      </c>
      <c r="E535" s="12" t="str">
        <f>VLOOKUP(B535,'Insumos e Serviços'!$A:$F,5,0)</f>
        <v>KG</v>
      </c>
      <c r="F535" s="66">
        <v>0.10100000000000001</v>
      </c>
      <c r="G535" s="15">
        <f>VLOOKUP(B535,'Insumos e Serviços'!$A:$F,6,0)</f>
        <v>6.19</v>
      </c>
      <c r="H535" s="15">
        <f t="shared" si="61"/>
        <v>0.62</v>
      </c>
    </row>
    <row r="536" spans="1:8" ht="22.5" x14ac:dyDescent="0.2">
      <c r="A536" s="13" t="str">
        <f>VLOOKUP(B536,'Insumos e Serviços'!$A:$F,3,0)</f>
        <v>Insumo</v>
      </c>
      <c r="B536" s="12" t="s">
        <v>2923</v>
      </c>
      <c r="C536" s="12" t="str">
        <f>VLOOKUP(B536,'Insumos e Serviços'!$A:$F,2,0)</f>
        <v>SINAPI</v>
      </c>
      <c r="D536" s="13" t="str">
        <f>VLOOKUP(B536,'Insumos e Serviços'!$A:$F,4,0)</f>
        <v>PRIMER PARA MANTA ASFALTICA A BASE DE ASFALTO MODIFICADO DILUIDO EM SOLVENTE, APLICACAO A FRIO</v>
      </c>
      <c r="E536" s="12" t="str">
        <f>VLOOKUP(B536,'Insumos e Serviços'!$A:$F,5,0)</f>
        <v>L</v>
      </c>
      <c r="F536" s="66">
        <v>0.61499999999999999</v>
      </c>
      <c r="G536" s="15">
        <f>VLOOKUP(B536,'Insumos e Serviços'!$A:$F,6,0)</f>
        <v>14.63</v>
      </c>
      <c r="H536" s="15">
        <f t="shared" si="61"/>
        <v>8.99</v>
      </c>
    </row>
    <row r="537" spans="1:8" ht="22.5" x14ac:dyDescent="0.2">
      <c r="A537" s="13" t="str">
        <f>VLOOKUP(B537,'Insumos e Serviços'!$A:$F,3,0)</f>
        <v>Insumo</v>
      </c>
      <c r="B537" s="12" t="s">
        <v>3186</v>
      </c>
      <c r="C537" s="12" t="str">
        <f>VLOOKUP(B537,'Insumos e Serviços'!$A:$F,2,0)</f>
        <v>SINAPI</v>
      </c>
      <c r="D537" s="13" t="str">
        <f>VLOOKUP(B537,'Insumos e Serviços'!$A:$F,4,0)</f>
        <v>ASFALTO MODIFICADO TIPO II - NBR 9910 (ASFALTO OXIDADO PARA IMPERMEABILIZACAO, COEFICIENTE DE PENETRACAO 20-35)</v>
      </c>
      <c r="E537" s="12" t="str">
        <f>VLOOKUP(B537,'Insumos e Serviços'!$A:$F,5,0)</f>
        <v>KG</v>
      </c>
      <c r="F537" s="66">
        <v>3</v>
      </c>
      <c r="G537" s="15">
        <f>VLOOKUP(B537,'Insumos e Serviços'!$A:$F,6,0)</f>
        <v>11.84</v>
      </c>
      <c r="H537" s="15">
        <f t="shared" si="61"/>
        <v>35.520000000000003</v>
      </c>
    </row>
    <row r="538" spans="1:8" ht="15" thickBot="1" x14ac:dyDescent="0.25">
      <c r="A538" s="13" t="str">
        <f>VLOOKUP(B538,'Insumos e Serviços'!$A:$F,3,0)</f>
        <v>Insumo</v>
      </c>
      <c r="B538" s="12" t="s">
        <v>2769</v>
      </c>
      <c r="C538" s="12" t="str">
        <f>VLOOKUP(B538,'Insumos e Serviços'!$A:$F,2,0)</f>
        <v>Próprio</v>
      </c>
      <c r="D538" s="13" t="str">
        <f>VLOOKUP(B538,'Insumos e Serviços'!$A:$F,4,0)</f>
        <v>Manta asfáltica elastomérica em poliéster 4mm, antirraiz</v>
      </c>
      <c r="E538" s="12" t="str">
        <f>VLOOKUP(B538,'Insumos e Serviços'!$A:$F,5,0)</f>
        <v>m²</v>
      </c>
      <c r="F538" s="66">
        <v>1.125</v>
      </c>
      <c r="G538" s="15">
        <f>VLOOKUP(B538,'Insumos e Serviços'!$A:$F,6,0)</f>
        <v>59.71</v>
      </c>
      <c r="H538" s="15">
        <f t="shared" si="61"/>
        <v>67.17</v>
      </c>
    </row>
    <row r="539" spans="1:8" ht="15" thickTop="1" x14ac:dyDescent="0.2">
      <c r="A539" s="54"/>
      <c r="B539" s="79"/>
      <c r="C539" s="54"/>
      <c r="D539" s="54"/>
      <c r="E539" s="54"/>
      <c r="F539" s="54"/>
      <c r="G539" s="54"/>
      <c r="H539" s="54"/>
    </row>
    <row r="540" spans="1:8" ht="22.5" x14ac:dyDescent="0.2">
      <c r="A540" s="68" t="s">
        <v>504</v>
      </c>
      <c r="B540" s="67" t="str">
        <f>VLOOKUP(A540,'Orçamento Sintético'!$A:$H,2,0)</f>
        <v xml:space="preserve"> MPDFT1059 </v>
      </c>
      <c r="C540" s="67" t="str">
        <f>VLOOKUP(A540,'Orçamento Sintético'!$A:$H,3,0)</f>
        <v>Próprio</v>
      </c>
      <c r="D540" s="68" t="str">
        <f>VLOOKUP(A540,'Orçamento Sintético'!$A:$H,4,0)</f>
        <v>Cópia SINAPI (98556) - Impermeabilização com revestimento impermeabilizante semi-flexível e tela de poliéster com malha 2x2mm, ref. Viaplus 1000 (2 demãos)</v>
      </c>
      <c r="E540" s="67" t="str">
        <f>VLOOKUP(A540,'Orçamento Sintético'!$A:$H,5,0)</f>
        <v>m²</v>
      </c>
      <c r="F540" s="113"/>
      <c r="G540" s="114"/>
      <c r="H540" s="116">
        <f>SUM(H541:H544)</f>
        <v>24.14</v>
      </c>
    </row>
    <row r="541" spans="1:8" x14ac:dyDescent="0.2">
      <c r="A541" s="13" t="str">
        <f>VLOOKUP(B541,'Insumos e Serviços'!$A:$F,3,0)</f>
        <v>Composição</v>
      </c>
      <c r="B541" s="12" t="s">
        <v>3404</v>
      </c>
      <c r="C541" s="12" t="str">
        <f>VLOOKUP(B541,'Insumos e Serviços'!$A:$F,2,0)</f>
        <v>SINAPI</v>
      </c>
      <c r="D541" s="13" t="str">
        <f>VLOOKUP(B541,'Insumos e Serviços'!$A:$F,4,0)</f>
        <v>AJUDANTE ESPECIALIZADO COM ENCARGOS COMPLEMENTARES</v>
      </c>
      <c r="E541" s="12" t="str">
        <f>VLOOKUP(B541,'Insumos e Serviços'!$A:$F,5,0)</f>
        <v>H</v>
      </c>
      <c r="F541" s="66">
        <v>0.09</v>
      </c>
      <c r="G541" s="15">
        <f>VLOOKUP(B541,'Insumos e Serviços'!$A:$F,6,0)</f>
        <v>20.39</v>
      </c>
      <c r="H541" s="15">
        <f t="shared" ref="H541:H544" si="62">TRUNC(F541*G541,2)</f>
        <v>1.83</v>
      </c>
    </row>
    <row r="542" spans="1:8" x14ac:dyDescent="0.2">
      <c r="A542" s="13" t="str">
        <f>VLOOKUP(B542,'Insumos e Serviços'!$A:$F,3,0)</f>
        <v>Composição</v>
      </c>
      <c r="B542" s="12" t="s">
        <v>3614</v>
      </c>
      <c r="C542" s="12" t="str">
        <f>VLOOKUP(B542,'Insumos e Serviços'!$A:$F,2,0)</f>
        <v>SINAPI</v>
      </c>
      <c r="D542" s="13" t="str">
        <f>VLOOKUP(B542,'Insumos e Serviços'!$A:$F,4,0)</f>
        <v>IMPERMEABILIZADOR COM ENCARGOS COMPLEMENTARES</v>
      </c>
      <c r="E542" s="12" t="str">
        <f>VLOOKUP(B542,'Insumos e Serviços'!$A:$F,5,0)</f>
        <v>H</v>
      </c>
      <c r="F542" s="66">
        <v>0.44</v>
      </c>
      <c r="G542" s="15">
        <f>VLOOKUP(B542,'Insumos e Serviços'!$A:$F,6,0)</f>
        <v>23.25</v>
      </c>
      <c r="H542" s="15">
        <f t="shared" si="62"/>
        <v>10.23</v>
      </c>
    </row>
    <row r="543" spans="1:8" x14ac:dyDescent="0.2">
      <c r="A543" s="13" t="str">
        <f>VLOOKUP(B543,'Insumos e Serviços'!$A:$F,3,0)</f>
        <v>Insumo</v>
      </c>
      <c r="B543" s="12" t="s">
        <v>3008</v>
      </c>
      <c r="C543" s="12" t="str">
        <f>VLOOKUP(B543,'Insumos e Serviços'!$A:$F,2,0)</f>
        <v>SINAPI</v>
      </c>
      <c r="D543" s="13" t="str">
        <f>VLOOKUP(B543,'Insumos e Serviços'!$A:$F,4,0)</f>
        <v>VEU POLIESTER</v>
      </c>
      <c r="E543" s="12" t="str">
        <f>VLOOKUP(B543,'Insumos e Serviços'!$A:$F,5,0)</f>
        <v>m²</v>
      </c>
      <c r="F543" s="66">
        <v>1.351</v>
      </c>
      <c r="G543" s="15">
        <f>VLOOKUP(B543,'Insumos e Serviços'!$A:$F,6,0)</f>
        <v>4.5599999999999996</v>
      </c>
      <c r="H543" s="15">
        <f t="shared" si="62"/>
        <v>6.16</v>
      </c>
    </row>
    <row r="544" spans="1:8" ht="23.25" thickBot="1" x14ac:dyDescent="0.25">
      <c r="A544" s="13" t="str">
        <f>VLOOKUP(B544,'Insumos e Serviços'!$A:$F,3,0)</f>
        <v>Insumo</v>
      </c>
      <c r="B544" s="12" t="s">
        <v>2857</v>
      </c>
      <c r="C544" s="12" t="str">
        <f>VLOOKUP(B544,'Insumos e Serviços'!$A:$F,2,0)</f>
        <v>SINAPI</v>
      </c>
      <c r="D544" s="13" t="str">
        <f>VLOOKUP(B544,'Insumos e Serviços'!$A:$F,4,0)</f>
        <v>ARGAMASSA POLIMERICA IMPERMEABILIZANTE SEMIFLEXIVEL, BICOMPONENTE (MEMBRANA IMPERMEABILIZANTE ACRILICA)</v>
      </c>
      <c r="E544" s="12" t="str">
        <f>VLOOKUP(B544,'Insumos e Serviços'!$A:$F,5,0)</f>
        <v>KG</v>
      </c>
      <c r="F544" s="66">
        <v>2.1</v>
      </c>
      <c r="G544" s="15">
        <f>VLOOKUP(B544,'Insumos e Serviços'!$A:$F,6,0)</f>
        <v>2.82</v>
      </c>
      <c r="H544" s="15">
        <f t="shared" si="62"/>
        <v>5.92</v>
      </c>
    </row>
    <row r="545" spans="1:8" ht="15" thickTop="1" x14ac:dyDescent="0.2">
      <c r="A545" s="54"/>
      <c r="B545" s="79"/>
      <c r="C545" s="54"/>
      <c r="D545" s="54"/>
      <c r="E545" s="54"/>
      <c r="F545" s="54"/>
      <c r="G545" s="54"/>
      <c r="H545" s="54"/>
    </row>
    <row r="546" spans="1:8" ht="22.5" x14ac:dyDescent="0.2">
      <c r="A546" s="68" t="s">
        <v>507</v>
      </c>
      <c r="B546" s="67" t="str">
        <f>VLOOKUP(A546,'Orçamento Sintético'!$A:$H,2,0)</f>
        <v xml:space="preserve"> MPDFT1060 </v>
      </c>
      <c r="C546" s="67" t="str">
        <f>VLOOKUP(A546,'Orçamento Sintético'!$A:$H,3,0)</f>
        <v>Próprio</v>
      </c>
      <c r="D546" s="68" t="str">
        <f>VLOOKUP(A546,'Orçamento Sintético'!$A:$H,4,0)</f>
        <v>Cópia SINAPI (98556) - Impermeabilização com revestimento impermeabilizante flexível e tela de poliéster com malha 2x2mm, ref. Viaplus 7000  (4 demãos)</v>
      </c>
      <c r="E546" s="67" t="str">
        <f>VLOOKUP(A546,'Orçamento Sintético'!$A:$H,5,0)</f>
        <v>m²</v>
      </c>
      <c r="F546" s="113"/>
      <c r="G546" s="114"/>
      <c r="H546" s="116">
        <f>SUM(H547:H550)</f>
        <v>69.95</v>
      </c>
    </row>
    <row r="547" spans="1:8" x14ac:dyDescent="0.2">
      <c r="A547" s="13" t="str">
        <f>VLOOKUP(B547,'Insumos e Serviços'!$A:$F,3,0)</f>
        <v>Composição</v>
      </c>
      <c r="B547" s="12" t="s">
        <v>3404</v>
      </c>
      <c r="C547" s="12" t="str">
        <f>VLOOKUP(B547,'Insumos e Serviços'!$A:$F,2,0)</f>
        <v>SINAPI</v>
      </c>
      <c r="D547" s="13" t="str">
        <f>VLOOKUP(B547,'Insumos e Serviços'!$A:$F,4,0)</f>
        <v>AJUDANTE ESPECIALIZADO COM ENCARGOS COMPLEMENTARES</v>
      </c>
      <c r="E547" s="12" t="str">
        <f>VLOOKUP(B547,'Insumos e Serviços'!$A:$F,5,0)</f>
        <v>H</v>
      </c>
      <c r="F547" s="66">
        <v>0.17799999999999999</v>
      </c>
      <c r="G547" s="15">
        <f>VLOOKUP(B547,'Insumos e Serviços'!$A:$F,6,0)</f>
        <v>20.39</v>
      </c>
      <c r="H547" s="15">
        <f t="shared" ref="H547:H550" si="63">TRUNC(F547*G547,2)</f>
        <v>3.62</v>
      </c>
    </row>
    <row r="548" spans="1:8" x14ac:dyDescent="0.2">
      <c r="A548" s="13" t="str">
        <f>VLOOKUP(B548,'Insumos e Serviços'!$A:$F,3,0)</f>
        <v>Composição</v>
      </c>
      <c r="B548" s="12" t="s">
        <v>3614</v>
      </c>
      <c r="C548" s="12" t="str">
        <f>VLOOKUP(B548,'Insumos e Serviços'!$A:$F,2,0)</f>
        <v>SINAPI</v>
      </c>
      <c r="D548" s="13" t="str">
        <f>VLOOKUP(B548,'Insumos e Serviços'!$A:$F,4,0)</f>
        <v>IMPERMEABILIZADOR COM ENCARGOS COMPLEMENTARES</v>
      </c>
      <c r="E548" s="12" t="str">
        <f>VLOOKUP(B548,'Insumos e Serviços'!$A:$F,5,0)</f>
        <v>H</v>
      </c>
      <c r="F548" s="66">
        <v>0.88100000000000001</v>
      </c>
      <c r="G548" s="15">
        <f>VLOOKUP(B548,'Insumos e Serviços'!$A:$F,6,0)</f>
        <v>23.25</v>
      </c>
      <c r="H548" s="15">
        <f t="shared" si="63"/>
        <v>20.48</v>
      </c>
    </row>
    <row r="549" spans="1:8" x14ac:dyDescent="0.2">
      <c r="A549" s="13" t="str">
        <f>VLOOKUP(B549,'Insumos e Serviços'!$A:$F,3,0)</f>
        <v>Insumo</v>
      </c>
      <c r="B549" s="12" t="s">
        <v>3008</v>
      </c>
      <c r="C549" s="12" t="str">
        <f>VLOOKUP(B549,'Insumos e Serviços'!$A:$F,2,0)</f>
        <v>SINAPI</v>
      </c>
      <c r="D549" s="13" t="str">
        <f>VLOOKUP(B549,'Insumos e Serviços'!$A:$F,4,0)</f>
        <v>VEU POLIESTER</v>
      </c>
      <c r="E549" s="12" t="str">
        <f>VLOOKUP(B549,'Insumos e Serviços'!$A:$F,5,0)</f>
        <v>m²</v>
      </c>
      <c r="F549" s="66">
        <v>1.351</v>
      </c>
      <c r="G549" s="15">
        <f>VLOOKUP(B549,'Insumos e Serviços'!$A:$F,6,0)</f>
        <v>4.5599999999999996</v>
      </c>
      <c r="H549" s="15">
        <f t="shared" si="63"/>
        <v>6.16</v>
      </c>
    </row>
    <row r="550" spans="1:8" ht="23.25" thickBot="1" x14ac:dyDescent="0.25">
      <c r="A550" s="13" t="str">
        <f>VLOOKUP(B550,'Insumos e Serviços'!$A:$F,3,0)</f>
        <v>Insumo</v>
      </c>
      <c r="B550" s="12" t="s">
        <v>3142</v>
      </c>
      <c r="C550" s="12" t="str">
        <f>VLOOKUP(B550,'Insumos e Serviços'!$A:$F,2,0)</f>
        <v>Próprio</v>
      </c>
      <c r="D550" s="13" t="str">
        <f>VLOOKUP(B550,'Insumos e Serviços'!$A:$F,4,0)</f>
        <v>Revestimento impermeabilizante flexível, bicomponente, à base de resinas termoplásticas e cimentos com aditivos e incorporação de fibras sintéticas, Viaplus 7000</v>
      </c>
      <c r="E550" s="12" t="str">
        <f>VLOOKUP(B550,'Insumos e Serviços'!$A:$F,5,0)</f>
        <v>kg</v>
      </c>
      <c r="F550" s="66">
        <v>4.2</v>
      </c>
      <c r="G550" s="15">
        <f>VLOOKUP(B550,'Insumos e Serviços'!$A:$F,6,0)</f>
        <v>9.4499999999999993</v>
      </c>
      <c r="H550" s="15">
        <f t="shared" si="63"/>
        <v>39.69</v>
      </c>
    </row>
    <row r="551" spans="1:8" ht="15" thickTop="1" x14ac:dyDescent="0.2">
      <c r="A551" s="54"/>
      <c r="B551" s="79"/>
      <c r="C551" s="54"/>
      <c r="D551" s="54"/>
      <c r="E551" s="54"/>
      <c r="F551" s="54"/>
      <c r="G551" s="54"/>
      <c r="H551" s="54"/>
    </row>
    <row r="552" spans="1:8" ht="22.5" x14ac:dyDescent="0.2">
      <c r="A552" s="68" t="s">
        <v>510</v>
      </c>
      <c r="B552" s="67" t="str">
        <f>VLOOKUP(A552,'Orçamento Sintético'!$A:$H,2,0)</f>
        <v xml:space="preserve"> MPDFT0029 </v>
      </c>
      <c r="C552" s="67" t="str">
        <f>VLOOKUP(A552,'Orçamento Sintético'!$A:$H,3,0)</f>
        <v>Próprio</v>
      </c>
      <c r="D552" s="68" t="str">
        <f>VLOOKUP(A552,'Orçamento Sintético'!$A:$H,4,0)</f>
        <v>Copia da SINAPI (87640) - Regularização / preparação de superfície horizontal com argamassa, traço 1:3 (cimento e areia), preparo mecânico, espessura média 4cm</v>
      </c>
      <c r="E552" s="67" t="str">
        <f>VLOOKUP(A552,'Orçamento Sintético'!$A:$H,5,0)</f>
        <v>m²</v>
      </c>
      <c r="F552" s="113"/>
      <c r="G552" s="114"/>
      <c r="H552" s="116">
        <f>SUM(H553:H557)</f>
        <v>43.03</v>
      </c>
    </row>
    <row r="553" spans="1:8" x14ac:dyDescent="0.2">
      <c r="A553" s="13" t="str">
        <f>VLOOKUP(B553,'Insumos e Serviços'!$A:$F,3,0)</f>
        <v>Composição</v>
      </c>
      <c r="B553" s="12" t="s">
        <v>3391</v>
      </c>
      <c r="C553" s="12" t="str">
        <f>VLOOKUP(B553,'Insumos e Serviços'!$A:$F,2,0)</f>
        <v>SINAPI</v>
      </c>
      <c r="D553" s="13" t="str">
        <f>VLOOKUP(B553,'Insumos e Serviços'!$A:$F,4,0)</f>
        <v>PEDREIRO COM ENCARGOS COMPLEMENTARES</v>
      </c>
      <c r="E553" s="12" t="str">
        <f>VLOOKUP(B553,'Insumos e Serviços'!$A:$F,5,0)</f>
        <v>H</v>
      </c>
      <c r="F553" s="66">
        <v>0.36</v>
      </c>
      <c r="G553" s="15">
        <f>VLOOKUP(B553,'Insumos e Serviços'!$A:$F,6,0)</f>
        <v>23.25</v>
      </c>
      <c r="H553" s="15">
        <f t="shared" ref="H553:H557" si="64">TRUNC(F553*G553,2)</f>
        <v>8.3699999999999992</v>
      </c>
    </row>
    <row r="554" spans="1:8" x14ac:dyDescent="0.2">
      <c r="A554" s="13" t="str">
        <f>VLOOKUP(B554,'Insumos e Serviços'!$A:$F,3,0)</f>
        <v>Composição</v>
      </c>
      <c r="B554" s="12" t="s">
        <v>3379</v>
      </c>
      <c r="C554" s="12" t="str">
        <f>VLOOKUP(B554,'Insumos e Serviços'!$A:$F,2,0)</f>
        <v>SINAPI</v>
      </c>
      <c r="D554" s="13" t="str">
        <f>VLOOKUP(B554,'Insumos e Serviços'!$A:$F,4,0)</f>
        <v>SERVENTE COM ENCARGOS COMPLEMENTARES</v>
      </c>
      <c r="E554" s="12" t="str">
        <f>VLOOKUP(B554,'Insumos e Serviços'!$A:$F,5,0)</f>
        <v>H</v>
      </c>
      <c r="F554" s="66">
        <v>0.18</v>
      </c>
      <c r="G554" s="15">
        <f>VLOOKUP(B554,'Insumos e Serviços'!$A:$F,6,0)</f>
        <v>17.170000000000002</v>
      </c>
      <c r="H554" s="15">
        <f t="shared" si="64"/>
        <v>3.09</v>
      </c>
    </row>
    <row r="555" spans="1:8" ht="22.5" x14ac:dyDescent="0.2">
      <c r="A555" s="13" t="str">
        <f>VLOOKUP(B555,'Insumos e Serviços'!$A:$F,3,0)</f>
        <v>Composição</v>
      </c>
      <c r="B555" s="12" t="s">
        <v>3648</v>
      </c>
      <c r="C555" s="12" t="str">
        <f>VLOOKUP(B555,'Insumos e Serviços'!$A:$F,2,0)</f>
        <v>SINAPI</v>
      </c>
      <c r="D555" s="13" t="str">
        <f>VLOOKUP(B555,'Insumos e Serviços'!$A:$F,4,0)</f>
        <v>ARGAMASSA TRAÇO 1:3 (CIMENTO E AREIA MÉDIA) PARA CONTRAPISO, PREPARO MECÂNICO COM BETONEIRA 400 L. AF_06/2014</v>
      </c>
      <c r="E555" s="12" t="str">
        <f>VLOOKUP(B555,'Insumos e Serviços'!$A:$F,5,0)</f>
        <v>m³</v>
      </c>
      <c r="F555" s="66">
        <v>5.2999999999999999E-2</v>
      </c>
      <c r="G555" s="15">
        <f>VLOOKUP(B555,'Insumos e Serviços'!$A:$F,6,0)</f>
        <v>486.46</v>
      </c>
      <c r="H555" s="15">
        <f t="shared" si="64"/>
        <v>25.78</v>
      </c>
    </row>
    <row r="556" spans="1:8" x14ac:dyDescent="0.2">
      <c r="A556" s="13" t="str">
        <f>VLOOKUP(B556,'Insumos e Serviços'!$A:$F,3,0)</f>
        <v>Insumo</v>
      </c>
      <c r="B556" s="12" t="s">
        <v>3332</v>
      </c>
      <c r="C556" s="12" t="str">
        <f>VLOOKUP(B556,'Insumos e Serviços'!$A:$F,2,0)</f>
        <v>SINAPI</v>
      </c>
      <c r="D556" s="13" t="str">
        <f>VLOOKUP(B556,'Insumos e Serviços'!$A:$F,4,0)</f>
        <v>CIMENTO PORTLAND COMPOSTO CP II-32</v>
      </c>
      <c r="E556" s="12" t="str">
        <f>VLOOKUP(B556,'Insumos e Serviços'!$A:$F,5,0)</f>
        <v>KG</v>
      </c>
      <c r="F556" s="66">
        <v>0.5</v>
      </c>
      <c r="G556" s="15">
        <f>VLOOKUP(B556,'Insumos e Serviços'!$A:$F,6,0)</f>
        <v>0.5</v>
      </c>
      <c r="H556" s="15">
        <f t="shared" si="64"/>
        <v>0.25</v>
      </c>
    </row>
    <row r="557" spans="1:8" ht="15" thickBot="1" x14ac:dyDescent="0.25">
      <c r="A557" s="13" t="str">
        <f>VLOOKUP(B557,'Insumos e Serviços'!$A:$F,3,0)</f>
        <v>Insumo</v>
      </c>
      <c r="B557" s="12" t="s">
        <v>3124</v>
      </c>
      <c r="C557" s="12" t="str">
        <f>VLOOKUP(B557,'Insumos e Serviços'!$A:$F,2,0)</f>
        <v>SINAPI</v>
      </c>
      <c r="D557" s="13" t="str">
        <f>VLOOKUP(B557,'Insumos e Serviços'!$A:$F,4,0)</f>
        <v>ADITIVO ADESIVO LIQUIDO PARA ARGAMASSAS DE REVESTIMENTOS CIMENTICIOS</v>
      </c>
      <c r="E557" s="12" t="str">
        <f>VLOOKUP(B557,'Insumos e Serviços'!$A:$F,5,0)</f>
        <v>L</v>
      </c>
      <c r="F557" s="66">
        <v>0.435</v>
      </c>
      <c r="G557" s="15">
        <f>VLOOKUP(B557,'Insumos e Serviços'!$A:$F,6,0)</f>
        <v>12.75</v>
      </c>
      <c r="H557" s="15">
        <f t="shared" si="64"/>
        <v>5.54</v>
      </c>
    </row>
    <row r="558" spans="1:8" ht="15" thickTop="1" x14ac:dyDescent="0.2">
      <c r="A558" s="54"/>
      <c r="B558" s="79"/>
      <c r="C558" s="54"/>
      <c r="D558" s="54"/>
      <c r="E558" s="54"/>
      <c r="F558" s="54"/>
      <c r="G558" s="54"/>
      <c r="H558" s="54"/>
    </row>
    <row r="559" spans="1:8" ht="33.75" x14ac:dyDescent="0.2">
      <c r="A559" s="68" t="s">
        <v>513</v>
      </c>
      <c r="B559" s="67" t="str">
        <f>VLOOKUP(A559,'Orçamento Sintético'!$A:$H,2,0)</f>
        <v xml:space="preserve"> MPDFT1061 </v>
      </c>
      <c r="C559" s="67" t="str">
        <f>VLOOKUP(A559,'Orçamento Sintético'!$A:$H,3,0)</f>
        <v>Próprio</v>
      </c>
      <c r="D559" s="68" t="str">
        <f>VLOOKUP(A559,'Orçamento Sintético'!$A:$H,4,0)</f>
        <v>Copia da SINAPI (98565) - Proteção mecânica horizontal com argamassa traço 1:4 (cimento e areia), preparo mecânico, espessura 3cm, incluso camada separadora geotextil e junta de dilatação com asfalto modificado</v>
      </c>
      <c r="E559" s="67" t="str">
        <f>VLOOKUP(A559,'Orçamento Sintético'!$A:$H,5,0)</f>
        <v>m²</v>
      </c>
      <c r="F559" s="113"/>
      <c r="G559" s="114"/>
      <c r="H559" s="116">
        <f>SUM(H560:H564)</f>
        <v>60.309999999999995</v>
      </c>
    </row>
    <row r="560" spans="1:8" x14ac:dyDescent="0.2">
      <c r="A560" s="13" t="str">
        <f>VLOOKUP(B560,'Insumos e Serviços'!$A:$F,3,0)</f>
        <v>Composição</v>
      </c>
      <c r="B560" s="12" t="s">
        <v>3391</v>
      </c>
      <c r="C560" s="12" t="str">
        <f>VLOOKUP(B560,'Insumos e Serviços'!$A:$F,2,0)</f>
        <v>SINAPI</v>
      </c>
      <c r="D560" s="13" t="str">
        <f>VLOOKUP(B560,'Insumos e Serviços'!$A:$F,4,0)</f>
        <v>PEDREIRO COM ENCARGOS COMPLEMENTARES</v>
      </c>
      <c r="E560" s="12" t="str">
        <f>VLOOKUP(B560,'Insumos e Serviços'!$A:$F,5,0)</f>
        <v>H</v>
      </c>
      <c r="F560" s="66">
        <v>0.91300000000000003</v>
      </c>
      <c r="G560" s="15">
        <f>VLOOKUP(B560,'Insumos e Serviços'!$A:$F,6,0)</f>
        <v>23.25</v>
      </c>
      <c r="H560" s="15">
        <f t="shared" ref="H560:H564" si="65">TRUNC(F560*G560,2)</f>
        <v>21.22</v>
      </c>
    </row>
    <row r="561" spans="1:8" x14ac:dyDescent="0.2">
      <c r="A561" s="13" t="str">
        <f>VLOOKUP(B561,'Insumos e Serviços'!$A:$F,3,0)</f>
        <v>Composição</v>
      </c>
      <c r="B561" s="12" t="s">
        <v>3379</v>
      </c>
      <c r="C561" s="12" t="str">
        <f>VLOOKUP(B561,'Insumos e Serviços'!$A:$F,2,0)</f>
        <v>SINAPI</v>
      </c>
      <c r="D561" s="13" t="str">
        <f>VLOOKUP(B561,'Insumos e Serviços'!$A:$F,4,0)</f>
        <v>SERVENTE COM ENCARGOS COMPLEMENTARES</v>
      </c>
      <c r="E561" s="12" t="str">
        <f>VLOOKUP(B561,'Insumos e Serviços'!$A:$F,5,0)</f>
        <v>H</v>
      </c>
      <c r="F561" s="66">
        <v>0.43030000000000002</v>
      </c>
      <c r="G561" s="15">
        <f>VLOOKUP(B561,'Insumos e Serviços'!$A:$F,6,0)</f>
        <v>17.170000000000002</v>
      </c>
      <c r="H561" s="15">
        <f t="shared" si="65"/>
        <v>7.38</v>
      </c>
    </row>
    <row r="562" spans="1:8" ht="22.5" x14ac:dyDescent="0.2">
      <c r="A562" s="13" t="str">
        <f>VLOOKUP(B562,'Insumos e Serviços'!$A:$F,3,0)</f>
        <v>Composição</v>
      </c>
      <c r="B562" s="12" t="s">
        <v>3472</v>
      </c>
      <c r="C562" s="12" t="str">
        <f>VLOOKUP(B562,'Insumos e Serviços'!$A:$F,2,0)</f>
        <v>SINAPI</v>
      </c>
      <c r="D562" s="13" t="str">
        <f>VLOOKUP(B562,'Insumos e Serviços'!$A:$F,4,0)</f>
        <v>ARGAMASSA TRAÇO 1:4 (CIMENTO E AREIA MÉDIA) PARA CONTRAPISO, PREPARO MECÂNICO COM BETONEIRA 400 L. AF_06/2014</v>
      </c>
      <c r="E562" s="12" t="str">
        <f>VLOOKUP(B562,'Insumos e Serviços'!$A:$F,5,0)</f>
        <v>m³</v>
      </c>
      <c r="F562" s="66">
        <v>3.5000000000000003E-2</v>
      </c>
      <c r="G562" s="15">
        <f>VLOOKUP(B562,'Insumos e Serviços'!$A:$F,6,0)</f>
        <v>445.83</v>
      </c>
      <c r="H562" s="15">
        <f t="shared" si="65"/>
        <v>15.6</v>
      </c>
    </row>
    <row r="563" spans="1:8" ht="22.5" x14ac:dyDescent="0.2">
      <c r="A563" s="13" t="str">
        <f>VLOOKUP(B563,'Insumos e Serviços'!$A:$F,3,0)</f>
        <v>Insumo</v>
      </c>
      <c r="B563" s="12" t="s">
        <v>2844</v>
      </c>
      <c r="C563" s="12" t="str">
        <f>VLOOKUP(B563,'Insumos e Serviços'!$A:$F,2,0)</f>
        <v>SINAPI</v>
      </c>
      <c r="D563" s="13" t="str">
        <f>VLOOKUP(B563,'Insumos e Serviços'!$A:$F,4,0)</f>
        <v>GEOTEXTIL NAO TECIDO AGULHADO DE FILAMENTOS CONTINUOS 100% POLIESTER, RESITENCIA A TRACAO = 14 KN/M</v>
      </c>
      <c r="E563" s="12" t="str">
        <f>VLOOKUP(B563,'Insumos e Serviços'!$A:$F,5,0)</f>
        <v>m²</v>
      </c>
      <c r="F563" s="66">
        <v>1.04</v>
      </c>
      <c r="G563" s="15">
        <f>VLOOKUP(B563,'Insumos e Serviços'!$A:$F,6,0)</f>
        <v>6.13</v>
      </c>
      <c r="H563" s="15">
        <f t="shared" si="65"/>
        <v>6.37</v>
      </c>
    </row>
    <row r="564" spans="1:8" ht="23.25" thickBot="1" x14ac:dyDescent="0.25">
      <c r="A564" s="13" t="str">
        <f>VLOOKUP(B564,'Insumos e Serviços'!$A:$F,3,0)</f>
        <v>Insumo</v>
      </c>
      <c r="B564" s="12" t="s">
        <v>2927</v>
      </c>
      <c r="C564" s="12" t="str">
        <f>VLOOKUP(B564,'Insumos e Serviços'!$A:$F,2,0)</f>
        <v>SINAPI</v>
      </c>
      <c r="D564" s="13" t="str">
        <f>VLOOKUP(B564,'Insumos e Serviços'!$A:$F,4,0)</f>
        <v>ASFALTO MODIFICADO TIPO III - NBR 9910 (ASFALTO OXIDADO PARA IMPERMEABILIZACAO, COEFICIENTE DE PENETRACAO 15-25)</v>
      </c>
      <c r="E564" s="12" t="str">
        <f>VLOOKUP(B564,'Insumos e Serviços'!$A:$F,5,0)</f>
        <v>KG</v>
      </c>
      <c r="F564" s="66">
        <v>0.73329999999999995</v>
      </c>
      <c r="G564" s="15">
        <f>VLOOKUP(B564,'Insumos e Serviços'!$A:$F,6,0)</f>
        <v>13.29</v>
      </c>
      <c r="H564" s="15">
        <f t="shared" si="65"/>
        <v>9.74</v>
      </c>
    </row>
    <row r="565" spans="1:8" ht="15" thickTop="1" x14ac:dyDescent="0.2">
      <c r="A565" s="54"/>
      <c r="B565" s="79"/>
      <c r="C565" s="54"/>
      <c r="D565" s="54"/>
      <c r="E565" s="54"/>
      <c r="F565" s="54"/>
      <c r="G565" s="54"/>
      <c r="H565" s="54"/>
    </row>
    <row r="566" spans="1:8" ht="22.5" x14ac:dyDescent="0.2">
      <c r="A566" s="68" t="s">
        <v>516</v>
      </c>
      <c r="B566" s="67" t="str">
        <f>VLOOKUP(A566,'Orçamento Sintético'!$A:$H,2,0)</f>
        <v xml:space="preserve"> MPDFT0500 </v>
      </c>
      <c r="C566" s="67" t="str">
        <f>VLOOKUP(A566,'Orçamento Sintético'!$A:$H,3,0)</f>
        <v>Próprio</v>
      </c>
      <c r="D566" s="68" t="str">
        <f>VLOOKUP(A566,'Orçamento Sintético'!$A:$H,4,0)</f>
        <v>Copia da IOPES (040705) - Junta de dilatação com selante elástico monocomponente a base de poliuretano, dimensões 15x35mm, inclusive delimitador de profundidade</v>
      </c>
      <c r="E566" s="67" t="str">
        <f>VLOOKUP(A566,'Orçamento Sintético'!$A:$H,5,0)</f>
        <v>m</v>
      </c>
      <c r="F566" s="113"/>
      <c r="G566" s="114"/>
      <c r="H566" s="116">
        <f>SUM(H567:H570)</f>
        <v>30.659999999999997</v>
      </c>
    </row>
    <row r="567" spans="1:8" x14ac:dyDescent="0.2">
      <c r="A567" s="13" t="str">
        <f>VLOOKUP(B567,'Insumos e Serviços'!$A:$F,3,0)</f>
        <v>Composição</v>
      </c>
      <c r="B567" s="12" t="s">
        <v>3391</v>
      </c>
      <c r="C567" s="12" t="str">
        <f>VLOOKUP(B567,'Insumos e Serviços'!$A:$F,2,0)</f>
        <v>SINAPI</v>
      </c>
      <c r="D567" s="13" t="str">
        <f>VLOOKUP(B567,'Insumos e Serviços'!$A:$F,4,0)</f>
        <v>PEDREIRO COM ENCARGOS COMPLEMENTARES</v>
      </c>
      <c r="E567" s="12" t="str">
        <f>VLOOKUP(B567,'Insumos e Serviços'!$A:$F,5,0)</f>
        <v>H</v>
      </c>
      <c r="F567" s="66">
        <v>0.2</v>
      </c>
      <c r="G567" s="15">
        <f>VLOOKUP(B567,'Insumos e Serviços'!$A:$F,6,0)</f>
        <v>23.25</v>
      </c>
      <c r="H567" s="15">
        <f t="shared" ref="H567:H570" si="66">TRUNC(F567*G567,2)</f>
        <v>4.6500000000000004</v>
      </c>
    </row>
    <row r="568" spans="1:8" x14ac:dyDescent="0.2">
      <c r="A568" s="13" t="str">
        <f>VLOOKUP(B568,'Insumos e Serviços'!$A:$F,3,0)</f>
        <v>Composição</v>
      </c>
      <c r="B568" s="12" t="s">
        <v>3646</v>
      </c>
      <c r="C568" s="12" t="str">
        <f>VLOOKUP(B568,'Insumos e Serviços'!$A:$F,2,0)</f>
        <v>SINAPI</v>
      </c>
      <c r="D568" s="13" t="str">
        <f>VLOOKUP(B568,'Insumos e Serviços'!$A:$F,4,0)</f>
        <v>AJUDANTE DE PEDREIRO COM ENCARGOS COMPLEMENTARES</v>
      </c>
      <c r="E568" s="12" t="str">
        <f>VLOOKUP(B568,'Insumos e Serviços'!$A:$F,5,0)</f>
        <v>H</v>
      </c>
      <c r="F568" s="66">
        <v>0.2</v>
      </c>
      <c r="G568" s="15">
        <f>VLOOKUP(B568,'Insumos e Serviços'!$A:$F,6,0)</f>
        <v>17.170000000000002</v>
      </c>
      <c r="H568" s="15">
        <f t="shared" si="66"/>
        <v>3.43</v>
      </c>
    </row>
    <row r="569" spans="1:8" ht="22.5" x14ac:dyDescent="0.2">
      <c r="A569" s="13" t="str">
        <f>VLOOKUP(B569,'Insumos e Serviços'!$A:$F,3,0)</f>
        <v>Insumo</v>
      </c>
      <c r="B569" s="12" t="s">
        <v>3253</v>
      </c>
      <c r="C569" s="12" t="str">
        <f>VLOOKUP(B569,'Insumos e Serviços'!$A:$F,2,0)</f>
        <v>SINAPI</v>
      </c>
      <c r="D569" s="13" t="str">
        <f>VLOOKUP(B569,'Insumos e Serviços'!$A:$F,4,0)</f>
        <v>SELANTE ELASTICO MONOCOMPONENTE A BASE DE POLIURETANO PARA JUNTAS DIVERSAS</v>
      </c>
      <c r="E569" s="12" t="str">
        <f>VLOOKUP(B569,'Insumos e Serviços'!$A:$F,5,0)</f>
        <v>310ML</v>
      </c>
      <c r="F569" s="66">
        <v>0.75</v>
      </c>
      <c r="G569" s="15">
        <f>VLOOKUP(B569,'Insumos e Serviços'!$A:$F,6,0)</f>
        <v>29.49</v>
      </c>
      <c r="H569" s="15">
        <f t="shared" si="66"/>
        <v>22.11</v>
      </c>
    </row>
    <row r="570" spans="1:8" ht="15" thickBot="1" x14ac:dyDescent="0.25">
      <c r="A570" s="13" t="str">
        <f>VLOOKUP(B570,'Insumos e Serviços'!$A:$F,3,0)</f>
        <v>Insumo</v>
      </c>
      <c r="B570" s="12" t="s">
        <v>2462</v>
      </c>
      <c r="C570" s="12" t="str">
        <f>VLOOKUP(B570,'Insumos e Serviços'!$A:$F,2,0)</f>
        <v>Próprio</v>
      </c>
      <c r="D570" s="13" t="str">
        <f>VLOOKUP(B570,'Insumos e Serviços'!$A:$F,4,0)</f>
        <v>Delimitador de profundidade (Tarucel) Ø 15mm</v>
      </c>
      <c r="E570" s="12" t="str">
        <f>VLOOKUP(B570,'Insumos e Serviços'!$A:$F,5,0)</f>
        <v>m</v>
      </c>
      <c r="F570" s="66">
        <v>1.05</v>
      </c>
      <c r="G570" s="15">
        <f>VLOOKUP(B570,'Insumos e Serviços'!$A:$F,6,0)</f>
        <v>0.45</v>
      </c>
      <c r="H570" s="15">
        <f t="shared" si="66"/>
        <v>0.47</v>
      </c>
    </row>
    <row r="571" spans="1:8" ht="15" thickTop="1" x14ac:dyDescent="0.2">
      <c r="A571" s="54"/>
      <c r="B571" s="79"/>
      <c r="C571" s="54"/>
      <c r="D571" s="54"/>
      <c r="E571" s="54"/>
      <c r="F571" s="54"/>
      <c r="G571" s="54"/>
      <c r="H571" s="54"/>
    </row>
    <row r="572" spans="1:8" x14ac:dyDescent="0.2">
      <c r="A572" s="58" t="s">
        <v>519</v>
      </c>
      <c r="B572" s="77"/>
      <c r="C572" s="58"/>
      <c r="D572" s="58" t="s">
        <v>520</v>
      </c>
      <c r="E572" s="59"/>
      <c r="F572" s="60"/>
      <c r="G572" s="58"/>
      <c r="H572" s="61"/>
    </row>
    <row r="573" spans="1:8" ht="22.5" x14ac:dyDescent="0.2">
      <c r="A573" s="68" t="s">
        <v>521</v>
      </c>
      <c r="B573" s="67" t="str">
        <f>VLOOKUP(A573,'Orçamento Sintético'!$A:$H,2,0)</f>
        <v xml:space="preserve"> MPDFT1062 </v>
      </c>
      <c r="C573" s="67" t="str">
        <f>VLOOKUP(A573,'Orçamento Sintético'!$A:$H,3,0)</f>
        <v>Próprio</v>
      </c>
      <c r="D573" s="68" t="str">
        <f>VLOOKUP(A573,'Orçamento Sintético'!$A:$H,4,0)</f>
        <v>Cópia SINAPI (98689) -Peitoril em granito polido Preto São Gabriel, largura 16cm, e= 2cm</v>
      </c>
      <c r="E573" s="67" t="str">
        <f>VLOOKUP(A573,'Orçamento Sintético'!$A:$H,5,0)</f>
        <v>m</v>
      </c>
      <c r="F573" s="113"/>
      <c r="G573" s="114"/>
      <c r="H573" s="116">
        <f>SUM(H574:H576)</f>
        <v>96.039999999999992</v>
      </c>
    </row>
    <row r="574" spans="1:8" x14ac:dyDescent="0.2">
      <c r="A574" s="13" t="str">
        <f>VLOOKUP(B574,'Insumos e Serviços'!$A:$F,3,0)</f>
        <v>Composição</v>
      </c>
      <c r="B574" s="12" t="s">
        <v>3614</v>
      </c>
      <c r="C574" s="12" t="str">
        <f>VLOOKUP(B574,'Insumos e Serviços'!$A:$F,2,0)</f>
        <v>SINAPI</v>
      </c>
      <c r="D574" s="13" t="str">
        <f>VLOOKUP(B574,'Insumos e Serviços'!$A:$F,4,0)</f>
        <v>IMPERMEABILIZADOR COM ENCARGOS COMPLEMENTARES</v>
      </c>
      <c r="E574" s="12" t="str">
        <f>VLOOKUP(B574,'Insumos e Serviços'!$A:$F,5,0)</f>
        <v>H</v>
      </c>
      <c r="F574" s="66">
        <v>4.3200000000000002E-2</v>
      </c>
      <c r="G574" s="15">
        <f>VLOOKUP(B574,'Insumos e Serviços'!$A:$F,6,0)</f>
        <v>23.25</v>
      </c>
      <c r="H574" s="15">
        <f t="shared" ref="H574:H576" si="67">TRUNC(F574*G574,2)</f>
        <v>1</v>
      </c>
    </row>
    <row r="575" spans="1:8" ht="22.5" x14ac:dyDescent="0.2">
      <c r="A575" s="13" t="str">
        <f>VLOOKUP(B575,'Insumos e Serviços'!$A:$F,3,0)</f>
        <v>Composição</v>
      </c>
      <c r="B575" s="12" t="s">
        <v>3644</v>
      </c>
      <c r="C575" s="12" t="str">
        <f>VLOOKUP(B575,'Insumos e Serviços'!$A:$F,2,0)</f>
        <v>SINAPI</v>
      </c>
      <c r="D575" s="13" t="str">
        <f>VLOOKUP(B575,'Insumos e Serviços'!$A:$F,4,0)</f>
        <v>PEITORIL LINEAR EM GRANITO OU MÁRMORE, L = 15CM, COMPRIMENTO DE ATÉ 2M, ASSENTADO COM ARGAMASSA 1:6 COM ADITIVO. AF_11/2020</v>
      </c>
      <c r="E575" s="12" t="str">
        <f>VLOOKUP(B575,'Insumos e Serviços'!$A:$F,5,0)</f>
        <v>M</v>
      </c>
      <c r="F575" s="66">
        <v>1.0669999999999999</v>
      </c>
      <c r="G575" s="15">
        <f>VLOOKUP(B575,'Insumos e Serviços'!$A:$F,6,0)</f>
        <v>87.45</v>
      </c>
      <c r="H575" s="15">
        <f t="shared" si="67"/>
        <v>93.3</v>
      </c>
    </row>
    <row r="576" spans="1:8" ht="15" thickBot="1" x14ac:dyDescent="0.25">
      <c r="A576" s="13" t="str">
        <f>VLOOKUP(B576,'Insumos e Serviços'!$A:$F,3,0)</f>
        <v>Insumo</v>
      </c>
      <c r="B576" s="12" t="s">
        <v>2735</v>
      </c>
      <c r="C576" s="12" t="str">
        <f>VLOOKUP(B576,'Insumos e Serviços'!$A:$F,2,0)</f>
        <v>Próprio</v>
      </c>
      <c r="D576" s="13" t="str">
        <f>VLOOKUP(B576,'Insumos e Serviços'!$A:$F,4,0)</f>
        <v>Solução hidrofugante à base de silano-siloxano Nitoprimer 40, fab. Anchortec Quartzolit</v>
      </c>
      <c r="E576" s="12" t="str">
        <f>VLOOKUP(B576,'Insumos e Serviços'!$A:$F,5,0)</f>
        <v>l</v>
      </c>
      <c r="F576" s="66">
        <v>4.8000000000000001E-2</v>
      </c>
      <c r="G576" s="15">
        <f>VLOOKUP(B576,'Insumos e Serviços'!$A:$F,6,0)</f>
        <v>36.380000000000003</v>
      </c>
      <c r="H576" s="15">
        <f t="shared" si="67"/>
        <v>1.74</v>
      </c>
    </row>
    <row r="577" spans="1:8" ht="15" thickTop="1" x14ac:dyDescent="0.2">
      <c r="A577" s="54"/>
      <c r="B577" s="79"/>
      <c r="C577" s="54"/>
      <c r="D577" s="54"/>
      <c r="E577" s="54"/>
      <c r="F577" s="54"/>
      <c r="G577" s="54"/>
      <c r="H577" s="54"/>
    </row>
    <row r="578" spans="1:8" ht="22.5" x14ac:dyDescent="0.2">
      <c r="A578" s="68" t="s">
        <v>524</v>
      </c>
      <c r="B578" s="67" t="str">
        <f>VLOOKUP(A578,'Orçamento Sintético'!$A:$H,2,0)</f>
        <v xml:space="preserve"> MPDFT1063 </v>
      </c>
      <c r="C578" s="67" t="str">
        <f>VLOOKUP(A578,'Orçamento Sintético'!$A:$H,3,0)</f>
        <v>Próprio</v>
      </c>
      <c r="D578" s="68" t="str">
        <f>VLOOKUP(A578,'Orçamento Sintético'!$A:$H,4,0)</f>
        <v>Cópia SINAPI (98689) - Peitoril em granito polido Preto São Gabriel, largura 17cm, e= 2cm, com friso pingadeira</v>
      </c>
      <c r="E578" s="67" t="str">
        <f>VLOOKUP(A578,'Orçamento Sintético'!$A:$H,5,0)</f>
        <v>m</v>
      </c>
      <c r="F578" s="113"/>
      <c r="G578" s="114"/>
      <c r="H578" s="116">
        <f>SUM(H579:H582)</f>
        <v>103.41</v>
      </c>
    </row>
    <row r="579" spans="1:8" x14ac:dyDescent="0.2">
      <c r="A579" s="13" t="str">
        <f>VLOOKUP(B579,'Insumos e Serviços'!$A:$F,3,0)</f>
        <v>Composição</v>
      </c>
      <c r="B579" s="12" t="s">
        <v>3614</v>
      </c>
      <c r="C579" s="12" t="str">
        <f>VLOOKUP(B579,'Insumos e Serviços'!$A:$F,2,0)</f>
        <v>SINAPI</v>
      </c>
      <c r="D579" s="13" t="str">
        <f>VLOOKUP(B579,'Insumos e Serviços'!$A:$F,4,0)</f>
        <v>IMPERMEABILIZADOR COM ENCARGOS COMPLEMENTARES</v>
      </c>
      <c r="E579" s="12" t="str">
        <f>VLOOKUP(B579,'Insumos e Serviços'!$A:$F,5,0)</f>
        <v>H</v>
      </c>
      <c r="F579" s="66">
        <v>4.5900000000000003E-2</v>
      </c>
      <c r="G579" s="15">
        <f>VLOOKUP(B579,'Insumos e Serviços'!$A:$F,6,0)</f>
        <v>23.25</v>
      </c>
      <c r="H579" s="15">
        <f t="shared" ref="H579:H582" si="68">TRUNC(F579*G579,2)</f>
        <v>1.06</v>
      </c>
    </row>
    <row r="580" spans="1:8" ht="22.5" x14ac:dyDescent="0.2">
      <c r="A580" s="13" t="str">
        <f>VLOOKUP(B580,'Insumos e Serviços'!$A:$F,3,0)</f>
        <v>Composição</v>
      </c>
      <c r="B580" s="12" t="s">
        <v>3642</v>
      </c>
      <c r="C580" s="12" t="str">
        <f>VLOOKUP(B580,'Insumos e Serviços'!$A:$F,2,0)</f>
        <v>SINAPI</v>
      </c>
      <c r="D580" s="13" t="str">
        <f>VLOOKUP(B580,'Insumos e Serviços'!$A:$F,4,0)</f>
        <v>PEITORIL EM MARMORE BRANCO, LARGURA DE 15CM, ASSENTADO COM ARGAMASSA TRACO 1:4 (CIMENTO E AREIA MEDIA), PREPARO MANUAL DA ARGAMASSA</v>
      </c>
      <c r="E580" s="12" t="str">
        <f>VLOOKUP(B580,'Insumos e Serviços'!$A:$F,5,0)</f>
        <v>M</v>
      </c>
      <c r="F580" s="66">
        <v>1.1333</v>
      </c>
      <c r="G580" s="15">
        <f>VLOOKUP(B580,'Insumos e Serviços'!$A:$F,6,0)</f>
        <v>84.21</v>
      </c>
      <c r="H580" s="15">
        <f t="shared" si="68"/>
        <v>95.43</v>
      </c>
    </row>
    <row r="581" spans="1:8" x14ac:dyDescent="0.2">
      <c r="A581" s="13" t="str">
        <f>VLOOKUP(B581,'Insumos e Serviços'!$A:$F,3,0)</f>
        <v>Insumo</v>
      </c>
      <c r="B581" s="12" t="s">
        <v>2889</v>
      </c>
      <c r="C581" s="12" t="str">
        <f>VLOOKUP(B581,'Insumos e Serviços'!$A:$F,2,0)</f>
        <v>Próprio</v>
      </c>
      <c r="D581" s="13" t="str">
        <f>VLOOKUP(B581,'Insumos e Serviços'!$A:$F,4,0)</f>
        <v>Friso para pingadeira (granito)</v>
      </c>
      <c r="E581" s="12" t="str">
        <f>VLOOKUP(B581,'Insumos e Serviços'!$A:$F,5,0)</f>
        <v>m</v>
      </c>
      <c r="F581" s="66">
        <v>1</v>
      </c>
      <c r="G581" s="15">
        <f>VLOOKUP(B581,'Insumos e Serviços'!$A:$F,6,0)</f>
        <v>5.07</v>
      </c>
      <c r="H581" s="15">
        <f t="shared" si="68"/>
        <v>5.07</v>
      </c>
    </row>
    <row r="582" spans="1:8" ht="15" thickBot="1" x14ac:dyDescent="0.25">
      <c r="A582" s="13" t="str">
        <f>VLOOKUP(B582,'Insumos e Serviços'!$A:$F,3,0)</f>
        <v>Insumo</v>
      </c>
      <c r="B582" s="12" t="s">
        <v>2735</v>
      </c>
      <c r="C582" s="12" t="str">
        <f>VLOOKUP(B582,'Insumos e Serviços'!$A:$F,2,0)</f>
        <v>Próprio</v>
      </c>
      <c r="D582" s="13" t="str">
        <f>VLOOKUP(B582,'Insumos e Serviços'!$A:$F,4,0)</f>
        <v>Solução hidrofugante à base de silano-siloxano Nitoprimer 40, fab. Anchortec Quartzolit</v>
      </c>
      <c r="E582" s="12" t="str">
        <f>VLOOKUP(B582,'Insumos e Serviços'!$A:$F,5,0)</f>
        <v>l</v>
      </c>
      <c r="F582" s="66">
        <v>5.0999999999999997E-2</v>
      </c>
      <c r="G582" s="15">
        <f>VLOOKUP(B582,'Insumos e Serviços'!$A:$F,6,0)</f>
        <v>36.380000000000003</v>
      </c>
      <c r="H582" s="15">
        <f t="shared" si="68"/>
        <v>1.85</v>
      </c>
    </row>
    <row r="583" spans="1:8" ht="15" thickTop="1" x14ac:dyDescent="0.2">
      <c r="A583" s="54"/>
      <c r="B583" s="79"/>
      <c r="C583" s="54"/>
      <c r="D583" s="54"/>
      <c r="E583" s="54"/>
      <c r="F583" s="54"/>
      <c r="G583" s="54"/>
      <c r="H583" s="54"/>
    </row>
    <row r="584" spans="1:8" ht="22.5" x14ac:dyDescent="0.2">
      <c r="A584" s="68" t="s">
        <v>527</v>
      </c>
      <c r="B584" s="67" t="str">
        <f>VLOOKUP(A584,'Orçamento Sintético'!$A:$H,2,0)</f>
        <v xml:space="preserve"> MPDFT1064 </v>
      </c>
      <c r="C584" s="67" t="str">
        <f>VLOOKUP(A584,'Orçamento Sintético'!$A:$H,3,0)</f>
        <v>Próprio</v>
      </c>
      <c r="D584" s="68" t="str">
        <f>VLOOKUP(A584,'Orçamento Sintético'!$A:$H,4,0)</f>
        <v>Cópia SINAPI (98689) - Peitoril em granito polido Preto São Gabriel, largura 18cm, e= 2cm, com friso pingadeira</v>
      </c>
      <c r="E584" s="67" t="str">
        <f>VLOOKUP(A584,'Orçamento Sintético'!$A:$H,5,0)</f>
        <v>m</v>
      </c>
      <c r="F584" s="113"/>
      <c r="G584" s="114"/>
      <c r="H584" s="116">
        <f>SUM(H585:H588)</f>
        <v>109.2</v>
      </c>
    </row>
    <row r="585" spans="1:8" x14ac:dyDescent="0.2">
      <c r="A585" s="13" t="str">
        <f>VLOOKUP(B585,'Insumos e Serviços'!$A:$F,3,0)</f>
        <v>Composição</v>
      </c>
      <c r="B585" s="12" t="s">
        <v>3614</v>
      </c>
      <c r="C585" s="12" t="str">
        <f>VLOOKUP(B585,'Insumos e Serviços'!$A:$F,2,0)</f>
        <v>SINAPI</v>
      </c>
      <c r="D585" s="13" t="str">
        <f>VLOOKUP(B585,'Insumos e Serviços'!$A:$F,4,0)</f>
        <v>IMPERMEABILIZADOR COM ENCARGOS COMPLEMENTARES</v>
      </c>
      <c r="E585" s="12" t="str">
        <f>VLOOKUP(B585,'Insumos e Serviços'!$A:$F,5,0)</f>
        <v>H</v>
      </c>
      <c r="F585" s="66">
        <v>4.8599999999999997E-2</v>
      </c>
      <c r="G585" s="15">
        <f>VLOOKUP(B585,'Insumos e Serviços'!$A:$F,6,0)</f>
        <v>23.25</v>
      </c>
      <c r="H585" s="15">
        <f t="shared" ref="H585:H588" si="69">TRUNC(F585*G585,2)</f>
        <v>1.1200000000000001</v>
      </c>
    </row>
    <row r="586" spans="1:8" ht="22.5" x14ac:dyDescent="0.2">
      <c r="A586" s="13" t="str">
        <f>VLOOKUP(B586,'Insumos e Serviços'!$A:$F,3,0)</f>
        <v>Composição</v>
      </c>
      <c r="B586" s="12" t="s">
        <v>3642</v>
      </c>
      <c r="C586" s="12" t="str">
        <f>VLOOKUP(B586,'Insumos e Serviços'!$A:$F,2,0)</f>
        <v>SINAPI</v>
      </c>
      <c r="D586" s="13" t="str">
        <f>VLOOKUP(B586,'Insumos e Serviços'!$A:$F,4,0)</f>
        <v>PEITORIL EM MARMORE BRANCO, LARGURA DE 15CM, ASSENTADO COM ARGAMASSA TRACO 1:4 (CIMENTO E AREIA MEDIA), PREPARO MANUAL DA ARGAMASSA</v>
      </c>
      <c r="E586" s="12" t="str">
        <f>VLOOKUP(B586,'Insumos e Serviços'!$A:$F,5,0)</f>
        <v>M</v>
      </c>
      <c r="F586" s="66">
        <v>1.2</v>
      </c>
      <c r="G586" s="15">
        <f>VLOOKUP(B586,'Insumos e Serviços'!$A:$F,6,0)</f>
        <v>84.21</v>
      </c>
      <c r="H586" s="15">
        <f t="shared" si="69"/>
        <v>101.05</v>
      </c>
    </row>
    <row r="587" spans="1:8" x14ac:dyDescent="0.2">
      <c r="A587" s="13" t="str">
        <f>VLOOKUP(B587,'Insumos e Serviços'!$A:$F,3,0)</f>
        <v>Insumo</v>
      </c>
      <c r="B587" s="12" t="s">
        <v>2889</v>
      </c>
      <c r="C587" s="12" t="str">
        <f>VLOOKUP(B587,'Insumos e Serviços'!$A:$F,2,0)</f>
        <v>Próprio</v>
      </c>
      <c r="D587" s="13" t="str">
        <f>VLOOKUP(B587,'Insumos e Serviços'!$A:$F,4,0)</f>
        <v>Friso para pingadeira (granito)</v>
      </c>
      <c r="E587" s="12" t="str">
        <f>VLOOKUP(B587,'Insumos e Serviços'!$A:$F,5,0)</f>
        <v>m</v>
      </c>
      <c r="F587" s="66">
        <v>1</v>
      </c>
      <c r="G587" s="15">
        <f>VLOOKUP(B587,'Insumos e Serviços'!$A:$F,6,0)</f>
        <v>5.07</v>
      </c>
      <c r="H587" s="15">
        <f t="shared" si="69"/>
        <v>5.07</v>
      </c>
    </row>
    <row r="588" spans="1:8" ht="15" thickBot="1" x14ac:dyDescent="0.25">
      <c r="A588" s="13" t="str">
        <f>VLOOKUP(B588,'Insumos e Serviços'!$A:$F,3,0)</f>
        <v>Insumo</v>
      </c>
      <c r="B588" s="12" t="s">
        <v>2735</v>
      </c>
      <c r="C588" s="12" t="str">
        <f>VLOOKUP(B588,'Insumos e Serviços'!$A:$F,2,0)</f>
        <v>Próprio</v>
      </c>
      <c r="D588" s="13" t="str">
        <f>VLOOKUP(B588,'Insumos e Serviços'!$A:$F,4,0)</f>
        <v>Solução hidrofugante à base de silano-siloxano Nitoprimer 40, fab. Anchortec Quartzolit</v>
      </c>
      <c r="E588" s="12" t="str">
        <f>VLOOKUP(B588,'Insumos e Serviços'!$A:$F,5,0)</f>
        <v>l</v>
      </c>
      <c r="F588" s="66">
        <v>5.3999999999999999E-2</v>
      </c>
      <c r="G588" s="15">
        <f>VLOOKUP(B588,'Insumos e Serviços'!$A:$F,6,0)</f>
        <v>36.380000000000003</v>
      </c>
      <c r="H588" s="15">
        <f t="shared" si="69"/>
        <v>1.96</v>
      </c>
    </row>
    <row r="589" spans="1:8" ht="15" thickTop="1" x14ac:dyDescent="0.2">
      <c r="A589" s="54"/>
      <c r="B589" s="79"/>
      <c r="C589" s="54"/>
      <c r="D589" s="54"/>
      <c r="E589" s="54"/>
      <c r="F589" s="54"/>
      <c r="G589" s="54"/>
      <c r="H589" s="54"/>
    </row>
    <row r="590" spans="1:8" ht="22.5" x14ac:dyDescent="0.2">
      <c r="A590" s="68" t="s">
        <v>530</v>
      </c>
      <c r="B590" s="67" t="str">
        <f>VLOOKUP(A590,'Orçamento Sintético'!$A:$H,2,0)</f>
        <v xml:space="preserve"> MPDFT1065 </v>
      </c>
      <c r="C590" s="67" t="str">
        <f>VLOOKUP(A590,'Orçamento Sintético'!$A:$H,3,0)</f>
        <v>Próprio</v>
      </c>
      <c r="D590" s="68" t="str">
        <f>VLOOKUP(A590,'Orçamento Sintético'!$A:$H,4,0)</f>
        <v>Cópia SINAPI (98689) - Peitoril em granito polido Preto São Gabriel, largura 21cm, e= 2cm</v>
      </c>
      <c r="E590" s="67" t="str">
        <f>VLOOKUP(A590,'Orçamento Sintético'!$A:$H,5,0)</f>
        <v>m</v>
      </c>
      <c r="F590" s="113"/>
      <c r="G590" s="114"/>
      <c r="H590" s="116">
        <f>SUM(H591:H593)</f>
        <v>121.49000000000001</v>
      </c>
    </row>
    <row r="591" spans="1:8" x14ac:dyDescent="0.2">
      <c r="A591" s="13" t="str">
        <f>VLOOKUP(B591,'Insumos e Serviços'!$A:$F,3,0)</f>
        <v>Composição</v>
      </c>
      <c r="B591" s="12" t="s">
        <v>3614</v>
      </c>
      <c r="C591" s="12" t="str">
        <f>VLOOKUP(B591,'Insumos e Serviços'!$A:$F,2,0)</f>
        <v>SINAPI</v>
      </c>
      <c r="D591" s="13" t="str">
        <f>VLOOKUP(B591,'Insumos e Serviços'!$A:$F,4,0)</f>
        <v>IMPERMEABILIZADOR COM ENCARGOS COMPLEMENTARES</v>
      </c>
      <c r="E591" s="12" t="str">
        <f>VLOOKUP(B591,'Insumos e Serviços'!$A:$F,5,0)</f>
        <v>H</v>
      </c>
      <c r="F591" s="66">
        <v>5.67E-2</v>
      </c>
      <c r="G591" s="15">
        <f>VLOOKUP(B591,'Insumos e Serviços'!$A:$F,6,0)</f>
        <v>23.25</v>
      </c>
      <c r="H591" s="15">
        <f t="shared" ref="H591:H593" si="70">TRUNC(F591*G591,2)</f>
        <v>1.31</v>
      </c>
    </row>
    <row r="592" spans="1:8" ht="22.5" x14ac:dyDescent="0.2">
      <c r="A592" s="13" t="str">
        <f>VLOOKUP(B592,'Insumos e Serviços'!$A:$F,3,0)</f>
        <v>Composição</v>
      </c>
      <c r="B592" s="12" t="s">
        <v>3642</v>
      </c>
      <c r="C592" s="12" t="str">
        <f>VLOOKUP(B592,'Insumos e Serviços'!$A:$F,2,0)</f>
        <v>SINAPI</v>
      </c>
      <c r="D592" s="13" t="str">
        <f>VLOOKUP(B592,'Insumos e Serviços'!$A:$F,4,0)</f>
        <v>PEITORIL EM MARMORE BRANCO, LARGURA DE 15CM, ASSENTADO COM ARGAMASSA TRACO 1:4 (CIMENTO E AREIA MEDIA), PREPARO MANUAL DA ARGAMASSA</v>
      </c>
      <c r="E592" s="12" t="str">
        <f>VLOOKUP(B592,'Insumos e Serviços'!$A:$F,5,0)</f>
        <v>M</v>
      </c>
      <c r="F592" s="66">
        <v>1.4</v>
      </c>
      <c r="G592" s="15">
        <f>VLOOKUP(B592,'Insumos e Serviços'!$A:$F,6,0)</f>
        <v>84.21</v>
      </c>
      <c r="H592" s="15">
        <f t="shared" si="70"/>
        <v>117.89</v>
      </c>
    </row>
    <row r="593" spans="1:8" ht="15" thickBot="1" x14ac:dyDescent="0.25">
      <c r="A593" s="13" t="str">
        <f>VLOOKUP(B593,'Insumos e Serviços'!$A:$F,3,0)</f>
        <v>Insumo</v>
      </c>
      <c r="B593" s="12" t="s">
        <v>2735</v>
      </c>
      <c r="C593" s="12" t="str">
        <f>VLOOKUP(B593,'Insumos e Serviços'!$A:$F,2,0)</f>
        <v>Próprio</v>
      </c>
      <c r="D593" s="13" t="str">
        <f>VLOOKUP(B593,'Insumos e Serviços'!$A:$F,4,0)</f>
        <v>Solução hidrofugante à base de silano-siloxano Nitoprimer 40, fab. Anchortec Quartzolit</v>
      </c>
      <c r="E593" s="12" t="str">
        <f>VLOOKUP(B593,'Insumos e Serviços'!$A:$F,5,0)</f>
        <v>l</v>
      </c>
      <c r="F593" s="66">
        <v>6.3E-2</v>
      </c>
      <c r="G593" s="15">
        <f>VLOOKUP(B593,'Insumos e Serviços'!$A:$F,6,0)</f>
        <v>36.380000000000003</v>
      </c>
      <c r="H593" s="15">
        <f t="shared" si="70"/>
        <v>2.29</v>
      </c>
    </row>
    <row r="594" spans="1:8" ht="15" thickTop="1" x14ac:dyDescent="0.2">
      <c r="A594" s="54"/>
      <c r="B594" s="79"/>
      <c r="C594" s="54"/>
      <c r="D594" s="54"/>
      <c r="E594" s="54"/>
      <c r="F594" s="54"/>
      <c r="G594" s="54"/>
      <c r="H594" s="54"/>
    </row>
    <row r="595" spans="1:8" ht="22.5" x14ac:dyDescent="0.2">
      <c r="A595" s="68" t="s">
        <v>533</v>
      </c>
      <c r="B595" s="67" t="str">
        <f>VLOOKUP(A595,'Orçamento Sintético'!$A:$H,2,0)</f>
        <v xml:space="preserve"> MPDFT1066 </v>
      </c>
      <c r="C595" s="67" t="str">
        <f>VLOOKUP(A595,'Orçamento Sintético'!$A:$H,3,0)</f>
        <v>Próprio</v>
      </c>
      <c r="D595" s="68" t="str">
        <f>VLOOKUP(A595,'Orçamento Sintético'!$A:$H,4,0)</f>
        <v>Cópia SINAPI (98689) - Chapins em granito polido Branco Itaúna, largura 15 cm, e= 2cm, com friso pingadeira</v>
      </c>
      <c r="E595" s="67" t="str">
        <f>VLOOKUP(A595,'Orçamento Sintético'!$A:$H,5,0)</f>
        <v>m</v>
      </c>
      <c r="F595" s="113"/>
      <c r="G595" s="114"/>
      <c r="H595" s="116">
        <f>SUM(H596:H603)</f>
        <v>119.55999999999997</v>
      </c>
    </row>
    <row r="596" spans="1:8" x14ac:dyDescent="0.2">
      <c r="A596" s="13" t="str">
        <f>VLOOKUP(B596,'Insumos e Serviços'!$A:$F,3,0)</f>
        <v>Composição</v>
      </c>
      <c r="B596" s="12" t="s">
        <v>3614</v>
      </c>
      <c r="C596" s="12" t="str">
        <f>VLOOKUP(B596,'Insumos e Serviços'!$A:$F,2,0)</f>
        <v>SINAPI</v>
      </c>
      <c r="D596" s="13" t="str">
        <f>VLOOKUP(B596,'Insumos e Serviços'!$A:$F,4,0)</f>
        <v>IMPERMEABILIZADOR COM ENCARGOS COMPLEMENTARES</v>
      </c>
      <c r="E596" s="12" t="str">
        <f>VLOOKUP(B596,'Insumos e Serviços'!$A:$F,5,0)</f>
        <v>H</v>
      </c>
      <c r="F596" s="66">
        <v>5.1299999999999998E-2</v>
      </c>
      <c r="G596" s="15">
        <f>VLOOKUP(B596,'Insumos e Serviços'!$A:$F,6,0)</f>
        <v>23.25</v>
      </c>
      <c r="H596" s="15">
        <f t="shared" ref="H596:H603" si="71">TRUNC(F596*G596,2)</f>
        <v>1.19</v>
      </c>
    </row>
    <row r="597" spans="1:8" x14ac:dyDescent="0.2">
      <c r="A597" s="13" t="str">
        <f>VLOOKUP(B597,'Insumos e Serviços'!$A:$F,3,0)</f>
        <v>Composição</v>
      </c>
      <c r="B597" s="12" t="s">
        <v>3616</v>
      </c>
      <c r="C597" s="12" t="str">
        <f>VLOOKUP(B597,'Insumos e Serviços'!$A:$F,2,0)</f>
        <v>SINAPI</v>
      </c>
      <c r="D597" s="13" t="str">
        <f>VLOOKUP(B597,'Insumos e Serviços'!$A:$F,4,0)</f>
        <v>MARMORISTA/GRANITEIRO COM ENCARGOS COMPLEMENTARES</v>
      </c>
      <c r="E597" s="12" t="str">
        <f>VLOOKUP(B597,'Insumos e Serviços'!$A:$F,5,0)</f>
        <v>H</v>
      </c>
      <c r="F597" s="66">
        <v>0.54700000000000004</v>
      </c>
      <c r="G597" s="15">
        <f>VLOOKUP(B597,'Insumos e Serviços'!$A:$F,6,0)</f>
        <v>19.39</v>
      </c>
      <c r="H597" s="15">
        <f t="shared" si="71"/>
        <v>10.6</v>
      </c>
    </row>
    <row r="598" spans="1:8" x14ac:dyDescent="0.2">
      <c r="A598" s="13" t="str">
        <f>VLOOKUP(B598,'Insumos e Serviços'!$A:$F,3,0)</f>
        <v>Composição</v>
      </c>
      <c r="B598" s="12" t="s">
        <v>3379</v>
      </c>
      <c r="C598" s="12" t="str">
        <f>VLOOKUP(B598,'Insumos e Serviços'!$A:$F,2,0)</f>
        <v>SINAPI</v>
      </c>
      <c r="D598" s="13" t="str">
        <f>VLOOKUP(B598,'Insumos e Serviços'!$A:$F,4,0)</f>
        <v>SERVENTE COM ENCARGOS COMPLEMENTARES</v>
      </c>
      <c r="E598" s="12" t="str">
        <f>VLOOKUP(B598,'Insumos e Serviços'!$A:$F,5,0)</f>
        <v>H</v>
      </c>
      <c r="F598" s="66">
        <v>0.27300000000000002</v>
      </c>
      <c r="G598" s="15">
        <f>VLOOKUP(B598,'Insumos e Serviços'!$A:$F,6,0)</f>
        <v>17.170000000000002</v>
      </c>
      <c r="H598" s="15">
        <f t="shared" si="71"/>
        <v>4.68</v>
      </c>
    </row>
    <row r="599" spans="1:8" x14ac:dyDescent="0.2">
      <c r="A599" s="13" t="str">
        <f>VLOOKUP(B599,'Insumos e Serviços'!$A:$F,3,0)</f>
        <v>Insumo</v>
      </c>
      <c r="B599" s="12" t="s">
        <v>3122</v>
      </c>
      <c r="C599" s="12" t="str">
        <f>VLOOKUP(B599,'Insumos e Serviços'!$A:$F,2,0)</f>
        <v>Próprio</v>
      </c>
      <c r="D599" s="13" t="str">
        <f>VLOOKUP(B599,'Insumos e Serviços'!$A:$F,4,0)</f>
        <v>Acabamento reto (granito)</v>
      </c>
      <c r="E599" s="12" t="str">
        <f>VLOOKUP(B599,'Insumos e Serviços'!$A:$F,5,0)</f>
        <v>m</v>
      </c>
      <c r="F599" s="66">
        <v>2</v>
      </c>
      <c r="G599" s="15">
        <f>VLOOKUP(B599,'Insumos e Serviços'!$A:$F,6,0)</f>
        <v>20.260000000000002</v>
      </c>
      <c r="H599" s="15">
        <f t="shared" si="71"/>
        <v>40.520000000000003</v>
      </c>
    </row>
    <row r="600" spans="1:8" x14ac:dyDescent="0.2">
      <c r="A600" s="13" t="str">
        <f>VLOOKUP(B600,'Insumos e Serviços'!$A:$F,3,0)</f>
        <v>Insumo</v>
      </c>
      <c r="B600" s="12" t="s">
        <v>2889</v>
      </c>
      <c r="C600" s="12" t="str">
        <f>VLOOKUP(B600,'Insumos e Serviços'!$A:$F,2,0)</f>
        <v>Próprio</v>
      </c>
      <c r="D600" s="13" t="str">
        <f>VLOOKUP(B600,'Insumos e Serviços'!$A:$F,4,0)</f>
        <v>Friso para pingadeira (granito)</v>
      </c>
      <c r="E600" s="12" t="str">
        <f>VLOOKUP(B600,'Insumos e Serviços'!$A:$F,5,0)</f>
        <v>m</v>
      </c>
      <c r="F600" s="66">
        <v>2</v>
      </c>
      <c r="G600" s="15">
        <f>VLOOKUP(B600,'Insumos e Serviços'!$A:$F,6,0)</f>
        <v>5.07</v>
      </c>
      <c r="H600" s="15">
        <f t="shared" si="71"/>
        <v>10.14</v>
      </c>
    </row>
    <row r="601" spans="1:8" x14ac:dyDescent="0.2">
      <c r="A601" s="13" t="str">
        <f>VLOOKUP(B601,'Insumos e Serviços'!$A:$F,3,0)</f>
        <v>Insumo</v>
      </c>
      <c r="B601" s="12" t="s">
        <v>2735</v>
      </c>
      <c r="C601" s="12" t="str">
        <f>VLOOKUP(B601,'Insumos e Serviços'!$A:$F,2,0)</f>
        <v>Próprio</v>
      </c>
      <c r="D601" s="13" t="str">
        <f>VLOOKUP(B601,'Insumos e Serviços'!$A:$F,4,0)</f>
        <v>Solução hidrofugante à base de silano-siloxano Nitoprimer 40, fab. Anchortec Quartzolit</v>
      </c>
      <c r="E601" s="12" t="str">
        <f>VLOOKUP(B601,'Insumos e Serviços'!$A:$F,5,0)</f>
        <v>l</v>
      </c>
      <c r="F601" s="66">
        <v>5.7000000000000002E-2</v>
      </c>
      <c r="G601" s="15">
        <f>VLOOKUP(B601,'Insumos e Serviços'!$A:$F,6,0)</f>
        <v>36.380000000000003</v>
      </c>
      <c r="H601" s="15">
        <f t="shared" si="71"/>
        <v>2.0699999999999998</v>
      </c>
    </row>
    <row r="602" spans="1:8" x14ac:dyDescent="0.2">
      <c r="A602" s="13" t="str">
        <f>VLOOKUP(B602,'Insumos e Serviços'!$A:$F,3,0)</f>
        <v>Insumo</v>
      </c>
      <c r="B602" s="12" t="s">
        <v>3014</v>
      </c>
      <c r="C602" s="12" t="str">
        <f>VLOOKUP(B602,'Insumos e Serviços'!$A:$F,2,0)</f>
        <v>SINAPI</v>
      </c>
      <c r="D602" s="13" t="str">
        <f>VLOOKUP(B602,'Insumos e Serviços'!$A:$F,4,0)</f>
        <v>ARGAMASSA COLANTE AC-II</v>
      </c>
      <c r="E602" s="12" t="str">
        <f>VLOOKUP(B602,'Insumos e Serviços'!$A:$F,5,0)</f>
        <v>KG</v>
      </c>
      <c r="F602" s="66">
        <v>1.6339999999999999</v>
      </c>
      <c r="G602" s="15">
        <f>VLOOKUP(B602,'Insumos e Serviços'!$A:$F,6,0)</f>
        <v>0.83</v>
      </c>
      <c r="H602" s="15">
        <f t="shared" si="71"/>
        <v>1.35</v>
      </c>
    </row>
    <row r="603" spans="1:8" ht="15" thickBot="1" x14ac:dyDescent="0.25">
      <c r="A603" s="13" t="str">
        <f>VLOOKUP(B603,'Insumos e Serviços'!$A:$F,3,0)</f>
        <v>Insumo</v>
      </c>
      <c r="B603" s="12" t="s">
        <v>3167</v>
      </c>
      <c r="C603" s="12" t="str">
        <f>VLOOKUP(B603,'Insumos e Serviços'!$A:$F,2,0)</f>
        <v>Próprio</v>
      </c>
      <c r="D603" s="13" t="str">
        <f>VLOOKUP(B603,'Insumos e Serviços'!$A:$F,4,0)</f>
        <v>Granito Branco Itaúna, ou equivalente, e=2cm, acabamento polido</v>
      </c>
      <c r="E603" s="12" t="str">
        <f>VLOOKUP(B603,'Insumos e Serviços'!$A:$F,5,0)</f>
        <v>m²</v>
      </c>
      <c r="F603" s="66">
        <v>0.19</v>
      </c>
      <c r="G603" s="15">
        <f>VLOOKUP(B603,'Insumos e Serviços'!$A:$F,6,0)</f>
        <v>257.98</v>
      </c>
      <c r="H603" s="15">
        <f t="shared" si="71"/>
        <v>49.01</v>
      </c>
    </row>
    <row r="604" spans="1:8" ht="15" thickTop="1" x14ac:dyDescent="0.2">
      <c r="A604" s="54"/>
      <c r="B604" s="79"/>
      <c r="C604" s="54"/>
      <c r="D604" s="54"/>
      <c r="E604" s="54"/>
      <c r="F604" s="54"/>
      <c r="G604" s="54"/>
      <c r="H604" s="54"/>
    </row>
    <row r="605" spans="1:8" ht="22.5" x14ac:dyDescent="0.2">
      <c r="A605" s="68" t="s">
        <v>536</v>
      </c>
      <c r="B605" s="67" t="str">
        <f>VLOOKUP(A605,'Orçamento Sintético'!$A:$H,2,0)</f>
        <v xml:space="preserve"> MPDFT1067 </v>
      </c>
      <c r="C605" s="67" t="str">
        <f>VLOOKUP(A605,'Orçamento Sintético'!$A:$H,3,0)</f>
        <v>Próprio</v>
      </c>
      <c r="D605" s="68" t="str">
        <f>VLOOKUP(A605,'Orçamento Sintético'!$A:$H,4,0)</f>
        <v>Cópia SINAPI (98689) - Chapins em granito polido Branco Itaúna, largura 25 cm, e= 2cm, com friso pingadeira</v>
      </c>
      <c r="E605" s="67" t="str">
        <f>VLOOKUP(A605,'Orçamento Sintético'!$A:$H,5,0)</f>
        <v>m</v>
      </c>
      <c r="F605" s="113"/>
      <c r="G605" s="114"/>
      <c r="H605" s="116">
        <f>SUM(H606:H613)</f>
        <v>136.49</v>
      </c>
    </row>
    <row r="606" spans="1:8" x14ac:dyDescent="0.2">
      <c r="A606" s="13" t="str">
        <f>VLOOKUP(B606,'Insumos e Serviços'!$A:$F,3,0)</f>
        <v>Composição</v>
      </c>
      <c r="B606" s="12" t="s">
        <v>3614</v>
      </c>
      <c r="C606" s="12" t="str">
        <f>VLOOKUP(B606,'Insumos e Serviços'!$A:$F,2,0)</f>
        <v>SINAPI</v>
      </c>
      <c r="D606" s="13" t="str">
        <f>VLOOKUP(B606,'Insumos e Serviços'!$A:$F,4,0)</f>
        <v>IMPERMEABILIZADOR COM ENCARGOS COMPLEMENTARES</v>
      </c>
      <c r="E606" s="12" t="str">
        <f>VLOOKUP(B606,'Insumos e Serviços'!$A:$F,5,0)</f>
        <v>H</v>
      </c>
      <c r="F606" s="66">
        <v>6.7500000000000004E-2</v>
      </c>
      <c r="G606" s="15">
        <f>VLOOKUP(B606,'Insumos e Serviços'!$A:$F,6,0)</f>
        <v>23.25</v>
      </c>
      <c r="H606" s="15">
        <f t="shared" ref="H606:H613" si="72">TRUNC(F606*G606,2)</f>
        <v>1.56</v>
      </c>
    </row>
    <row r="607" spans="1:8" x14ac:dyDescent="0.2">
      <c r="A607" s="13" t="str">
        <f>VLOOKUP(B607,'Insumos e Serviços'!$A:$F,3,0)</f>
        <v>Composição</v>
      </c>
      <c r="B607" s="12" t="s">
        <v>3616</v>
      </c>
      <c r="C607" s="12" t="str">
        <f>VLOOKUP(B607,'Insumos e Serviços'!$A:$F,2,0)</f>
        <v>SINAPI</v>
      </c>
      <c r="D607" s="13" t="str">
        <f>VLOOKUP(B607,'Insumos e Serviços'!$A:$F,4,0)</f>
        <v>MARMORISTA/GRANITEIRO COM ENCARGOS COMPLEMENTARES</v>
      </c>
      <c r="E607" s="12" t="str">
        <f>VLOOKUP(B607,'Insumos e Serviços'!$A:$F,5,0)</f>
        <v>H</v>
      </c>
      <c r="F607" s="66">
        <v>0.54700000000000004</v>
      </c>
      <c r="G607" s="15">
        <f>VLOOKUP(B607,'Insumos e Serviços'!$A:$F,6,0)</f>
        <v>19.39</v>
      </c>
      <c r="H607" s="15">
        <f t="shared" si="72"/>
        <v>10.6</v>
      </c>
    </row>
    <row r="608" spans="1:8" x14ac:dyDescent="0.2">
      <c r="A608" s="13" t="str">
        <f>VLOOKUP(B608,'Insumos e Serviços'!$A:$F,3,0)</f>
        <v>Composição</v>
      </c>
      <c r="B608" s="12" t="s">
        <v>3379</v>
      </c>
      <c r="C608" s="12" t="str">
        <f>VLOOKUP(B608,'Insumos e Serviços'!$A:$F,2,0)</f>
        <v>SINAPI</v>
      </c>
      <c r="D608" s="13" t="str">
        <f>VLOOKUP(B608,'Insumos e Serviços'!$A:$F,4,0)</f>
        <v>SERVENTE COM ENCARGOS COMPLEMENTARES</v>
      </c>
      <c r="E608" s="12" t="str">
        <f>VLOOKUP(B608,'Insumos e Serviços'!$A:$F,5,0)</f>
        <v>H</v>
      </c>
      <c r="F608" s="66">
        <v>0.27300000000000002</v>
      </c>
      <c r="G608" s="15">
        <f>VLOOKUP(B608,'Insumos e Serviços'!$A:$F,6,0)</f>
        <v>17.170000000000002</v>
      </c>
      <c r="H608" s="15">
        <f t="shared" si="72"/>
        <v>4.68</v>
      </c>
    </row>
    <row r="609" spans="1:8" x14ac:dyDescent="0.2">
      <c r="A609" s="13" t="str">
        <f>VLOOKUP(B609,'Insumos e Serviços'!$A:$F,3,0)</f>
        <v>Insumo</v>
      </c>
      <c r="B609" s="12" t="s">
        <v>3122</v>
      </c>
      <c r="C609" s="12" t="str">
        <f>VLOOKUP(B609,'Insumos e Serviços'!$A:$F,2,0)</f>
        <v>Próprio</v>
      </c>
      <c r="D609" s="13" t="str">
        <f>VLOOKUP(B609,'Insumos e Serviços'!$A:$F,4,0)</f>
        <v>Acabamento reto (granito)</v>
      </c>
      <c r="E609" s="12" t="str">
        <f>VLOOKUP(B609,'Insumos e Serviços'!$A:$F,5,0)</f>
        <v>m</v>
      </c>
      <c r="F609" s="66">
        <v>2</v>
      </c>
      <c r="G609" s="15">
        <f>VLOOKUP(B609,'Insumos e Serviços'!$A:$F,6,0)</f>
        <v>20.260000000000002</v>
      </c>
      <c r="H609" s="15">
        <f t="shared" si="72"/>
        <v>40.520000000000003</v>
      </c>
    </row>
    <row r="610" spans="1:8" x14ac:dyDescent="0.2">
      <c r="A610" s="13" t="str">
        <f>VLOOKUP(B610,'Insumos e Serviços'!$A:$F,3,0)</f>
        <v>Insumo</v>
      </c>
      <c r="B610" s="12" t="s">
        <v>2889</v>
      </c>
      <c r="C610" s="12" t="str">
        <f>VLOOKUP(B610,'Insumos e Serviços'!$A:$F,2,0)</f>
        <v>Próprio</v>
      </c>
      <c r="D610" s="13" t="str">
        <f>VLOOKUP(B610,'Insumos e Serviços'!$A:$F,4,0)</f>
        <v>Friso para pingadeira (granito)</v>
      </c>
      <c r="E610" s="12" t="str">
        <f>VLOOKUP(B610,'Insumos e Serviços'!$A:$F,5,0)</f>
        <v>m</v>
      </c>
      <c r="F610" s="66">
        <v>2</v>
      </c>
      <c r="G610" s="15">
        <f>VLOOKUP(B610,'Insumos e Serviços'!$A:$F,6,0)</f>
        <v>5.07</v>
      </c>
      <c r="H610" s="15">
        <f t="shared" si="72"/>
        <v>10.14</v>
      </c>
    </row>
    <row r="611" spans="1:8" x14ac:dyDescent="0.2">
      <c r="A611" s="13" t="str">
        <f>VLOOKUP(B611,'Insumos e Serviços'!$A:$F,3,0)</f>
        <v>Insumo</v>
      </c>
      <c r="B611" s="12" t="s">
        <v>2735</v>
      </c>
      <c r="C611" s="12" t="str">
        <f>VLOOKUP(B611,'Insumos e Serviços'!$A:$F,2,0)</f>
        <v>Próprio</v>
      </c>
      <c r="D611" s="13" t="str">
        <f>VLOOKUP(B611,'Insumos e Serviços'!$A:$F,4,0)</f>
        <v>Solução hidrofugante à base de silano-siloxano Nitoprimer 40, fab. Anchortec Quartzolit</v>
      </c>
      <c r="E611" s="12" t="str">
        <f>VLOOKUP(B611,'Insumos e Serviços'!$A:$F,5,0)</f>
        <v>l</v>
      </c>
      <c r="F611" s="66">
        <v>7.4999999999999997E-2</v>
      </c>
      <c r="G611" s="15">
        <f>VLOOKUP(B611,'Insumos e Serviços'!$A:$F,6,0)</f>
        <v>36.380000000000003</v>
      </c>
      <c r="H611" s="15">
        <f t="shared" si="72"/>
        <v>2.72</v>
      </c>
    </row>
    <row r="612" spans="1:8" x14ac:dyDescent="0.2">
      <c r="A612" s="13" t="str">
        <f>VLOOKUP(B612,'Insumos e Serviços'!$A:$F,3,0)</f>
        <v>Insumo</v>
      </c>
      <c r="B612" s="12" t="s">
        <v>3014</v>
      </c>
      <c r="C612" s="12" t="str">
        <f>VLOOKUP(B612,'Insumos e Serviços'!$A:$F,2,0)</f>
        <v>SINAPI</v>
      </c>
      <c r="D612" s="13" t="str">
        <f>VLOOKUP(B612,'Insumos e Serviços'!$A:$F,4,0)</f>
        <v>ARGAMASSA COLANTE AC-II</v>
      </c>
      <c r="E612" s="12" t="str">
        <f>VLOOKUP(B612,'Insumos e Serviços'!$A:$F,5,0)</f>
        <v>KG</v>
      </c>
      <c r="F612" s="66">
        <v>2.15</v>
      </c>
      <c r="G612" s="15">
        <f>VLOOKUP(B612,'Insumos e Serviços'!$A:$F,6,0)</f>
        <v>0.83</v>
      </c>
      <c r="H612" s="15">
        <f t="shared" si="72"/>
        <v>1.78</v>
      </c>
    </row>
    <row r="613" spans="1:8" ht="15" thickBot="1" x14ac:dyDescent="0.25">
      <c r="A613" s="13" t="str">
        <f>VLOOKUP(B613,'Insumos e Serviços'!$A:$F,3,0)</f>
        <v>Insumo</v>
      </c>
      <c r="B613" s="12" t="s">
        <v>3167</v>
      </c>
      <c r="C613" s="12" t="str">
        <f>VLOOKUP(B613,'Insumos e Serviços'!$A:$F,2,0)</f>
        <v>Próprio</v>
      </c>
      <c r="D613" s="13" t="str">
        <f>VLOOKUP(B613,'Insumos e Serviços'!$A:$F,4,0)</f>
        <v>Granito Branco Itaúna, ou equivalente, e=2cm, acabamento polido</v>
      </c>
      <c r="E613" s="12" t="str">
        <f>VLOOKUP(B613,'Insumos e Serviços'!$A:$F,5,0)</f>
        <v>m²</v>
      </c>
      <c r="F613" s="66">
        <v>0.25</v>
      </c>
      <c r="G613" s="15">
        <f>VLOOKUP(B613,'Insumos e Serviços'!$A:$F,6,0)</f>
        <v>257.98</v>
      </c>
      <c r="H613" s="15">
        <f t="shared" si="72"/>
        <v>64.489999999999995</v>
      </c>
    </row>
    <row r="614" spans="1:8" ht="15" thickTop="1" x14ac:dyDescent="0.2">
      <c r="A614" s="54"/>
      <c r="B614" s="79"/>
      <c r="C614" s="54"/>
      <c r="D614" s="54"/>
      <c r="E614" s="54"/>
      <c r="F614" s="54"/>
      <c r="G614" s="54"/>
      <c r="H614" s="54"/>
    </row>
    <row r="615" spans="1:8" ht="22.5" x14ac:dyDescent="0.2">
      <c r="A615" s="68" t="s">
        <v>539</v>
      </c>
      <c r="B615" s="67" t="str">
        <f>VLOOKUP(A615,'Orçamento Sintético'!$A:$H,2,0)</f>
        <v xml:space="preserve"> MPDFT1068 </v>
      </c>
      <c r="C615" s="67" t="str">
        <f>VLOOKUP(A615,'Orçamento Sintético'!$A:$H,3,0)</f>
        <v>Próprio</v>
      </c>
      <c r="D615" s="68" t="str">
        <f>VLOOKUP(A615,'Orçamento Sintético'!$A:$H,4,0)</f>
        <v>Cópia SINAPI (98689) - Chapins em granito polido Branco Itaúna, largura 30 cm, e= 2cm, com friso pingadeira</v>
      </c>
      <c r="E615" s="67" t="str">
        <f>VLOOKUP(A615,'Orçamento Sintético'!$A:$H,5,0)</f>
        <v>m</v>
      </c>
      <c r="F615" s="113"/>
      <c r="G615" s="114"/>
      <c r="H615" s="116">
        <f>SUM(H616:H623)</f>
        <v>150.62</v>
      </c>
    </row>
    <row r="616" spans="1:8" x14ac:dyDescent="0.2">
      <c r="A616" s="13" t="str">
        <f>VLOOKUP(B616,'Insumos e Serviços'!$A:$F,3,0)</f>
        <v>Composição</v>
      </c>
      <c r="B616" s="12" t="s">
        <v>3614</v>
      </c>
      <c r="C616" s="12" t="str">
        <f>VLOOKUP(B616,'Insumos e Serviços'!$A:$F,2,0)</f>
        <v>SINAPI</v>
      </c>
      <c r="D616" s="13" t="str">
        <f>VLOOKUP(B616,'Insumos e Serviços'!$A:$F,4,0)</f>
        <v>IMPERMEABILIZADOR COM ENCARGOS COMPLEMENTARES</v>
      </c>
      <c r="E616" s="12" t="str">
        <f>VLOOKUP(B616,'Insumos e Serviços'!$A:$F,5,0)</f>
        <v>H</v>
      </c>
      <c r="F616" s="66">
        <v>8.1000000000000003E-2</v>
      </c>
      <c r="G616" s="15">
        <f>VLOOKUP(B616,'Insumos e Serviços'!$A:$F,6,0)</f>
        <v>23.25</v>
      </c>
      <c r="H616" s="15">
        <f t="shared" ref="H616:H623" si="73">TRUNC(F616*G616,2)</f>
        <v>1.88</v>
      </c>
    </row>
    <row r="617" spans="1:8" x14ac:dyDescent="0.2">
      <c r="A617" s="13" t="str">
        <f>VLOOKUP(B617,'Insumos e Serviços'!$A:$F,3,0)</f>
        <v>Composição</v>
      </c>
      <c r="B617" s="12" t="s">
        <v>3616</v>
      </c>
      <c r="C617" s="12" t="str">
        <f>VLOOKUP(B617,'Insumos e Serviços'!$A:$F,2,0)</f>
        <v>SINAPI</v>
      </c>
      <c r="D617" s="13" t="str">
        <f>VLOOKUP(B617,'Insumos e Serviços'!$A:$F,4,0)</f>
        <v>MARMORISTA/GRANITEIRO COM ENCARGOS COMPLEMENTARES</v>
      </c>
      <c r="E617" s="12" t="str">
        <f>VLOOKUP(B617,'Insumos e Serviços'!$A:$F,5,0)</f>
        <v>H</v>
      </c>
      <c r="F617" s="66">
        <v>0.54700000000000004</v>
      </c>
      <c r="G617" s="15">
        <f>VLOOKUP(B617,'Insumos e Serviços'!$A:$F,6,0)</f>
        <v>19.39</v>
      </c>
      <c r="H617" s="15">
        <f t="shared" si="73"/>
        <v>10.6</v>
      </c>
    </row>
    <row r="618" spans="1:8" x14ac:dyDescent="0.2">
      <c r="A618" s="13" t="str">
        <f>VLOOKUP(B618,'Insumos e Serviços'!$A:$F,3,0)</f>
        <v>Composição</v>
      </c>
      <c r="B618" s="12" t="s">
        <v>3379</v>
      </c>
      <c r="C618" s="12" t="str">
        <f>VLOOKUP(B618,'Insumos e Serviços'!$A:$F,2,0)</f>
        <v>SINAPI</v>
      </c>
      <c r="D618" s="13" t="str">
        <f>VLOOKUP(B618,'Insumos e Serviços'!$A:$F,4,0)</f>
        <v>SERVENTE COM ENCARGOS COMPLEMENTARES</v>
      </c>
      <c r="E618" s="12" t="str">
        <f>VLOOKUP(B618,'Insumos e Serviços'!$A:$F,5,0)</f>
        <v>H</v>
      </c>
      <c r="F618" s="66">
        <v>0.27300000000000002</v>
      </c>
      <c r="G618" s="15">
        <f>VLOOKUP(B618,'Insumos e Serviços'!$A:$F,6,0)</f>
        <v>17.170000000000002</v>
      </c>
      <c r="H618" s="15">
        <f t="shared" si="73"/>
        <v>4.68</v>
      </c>
    </row>
    <row r="619" spans="1:8" x14ac:dyDescent="0.2">
      <c r="A619" s="13" t="str">
        <f>VLOOKUP(B619,'Insumos e Serviços'!$A:$F,3,0)</f>
        <v>Insumo</v>
      </c>
      <c r="B619" s="12" t="s">
        <v>3122</v>
      </c>
      <c r="C619" s="12" t="str">
        <f>VLOOKUP(B619,'Insumos e Serviços'!$A:$F,2,0)</f>
        <v>Próprio</v>
      </c>
      <c r="D619" s="13" t="str">
        <f>VLOOKUP(B619,'Insumos e Serviços'!$A:$F,4,0)</f>
        <v>Acabamento reto (granito)</v>
      </c>
      <c r="E619" s="12" t="str">
        <f>VLOOKUP(B619,'Insumos e Serviços'!$A:$F,5,0)</f>
        <v>m</v>
      </c>
      <c r="F619" s="66">
        <v>2</v>
      </c>
      <c r="G619" s="15">
        <f>VLOOKUP(B619,'Insumos e Serviços'!$A:$F,6,0)</f>
        <v>20.260000000000002</v>
      </c>
      <c r="H619" s="15">
        <f t="shared" si="73"/>
        <v>40.520000000000003</v>
      </c>
    </row>
    <row r="620" spans="1:8" x14ac:dyDescent="0.2">
      <c r="A620" s="13" t="str">
        <f>VLOOKUP(B620,'Insumos e Serviços'!$A:$F,3,0)</f>
        <v>Insumo</v>
      </c>
      <c r="B620" s="12" t="s">
        <v>2889</v>
      </c>
      <c r="C620" s="12" t="str">
        <f>VLOOKUP(B620,'Insumos e Serviços'!$A:$F,2,0)</f>
        <v>Próprio</v>
      </c>
      <c r="D620" s="13" t="str">
        <f>VLOOKUP(B620,'Insumos e Serviços'!$A:$F,4,0)</f>
        <v>Friso para pingadeira (granito)</v>
      </c>
      <c r="E620" s="12" t="str">
        <f>VLOOKUP(B620,'Insumos e Serviços'!$A:$F,5,0)</f>
        <v>m</v>
      </c>
      <c r="F620" s="66">
        <v>2</v>
      </c>
      <c r="G620" s="15">
        <f>VLOOKUP(B620,'Insumos e Serviços'!$A:$F,6,0)</f>
        <v>5.07</v>
      </c>
      <c r="H620" s="15">
        <f t="shared" si="73"/>
        <v>10.14</v>
      </c>
    </row>
    <row r="621" spans="1:8" x14ac:dyDescent="0.2">
      <c r="A621" s="13" t="str">
        <f>VLOOKUP(B621,'Insumos e Serviços'!$A:$F,3,0)</f>
        <v>Insumo</v>
      </c>
      <c r="B621" s="12" t="s">
        <v>2735</v>
      </c>
      <c r="C621" s="12" t="str">
        <f>VLOOKUP(B621,'Insumos e Serviços'!$A:$F,2,0)</f>
        <v>Próprio</v>
      </c>
      <c r="D621" s="13" t="str">
        <f>VLOOKUP(B621,'Insumos e Serviços'!$A:$F,4,0)</f>
        <v>Solução hidrofugante à base de silano-siloxano Nitoprimer 40, fab. Anchortec Quartzolit</v>
      </c>
      <c r="E621" s="12" t="str">
        <f>VLOOKUP(B621,'Insumos e Serviços'!$A:$F,5,0)</f>
        <v>l</v>
      </c>
      <c r="F621" s="66">
        <v>0.09</v>
      </c>
      <c r="G621" s="15">
        <f>VLOOKUP(B621,'Insumos e Serviços'!$A:$F,6,0)</f>
        <v>36.380000000000003</v>
      </c>
      <c r="H621" s="15">
        <f t="shared" si="73"/>
        <v>3.27</v>
      </c>
    </row>
    <row r="622" spans="1:8" x14ac:dyDescent="0.2">
      <c r="A622" s="13" t="str">
        <f>VLOOKUP(B622,'Insumos e Serviços'!$A:$F,3,0)</f>
        <v>Insumo</v>
      </c>
      <c r="B622" s="12" t="s">
        <v>3014</v>
      </c>
      <c r="C622" s="12" t="str">
        <f>VLOOKUP(B622,'Insumos e Serviços'!$A:$F,2,0)</f>
        <v>SINAPI</v>
      </c>
      <c r="D622" s="13" t="str">
        <f>VLOOKUP(B622,'Insumos e Serviços'!$A:$F,4,0)</f>
        <v>ARGAMASSA COLANTE AC-II</v>
      </c>
      <c r="E622" s="12" t="str">
        <f>VLOOKUP(B622,'Insumos e Serviços'!$A:$F,5,0)</f>
        <v>KG</v>
      </c>
      <c r="F622" s="66">
        <v>2.58</v>
      </c>
      <c r="G622" s="15">
        <f>VLOOKUP(B622,'Insumos e Serviços'!$A:$F,6,0)</f>
        <v>0.83</v>
      </c>
      <c r="H622" s="15">
        <f t="shared" si="73"/>
        <v>2.14</v>
      </c>
    </row>
    <row r="623" spans="1:8" ht="15" thickBot="1" x14ac:dyDescent="0.25">
      <c r="A623" s="13" t="str">
        <f>VLOOKUP(B623,'Insumos e Serviços'!$A:$F,3,0)</f>
        <v>Insumo</v>
      </c>
      <c r="B623" s="12" t="s">
        <v>3167</v>
      </c>
      <c r="C623" s="12" t="str">
        <f>VLOOKUP(B623,'Insumos e Serviços'!$A:$F,2,0)</f>
        <v>Próprio</v>
      </c>
      <c r="D623" s="13" t="str">
        <f>VLOOKUP(B623,'Insumos e Serviços'!$A:$F,4,0)</f>
        <v>Granito Branco Itaúna, ou equivalente, e=2cm, acabamento polido</v>
      </c>
      <c r="E623" s="12" t="str">
        <f>VLOOKUP(B623,'Insumos e Serviços'!$A:$F,5,0)</f>
        <v>m²</v>
      </c>
      <c r="F623" s="66">
        <v>0.3</v>
      </c>
      <c r="G623" s="15">
        <f>VLOOKUP(B623,'Insumos e Serviços'!$A:$F,6,0)</f>
        <v>257.98</v>
      </c>
      <c r="H623" s="15">
        <f t="shared" si="73"/>
        <v>77.39</v>
      </c>
    </row>
    <row r="624" spans="1:8" ht="15" thickTop="1" x14ac:dyDescent="0.2">
      <c r="A624" s="54"/>
      <c r="B624" s="79"/>
      <c r="C624" s="54"/>
      <c r="D624" s="54"/>
      <c r="E624" s="54"/>
      <c r="F624" s="54"/>
      <c r="G624" s="54"/>
      <c r="H624" s="54"/>
    </row>
    <row r="625" spans="1:8" x14ac:dyDescent="0.2">
      <c r="A625" s="68" t="s">
        <v>542</v>
      </c>
      <c r="B625" s="67" t="str">
        <f>VLOOKUP(A625,'Orçamento Sintético'!$A:$H,2,0)</f>
        <v xml:space="preserve"> MPDFT1069 </v>
      </c>
      <c r="C625" s="67" t="str">
        <f>VLOOKUP(A625,'Orçamento Sintético'!$A:$H,3,0)</f>
        <v>Próprio</v>
      </c>
      <c r="D625" s="68" t="str">
        <f>VLOOKUP(A625,'Orçamento Sintético'!$A:$H,4,0)</f>
        <v>Copia da SINAPI (98685) - Rodapé pré-moldado em granitina, altura 10cm</v>
      </c>
      <c r="E625" s="67" t="str">
        <f>VLOOKUP(A625,'Orçamento Sintético'!$A:$H,5,0)</f>
        <v>m</v>
      </c>
      <c r="F625" s="113"/>
      <c r="G625" s="114"/>
      <c r="H625" s="116">
        <f>SUM(H626:H630)</f>
        <v>40.85</v>
      </c>
    </row>
    <row r="626" spans="1:8" x14ac:dyDescent="0.2">
      <c r="A626" s="13" t="str">
        <f>VLOOKUP(B626,'Insumos e Serviços'!$A:$F,3,0)</f>
        <v>Composição</v>
      </c>
      <c r="B626" s="12" t="s">
        <v>3616</v>
      </c>
      <c r="C626" s="12" t="str">
        <f>VLOOKUP(B626,'Insumos e Serviços'!$A:$F,2,0)</f>
        <v>SINAPI</v>
      </c>
      <c r="D626" s="13" t="str">
        <f>VLOOKUP(B626,'Insumos e Serviços'!$A:$F,4,0)</f>
        <v>MARMORISTA/GRANITEIRO COM ENCARGOS COMPLEMENTARES</v>
      </c>
      <c r="E626" s="12" t="str">
        <f>VLOOKUP(B626,'Insumos e Serviços'!$A:$F,5,0)</f>
        <v>H</v>
      </c>
      <c r="F626" s="66">
        <v>0.29899999999999999</v>
      </c>
      <c r="G626" s="15">
        <f>VLOOKUP(B626,'Insumos e Serviços'!$A:$F,6,0)</f>
        <v>19.39</v>
      </c>
      <c r="H626" s="15">
        <f t="shared" ref="H626:H630" si="74">TRUNC(F626*G626,2)</f>
        <v>5.79</v>
      </c>
    </row>
    <row r="627" spans="1:8" x14ac:dyDescent="0.2">
      <c r="A627" s="13" t="str">
        <f>VLOOKUP(B627,'Insumos e Serviços'!$A:$F,3,0)</f>
        <v>Composição</v>
      </c>
      <c r="B627" s="12" t="s">
        <v>3379</v>
      </c>
      <c r="C627" s="12" t="str">
        <f>VLOOKUP(B627,'Insumos e Serviços'!$A:$F,2,0)</f>
        <v>SINAPI</v>
      </c>
      <c r="D627" s="13" t="str">
        <f>VLOOKUP(B627,'Insumos e Serviços'!$A:$F,4,0)</f>
        <v>SERVENTE COM ENCARGOS COMPLEMENTARES</v>
      </c>
      <c r="E627" s="12" t="str">
        <f>VLOOKUP(B627,'Insumos e Serviços'!$A:$F,5,0)</f>
        <v>H</v>
      </c>
      <c r="F627" s="66">
        <v>0.15</v>
      </c>
      <c r="G627" s="15">
        <f>VLOOKUP(B627,'Insumos e Serviços'!$A:$F,6,0)</f>
        <v>17.170000000000002</v>
      </c>
      <c r="H627" s="15">
        <f t="shared" si="74"/>
        <v>2.57</v>
      </c>
    </row>
    <row r="628" spans="1:8" x14ac:dyDescent="0.2">
      <c r="A628" s="13" t="str">
        <f>VLOOKUP(B628,'Insumos e Serviços'!$A:$F,3,0)</f>
        <v>Insumo</v>
      </c>
      <c r="B628" s="12" t="s">
        <v>2943</v>
      </c>
      <c r="C628" s="12" t="str">
        <f>VLOOKUP(B628,'Insumos e Serviços'!$A:$F,2,0)</f>
        <v>SINAPI</v>
      </c>
      <c r="D628" s="13" t="str">
        <f>VLOOKUP(B628,'Insumos e Serviços'!$A:$F,4,0)</f>
        <v>RODAPE PRE-MOLDADO DE GRANILITE, MARMORITE OU GRANITINA L = 10 CM</v>
      </c>
      <c r="E628" s="12" t="str">
        <f>VLOOKUP(B628,'Insumos e Serviços'!$A:$F,5,0)</f>
        <v>M</v>
      </c>
      <c r="F628" s="66">
        <v>1.04</v>
      </c>
      <c r="G628" s="15">
        <f>VLOOKUP(B628,'Insumos e Serviços'!$A:$F,6,0)</f>
        <v>30.26</v>
      </c>
      <c r="H628" s="15">
        <f t="shared" si="74"/>
        <v>31.47</v>
      </c>
    </row>
    <row r="629" spans="1:8" x14ac:dyDescent="0.2">
      <c r="A629" s="13" t="str">
        <f>VLOOKUP(B629,'Insumos e Serviços'!$A:$F,3,0)</f>
        <v>Insumo</v>
      </c>
      <c r="B629" s="12" t="s">
        <v>2581</v>
      </c>
      <c r="C629" s="12" t="str">
        <f>VLOOKUP(B629,'Insumos e Serviços'!$A:$F,2,0)</f>
        <v>SINAPI</v>
      </c>
      <c r="D629" s="13" t="str">
        <f>VLOOKUP(B629,'Insumos e Serviços'!$A:$F,4,0)</f>
        <v>REJUNTE COLORIDO, CIMENTICIO</v>
      </c>
      <c r="E629" s="12" t="str">
        <f>VLOOKUP(B629,'Insumos e Serviços'!$A:$F,5,0)</f>
        <v>KG</v>
      </c>
      <c r="F629" s="66">
        <v>0.12</v>
      </c>
      <c r="G629" s="15">
        <f>VLOOKUP(B629,'Insumos e Serviços'!$A:$F,6,0)</f>
        <v>2.64</v>
      </c>
      <c r="H629" s="15">
        <f t="shared" si="74"/>
        <v>0.31</v>
      </c>
    </row>
    <row r="630" spans="1:8" ht="15" thickBot="1" x14ac:dyDescent="0.25">
      <c r="A630" s="13" t="str">
        <f>VLOOKUP(B630,'Insumos e Serviços'!$A:$F,3,0)</f>
        <v>Insumo</v>
      </c>
      <c r="B630" s="12" t="s">
        <v>3014</v>
      </c>
      <c r="C630" s="12" t="str">
        <f>VLOOKUP(B630,'Insumos e Serviços'!$A:$F,2,0)</f>
        <v>SINAPI</v>
      </c>
      <c r="D630" s="13" t="str">
        <f>VLOOKUP(B630,'Insumos e Serviços'!$A:$F,4,0)</f>
        <v>ARGAMASSA COLANTE AC-II</v>
      </c>
      <c r="E630" s="12" t="str">
        <f>VLOOKUP(B630,'Insumos e Serviços'!$A:$F,5,0)</f>
        <v>KG</v>
      </c>
      <c r="F630" s="66">
        <v>0.86140000000000005</v>
      </c>
      <c r="G630" s="15">
        <f>VLOOKUP(B630,'Insumos e Serviços'!$A:$F,6,0)</f>
        <v>0.83</v>
      </c>
      <c r="H630" s="15">
        <f t="shared" si="74"/>
        <v>0.71</v>
      </c>
    </row>
    <row r="631" spans="1:8" ht="15" thickTop="1" x14ac:dyDescent="0.2">
      <c r="A631" s="54"/>
      <c r="B631" s="79"/>
      <c r="C631" s="54"/>
      <c r="D631" s="54"/>
      <c r="E631" s="54"/>
      <c r="F631" s="54"/>
      <c r="G631" s="54"/>
      <c r="H631" s="54"/>
    </row>
    <row r="632" spans="1:8" ht="33.75" x14ac:dyDescent="0.2">
      <c r="A632" s="68" t="s">
        <v>545</v>
      </c>
      <c r="B632" s="67" t="str">
        <f>VLOOKUP(A632,'Orçamento Sintético'!$A:$H,2,0)</f>
        <v xml:space="preserve"> MPDFT1070 </v>
      </c>
      <c r="C632" s="67" t="str">
        <f>VLOOKUP(A632,'Orçamento Sintético'!$A:$H,3,0)</f>
        <v>Próprio</v>
      </c>
      <c r="D632" s="68" t="str">
        <f>VLOOKUP(A632,'Orçamento Sintético'!$A:$H,4,0)</f>
        <v>Copia da SINAPI (88650) - Rodapé em porcelanato, DM 20x90cm, linha Mineral, cor Argento, acabamento natural, com sulco em baixo relevo, ref. 21447E, fab. Portobello</v>
      </c>
      <c r="E632" s="67" t="str">
        <f>VLOOKUP(A632,'Orçamento Sintético'!$A:$H,5,0)</f>
        <v>m</v>
      </c>
      <c r="F632" s="113"/>
      <c r="G632" s="114"/>
      <c r="H632" s="116">
        <f>SUM(H633:H637)</f>
        <v>19.049999999999997</v>
      </c>
    </row>
    <row r="633" spans="1:8" x14ac:dyDescent="0.2">
      <c r="A633" s="13" t="str">
        <f>VLOOKUP(B633,'Insumos e Serviços'!$A:$F,3,0)</f>
        <v>Composição</v>
      </c>
      <c r="B633" s="12" t="s">
        <v>3636</v>
      </c>
      <c r="C633" s="12" t="str">
        <f>VLOOKUP(B633,'Insumos e Serviços'!$A:$F,2,0)</f>
        <v>SINAPI</v>
      </c>
      <c r="D633" s="13" t="str">
        <f>VLOOKUP(B633,'Insumos e Serviços'!$A:$F,4,0)</f>
        <v>AZULEJISTA OU LADRILHISTA COM ENCARGOS COMPLEMENTARES</v>
      </c>
      <c r="E633" s="12" t="str">
        <f>VLOOKUP(B633,'Insumos e Serviços'!$A:$F,5,0)</f>
        <v>H</v>
      </c>
      <c r="F633" s="66">
        <v>0.18210000000000001</v>
      </c>
      <c r="G633" s="15">
        <f>VLOOKUP(B633,'Insumos e Serviços'!$A:$F,6,0)</f>
        <v>23.17</v>
      </c>
      <c r="H633" s="15">
        <f t="shared" ref="H633:H637" si="75">TRUNC(F633*G633,2)</f>
        <v>4.21</v>
      </c>
    </row>
    <row r="634" spans="1:8" x14ac:dyDescent="0.2">
      <c r="A634" s="13" t="str">
        <f>VLOOKUP(B634,'Insumos e Serviços'!$A:$F,3,0)</f>
        <v>Composição</v>
      </c>
      <c r="B634" s="12" t="s">
        <v>3379</v>
      </c>
      <c r="C634" s="12" t="str">
        <f>VLOOKUP(B634,'Insumos e Serviços'!$A:$F,2,0)</f>
        <v>SINAPI</v>
      </c>
      <c r="D634" s="13" t="str">
        <f>VLOOKUP(B634,'Insumos e Serviços'!$A:$F,4,0)</f>
        <v>SERVENTE COM ENCARGOS COMPLEMENTARES</v>
      </c>
      <c r="E634" s="12" t="str">
        <f>VLOOKUP(B634,'Insumos e Serviços'!$A:$F,5,0)</f>
        <v>H</v>
      </c>
      <c r="F634" s="66">
        <v>6.6400000000000001E-2</v>
      </c>
      <c r="G634" s="15">
        <f>VLOOKUP(B634,'Insumos e Serviços'!$A:$F,6,0)</f>
        <v>17.170000000000002</v>
      </c>
      <c r="H634" s="15">
        <f t="shared" si="75"/>
        <v>1.1399999999999999</v>
      </c>
    </row>
    <row r="635" spans="1:8" ht="22.5" x14ac:dyDescent="0.2">
      <c r="A635" s="13" t="str">
        <f>VLOOKUP(B635,'Insumos e Serviços'!$A:$F,3,0)</f>
        <v>Insumo</v>
      </c>
      <c r="B635" s="12" t="s">
        <v>2852</v>
      </c>
      <c r="C635" s="12" t="str">
        <f>VLOOKUP(B635,'Insumos e Serviços'!$A:$F,2,0)</f>
        <v>Próprio</v>
      </c>
      <c r="D635" s="13" t="str">
        <f>VLOOKUP(B635,'Insumos e Serviços'!$A:$F,4,0)</f>
        <v>Rodapé em porcelanato, DM 20x90cm, linha Mineral, cor Argento, acabamento natural, com sulco em baixo relevo, ref. 21447E, fab. Portobello</v>
      </c>
      <c r="E635" s="12" t="str">
        <f>VLOOKUP(B635,'Insumos e Serviços'!$A:$F,5,0)</f>
        <v>m</v>
      </c>
      <c r="F635" s="66">
        <v>1.1000000000000001</v>
      </c>
      <c r="G635" s="15">
        <f>VLOOKUP(B635,'Insumos e Serviços'!$A:$F,6,0)</f>
        <v>11.06</v>
      </c>
      <c r="H635" s="15">
        <f t="shared" si="75"/>
        <v>12.16</v>
      </c>
    </row>
    <row r="636" spans="1:8" x14ac:dyDescent="0.2">
      <c r="A636" s="13" t="str">
        <f>VLOOKUP(B636,'Insumos e Serviços'!$A:$F,3,0)</f>
        <v>Insumo</v>
      </c>
      <c r="B636" s="12" t="s">
        <v>2581</v>
      </c>
      <c r="C636" s="12" t="str">
        <f>VLOOKUP(B636,'Insumos e Serviços'!$A:$F,2,0)</f>
        <v>SINAPI</v>
      </c>
      <c r="D636" s="13" t="str">
        <f>VLOOKUP(B636,'Insumos e Serviços'!$A:$F,4,0)</f>
        <v>REJUNTE COLORIDO, CIMENTICIO</v>
      </c>
      <c r="E636" s="12" t="str">
        <f>VLOOKUP(B636,'Insumos e Serviços'!$A:$F,5,0)</f>
        <v>KG</v>
      </c>
      <c r="F636" s="66">
        <v>0.18</v>
      </c>
      <c r="G636" s="15">
        <f>VLOOKUP(B636,'Insumos e Serviços'!$A:$F,6,0)</f>
        <v>2.64</v>
      </c>
      <c r="H636" s="15">
        <f t="shared" si="75"/>
        <v>0.47</v>
      </c>
    </row>
    <row r="637" spans="1:8" ht="15" thickBot="1" x14ac:dyDescent="0.25">
      <c r="A637" s="13" t="str">
        <f>VLOOKUP(B637,'Insumos e Serviços'!$A:$F,3,0)</f>
        <v>Insumo</v>
      </c>
      <c r="B637" s="12" t="s">
        <v>3014</v>
      </c>
      <c r="C637" s="12" t="str">
        <f>VLOOKUP(B637,'Insumos e Serviços'!$A:$F,2,0)</f>
        <v>SINAPI</v>
      </c>
      <c r="D637" s="13" t="str">
        <f>VLOOKUP(B637,'Insumos e Serviços'!$A:$F,4,0)</f>
        <v>ARGAMASSA COLANTE AC-II</v>
      </c>
      <c r="E637" s="12" t="str">
        <f>VLOOKUP(B637,'Insumos e Serviços'!$A:$F,5,0)</f>
        <v>KG</v>
      </c>
      <c r="F637" s="66">
        <v>1.2921</v>
      </c>
      <c r="G637" s="15">
        <f>VLOOKUP(B637,'Insumos e Serviços'!$A:$F,6,0)</f>
        <v>0.83</v>
      </c>
      <c r="H637" s="15">
        <f t="shared" si="75"/>
        <v>1.07</v>
      </c>
    </row>
    <row r="638" spans="1:8" ht="15" thickTop="1" x14ac:dyDescent="0.2">
      <c r="A638" s="54"/>
      <c r="B638" s="79"/>
      <c r="C638" s="54"/>
      <c r="D638" s="54"/>
      <c r="E638" s="54"/>
      <c r="F638" s="54"/>
      <c r="G638" s="54"/>
      <c r="H638" s="54"/>
    </row>
    <row r="639" spans="1:8" ht="33.75" x14ac:dyDescent="0.2">
      <c r="A639" s="68" t="s">
        <v>547</v>
      </c>
      <c r="B639" s="67" t="str">
        <f>VLOOKUP(A639,'Orçamento Sintético'!$A:$H,2,0)</f>
        <v xml:space="preserve"> MPDFT1071 </v>
      </c>
      <c r="C639" s="67" t="str">
        <f>VLOOKUP(A639,'Orçamento Sintético'!$A:$H,3,0)</f>
        <v>Próprio</v>
      </c>
      <c r="D639" s="68" t="str">
        <f>VLOOKUP(A639,'Orçamento Sintético'!$A:$H,4,0)</f>
        <v>Copia da SINAPI (88650) - Rodapé em porcelanato, DM 20x90cm, linha Mineral, cor Portland, acabamento natural, com sulco em baixo relevo, ref. 21445E, fab. Portobello</v>
      </c>
      <c r="E639" s="67" t="str">
        <f>VLOOKUP(A639,'Orçamento Sintético'!$A:$H,5,0)</f>
        <v>m</v>
      </c>
      <c r="F639" s="113"/>
      <c r="G639" s="114"/>
      <c r="H639" s="116">
        <f>SUM(H640:H644)</f>
        <v>41.029999999999994</v>
      </c>
    </row>
    <row r="640" spans="1:8" x14ac:dyDescent="0.2">
      <c r="A640" s="13" t="str">
        <f>VLOOKUP(B640,'Insumos e Serviços'!$A:$F,3,0)</f>
        <v>Composição</v>
      </c>
      <c r="B640" s="12" t="s">
        <v>3636</v>
      </c>
      <c r="C640" s="12" t="str">
        <f>VLOOKUP(B640,'Insumos e Serviços'!$A:$F,2,0)</f>
        <v>SINAPI</v>
      </c>
      <c r="D640" s="13" t="str">
        <f>VLOOKUP(B640,'Insumos e Serviços'!$A:$F,4,0)</f>
        <v>AZULEJISTA OU LADRILHISTA COM ENCARGOS COMPLEMENTARES</v>
      </c>
      <c r="E640" s="12" t="str">
        <f>VLOOKUP(B640,'Insumos e Serviços'!$A:$F,5,0)</f>
        <v>H</v>
      </c>
      <c r="F640" s="66">
        <v>0.18210000000000001</v>
      </c>
      <c r="G640" s="15">
        <f>VLOOKUP(B640,'Insumos e Serviços'!$A:$F,6,0)</f>
        <v>23.17</v>
      </c>
      <c r="H640" s="15">
        <f t="shared" ref="H640:H644" si="76">TRUNC(F640*G640,2)</f>
        <v>4.21</v>
      </c>
    </row>
    <row r="641" spans="1:8" x14ac:dyDescent="0.2">
      <c r="A641" s="13" t="str">
        <f>VLOOKUP(B641,'Insumos e Serviços'!$A:$F,3,0)</f>
        <v>Composição</v>
      </c>
      <c r="B641" s="12" t="s">
        <v>3379</v>
      </c>
      <c r="C641" s="12" t="str">
        <f>VLOOKUP(B641,'Insumos e Serviços'!$A:$F,2,0)</f>
        <v>SINAPI</v>
      </c>
      <c r="D641" s="13" t="str">
        <f>VLOOKUP(B641,'Insumos e Serviços'!$A:$F,4,0)</f>
        <v>SERVENTE COM ENCARGOS COMPLEMENTARES</v>
      </c>
      <c r="E641" s="12" t="str">
        <f>VLOOKUP(B641,'Insumos e Serviços'!$A:$F,5,0)</f>
        <v>H</v>
      </c>
      <c r="F641" s="66">
        <v>6.4000000000000001E-2</v>
      </c>
      <c r="G641" s="15">
        <f>VLOOKUP(B641,'Insumos e Serviços'!$A:$F,6,0)</f>
        <v>17.170000000000002</v>
      </c>
      <c r="H641" s="15">
        <f t="shared" si="76"/>
        <v>1.0900000000000001</v>
      </c>
    </row>
    <row r="642" spans="1:8" ht="22.5" x14ac:dyDescent="0.2">
      <c r="A642" s="13" t="str">
        <f>VLOOKUP(B642,'Insumos e Serviços'!$A:$F,3,0)</f>
        <v>Insumo</v>
      </c>
      <c r="B642" s="12" t="s">
        <v>3010</v>
      </c>
      <c r="C642" s="12" t="str">
        <f>VLOOKUP(B642,'Insumos e Serviços'!$A:$F,2,0)</f>
        <v>Próprio</v>
      </c>
      <c r="D642" s="13" t="str">
        <f>VLOOKUP(B642,'Insumos e Serviços'!$A:$F,4,0)</f>
        <v>Rodapé em porcelanato, DM 20x90cm, linha Mineral, cor Portland, acabamento natural, com sulco em baixo relevo, ref. 21445E, fab. Portobello</v>
      </c>
      <c r="E642" s="12" t="str">
        <f>VLOOKUP(B642,'Insumos e Serviços'!$A:$F,5,0)</f>
        <v>m</v>
      </c>
      <c r="F642" s="66">
        <v>1.1000000000000001</v>
      </c>
      <c r="G642" s="15">
        <f>VLOOKUP(B642,'Insumos e Serviços'!$A:$F,6,0)</f>
        <v>31.09</v>
      </c>
      <c r="H642" s="15">
        <f t="shared" si="76"/>
        <v>34.19</v>
      </c>
    </row>
    <row r="643" spans="1:8" x14ac:dyDescent="0.2">
      <c r="A643" s="13" t="str">
        <f>VLOOKUP(B643,'Insumos e Serviços'!$A:$F,3,0)</f>
        <v>Insumo</v>
      </c>
      <c r="B643" s="12" t="s">
        <v>2581</v>
      </c>
      <c r="C643" s="12" t="str">
        <f>VLOOKUP(B643,'Insumos e Serviços'!$A:$F,2,0)</f>
        <v>SINAPI</v>
      </c>
      <c r="D643" s="13" t="str">
        <f>VLOOKUP(B643,'Insumos e Serviços'!$A:$F,4,0)</f>
        <v>REJUNTE COLORIDO, CIMENTICIO</v>
      </c>
      <c r="E643" s="12" t="str">
        <f>VLOOKUP(B643,'Insumos e Serviços'!$A:$F,5,0)</f>
        <v>KG</v>
      </c>
      <c r="F643" s="66">
        <v>0.18</v>
      </c>
      <c r="G643" s="15">
        <f>VLOOKUP(B643,'Insumos e Serviços'!$A:$F,6,0)</f>
        <v>2.64</v>
      </c>
      <c r="H643" s="15">
        <f t="shared" si="76"/>
        <v>0.47</v>
      </c>
    </row>
    <row r="644" spans="1:8" ht="15" thickBot="1" x14ac:dyDescent="0.25">
      <c r="A644" s="13" t="str">
        <f>VLOOKUP(B644,'Insumos e Serviços'!$A:$F,3,0)</f>
        <v>Insumo</v>
      </c>
      <c r="B644" s="12" t="s">
        <v>3014</v>
      </c>
      <c r="C644" s="12" t="str">
        <f>VLOOKUP(B644,'Insumos e Serviços'!$A:$F,2,0)</f>
        <v>SINAPI</v>
      </c>
      <c r="D644" s="13" t="str">
        <f>VLOOKUP(B644,'Insumos e Serviços'!$A:$F,4,0)</f>
        <v>ARGAMASSA COLANTE AC-II</v>
      </c>
      <c r="E644" s="12" t="str">
        <f>VLOOKUP(B644,'Insumos e Serviços'!$A:$F,5,0)</f>
        <v>KG</v>
      </c>
      <c r="F644" s="66">
        <v>1.2921</v>
      </c>
      <c r="G644" s="15">
        <f>VLOOKUP(B644,'Insumos e Serviços'!$A:$F,6,0)</f>
        <v>0.83</v>
      </c>
      <c r="H644" s="15">
        <f t="shared" si="76"/>
        <v>1.07</v>
      </c>
    </row>
    <row r="645" spans="1:8" ht="15" thickTop="1" x14ac:dyDescent="0.2">
      <c r="A645" s="54"/>
      <c r="B645" s="79"/>
      <c r="C645" s="54"/>
      <c r="D645" s="54"/>
      <c r="E645" s="54"/>
      <c r="F645" s="54"/>
      <c r="G645" s="54"/>
      <c r="H645" s="54"/>
    </row>
    <row r="646" spans="1:8" x14ac:dyDescent="0.2">
      <c r="A646" s="68" t="s">
        <v>549</v>
      </c>
      <c r="B646" s="67" t="str">
        <f>VLOOKUP(A646,'Orçamento Sintético'!$A:$H,2,0)</f>
        <v xml:space="preserve"> MPDFT1072 </v>
      </c>
      <c r="C646" s="67" t="str">
        <f>VLOOKUP(A646,'Orçamento Sintético'!$A:$H,3,0)</f>
        <v>Próprio</v>
      </c>
      <c r="D646" s="68" t="str">
        <f>VLOOKUP(A646,'Orçamento Sintético'!$A:$H,4,0)</f>
        <v>Copia da SINAPI (98689) - Soleira pré-moldada em granitina, largura 15cm</v>
      </c>
      <c r="E646" s="67" t="str">
        <f>VLOOKUP(A646,'Orçamento Sintético'!$A:$H,5,0)</f>
        <v>m</v>
      </c>
      <c r="F646" s="113"/>
      <c r="G646" s="114"/>
      <c r="H646" s="116">
        <f>SUM(H647:H650)</f>
        <v>99.559999999999988</v>
      </c>
    </row>
    <row r="647" spans="1:8" x14ac:dyDescent="0.2">
      <c r="A647" s="13" t="str">
        <f>VLOOKUP(B647,'Insumos e Serviços'!$A:$F,3,0)</f>
        <v>Composição</v>
      </c>
      <c r="B647" s="12" t="s">
        <v>3616</v>
      </c>
      <c r="C647" s="12" t="str">
        <f>VLOOKUP(B647,'Insumos e Serviços'!$A:$F,2,0)</f>
        <v>SINAPI</v>
      </c>
      <c r="D647" s="13" t="str">
        <f>VLOOKUP(B647,'Insumos e Serviços'!$A:$F,4,0)</f>
        <v>MARMORISTA/GRANITEIRO COM ENCARGOS COMPLEMENTARES</v>
      </c>
      <c r="E647" s="12" t="str">
        <f>VLOOKUP(B647,'Insumos e Serviços'!$A:$F,5,0)</f>
        <v>H</v>
      </c>
      <c r="F647" s="66">
        <v>0.54700000000000004</v>
      </c>
      <c r="G647" s="15">
        <f>VLOOKUP(B647,'Insumos e Serviços'!$A:$F,6,0)</f>
        <v>19.39</v>
      </c>
      <c r="H647" s="15">
        <f t="shared" ref="H647:H650" si="77">TRUNC(F647*G647,2)</f>
        <v>10.6</v>
      </c>
    </row>
    <row r="648" spans="1:8" x14ac:dyDescent="0.2">
      <c r="A648" s="13" t="str">
        <f>VLOOKUP(B648,'Insumos e Serviços'!$A:$F,3,0)</f>
        <v>Composição</v>
      </c>
      <c r="B648" s="12" t="s">
        <v>3379</v>
      </c>
      <c r="C648" s="12" t="str">
        <f>VLOOKUP(B648,'Insumos e Serviços'!$A:$F,2,0)</f>
        <v>SINAPI</v>
      </c>
      <c r="D648" s="13" t="str">
        <f>VLOOKUP(B648,'Insumos e Serviços'!$A:$F,4,0)</f>
        <v>SERVENTE COM ENCARGOS COMPLEMENTARES</v>
      </c>
      <c r="E648" s="12" t="str">
        <f>VLOOKUP(B648,'Insumos e Serviços'!$A:$F,5,0)</f>
        <v>H</v>
      </c>
      <c r="F648" s="66">
        <v>0.27300000000000002</v>
      </c>
      <c r="G648" s="15">
        <f>VLOOKUP(B648,'Insumos e Serviços'!$A:$F,6,0)</f>
        <v>17.170000000000002</v>
      </c>
      <c r="H648" s="15">
        <f t="shared" si="77"/>
        <v>4.68</v>
      </c>
    </row>
    <row r="649" spans="1:8" x14ac:dyDescent="0.2">
      <c r="A649" s="13" t="str">
        <f>VLOOKUP(B649,'Insumos e Serviços'!$A:$F,3,0)</f>
        <v>Insumo</v>
      </c>
      <c r="B649" s="12" t="s">
        <v>2658</v>
      </c>
      <c r="C649" s="12" t="str">
        <f>VLOOKUP(B649,'Insumos e Serviços'!$A:$F,2,0)</f>
        <v>SINAPI</v>
      </c>
      <c r="D649" s="13" t="str">
        <f>VLOOKUP(B649,'Insumos e Serviços'!$A:$F,4,0)</f>
        <v>SOLEIRA PRE-MOLDADA EM GRANILITE, MARMORITE OU GRANITINA, L = *15 CM</v>
      </c>
      <c r="E649" s="12" t="str">
        <f>VLOOKUP(B649,'Insumos e Serviços'!$A:$F,5,0)</f>
        <v>M</v>
      </c>
      <c r="F649" s="66">
        <v>1</v>
      </c>
      <c r="G649" s="15">
        <f>VLOOKUP(B649,'Insumos e Serviços'!$A:$F,6,0)</f>
        <v>83.21</v>
      </c>
      <c r="H649" s="15">
        <f t="shared" si="77"/>
        <v>83.21</v>
      </c>
    </row>
    <row r="650" spans="1:8" ht="15" thickBot="1" x14ac:dyDescent="0.25">
      <c r="A650" s="13" t="str">
        <f>VLOOKUP(B650,'Insumos e Serviços'!$A:$F,3,0)</f>
        <v>Insumo</v>
      </c>
      <c r="B650" s="12" t="s">
        <v>3014</v>
      </c>
      <c r="C650" s="12" t="str">
        <f>VLOOKUP(B650,'Insumos e Serviços'!$A:$F,2,0)</f>
        <v>SINAPI</v>
      </c>
      <c r="D650" s="13" t="str">
        <f>VLOOKUP(B650,'Insumos e Serviços'!$A:$F,4,0)</f>
        <v>ARGAMASSA COLANTE AC-II</v>
      </c>
      <c r="E650" s="12" t="str">
        <f>VLOOKUP(B650,'Insumos e Serviços'!$A:$F,5,0)</f>
        <v>KG</v>
      </c>
      <c r="F650" s="66">
        <v>1.29</v>
      </c>
      <c r="G650" s="15">
        <f>VLOOKUP(B650,'Insumos e Serviços'!$A:$F,6,0)</f>
        <v>0.83</v>
      </c>
      <c r="H650" s="15">
        <f t="shared" si="77"/>
        <v>1.07</v>
      </c>
    </row>
    <row r="651" spans="1:8" ht="15" thickTop="1" x14ac:dyDescent="0.2">
      <c r="A651" s="54"/>
      <c r="B651" s="79"/>
      <c r="C651" s="54"/>
      <c r="D651" s="54"/>
      <c r="E651" s="54"/>
      <c r="F651" s="54"/>
      <c r="G651" s="54"/>
      <c r="H651" s="54"/>
    </row>
    <row r="652" spans="1:8" ht="22.5" x14ac:dyDescent="0.2">
      <c r="A652" s="68" t="s">
        <v>552</v>
      </c>
      <c r="B652" s="67" t="str">
        <f>VLOOKUP(A652,'Orçamento Sintético'!$A:$H,2,0)</f>
        <v xml:space="preserve"> MPDFT1073 </v>
      </c>
      <c r="C652" s="67" t="str">
        <f>VLOOKUP(A652,'Orçamento Sintético'!$A:$H,3,0)</f>
        <v>Próprio</v>
      </c>
      <c r="D652" s="68" t="str">
        <f>VLOOKUP(A652,'Orçamento Sintético'!$A:$H,4,0)</f>
        <v>Cópia SINAPI (98689) - Soleira em granito polido Preto São Gabriel, largura 15cm, espessura 2cm</v>
      </c>
      <c r="E652" s="67" t="str">
        <f>VLOOKUP(A652,'Orçamento Sintético'!$A:$H,5,0)</f>
        <v>m</v>
      </c>
      <c r="F652" s="113"/>
      <c r="G652" s="114"/>
      <c r="H652" s="116">
        <f>SUM(H653:H655)</f>
        <v>103.05999999999999</v>
      </c>
    </row>
    <row r="653" spans="1:8" x14ac:dyDescent="0.2">
      <c r="A653" s="13" t="str">
        <f>VLOOKUP(B653,'Insumos e Serviços'!$A:$F,3,0)</f>
        <v>Composição</v>
      </c>
      <c r="B653" s="12" t="s">
        <v>3614</v>
      </c>
      <c r="C653" s="12" t="str">
        <f>VLOOKUP(B653,'Insumos e Serviços'!$A:$F,2,0)</f>
        <v>SINAPI</v>
      </c>
      <c r="D653" s="13" t="str">
        <f>VLOOKUP(B653,'Insumos e Serviços'!$A:$F,4,0)</f>
        <v>IMPERMEABILIZADOR COM ENCARGOS COMPLEMENTARES</v>
      </c>
      <c r="E653" s="12" t="str">
        <f>VLOOKUP(B653,'Insumos e Serviços'!$A:$F,5,0)</f>
        <v>H</v>
      </c>
      <c r="F653" s="66">
        <v>4.0500000000000001E-2</v>
      </c>
      <c r="G653" s="15">
        <f>VLOOKUP(B653,'Insumos e Serviços'!$A:$F,6,0)</f>
        <v>23.25</v>
      </c>
      <c r="H653" s="15">
        <f t="shared" ref="H653:H655" si="78">TRUNC(F653*G653,2)</f>
        <v>0.94</v>
      </c>
    </row>
    <row r="654" spans="1:8" x14ac:dyDescent="0.2">
      <c r="A654" s="13" t="str">
        <f>VLOOKUP(B654,'Insumos e Serviços'!$A:$F,3,0)</f>
        <v>Composição</v>
      </c>
      <c r="B654" s="12" t="s">
        <v>3640</v>
      </c>
      <c r="C654" s="12" t="str">
        <f>VLOOKUP(B654,'Insumos e Serviços'!$A:$F,2,0)</f>
        <v>SINAPI</v>
      </c>
      <c r="D654" s="13" t="str">
        <f>VLOOKUP(B654,'Insumos e Serviços'!$A:$F,4,0)</f>
        <v>SOLEIRA EM GRANITO, LARGURA 15 CM, ESPESSURA 2,0 CM. AF_09/2020</v>
      </c>
      <c r="E654" s="12" t="str">
        <f>VLOOKUP(B654,'Insumos e Serviços'!$A:$F,5,0)</f>
        <v>M</v>
      </c>
      <c r="F654" s="66">
        <v>1</v>
      </c>
      <c r="G654" s="15">
        <f>VLOOKUP(B654,'Insumos e Serviços'!$A:$F,6,0)</f>
        <v>100.49</v>
      </c>
      <c r="H654" s="15">
        <f t="shared" si="78"/>
        <v>100.49</v>
      </c>
    </row>
    <row r="655" spans="1:8" ht="15" thickBot="1" x14ac:dyDescent="0.25">
      <c r="A655" s="13" t="str">
        <f>VLOOKUP(B655,'Insumos e Serviços'!$A:$F,3,0)</f>
        <v>Insumo</v>
      </c>
      <c r="B655" s="12" t="s">
        <v>2735</v>
      </c>
      <c r="C655" s="12" t="str">
        <f>VLOOKUP(B655,'Insumos e Serviços'!$A:$F,2,0)</f>
        <v>Próprio</v>
      </c>
      <c r="D655" s="13" t="str">
        <f>VLOOKUP(B655,'Insumos e Serviços'!$A:$F,4,0)</f>
        <v>Solução hidrofugante à base de silano-siloxano Nitoprimer 40, fab. Anchortec Quartzolit</v>
      </c>
      <c r="E655" s="12" t="str">
        <f>VLOOKUP(B655,'Insumos e Serviços'!$A:$F,5,0)</f>
        <v>l</v>
      </c>
      <c r="F655" s="66">
        <v>4.4999999999999998E-2</v>
      </c>
      <c r="G655" s="15">
        <f>VLOOKUP(B655,'Insumos e Serviços'!$A:$F,6,0)</f>
        <v>36.380000000000003</v>
      </c>
      <c r="H655" s="15">
        <f t="shared" si="78"/>
        <v>1.63</v>
      </c>
    </row>
    <row r="656" spans="1:8" ht="15" thickTop="1" x14ac:dyDescent="0.2">
      <c r="A656" s="54"/>
      <c r="B656" s="79"/>
      <c r="C656" s="54"/>
      <c r="D656" s="54"/>
      <c r="E656" s="54"/>
      <c r="F656" s="54"/>
      <c r="G656" s="54"/>
      <c r="H656" s="54"/>
    </row>
    <row r="657" spans="1:8" ht="33.75" x14ac:dyDescent="0.2">
      <c r="A657" s="68" t="s">
        <v>555</v>
      </c>
      <c r="B657" s="67" t="str">
        <f>VLOOKUP(A657,'Orçamento Sintético'!$A:$H,2,0)</f>
        <v xml:space="preserve"> MPDFT1074 </v>
      </c>
      <c r="C657" s="67" t="str">
        <f>VLOOKUP(A657,'Orçamento Sintético'!$A:$H,3,0)</f>
        <v>Próprio</v>
      </c>
      <c r="D657" s="68" t="str">
        <f>VLOOKUP(A657,'Orçamento Sintético'!$A:$H,4,0)</f>
        <v>Copia da SETOP (PIS-FAI-005) - Fita de alerta antiderrapante com faixa fosforescente, para tráfego alto de pessoas, largura de 50mm, cor amarela, ref. Safety Walk linha Neon, fab. 3M</v>
      </c>
      <c r="E657" s="67" t="str">
        <f>VLOOKUP(A657,'Orçamento Sintético'!$A:$H,5,0)</f>
        <v>m</v>
      </c>
      <c r="F657" s="113"/>
      <c r="G657" s="114"/>
      <c r="H657" s="116">
        <f>SUM(H658:H659)</f>
        <v>15.95</v>
      </c>
    </row>
    <row r="658" spans="1:8" x14ac:dyDescent="0.2">
      <c r="A658" s="13" t="str">
        <f>VLOOKUP(B658,'Insumos e Serviços'!$A:$F,3,0)</f>
        <v>Composição</v>
      </c>
      <c r="B658" s="12" t="s">
        <v>3379</v>
      </c>
      <c r="C658" s="12" t="str">
        <f>VLOOKUP(B658,'Insumos e Serviços'!$A:$F,2,0)</f>
        <v>SINAPI</v>
      </c>
      <c r="D658" s="13" t="str">
        <f>VLOOKUP(B658,'Insumos e Serviços'!$A:$F,4,0)</f>
        <v>SERVENTE COM ENCARGOS COMPLEMENTARES</v>
      </c>
      <c r="E658" s="12" t="str">
        <f>VLOOKUP(B658,'Insumos e Serviços'!$A:$F,5,0)</f>
        <v>H</v>
      </c>
      <c r="F658" s="66">
        <v>0.25</v>
      </c>
      <c r="G658" s="15">
        <f>VLOOKUP(B658,'Insumos e Serviços'!$A:$F,6,0)</f>
        <v>17.170000000000002</v>
      </c>
      <c r="H658" s="15">
        <f t="shared" ref="H658:H659" si="79">TRUNC(F658*G658,2)</f>
        <v>4.29</v>
      </c>
    </row>
    <row r="659" spans="1:8" ht="23.25" thickBot="1" x14ac:dyDescent="0.25">
      <c r="A659" s="13" t="str">
        <f>VLOOKUP(B659,'Insumos e Serviços'!$A:$F,3,0)</f>
        <v>Insumo</v>
      </c>
      <c r="B659" s="12" t="s">
        <v>2599</v>
      </c>
      <c r="C659" s="12" t="str">
        <f>VLOOKUP(B659,'Insumos e Serviços'!$A:$F,2,0)</f>
        <v>Próprio</v>
      </c>
      <c r="D659" s="13" t="str">
        <f>VLOOKUP(B659,'Insumos e Serviços'!$A:$F,4,0)</f>
        <v>Fita antiderrapante fosforescente, para tráfego alto de pessoas, largura de 50mm, cor amarela, ref. Safety Walk linha Neon, fab. 3M</v>
      </c>
      <c r="E659" s="12" t="str">
        <f>VLOOKUP(B659,'Insumos e Serviços'!$A:$F,5,0)</f>
        <v>m</v>
      </c>
      <c r="F659" s="66">
        <v>1</v>
      </c>
      <c r="G659" s="15">
        <f>VLOOKUP(B659,'Insumos e Serviços'!$A:$F,6,0)</f>
        <v>11.66</v>
      </c>
      <c r="H659" s="15">
        <f t="shared" si="79"/>
        <v>11.66</v>
      </c>
    </row>
    <row r="660" spans="1:8" ht="15" thickTop="1" x14ac:dyDescent="0.2">
      <c r="A660" s="54"/>
      <c r="B660" s="79"/>
      <c r="C660" s="54"/>
      <c r="D660" s="54"/>
      <c r="E660" s="54"/>
      <c r="F660" s="54"/>
      <c r="G660" s="54"/>
      <c r="H660" s="54"/>
    </row>
    <row r="661" spans="1:8" ht="22.5" x14ac:dyDescent="0.2">
      <c r="A661" s="68" t="s">
        <v>558</v>
      </c>
      <c r="B661" s="67" t="str">
        <f>VLOOKUP(A661,'Orçamento Sintético'!$A:$H,2,0)</f>
        <v xml:space="preserve"> MPDFT0091 </v>
      </c>
      <c r="C661" s="67" t="str">
        <f>VLOOKUP(A661,'Orçamento Sintético'!$A:$H,3,0)</f>
        <v>Próprio</v>
      </c>
      <c r="D661" s="68" t="str">
        <f>VLOOKUP(A661,'Orçamento Sintético'!$A:$H,4,0)</f>
        <v>Pingadeira em chapa metálica galvanizada em todo o perímetro interno do poço inglês, fixado por parafusos imediatamente abaixo da grade de proteção</v>
      </c>
      <c r="E661" s="67" t="str">
        <f>VLOOKUP(A661,'Orçamento Sintético'!$A:$H,5,0)</f>
        <v>m</v>
      </c>
      <c r="F661" s="113"/>
      <c r="G661" s="114"/>
      <c r="H661" s="116">
        <f>SUM(H662:H665)</f>
        <v>75.889999999999986</v>
      </c>
    </row>
    <row r="662" spans="1:8" ht="22.5" x14ac:dyDescent="0.2">
      <c r="A662" s="13" t="str">
        <f>VLOOKUP(B662,'Insumos e Serviços'!$A:$F,3,0)</f>
        <v>Composição</v>
      </c>
      <c r="B662" s="12" t="s">
        <v>3638</v>
      </c>
      <c r="C662" s="12" t="str">
        <f>VLOOKUP(B662,'Insumos e Serviços'!$A:$F,2,0)</f>
        <v>SINAPI</v>
      </c>
      <c r="D662" s="13" t="str">
        <f>VLOOKUP(B662,'Insumos e Serviços'!$A:$F,4,0)</f>
        <v>RUFO EM CHAPA DE AÇO GALVANIZADO NÚMERO 24, CORTE DE 25 CM, INCLUSO TRANSPORTE VERTICAL. AF_07/2019</v>
      </c>
      <c r="E662" s="12" t="str">
        <f>VLOOKUP(B662,'Insumos e Serviços'!$A:$F,5,0)</f>
        <v>M</v>
      </c>
      <c r="F662" s="66">
        <v>1</v>
      </c>
      <c r="G662" s="15">
        <f>VLOOKUP(B662,'Insumos e Serviços'!$A:$F,6,0)</f>
        <v>47</v>
      </c>
      <c r="H662" s="15">
        <f t="shared" ref="H662:H665" si="80">TRUNC(F662*G662,2)</f>
        <v>47</v>
      </c>
    </row>
    <row r="663" spans="1:8" x14ac:dyDescent="0.2">
      <c r="A663" s="13" t="str">
        <f>VLOOKUP(B663,'Insumos e Serviços'!$A:$F,3,0)</f>
        <v>Composição</v>
      </c>
      <c r="B663" s="12" t="s">
        <v>3391</v>
      </c>
      <c r="C663" s="12" t="str">
        <f>VLOOKUP(B663,'Insumos e Serviços'!$A:$F,2,0)</f>
        <v>SINAPI</v>
      </c>
      <c r="D663" s="13" t="str">
        <f>VLOOKUP(B663,'Insumos e Serviços'!$A:$F,4,0)</f>
        <v>PEDREIRO COM ENCARGOS COMPLEMENTARES</v>
      </c>
      <c r="E663" s="12" t="str">
        <f>VLOOKUP(B663,'Insumos e Serviços'!$A:$F,5,0)</f>
        <v>H</v>
      </c>
      <c r="F663" s="66">
        <v>0.4</v>
      </c>
      <c r="G663" s="15">
        <f>VLOOKUP(B663,'Insumos e Serviços'!$A:$F,6,0)</f>
        <v>23.25</v>
      </c>
      <c r="H663" s="15">
        <f t="shared" si="80"/>
        <v>9.3000000000000007</v>
      </c>
    </row>
    <row r="664" spans="1:8" ht="22.5" x14ac:dyDescent="0.2">
      <c r="A664" s="13" t="str">
        <f>VLOOKUP(B664,'Insumos e Serviços'!$A:$F,3,0)</f>
        <v>Insumo</v>
      </c>
      <c r="B664" s="12" t="s">
        <v>3253</v>
      </c>
      <c r="C664" s="12" t="str">
        <f>VLOOKUP(B664,'Insumos e Serviços'!$A:$F,2,0)</f>
        <v>SINAPI</v>
      </c>
      <c r="D664" s="13" t="str">
        <f>VLOOKUP(B664,'Insumos e Serviços'!$A:$F,4,0)</f>
        <v>SELANTE ELASTICO MONOCOMPONENTE A BASE DE POLIURETANO PARA JUNTAS DIVERSAS</v>
      </c>
      <c r="E664" s="12" t="str">
        <f>VLOOKUP(B664,'Insumos e Serviços'!$A:$F,5,0)</f>
        <v>310ML</v>
      </c>
      <c r="F664" s="66">
        <v>0.66</v>
      </c>
      <c r="G664" s="15">
        <f>VLOOKUP(B664,'Insumos e Serviços'!$A:$F,6,0)</f>
        <v>29.49</v>
      </c>
      <c r="H664" s="15">
        <f t="shared" si="80"/>
        <v>19.46</v>
      </c>
    </row>
    <row r="665" spans="1:8" ht="15" thickBot="1" x14ac:dyDescent="0.25">
      <c r="A665" s="13" t="str">
        <f>VLOOKUP(B665,'Insumos e Serviços'!$A:$F,3,0)</f>
        <v>Insumo</v>
      </c>
      <c r="B665" s="12" t="s">
        <v>2290</v>
      </c>
      <c r="C665" s="12" t="str">
        <f>VLOOKUP(B665,'Insumos e Serviços'!$A:$F,2,0)</f>
        <v>Próprio</v>
      </c>
      <c r="D665" s="13" t="str">
        <f>VLOOKUP(B665,'Insumos e Serviços'!$A:$F,4,0)</f>
        <v>Delimitador de profundidade (Tarucel) Ø 6mm</v>
      </c>
      <c r="E665" s="12" t="str">
        <f>VLOOKUP(B665,'Insumos e Serviços'!$A:$F,5,0)</f>
        <v>m</v>
      </c>
      <c r="F665" s="66">
        <v>1.05</v>
      </c>
      <c r="G665" s="15">
        <f>VLOOKUP(B665,'Insumos e Serviços'!$A:$F,6,0)</f>
        <v>0.13</v>
      </c>
      <c r="H665" s="15">
        <f t="shared" si="80"/>
        <v>0.13</v>
      </c>
    </row>
    <row r="666" spans="1:8" ht="15" thickTop="1" x14ac:dyDescent="0.2">
      <c r="A666" s="54"/>
      <c r="B666" s="79"/>
      <c r="C666" s="54"/>
      <c r="D666" s="54"/>
      <c r="E666" s="54"/>
      <c r="F666" s="54"/>
      <c r="G666" s="54"/>
      <c r="H666" s="54"/>
    </row>
    <row r="667" spans="1:8" ht="22.5" x14ac:dyDescent="0.2">
      <c r="A667" s="68" t="s">
        <v>561</v>
      </c>
      <c r="B667" s="67" t="str">
        <f>VLOOKUP(A667,'Orçamento Sintético'!$A:$H,2,0)</f>
        <v xml:space="preserve"> MPDFT0092 </v>
      </c>
      <c r="C667" s="67" t="str">
        <f>VLOOKUP(A667,'Orçamento Sintético'!$A:$H,3,0)</f>
        <v>Próprio</v>
      </c>
      <c r="D667" s="68" t="str">
        <f>VLOOKUP(A667,'Orçamento Sintético'!$A:$H,4,0)</f>
        <v>Copia da SINAPI (73908/001) - Cantoneira de alumínio perfil L com duas abas iguais de 1/2"</v>
      </c>
      <c r="E667" s="67" t="str">
        <f>VLOOKUP(A667,'Orçamento Sintético'!$A:$H,5,0)</f>
        <v>m</v>
      </c>
      <c r="F667" s="113"/>
      <c r="G667" s="114"/>
      <c r="H667" s="116">
        <f>SUM(H668:H670)</f>
        <v>27.26</v>
      </c>
    </row>
    <row r="668" spans="1:8" x14ac:dyDescent="0.2">
      <c r="A668" s="13" t="str">
        <f>VLOOKUP(B668,'Insumos e Serviços'!$A:$F,3,0)</f>
        <v>Composição</v>
      </c>
      <c r="B668" s="12" t="s">
        <v>3636</v>
      </c>
      <c r="C668" s="12" t="str">
        <f>VLOOKUP(B668,'Insumos e Serviços'!$A:$F,2,0)</f>
        <v>SINAPI</v>
      </c>
      <c r="D668" s="13" t="str">
        <f>VLOOKUP(B668,'Insumos e Serviços'!$A:$F,4,0)</f>
        <v>AZULEJISTA OU LADRILHISTA COM ENCARGOS COMPLEMENTARES</v>
      </c>
      <c r="E668" s="12" t="str">
        <f>VLOOKUP(B668,'Insumos e Serviços'!$A:$F,5,0)</f>
        <v>H</v>
      </c>
      <c r="F668" s="66">
        <v>0.6</v>
      </c>
      <c r="G668" s="15">
        <f>VLOOKUP(B668,'Insumos e Serviços'!$A:$F,6,0)</f>
        <v>23.17</v>
      </c>
      <c r="H668" s="15">
        <f t="shared" ref="H668:H670" si="81">TRUNC(F668*G668,2)</f>
        <v>13.9</v>
      </c>
    </row>
    <row r="669" spans="1:8" x14ac:dyDescent="0.2">
      <c r="A669" s="13" t="str">
        <f>VLOOKUP(B669,'Insumos e Serviços'!$A:$F,3,0)</f>
        <v>Composição</v>
      </c>
      <c r="B669" s="12" t="s">
        <v>3379</v>
      </c>
      <c r="C669" s="12" t="str">
        <f>VLOOKUP(B669,'Insumos e Serviços'!$A:$F,2,0)</f>
        <v>SINAPI</v>
      </c>
      <c r="D669" s="13" t="str">
        <f>VLOOKUP(B669,'Insumos e Serviços'!$A:$F,4,0)</f>
        <v>SERVENTE COM ENCARGOS COMPLEMENTARES</v>
      </c>
      <c r="E669" s="12" t="str">
        <f>VLOOKUP(B669,'Insumos e Serviços'!$A:$F,5,0)</f>
        <v>H</v>
      </c>
      <c r="F669" s="66">
        <v>0.4</v>
      </c>
      <c r="G669" s="15">
        <f>VLOOKUP(B669,'Insumos e Serviços'!$A:$F,6,0)</f>
        <v>17.170000000000002</v>
      </c>
      <c r="H669" s="15">
        <f t="shared" si="81"/>
        <v>6.86</v>
      </c>
    </row>
    <row r="670" spans="1:8" ht="15" thickBot="1" x14ac:dyDescent="0.25">
      <c r="A670" s="13" t="str">
        <f>VLOOKUP(B670,'Insumos e Serviços'!$A:$F,3,0)</f>
        <v>Insumo</v>
      </c>
      <c r="B670" s="12" t="s">
        <v>2921</v>
      </c>
      <c r="C670" s="12" t="str">
        <f>VLOOKUP(B670,'Insumos e Serviços'!$A:$F,2,0)</f>
        <v>SINAPI</v>
      </c>
      <c r="D670" s="13" t="str">
        <f>VLOOKUP(B670,'Insumos e Serviços'!$A:$F,4,0)</f>
        <v>CANTONEIRA ALUMINIO ABAS IGUAIS 1 ", E = 1/8 ", 25,40 X 3,17 MM (0,408 KG/M)</v>
      </c>
      <c r="E670" s="12" t="str">
        <f>VLOOKUP(B670,'Insumos e Serviços'!$A:$F,5,0)</f>
        <v>KG</v>
      </c>
      <c r="F670" s="66">
        <v>0.19950000000000001</v>
      </c>
      <c r="G670" s="15">
        <f>VLOOKUP(B670,'Insumos e Serviços'!$A:$F,6,0)</f>
        <v>32.6</v>
      </c>
      <c r="H670" s="15">
        <f t="shared" si="81"/>
        <v>6.5</v>
      </c>
    </row>
    <row r="671" spans="1:8" ht="15" thickTop="1" x14ac:dyDescent="0.2">
      <c r="A671" s="54"/>
      <c r="B671" s="79"/>
      <c r="C671" s="54"/>
      <c r="D671" s="54"/>
      <c r="E671" s="54"/>
      <c r="F671" s="54"/>
      <c r="G671" s="54"/>
      <c r="H671" s="54"/>
    </row>
    <row r="672" spans="1:8" x14ac:dyDescent="0.2">
      <c r="A672" s="58" t="s">
        <v>564</v>
      </c>
      <c r="B672" s="77"/>
      <c r="C672" s="58"/>
      <c r="D672" s="58" t="s">
        <v>565</v>
      </c>
      <c r="E672" s="59"/>
      <c r="F672" s="60"/>
      <c r="G672" s="58"/>
      <c r="H672" s="61"/>
    </row>
    <row r="673" spans="1:8" ht="22.5" x14ac:dyDescent="0.2">
      <c r="A673" s="68" t="s">
        <v>566</v>
      </c>
      <c r="B673" s="67" t="str">
        <f>VLOOKUP(A673,'Orçamento Sintético'!$A:$H,2,0)</f>
        <v xml:space="preserve"> MPDFT1075 </v>
      </c>
      <c r="C673" s="67" t="str">
        <f>VLOOKUP(A673,'Orçamento Sintético'!$A:$H,3,0)</f>
        <v>Próprio</v>
      </c>
      <c r="D673" s="68" t="str">
        <f>VLOOKUP(A673,'Orçamento Sintético'!$A:$H,4,0)</f>
        <v>Cópia SINAPI 99855 -Corrimão duplo de Ø 1.1/2" (38,1mm) em tubo de aço industrial, para pintura esmalte. Instalado em alvenaria</v>
      </c>
      <c r="E673" s="67" t="str">
        <f>VLOOKUP(A673,'Orçamento Sintético'!$A:$H,5,0)</f>
        <v>m</v>
      </c>
      <c r="F673" s="113"/>
      <c r="G673" s="114"/>
      <c r="H673" s="116">
        <f>SUM(H674:H679)</f>
        <v>214.3</v>
      </c>
    </row>
    <row r="674" spans="1:8" x14ac:dyDescent="0.2">
      <c r="A674" s="13" t="str">
        <f>VLOOKUP(B674,'Insumos e Serviços'!$A:$F,3,0)</f>
        <v>Composição</v>
      </c>
      <c r="B674" s="12" t="s">
        <v>3508</v>
      </c>
      <c r="C674" s="12" t="str">
        <f>VLOOKUP(B674,'Insumos e Serviços'!$A:$F,2,0)</f>
        <v>SINAPI</v>
      </c>
      <c r="D674" s="13" t="str">
        <f>VLOOKUP(B674,'Insumos e Serviços'!$A:$F,4,0)</f>
        <v>AUXILIAR DE SERRALHEIRO COM ENCARGOS COMPLEMENTARES</v>
      </c>
      <c r="E674" s="12" t="str">
        <f>VLOOKUP(B674,'Insumos e Serviços'!$A:$F,5,0)</f>
        <v>H</v>
      </c>
      <c r="F674" s="66">
        <v>1.502</v>
      </c>
      <c r="G674" s="15">
        <f>VLOOKUP(B674,'Insumos e Serviços'!$A:$F,6,0)</f>
        <v>18.84</v>
      </c>
      <c r="H674" s="15">
        <f t="shared" ref="H674:H679" si="82">TRUNC(F674*G674,2)</f>
        <v>28.29</v>
      </c>
    </row>
    <row r="675" spans="1:8" x14ac:dyDescent="0.2">
      <c r="A675" s="13" t="str">
        <f>VLOOKUP(B675,'Insumos e Serviços'!$A:$F,3,0)</f>
        <v>Composição</v>
      </c>
      <c r="B675" s="12" t="s">
        <v>3510</v>
      </c>
      <c r="C675" s="12" t="str">
        <f>VLOOKUP(B675,'Insumos e Serviços'!$A:$F,2,0)</f>
        <v>SINAPI</v>
      </c>
      <c r="D675" s="13" t="str">
        <f>VLOOKUP(B675,'Insumos e Serviços'!$A:$F,4,0)</f>
        <v>SERRALHEIRO COM ENCARGOS COMPLEMENTARES</v>
      </c>
      <c r="E675" s="12" t="str">
        <f>VLOOKUP(B675,'Insumos e Serviços'!$A:$F,5,0)</f>
        <v>H</v>
      </c>
      <c r="F675" s="66">
        <v>1.8280000000000001</v>
      </c>
      <c r="G675" s="15">
        <f>VLOOKUP(B675,'Insumos e Serviços'!$A:$F,6,0)</f>
        <v>23.13</v>
      </c>
      <c r="H675" s="15">
        <f t="shared" si="82"/>
        <v>42.28</v>
      </c>
    </row>
    <row r="676" spans="1:8" ht="22.5" x14ac:dyDescent="0.2">
      <c r="A676" s="13" t="str">
        <f>VLOOKUP(B676,'Insumos e Serviços'!$A:$F,3,0)</f>
        <v>Insumo</v>
      </c>
      <c r="B676" s="12" t="s">
        <v>2686</v>
      </c>
      <c r="C676" s="12" t="str">
        <f>VLOOKUP(B676,'Insumos e Serviços'!$A:$F,2,0)</f>
        <v>SINAPI</v>
      </c>
      <c r="D676" s="13" t="str">
        <f>VLOOKUP(B676,'Insumos e Serviços'!$A:$F,4,0)</f>
        <v>BUCHA DE NYLON SEM ABA S10, COM PARAFUSO DE 6,10 X 65 MM EM ACO ZINCADO COM ROSCA SOBERBA, CABECA CHATA E FENDA PHILLIPS</v>
      </c>
      <c r="E676" s="12" t="str">
        <f>VLOOKUP(B676,'Insumos e Serviços'!$A:$F,5,0)</f>
        <v>UN</v>
      </c>
      <c r="F676" s="66">
        <v>6.5449999999999999</v>
      </c>
      <c r="G676" s="15">
        <f>VLOOKUP(B676,'Insumos e Serviços'!$A:$F,6,0)</f>
        <v>0.79</v>
      </c>
      <c r="H676" s="15">
        <f t="shared" si="82"/>
        <v>5.17</v>
      </c>
    </row>
    <row r="677" spans="1:8" x14ac:dyDescent="0.2">
      <c r="A677" s="13" t="str">
        <f>VLOOKUP(B677,'Insumos e Serviços'!$A:$F,3,0)</f>
        <v>Insumo</v>
      </c>
      <c r="B677" s="12" t="s">
        <v>2274</v>
      </c>
      <c r="C677" s="12" t="str">
        <f>VLOOKUP(B677,'Insumos e Serviços'!$A:$F,2,0)</f>
        <v>SINAPI</v>
      </c>
      <c r="D677" s="13" t="str">
        <f>VLOOKUP(B677,'Insumos e Serviços'!$A:$F,4,0)</f>
        <v>ELETRODO REVESTIDO AWS - E6013, DIAMETRO IGUAL A 2,50 MM</v>
      </c>
      <c r="E677" s="12" t="str">
        <f>VLOOKUP(B677,'Insumos e Serviços'!$A:$F,5,0)</f>
        <v>KG</v>
      </c>
      <c r="F677" s="66">
        <v>6.0000000000000001E-3</v>
      </c>
      <c r="G677" s="15">
        <f>VLOOKUP(B677,'Insumos e Serviços'!$A:$F,6,0)</f>
        <v>19.09</v>
      </c>
      <c r="H677" s="15">
        <f t="shared" si="82"/>
        <v>0.11</v>
      </c>
    </row>
    <row r="678" spans="1:8" x14ac:dyDescent="0.2">
      <c r="A678" s="13" t="str">
        <f>VLOOKUP(B678,'Insumos e Serviços'!$A:$F,3,0)</f>
        <v>Insumo</v>
      </c>
      <c r="B678" s="12" t="s">
        <v>2729</v>
      </c>
      <c r="C678" s="12" t="str">
        <f>VLOOKUP(B678,'Insumos e Serviços'!$A:$F,2,0)</f>
        <v>SINAPI</v>
      </c>
      <c r="D678" s="13" t="str">
        <f>VLOOKUP(B678,'Insumos e Serviços'!$A:$F,4,0)</f>
        <v>SUPORTE PARA CALHA DE 150 MM EM FERRO GALVANIZADO</v>
      </c>
      <c r="E678" s="12" t="str">
        <f>VLOOKUP(B678,'Insumos e Serviços'!$A:$F,5,0)</f>
        <v>UN</v>
      </c>
      <c r="F678" s="66">
        <v>2.1819999999999999</v>
      </c>
      <c r="G678" s="15">
        <f>VLOOKUP(B678,'Insumos e Serviços'!$A:$F,6,0)</f>
        <v>5.23</v>
      </c>
      <c r="H678" s="15">
        <f t="shared" si="82"/>
        <v>11.41</v>
      </c>
    </row>
    <row r="679" spans="1:8" ht="23.25" thickBot="1" x14ac:dyDescent="0.25">
      <c r="A679" s="13" t="str">
        <f>VLOOKUP(B679,'Insumos e Serviços'!$A:$F,3,0)</f>
        <v>Insumo</v>
      </c>
      <c r="B679" s="12" t="s">
        <v>3234</v>
      </c>
      <c r="C679" s="12" t="str">
        <f>VLOOKUP(B679,'Insumos e Serviços'!$A:$F,2,0)</f>
        <v>SINAPI</v>
      </c>
      <c r="D679" s="13" t="str">
        <f>VLOOKUP(B679,'Insumos e Serviços'!$A:$F,4,0)</f>
        <v>TUBO ACO GALVANIZADO COM COSTURA, CLASSE LEVE, DN 40 MM ( 1 1/2"),  E = 3,00 MM,  *3,48* KG/M (NBR 5580)</v>
      </c>
      <c r="E679" s="12" t="str">
        <f>VLOOKUP(B679,'Insumos e Serviços'!$A:$F,5,0)</f>
        <v>M</v>
      </c>
      <c r="F679" s="66">
        <v>2.0579999999999998</v>
      </c>
      <c r="G679" s="15">
        <f>VLOOKUP(B679,'Insumos e Serviços'!$A:$F,6,0)</f>
        <v>61.73</v>
      </c>
      <c r="H679" s="15">
        <f t="shared" si="82"/>
        <v>127.04</v>
      </c>
    </row>
    <row r="680" spans="1:8" ht="15" thickTop="1" x14ac:dyDescent="0.2">
      <c r="A680" s="54"/>
      <c r="B680" s="79"/>
      <c r="C680" s="54"/>
      <c r="D680" s="54"/>
      <c r="E680" s="54"/>
      <c r="F680" s="54"/>
      <c r="G680" s="54"/>
      <c r="H680" s="54"/>
    </row>
    <row r="681" spans="1:8" ht="22.5" x14ac:dyDescent="0.2">
      <c r="A681" s="68" t="s">
        <v>569</v>
      </c>
      <c r="B681" s="67" t="str">
        <f>VLOOKUP(A681,'Orçamento Sintético'!$A:$H,2,0)</f>
        <v xml:space="preserve"> MPDFT1076 </v>
      </c>
      <c r="C681" s="67" t="str">
        <f>VLOOKUP(A681,'Orçamento Sintético'!$A:$H,3,0)</f>
        <v>Próprio</v>
      </c>
      <c r="D681" s="68" t="str">
        <f>VLOOKUP(A681,'Orçamento Sintético'!$A:$H,4,0)</f>
        <v>Cópia da SINAPI (99855) - Corrimão duplo de Ø 1.1/2" (38,1mm) em tubo de aço industrial, para pintura esmalte. Instalado em piso</v>
      </c>
      <c r="E681" s="67" t="str">
        <f>VLOOKUP(A681,'Orçamento Sintético'!$A:$H,5,0)</f>
        <v>m</v>
      </c>
      <c r="F681" s="113"/>
      <c r="G681" s="114"/>
      <c r="H681" s="116">
        <f>SUM(H682:H685)</f>
        <v>259.45</v>
      </c>
    </row>
    <row r="682" spans="1:8" x14ac:dyDescent="0.2">
      <c r="A682" s="13" t="str">
        <f>VLOOKUP(B682,'Insumos e Serviços'!$A:$F,3,0)</f>
        <v>Composição</v>
      </c>
      <c r="B682" s="12" t="s">
        <v>3508</v>
      </c>
      <c r="C682" s="12" t="str">
        <f>VLOOKUP(B682,'Insumos e Serviços'!$A:$F,2,0)</f>
        <v>SINAPI</v>
      </c>
      <c r="D682" s="13" t="str">
        <f>VLOOKUP(B682,'Insumos e Serviços'!$A:$F,4,0)</f>
        <v>AUXILIAR DE SERRALHEIRO COM ENCARGOS COMPLEMENTARES</v>
      </c>
      <c r="E682" s="12" t="str">
        <f>VLOOKUP(B682,'Insumos e Serviços'!$A:$F,5,0)</f>
        <v>H</v>
      </c>
      <c r="F682" s="66">
        <v>1.502</v>
      </c>
      <c r="G682" s="15">
        <f>VLOOKUP(B682,'Insumos e Serviços'!$A:$F,6,0)</f>
        <v>18.84</v>
      </c>
      <c r="H682" s="15">
        <f t="shared" ref="H682:H685" si="83">TRUNC(F682*G682,2)</f>
        <v>28.29</v>
      </c>
    </row>
    <row r="683" spans="1:8" x14ac:dyDescent="0.2">
      <c r="A683" s="13" t="str">
        <f>VLOOKUP(B683,'Insumos e Serviços'!$A:$F,3,0)</f>
        <v>Composição</v>
      </c>
      <c r="B683" s="12" t="s">
        <v>3510</v>
      </c>
      <c r="C683" s="12" t="str">
        <f>VLOOKUP(B683,'Insumos e Serviços'!$A:$F,2,0)</f>
        <v>SINAPI</v>
      </c>
      <c r="D683" s="13" t="str">
        <f>VLOOKUP(B683,'Insumos e Serviços'!$A:$F,4,0)</f>
        <v>SERRALHEIRO COM ENCARGOS COMPLEMENTARES</v>
      </c>
      <c r="E683" s="12" t="str">
        <f>VLOOKUP(B683,'Insumos e Serviços'!$A:$F,5,0)</f>
        <v>H</v>
      </c>
      <c r="F683" s="66">
        <v>1.8280000000000001</v>
      </c>
      <c r="G683" s="15">
        <f>VLOOKUP(B683,'Insumos e Serviços'!$A:$F,6,0)</f>
        <v>23.13</v>
      </c>
      <c r="H683" s="15">
        <f t="shared" si="83"/>
        <v>42.28</v>
      </c>
    </row>
    <row r="684" spans="1:8" x14ac:dyDescent="0.2">
      <c r="A684" s="13" t="str">
        <f>VLOOKUP(B684,'Insumos e Serviços'!$A:$F,3,0)</f>
        <v>Insumo</v>
      </c>
      <c r="B684" s="12" t="s">
        <v>2274</v>
      </c>
      <c r="C684" s="12" t="str">
        <f>VLOOKUP(B684,'Insumos e Serviços'!$A:$F,2,0)</f>
        <v>SINAPI</v>
      </c>
      <c r="D684" s="13" t="str">
        <f>VLOOKUP(B684,'Insumos e Serviços'!$A:$F,4,0)</f>
        <v>ELETRODO REVESTIDO AWS - E6013, DIAMETRO IGUAL A 2,50 MM</v>
      </c>
      <c r="E684" s="12" t="str">
        <f>VLOOKUP(B684,'Insumos e Serviços'!$A:$F,5,0)</f>
        <v>KG</v>
      </c>
      <c r="F684" s="66">
        <v>6.0000000000000001E-3</v>
      </c>
      <c r="G684" s="15">
        <f>VLOOKUP(B684,'Insumos e Serviços'!$A:$F,6,0)</f>
        <v>19.09</v>
      </c>
      <c r="H684" s="15">
        <f t="shared" si="83"/>
        <v>0.11</v>
      </c>
    </row>
    <row r="685" spans="1:8" ht="23.25" thickBot="1" x14ac:dyDescent="0.25">
      <c r="A685" s="13" t="str">
        <f>VLOOKUP(B685,'Insumos e Serviços'!$A:$F,3,0)</f>
        <v>Insumo</v>
      </c>
      <c r="B685" s="12" t="s">
        <v>3234</v>
      </c>
      <c r="C685" s="12" t="str">
        <f>VLOOKUP(B685,'Insumos e Serviços'!$A:$F,2,0)</f>
        <v>SINAPI</v>
      </c>
      <c r="D685" s="13" t="str">
        <f>VLOOKUP(B685,'Insumos e Serviços'!$A:$F,4,0)</f>
        <v>TUBO ACO GALVANIZADO COM COSTURA, CLASSE LEVE, DN 40 MM ( 1 1/2"),  E = 3,00 MM,  *3,48* KG/M (NBR 5580)</v>
      </c>
      <c r="E685" s="12" t="str">
        <f>VLOOKUP(B685,'Insumos e Serviços'!$A:$F,5,0)</f>
        <v>M</v>
      </c>
      <c r="F685" s="66">
        <v>3.0579999999999998</v>
      </c>
      <c r="G685" s="15">
        <f>VLOOKUP(B685,'Insumos e Serviços'!$A:$F,6,0)</f>
        <v>61.73</v>
      </c>
      <c r="H685" s="15">
        <f t="shared" si="83"/>
        <v>188.77</v>
      </c>
    </row>
    <row r="686" spans="1:8" ht="15" thickTop="1" x14ac:dyDescent="0.2">
      <c r="A686" s="54"/>
      <c r="B686" s="79"/>
      <c r="C686" s="54"/>
      <c r="D686" s="54"/>
      <c r="E686" s="54"/>
      <c r="F686" s="54"/>
      <c r="G686" s="54"/>
      <c r="H686" s="54"/>
    </row>
    <row r="687" spans="1:8" x14ac:dyDescent="0.2">
      <c r="A687" s="68" t="s">
        <v>572</v>
      </c>
      <c r="B687" s="67" t="str">
        <f>VLOOKUP(A687,'Orçamento Sintético'!$A:$H,2,0)</f>
        <v xml:space="preserve"> MPDFT1078 </v>
      </c>
      <c r="C687" s="67" t="str">
        <f>VLOOKUP(A687,'Orçamento Sintético'!$A:$H,3,0)</f>
        <v>Próprio</v>
      </c>
      <c r="D687" s="68" t="str">
        <f>VLOOKUP(A687,'Orçamento Sintético'!$A:$H,4,0)</f>
        <v>Corrimão duplo de Ø1.1/2" (38,1mm) em aço inox, acabamento escovado</v>
      </c>
      <c r="E687" s="67" t="str">
        <f>VLOOKUP(A687,'Orçamento Sintético'!$A:$H,5,0)</f>
        <v>m</v>
      </c>
      <c r="F687" s="113"/>
      <c r="G687" s="114"/>
      <c r="H687" s="116">
        <f>SUM(H688:H688)</f>
        <v>511.3</v>
      </c>
    </row>
    <row r="688" spans="1:8" ht="15" thickBot="1" x14ac:dyDescent="0.25">
      <c r="A688" s="13" t="str">
        <f>VLOOKUP(B688,'Insumos e Serviços'!$A:$F,3,0)</f>
        <v>Insumo</v>
      </c>
      <c r="B688" s="12" t="s">
        <v>3057</v>
      </c>
      <c r="C688" s="12" t="str">
        <f>VLOOKUP(B688,'Insumos e Serviços'!$A:$F,2,0)</f>
        <v>Próprio</v>
      </c>
      <c r="D688" s="13" t="str">
        <f>VLOOKUP(B688,'Insumos e Serviços'!$A:$F,4,0)</f>
        <v>Corrimão duplo em aço inox, acabamento escovado 1.5" (3,81cm), fornecimento e instalação</v>
      </c>
      <c r="E688" s="12" t="str">
        <f>VLOOKUP(B688,'Insumos e Serviços'!$A:$F,5,0)</f>
        <v>m</v>
      </c>
      <c r="F688" s="66">
        <v>1</v>
      </c>
      <c r="G688" s="15">
        <f>VLOOKUP(B688,'Insumos e Serviços'!$A:$F,6,0)</f>
        <v>511.3</v>
      </c>
      <c r="H688" s="15">
        <f>TRUNC(F688*G688,2)</f>
        <v>511.3</v>
      </c>
    </row>
    <row r="689" spans="1:8" ht="15" thickTop="1" x14ac:dyDescent="0.2">
      <c r="A689" s="54"/>
      <c r="B689" s="79"/>
      <c r="C689" s="54"/>
      <c r="D689" s="54"/>
      <c r="E689" s="54"/>
      <c r="F689" s="54"/>
      <c r="G689" s="54"/>
      <c r="H689" s="54"/>
    </row>
    <row r="690" spans="1:8" ht="22.5" x14ac:dyDescent="0.2">
      <c r="A690" s="68" t="s">
        <v>575</v>
      </c>
      <c r="B690" s="67" t="str">
        <f>VLOOKUP(A690,'Orçamento Sintético'!$A:$H,2,0)</f>
        <v xml:space="preserve"> MPDFT1079 </v>
      </c>
      <c r="C690" s="67" t="str">
        <f>VLOOKUP(A690,'Orçamento Sintético'!$A:$H,3,0)</f>
        <v>Próprio</v>
      </c>
      <c r="D690" s="68" t="str">
        <f>VLOOKUP(A690,'Orçamento Sintético'!$A:$H,4,0)</f>
        <v>Guarda corpo com corrimão duplo de Ø1.1/2" (38,1mm) em aço inox, acabamento escovado, com vidro laminado 10mm incolor</v>
      </c>
      <c r="E690" s="67" t="str">
        <f>VLOOKUP(A690,'Orçamento Sintético'!$A:$H,5,0)</f>
        <v>m</v>
      </c>
      <c r="F690" s="113"/>
      <c r="G690" s="114"/>
      <c r="H690" s="116">
        <f>SUM(H691:H691)</f>
        <v>1847.39</v>
      </c>
    </row>
    <row r="691" spans="1:8" ht="34.5" thickBot="1" x14ac:dyDescent="0.25">
      <c r="A691" s="13" t="str">
        <f>VLOOKUP(B691,'Insumos e Serviços'!$A:$F,3,0)</f>
        <v>Insumo</v>
      </c>
      <c r="B691" s="12" t="s">
        <v>3304</v>
      </c>
      <c r="C691" s="12" t="str">
        <f>VLOOKUP(B691,'Insumos e Serviços'!$A:$F,2,0)</f>
        <v>Próprio</v>
      </c>
      <c r="D691" s="13" t="str">
        <f>VLOOKUP(B691,'Insumos e Serviços'!$A:$F,4,0)</f>
        <v>Guarda corpo com corrimão duplo - guarda corpo em vidro temperado laminado de segurança 10mm incolor, com estrutura em tubo de aço inox acabamento escovado 2" (5,08cm) h=1,10m e corrimão em tubo de aço inox acabamento escovado 1.5" (3,81cm), fornecimento e instalação</v>
      </c>
      <c r="E691" s="12" t="str">
        <f>VLOOKUP(B691,'Insumos e Serviços'!$A:$F,5,0)</f>
        <v>m²</v>
      </c>
      <c r="F691" s="66">
        <v>1.1000000000000001</v>
      </c>
      <c r="G691" s="15">
        <f>VLOOKUP(B691,'Insumos e Serviços'!$A:$F,6,0)</f>
        <v>1679.45</v>
      </c>
      <c r="H691" s="15">
        <f>TRUNC(F691*G691,2)</f>
        <v>1847.39</v>
      </c>
    </row>
    <row r="692" spans="1:8" ht="15" thickTop="1" x14ac:dyDescent="0.2">
      <c r="A692" s="54"/>
      <c r="B692" s="79"/>
      <c r="C692" s="54"/>
      <c r="D692" s="54"/>
      <c r="E692" s="54"/>
      <c r="F692" s="54"/>
      <c r="G692" s="54"/>
      <c r="H692" s="54"/>
    </row>
    <row r="693" spans="1:8" ht="22.5" x14ac:dyDescent="0.2">
      <c r="A693" s="68" t="s">
        <v>578</v>
      </c>
      <c r="B693" s="67" t="str">
        <f>VLOOKUP(A693,'Orçamento Sintético'!$A:$H,2,0)</f>
        <v xml:space="preserve"> MPDFT1080 </v>
      </c>
      <c r="C693" s="67" t="str">
        <f>VLOOKUP(A693,'Orçamento Sintético'!$A:$H,3,0)</f>
        <v>Próprio</v>
      </c>
      <c r="D693" s="68" t="str">
        <f>VLOOKUP(A693,'Orçamento Sintético'!$A:$H,4,0)</f>
        <v>Guarda corpo com corrimão simples de Ø1.1/2" (38,1mm) em aço inox, acabamento escovado, com vidro laminado 10mm incolor</v>
      </c>
      <c r="E693" s="67" t="str">
        <f>VLOOKUP(A693,'Orçamento Sintético'!$A:$H,5,0)</f>
        <v>m</v>
      </c>
      <c r="F693" s="113"/>
      <c r="G693" s="114"/>
      <c r="H693" s="116">
        <f>SUM(H694:H694)</f>
        <v>424.41</v>
      </c>
    </row>
    <row r="694" spans="1:8" ht="45.75" thickBot="1" x14ac:dyDescent="0.25">
      <c r="A694" s="13" t="str">
        <f>VLOOKUP(B694,'Insumos e Serviços'!$A:$F,3,0)</f>
        <v>Insumo</v>
      </c>
      <c r="B694" s="12" t="s">
        <v>3224</v>
      </c>
      <c r="C694" s="12" t="str">
        <f>VLOOKUP(B694,'Insumos e Serviços'!$A:$F,2,0)</f>
        <v>Próprio</v>
      </c>
      <c r="D694" s="13" t="str">
        <f>VLOOKUP(B694,'Insumos e Serviços'!$A:$F,4,0)</f>
        <v>Guarda corpo com corrimão simples - guarda corpo em vidro temperado laminado de segurança 10mm incolor, com estrutura em tubo de aço inox acabamento escovado 2" (5,08cm) h=1,10m e corrimão em tubo de aço inox acabamento escovado 1.5" (3,81cm), fornecimento e instalação</v>
      </c>
      <c r="E694" s="12" t="str">
        <f>VLOOKUP(B694,'Insumos e Serviços'!$A:$F,5,0)</f>
        <v>m²</v>
      </c>
      <c r="F694" s="66">
        <v>1.1000000000000001</v>
      </c>
      <c r="G694" s="15">
        <f>VLOOKUP(B694,'Insumos e Serviços'!$A:$F,6,0)</f>
        <v>385.83</v>
      </c>
      <c r="H694" s="15">
        <f>TRUNC(F694*G694,2)</f>
        <v>424.41</v>
      </c>
    </row>
    <row r="695" spans="1:8" ht="15" thickTop="1" x14ac:dyDescent="0.2">
      <c r="A695" s="54"/>
      <c r="B695" s="79"/>
      <c r="C695" s="54"/>
      <c r="D695" s="54"/>
      <c r="E695" s="54"/>
      <c r="F695" s="54"/>
      <c r="G695" s="54"/>
      <c r="H695" s="54"/>
    </row>
    <row r="696" spans="1:8" ht="22.5" x14ac:dyDescent="0.2">
      <c r="A696" s="68" t="s">
        <v>581</v>
      </c>
      <c r="B696" s="67" t="str">
        <f>VLOOKUP(A696,'Orçamento Sintético'!$A:$H,2,0)</f>
        <v xml:space="preserve"> MPDFT0063 </v>
      </c>
      <c r="C696" s="67" t="str">
        <f>VLOOKUP(A696,'Orçamento Sintético'!$A:$H,3,0)</f>
        <v>Próprio</v>
      </c>
      <c r="D696" s="68" t="str">
        <f>VLOOKUP(A696,'Orçamento Sintético'!$A:$H,4,0)</f>
        <v>Copia da ORSE (3783) - Grade de piso, malha 30 x 100, fio 4 liso, tratamento com galv. fogo, acab. em pinura poliéster, fabricação Metalgrade, ref. E-30C-253-S1</v>
      </c>
      <c r="E696" s="67" t="str">
        <f>VLOOKUP(A696,'Orçamento Sintético'!$A:$H,5,0)</f>
        <v>m²</v>
      </c>
      <c r="F696" s="113"/>
      <c r="G696" s="114"/>
      <c r="H696" s="116">
        <f>SUM(H697:H699)</f>
        <v>744.30000000000007</v>
      </c>
    </row>
    <row r="697" spans="1:8" x14ac:dyDescent="0.2">
      <c r="A697" s="13" t="str">
        <f>VLOOKUP(B697,'Insumos e Serviços'!$A:$F,3,0)</f>
        <v>Composição</v>
      </c>
      <c r="B697" s="12" t="s">
        <v>3510</v>
      </c>
      <c r="C697" s="12" t="str">
        <f>VLOOKUP(B697,'Insumos e Serviços'!$A:$F,2,0)</f>
        <v>SINAPI</v>
      </c>
      <c r="D697" s="13" t="str">
        <f>VLOOKUP(B697,'Insumos e Serviços'!$A:$F,4,0)</f>
        <v>SERRALHEIRO COM ENCARGOS COMPLEMENTARES</v>
      </c>
      <c r="E697" s="12" t="str">
        <f>VLOOKUP(B697,'Insumos e Serviços'!$A:$F,5,0)</f>
        <v>H</v>
      </c>
      <c r="F697" s="66">
        <v>1</v>
      </c>
      <c r="G697" s="15">
        <f>VLOOKUP(B697,'Insumos e Serviços'!$A:$F,6,0)</f>
        <v>23.13</v>
      </c>
      <c r="H697" s="15">
        <f t="shared" ref="H697:H699" si="84">TRUNC(F697*G697,2)</f>
        <v>23.13</v>
      </c>
    </row>
    <row r="698" spans="1:8" x14ac:dyDescent="0.2">
      <c r="A698" s="13" t="str">
        <f>VLOOKUP(B698,'Insumos e Serviços'!$A:$F,3,0)</f>
        <v>Composição</v>
      </c>
      <c r="B698" s="12" t="s">
        <v>3508</v>
      </c>
      <c r="C698" s="12" t="str">
        <f>VLOOKUP(B698,'Insumos e Serviços'!$A:$F,2,0)</f>
        <v>SINAPI</v>
      </c>
      <c r="D698" s="13" t="str">
        <f>VLOOKUP(B698,'Insumos e Serviços'!$A:$F,4,0)</f>
        <v>AUXILIAR DE SERRALHEIRO COM ENCARGOS COMPLEMENTARES</v>
      </c>
      <c r="E698" s="12" t="str">
        <f>VLOOKUP(B698,'Insumos e Serviços'!$A:$F,5,0)</f>
        <v>H</v>
      </c>
      <c r="F698" s="66">
        <v>1</v>
      </c>
      <c r="G698" s="15">
        <f>VLOOKUP(B698,'Insumos e Serviços'!$A:$F,6,0)</f>
        <v>18.84</v>
      </c>
      <c r="H698" s="15">
        <f t="shared" si="84"/>
        <v>18.84</v>
      </c>
    </row>
    <row r="699" spans="1:8" ht="23.25" thickBot="1" x14ac:dyDescent="0.25">
      <c r="A699" s="13" t="str">
        <f>VLOOKUP(B699,'Insumos e Serviços'!$A:$F,3,0)</f>
        <v>Insumo</v>
      </c>
      <c r="B699" s="12" t="s">
        <v>3327</v>
      </c>
      <c r="C699" s="12" t="str">
        <f>VLOOKUP(B699,'Insumos e Serviços'!$A:$F,2,0)</f>
        <v>Próprio</v>
      </c>
      <c r="D699" s="13" t="str">
        <f>VLOOKUP(B699,'Insumos e Serviços'!$A:$F,4,0)</f>
        <v>Grade de piso, malha 30 x 100, fio 4 liso, tratamento com galv. fogo, fab. Metalgrade, ref. E-30C-253-S1, incluindo cantoneira e pintura eletrostática</v>
      </c>
      <c r="E699" s="12" t="str">
        <f>VLOOKUP(B699,'Insumos e Serviços'!$A:$F,5,0)</f>
        <v>m²</v>
      </c>
      <c r="F699" s="66">
        <v>1</v>
      </c>
      <c r="G699" s="15">
        <f>VLOOKUP(B699,'Insumos e Serviços'!$A:$F,6,0)</f>
        <v>702.33</v>
      </c>
      <c r="H699" s="15">
        <f t="shared" si="84"/>
        <v>702.33</v>
      </c>
    </row>
    <row r="700" spans="1:8" ht="15" thickTop="1" x14ac:dyDescent="0.2">
      <c r="A700" s="54"/>
      <c r="B700" s="79"/>
      <c r="C700" s="54"/>
      <c r="D700" s="54"/>
      <c r="E700" s="54"/>
      <c r="F700" s="54"/>
      <c r="G700" s="54"/>
      <c r="H700" s="54"/>
    </row>
    <row r="701" spans="1:8" x14ac:dyDescent="0.2">
      <c r="A701" s="68" t="s">
        <v>584</v>
      </c>
      <c r="B701" s="67" t="str">
        <f>VLOOKUP(A701,'Orçamento Sintético'!$A:$H,2,0)</f>
        <v xml:space="preserve"> MPDFT1028 </v>
      </c>
      <c r="C701" s="67" t="str">
        <f>VLOOKUP(A701,'Orçamento Sintético'!$A:$H,3,0)</f>
        <v>Próprio</v>
      </c>
      <c r="D701" s="68" t="str">
        <f>VLOOKUP(A701,'Orçamento Sintético'!$A:$H,4,0)</f>
        <v>Copia da ORSE (2642) - Escada marinheiro em barra chata de ferro 2" x 5/16"</v>
      </c>
      <c r="E701" s="67" t="str">
        <f>VLOOKUP(A701,'Orçamento Sintético'!$A:$H,5,0)</f>
        <v>m</v>
      </c>
      <c r="F701" s="113"/>
      <c r="G701" s="114"/>
      <c r="H701" s="116">
        <f>SUM(H702:H708)</f>
        <v>326.33</v>
      </c>
    </row>
    <row r="702" spans="1:8" x14ac:dyDescent="0.2">
      <c r="A702" s="13" t="str">
        <f>VLOOKUP(B702,'Insumos e Serviços'!$A:$F,3,0)</f>
        <v>Composição</v>
      </c>
      <c r="B702" s="12" t="s">
        <v>3634</v>
      </c>
      <c r="C702" s="12" t="str">
        <f>VLOOKUP(B702,'Insumos e Serviços'!$A:$F,2,0)</f>
        <v>SINAPI</v>
      </c>
      <c r="D702" s="13" t="str">
        <f>VLOOKUP(B702,'Insumos e Serviços'!$A:$F,4,0)</f>
        <v>ARMADOR COM ENCARGOS COMPLEMENTARES</v>
      </c>
      <c r="E702" s="12" t="str">
        <f>VLOOKUP(B702,'Insumos e Serviços'!$A:$F,5,0)</f>
        <v>H</v>
      </c>
      <c r="F702" s="66">
        <v>3</v>
      </c>
      <c r="G702" s="15">
        <f>VLOOKUP(B702,'Insumos e Serviços'!$A:$F,6,0)</f>
        <v>23.13</v>
      </c>
      <c r="H702" s="15">
        <f t="shared" ref="H702:H708" si="85">TRUNC(F702*G702,2)</f>
        <v>69.39</v>
      </c>
    </row>
    <row r="703" spans="1:8" x14ac:dyDescent="0.2">
      <c r="A703" s="13" t="str">
        <f>VLOOKUP(B703,'Insumos e Serviços'!$A:$F,3,0)</f>
        <v>Composição</v>
      </c>
      <c r="B703" s="12" t="s">
        <v>3391</v>
      </c>
      <c r="C703" s="12" t="str">
        <f>VLOOKUP(B703,'Insumos e Serviços'!$A:$F,2,0)</f>
        <v>SINAPI</v>
      </c>
      <c r="D703" s="13" t="str">
        <f>VLOOKUP(B703,'Insumos e Serviços'!$A:$F,4,0)</f>
        <v>PEDREIRO COM ENCARGOS COMPLEMENTARES</v>
      </c>
      <c r="E703" s="12" t="str">
        <f>VLOOKUP(B703,'Insumos e Serviços'!$A:$F,5,0)</f>
        <v>H</v>
      </c>
      <c r="F703" s="66">
        <v>0.5</v>
      </c>
      <c r="G703" s="15">
        <f>VLOOKUP(B703,'Insumos e Serviços'!$A:$F,6,0)</f>
        <v>23.25</v>
      </c>
      <c r="H703" s="15">
        <f t="shared" si="85"/>
        <v>11.62</v>
      </c>
    </row>
    <row r="704" spans="1:8" x14ac:dyDescent="0.2">
      <c r="A704" s="13" t="str">
        <f>VLOOKUP(B704,'Insumos e Serviços'!$A:$F,3,0)</f>
        <v>Composição</v>
      </c>
      <c r="B704" s="12" t="s">
        <v>3379</v>
      </c>
      <c r="C704" s="12" t="str">
        <f>VLOOKUP(B704,'Insumos e Serviços'!$A:$F,2,0)</f>
        <v>SINAPI</v>
      </c>
      <c r="D704" s="13" t="str">
        <f>VLOOKUP(B704,'Insumos e Serviços'!$A:$F,4,0)</f>
        <v>SERVENTE COM ENCARGOS COMPLEMENTARES</v>
      </c>
      <c r="E704" s="12" t="str">
        <f>VLOOKUP(B704,'Insumos e Serviços'!$A:$F,5,0)</f>
        <v>H</v>
      </c>
      <c r="F704" s="66">
        <v>1.5</v>
      </c>
      <c r="G704" s="15">
        <f>VLOOKUP(B704,'Insumos e Serviços'!$A:$F,6,0)</f>
        <v>17.170000000000002</v>
      </c>
      <c r="H704" s="15">
        <f t="shared" si="85"/>
        <v>25.75</v>
      </c>
    </row>
    <row r="705" spans="1:8" x14ac:dyDescent="0.2">
      <c r="A705" s="13" t="str">
        <f>VLOOKUP(B705,'Insumos e Serviços'!$A:$F,3,0)</f>
        <v>Composição</v>
      </c>
      <c r="B705" s="12" t="s">
        <v>3632</v>
      </c>
      <c r="C705" s="12" t="str">
        <f>VLOOKUP(B705,'Insumos e Serviços'!$A:$F,2,0)</f>
        <v>SINAPI</v>
      </c>
      <c r="D705" s="13" t="str">
        <f>VLOOKUP(B705,'Insumos e Serviços'!$A:$F,4,0)</f>
        <v>SOLDADOR COM ENCARGOS COMPLEMENTARES</v>
      </c>
      <c r="E705" s="12" t="str">
        <f>VLOOKUP(B705,'Insumos e Serviços'!$A:$F,5,0)</f>
        <v>H</v>
      </c>
      <c r="F705" s="66">
        <v>3</v>
      </c>
      <c r="G705" s="15">
        <f>VLOOKUP(B705,'Insumos e Serviços'!$A:$F,6,0)</f>
        <v>23.79</v>
      </c>
      <c r="H705" s="15">
        <f t="shared" si="85"/>
        <v>71.37</v>
      </c>
    </row>
    <row r="706" spans="1:8" x14ac:dyDescent="0.2">
      <c r="A706" s="13" t="str">
        <f>VLOOKUP(B706,'Insumos e Serviços'!$A:$F,3,0)</f>
        <v>Insumo</v>
      </c>
      <c r="B706" s="12" t="s">
        <v>2725</v>
      </c>
      <c r="C706" s="12" t="str">
        <f>VLOOKUP(B706,'Insumos e Serviços'!$A:$F,2,0)</f>
        <v>SINAPI</v>
      </c>
      <c r="D706" s="13" t="str">
        <f>VLOOKUP(B706,'Insumos e Serviços'!$A:$F,4,0)</f>
        <v>BARRA DE FERRO CHATO, RETANGULAR, 50,8 MM X 7,94 MM (L X E), 3,162 KG/M</v>
      </c>
      <c r="E706" s="12" t="str">
        <f>VLOOKUP(B706,'Insumos e Serviços'!$A:$F,5,0)</f>
        <v>M</v>
      </c>
      <c r="F706" s="66">
        <v>3</v>
      </c>
      <c r="G706" s="15">
        <f>VLOOKUP(B706,'Insumos e Serviços'!$A:$F,6,0)</f>
        <v>38.11</v>
      </c>
      <c r="H706" s="15">
        <f t="shared" si="85"/>
        <v>114.33</v>
      </c>
    </row>
    <row r="707" spans="1:8" x14ac:dyDescent="0.2">
      <c r="A707" s="13" t="str">
        <f>VLOOKUP(B707,'Insumos e Serviços'!$A:$F,3,0)</f>
        <v>Insumo</v>
      </c>
      <c r="B707" s="12" t="s">
        <v>2391</v>
      </c>
      <c r="C707" s="12" t="str">
        <f>VLOOKUP(B707,'Insumos e Serviços'!$A:$F,2,0)</f>
        <v>SINAPI</v>
      </c>
      <c r="D707" s="13" t="str">
        <f>VLOOKUP(B707,'Insumos e Serviços'!$A:$F,4,0)</f>
        <v>ELETRODO REVESTIDO AWS - E7018, DIAMETRO IGUAL A 4,00 MM</v>
      </c>
      <c r="E707" s="12" t="str">
        <f>VLOOKUP(B707,'Insumos e Serviços'!$A:$F,5,0)</f>
        <v>KG</v>
      </c>
      <c r="F707" s="66">
        <v>0.5</v>
      </c>
      <c r="G707" s="15">
        <f>VLOOKUP(B707,'Insumos e Serviços'!$A:$F,6,0)</f>
        <v>19.88</v>
      </c>
      <c r="H707" s="15">
        <f t="shared" si="85"/>
        <v>9.94</v>
      </c>
    </row>
    <row r="708" spans="1:8" ht="15" thickBot="1" x14ac:dyDescent="0.25">
      <c r="A708" s="13" t="str">
        <f>VLOOKUP(B708,'Insumos e Serviços'!$A:$F,3,0)</f>
        <v>Insumo</v>
      </c>
      <c r="B708" s="12" t="s">
        <v>2478</v>
      </c>
      <c r="C708" s="12" t="str">
        <f>VLOOKUP(B708,'Insumos e Serviços'!$A:$F,2,0)</f>
        <v>SINAPI</v>
      </c>
      <c r="D708" s="13" t="str">
        <f>VLOOKUP(B708,'Insumos e Serviços'!$A:$F,4,0)</f>
        <v>ACO CA-25, 10,0 MM, OU 12,5 MM, OU 16,0 MM, OU 20,0 MM, OU 25,0 MM, VERGALHAO</v>
      </c>
      <c r="E708" s="12" t="str">
        <f>VLOOKUP(B708,'Insumos e Serviços'!$A:$F,5,0)</f>
        <v>KG</v>
      </c>
      <c r="F708" s="66">
        <v>2.34</v>
      </c>
      <c r="G708" s="15">
        <f>VLOOKUP(B708,'Insumos e Serviços'!$A:$F,6,0)</f>
        <v>10.23</v>
      </c>
      <c r="H708" s="15">
        <f t="shared" si="85"/>
        <v>23.93</v>
      </c>
    </row>
    <row r="709" spans="1:8" ht="15" thickTop="1" x14ac:dyDescent="0.2">
      <c r="A709" s="54"/>
      <c r="B709" s="79"/>
      <c r="C709" s="54"/>
      <c r="D709" s="54"/>
      <c r="E709" s="54"/>
      <c r="F709" s="54"/>
      <c r="G709" s="54"/>
      <c r="H709" s="54"/>
    </row>
    <row r="710" spans="1:8" ht="45" x14ac:dyDescent="0.2">
      <c r="A710" s="68" t="s">
        <v>587</v>
      </c>
      <c r="B710" s="67" t="str">
        <f>VLOOKUP(A710,'Orçamento Sintético'!$A:$H,2,0)</f>
        <v xml:space="preserve"> MPDFT0066 </v>
      </c>
      <c r="C710" s="67" t="str">
        <f>VLOOKUP(A710,'Orçamento Sintético'!$A:$H,3,0)</f>
        <v>Próprio</v>
      </c>
      <c r="D710" s="68" t="str">
        <f>VLOOKUP(A710,'Orçamento Sintético'!$A:$H,4,0)</f>
        <v>Termobrise painel tipo asa de avião em aluzinc, cor Grafite, preenchido com poliuretano expandido, Termobrise 335, ref. 7205, brilho 45%, fab. Hunter Douglas ou similar equivalente, instalado em fachada com sistema de acionamento individual para cada pavimento</v>
      </c>
      <c r="E710" s="67" t="str">
        <f>VLOOKUP(A710,'Orçamento Sintético'!$A:$H,5,0)</f>
        <v>m²</v>
      </c>
      <c r="F710" s="113"/>
      <c r="G710" s="114"/>
      <c r="H710" s="116">
        <f>SUM(H711:H711)</f>
        <v>1367.12</v>
      </c>
    </row>
    <row r="711" spans="1:8" ht="23.25" thickBot="1" x14ac:dyDescent="0.25">
      <c r="A711" s="13" t="str">
        <f>VLOOKUP(B711,'Insumos e Serviços'!$A:$F,3,0)</f>
        <v>Insumo</v>
      </c>
      <c r="B711" s="12" t="s">
        <v>3363</v>
      </c>
      <c r="C711" s="12" t="str">
        <f>VLOOKUP(B711,'Insumos e Serviços'!$A:$F,2,0)</f>
        <v>Próprio</v>
      </c>
      <c r="D711" s="13" t="str">
        <f>VLOOKUP(B711,'Insumos e Serviços'!$A:$F,4,0)</f>
        <v>Termobrise painel tipo asa de avião em aluzinc, cor Grafite, preenchido com poliuretano expandido, ref. THB-335, fab. Hunter Douglas, instalado em fachada</v>
      </c>
      <c r="E711" s="12" t="str">
        <f>VLOOKUP(B711,'Insumos e Serviços'!$A:$F,5,0)</f>
        <v>m²</v>
      </c>
      <c r="F711" s="66">
        <v>1</v>
      </c>
      <c r="G711" s="15">
        <f>VLOOKUP(B711,'Insumos e Serviços'!$A:$F,6,0)</f>
        <v>1367.12</v>
      </c>
      <c r="H711" s="15">
        <f>TRUNC(F711*G711,2)</f>
        <v>1367.12</v>
      </c>
    </row>
    <row r="712" spans="1:8" ht="15" thickTop="1" x14ac:dyDescent="0.2">
      <c r="A712" s="54"/>
      <c r="B712" s="79"/>
      <c r="C712" s="54"/>
      <c r="D712" s="54"/>
      <c r="E712" s="54"/>
      <c r="F712" s="54"/>
      <c r="G712" s="54"/>
      <c r="H712" s="54"/>
    </row>
    <row r="713" spans="1:8" x14ac:dyDescent="0.2">
      <c r="A713" s="58" t="s">
        <v>590</v>
      </c>
      <c r="B713" s="77"/>
      <c r="C713" s="58"/>
      <c r="D713" s="58" t="s">
        <v>591</v>
      </c>
      <c r="E713" s="59"/>
      <c r="F713" s="60"/>
      <c r="G713" s="58"/>
      <c r="H713" s="61"/>
    </row>
    <row r="714" spans="1:8" ht="33.75" x14ac:dyDescent="0.2">
      <c r="A714" s="68" t="s">
        <v>592</v>
      </c>
      <c r="B714" s="67" t="str">
        <f>VLOOKUP(A714,'Orçamento Sintético'!$A:$H,2,0)</f>
        <v xml:space="preserve"> MPDFT1082 </v>
      </c>
      <c r="C714" s="67" t="str">
        <f>VLOOKUP(A714,'Orçamento Sintético'!$A:$H,3,0)</f>
        <v>Próprio</v>
      </c>
      <c r="D714" s="68" t="str">
        <f>VLOOKUP(A714,'Orçamento Sintético'!$A:$H,4,0)</f>
        <v>Painel rígido e absorvedor acústico, constituído por lã de vidro aglomerada com resinas sintéticas e revestido em ambas as faces com tecido de vidro (preto), espessura de 50mm, Linha Isosound, fab. Isover Saint Gobain</v>
      </c>
      <c r="E714" s="67" t="str">
        <f>VLOOKUP(A714,'Orçamento Sintético'!$A:$H,5,0)</f>
        <v>m²</v>
      </c>
      <c r="F714" s="113"/>
      <c r="G714" s="114"/>
      <c r="H714" s="116">
        <f>SUM(H715:H715)</f>
        <v>36.58</v>
      </c>
    </row>
    <row r="715" spans="1:8" ht="34.5" thickBot="1" x14ac:dyDescent="0.25">
      <c r="A715" s="13" t="str">
        <f>VLOOKUP(B715,'Insumos e Serviços'!$A:$F,3,0)</f>
        <v>Insumo</v>
      </c>
      <c r="B715" s="12" t="s">
        <v>3182</v>
      </c>
      <c r="C715" s="12" t="str">
        <f>VLOOKUP(B715,'Insumos e Serviços'!$A:$F,2,0)</f>
        <v>Próprio</v>
      </c>
      <c r="D715" s="13" t="str">
        <f>VLOOKUP(B715,'Insumos e Serviços'!$A:$F,4,0)</f>
        <v>Painel rígido e absorvedor acústico, constituído por lã de vidro aglomerada com resinas sintéticas e revestido em ambas as faces com tecido de vidro (preto), espessura de 50mm, Linha Isosound, fab. Isover Saint Gobain</v>
      </c>
      <c r="E715" s="12" t="str">
        <f>VLOOKUP(B715,'Insumos e Serviços'!$A:$F,5,0)</f>
        <v>m²</v>
      </c>
      <c r="F715" s="66">
        <v>1</v>
      </c>
      <c r="G715" s="15">
        <f>VLOOKUP(B715,'Insumos e Serviços'!$A:$F,6,0)</f>
        <v>36.58</v>
      </c>
      <c r="H715" s="15">
        <f>TRUNC(F715*G715,2)</f>
        <v>36.58</v>
      </c>
    </row>
    <row r="716" spans="1:8" ht="15" thickTop="1" x14ac:dyDescent="0.2">
      <c r="A716" s="54"/>
      <c r="B716" s="79"/>
      <c r="C716" s="54"/>
      <c r="D716" s="54"/>
      <c r="E716" s="54"/>
      <c r="F716" s="54"/>
      <c r="G716" s="54"/>
      <c r="H716" s="54"/>
    </row>
    <row r="717" spans="1:8" x14ac:dyDescent="0.2">
      <c r="A717" s="71" t="s">
        <v>595</v>
      </c>
      <c r="B717" s="80"/>
      <c r="C717" s="71"/>
      <c r="D717" s="71" t="s">
        <v>596</v>
      </c>
      <c r="E717" s="72"/>
      <c r="F717" s="73"/>
      <c r="G717" s="71"/>
      <c r="H717" s="74"/>
    </row>
    <row r="718" spans="1:8" x14ac:dyDescent="0.2">
      <c r="A718" s="58" t="s">
        <v>597</v>
      </c>
      <c r="B718" s="77"/>
      <c r="C718" s="58"/>
      <c r="D718" s="58" t="s">
        <v>598</v>
      </c>
      <c r="E718" s="59"/>
      <c r="F718" s="60"/>
      <c r="G718" s="58"/>
      <c r="H718" s="61"/>
    </row>
    <row r="719" spans="1:8" x14ac:dyDescent="0.2">
      <c r="A719" s="68" t="s">
        <v>599</v>
      </c>
      <c r="B719" s="67" t="str">
        <f>VLOOKUP(A719,'Orçamento Sintético'!$A:$H,2,0)</f>
        <v xml:space="preserve"> MPDFT1084 </v>
      </c>
      <c r="C719" s="67" t="str">
        <f>VLOOKUP(A719,'Orçamento Sintético'!$A:$H,3,0)</f>
        <v>Próprio</v>
      </c>
      <c r="D719" s="68" t="str">
        <f>VLOOKUP(A719,'Orçamento Sintético'!$A:$H,4,0)</f>
        <v>Obra de arte para edifícios públicos e placa de endereçamento</v>
      </c>
      <c r="E719" s="67" t="str">
        <f>VLOOKUP(A719,'Orçamento Sintético'!$A:$H,5,0)</f>
        <v>un</v>
      </c>
      <c r="F719" s="113"/>
      <c r="G719" s="114"/>
      <c r="H719" s="116">
        <f>SUM(H720:H720)</f>
        <v>24000</v>
      </c>
    </row>
    <row r="720" spans="1:8" ht="15" thickBot="1" x14ac:dyDescent="0.25">
      <c r="A720" s="13" t="str">
        <f>VLOOKUP(B720,'Insumos e Serviços'!$A:$F,3,0)</f>
        <v>Insumo</v>
      </c>
      <c r="B720" s="12" t="s">
        <v>3246</v>
      </c>
      <c r="C720" s="12" t="str">
        <f>VLOOKUP(B720,'Insumos e Serviços'!$A:$F,2,0)</f>
        <v>Próprio</v>
      </c>
      <c r="D720" s="13" t="str">
        <f>VLOOKUP(B720,'Insumos e Serviços'!$A:$F,4,0)</f>
        <v>Obra de arte para edifícios públicos e placa de endereçamento</v>
      </c>
      <c r="E720" s="12" t="str">
        <f>VLOOKUP(B720,'Insumos e Serviços'!$A:$F,5,0)</f>
        <v>un</v>
      </c>
      <c r="F720" s="66">
        <v>1</v>
      </c>
      <c r="G720" s="15">
        <f>VLOOKUP(B720,'Insumos e Serviços'!$A:$F,6,0)</f>
        <v>24000</v>
      </c>
      <c r="H720" s="15">
        <f>TRUNC(F720*G720,2)</f>
        <v>24000</v>
      </c>
    </row>
    <row r="721" spans="1:8" ht="15" thickTop="1" x14ac:dyDescent="0.2">
      <c r="A721" s="54"/>
      <c r="B721" s="79"/>
      <c r="C721" s="54"/>
      <c r="D721" s="54"/>
      <c r="E721" s="54"/>
      <c r="F721" s="54"/>
      <c r="G721" s="54"/>
      <c r="H721" s="54"/>
    </row>
    <row r="722" spans="1:8" x14ac:dyDescent="0.2">
      <c r="A722" s="71" t="s">
        <v>602</v>
      </c>
      <c r="B722" s="80"/>
      <c r="C722" s="71"/>
      <c r="D722" s="71" t="s">
        <v>603</v>
      </c>
      <c r="E722" s="72"/>
      <c r="F722" s="73"/>
      <c r="G722" s="71"/>
      <c r="H722" s="74"/>
    </row>
    <row r="723" spans="1:8" x14ac:dyDescent="0.2">
      <c r="A723" s="58" t="s">
        <v>604</v>
      </c>
      <c r="B723" s="77"/>
      <c r="C723" s="58"/>
      <c r="D723" s="58" t="s">
        <v>565</v>
      </c>
      <c r="E723" s="59"/>
      <c r="F723" s="60"/>
      <c r="G723" s="58"/>
      <c r="H723" s="61"/>
    </row>
    <row r="724" spans="1:8" x14ac:dyDescent="0.2">
      <c r="A724" s="68" t="s">
        <v>605</v>
      </c>
      <c r="B724" s="67" t="str">
        <f>VLOOKUP(A724,'Orçamento Sintético'!$A:$H,2,0)</f>
        <v xml:space="preserve"> MPDFT1085 </v>
      </c>
      <c r="C724" s="67" t="str">
        <f>VLOOKUP(A724,'Orçamento Sintético'!$A:$H,3,0)</f>
        <v>Próprio</v>
      </c>
      <c r="D724" s="68" t="str">
        <f>VLOOKUP(A724,'Orçamento Sintético'!$A:$H,4,0)</f>
        <v>Copia da ORSE (3783) - Gradil metálico, linha Artis, código 455.4001, fab. Metalgrade</v>
      </c>
      <c r="E724" s="67" t="str">
        <f>VLOOKUP(A724,'Orçamento Sintético'!$A:$H,5,0)</f>
        <v>m²</v>
      </c>
      <c r="F724" s="113"/>
      <c r="G724" s="114"/>
      <c r="H724" s="116">
        <f>SUM(H725:H727)</f>
        <v>327.12</v>
      </c>
    </row>
    <row r="725" spans="1:8" x14ac:dyDescent="0.2">
      <c r="A725" s="13" t="str">
        <f>VLOOKUP(B725,'Insumos e Serviços'!$A:$F,3,0)</f>
        <v>Composição</v>
      </c>
      <c r="B725" s="12" t="s">
        <v>3391</v>
      </c>
      <c r="C725" s="12" t="str">
        <f>VLOOKUP(B725,'Insumos e Serviços'!$A:$F,2,0)</f>
        <v>SINAPI</v>
      </c>
      <c r="D725" s="13" t="str">
        <f>VLOOKUP(B725,'Insumos e Serviços'!$A:$F,4,0)</f>
        <v>PEDREIRO COM ENCARGOS COMPLEMENTARES</v>
      </c>
      <c r="E725" s="12" t="str">
        <f>VLOOKUP(B725,'Insumos e Serviços'!$A:$F,5,0)</f>
        <v>H</v>
      </c>
      <c r="F725" s="66">
        <v>1</v>
      </c>
      <c r="G725" s="15">
        <f>VLOOKUP(B725,'Insumos e Serviços'!$A:$F,6,0)</f>
        <v>23.25</v>
      </c>
      <c r="H725" s="15">
        <f t="shared" ref="H725:H727" si="86">TRUNC(F725*G725,2)</f>
        <v>23.25</v>
      </c>
    </row>
    <row r="726" spans="1:8" x14ac:dyDescent="0.2">
      <c r="A726" s="13" t="str">
        <f>VLOOKUP(B726,'Insumos e Serviços'!$A:$F,3,0)</f>
        <v>Composição</v>
      </c>
      <c r="B726" s="12" t="s">
        <v>3379</v>
      </c>
      <c r="C726" s="12" t="str">
        <f>VLOOKUP(B726,'Insumos e Serviços'!$A:$F,2,0)</f>
        <v>SINAPI</v>
      </c>
      <c r="D726" s="13" t="str">
        <f>VLOOKUP(B726,'Insumos e Serviços'!$A:$F,4,0)</f>
        <v>SERVENTE COM ENCARGOS COMPLEMENTARES</v>
      </c>
      <c r="E726" s="12" t="str">
        <f>VLOOKUP(B726,'Insumos e Serviços'!$A:$F,5,0)</f>
        <v>H</v>
      </c>
      <c r="F726" s="66">
        <v>1</v>
      </c>
      <c r="G726" s="15">
        <f>VLOOKUP(B726,'Insumos e Serviços'!$A:$F,6,0)</f>
        <v>17.170000000000002</v>
      </c>
      <c r="H726" s="15">
        <f t="shared" si="86"/>
        <v>17.170000000000002</v>
      </c>
    </row>
    <row r="727" spans="1:8" ht="15" thickBot="1" x14ac:dyDescent="0.25">
      <c r="A727" s="13" t="str">
        <f>VLOOKUP(B727,'Insumos e Serviços'!$A:$F,3,0)</f>
        <v>Insumo</v>
      </c>
      <c r="B727" s="12" t="s">
        <v>3339</v>
      </c>
      <c r="C727" s="12" t="str">
        <f>VLOOKUP(B727,'Insumos e Serviços'!$A:$F,2,0)</f>
        <v>Próprio</v>
      </c>
      <c r="D727" s="13" t="str">
        <f>VLOOKUP(B727,'Insumos e Serviços'!$A:$F,4,0)</f>
        <v>Gradil metálico, linha Artis, código 455.4001, fab. Metalgrade</v>
      </c>
      <c r="E727" s="12" t="str">
        <f>VLOOKUP(B727,'Insumos e Serviços'!$A:$F,5,0)</f>
        <v>m²</v>
      </c>
      <c r="F727" s="66">
        <v>1</v>
      </c>
      <c r="G727" s="15">
        <f>VLOOKUP(B727,'Insumos e Serviços'!$A:$F,6,0)</f>
        <v>286.7</v>
      </c>
      <c r="H727" s="15">
        <f t="shared" si="86"/>
        <v>286.7</v>
      </c>
    </row>
    <row r="728" spans="1:8" ht="15" thickTop="1" x14ac:dyDescent="0.2">
      <c r="A728" s="54"/>
      <c r="B728" s="79"/>
      <c r="C728" s="54"/>
      <c r="D728" s="54"/>
      <c r="E728" s="54"/>
      <c r="F728" s="54"/>
      <c r="G728" s="54"/>
      <c r="H728" s="54"/>
    </row>
    <row r="729" spans="1:8" ht="33.75" x14ac:dyDescent="0.2">
      <c r="A729" s="68" t="s">
        <v>608</v>
      </c>
      <c r="B729" s="67" t="str">
        <f>VLOOKUP(A729,'Orçamento Sintético'!$A:$H,2,0)</f>
        <v xml:space="preserve"> MPDFT0034 </v>
      </c>
      <c r="C729" s="67" t="str">
        <f>VLOOKUP(A729,'Orçamento Sintético'!$A:$H,3,0)</f>
        <v>Próprio</v>
      </c>
      <c r="D729" s="68" t="str">
        <f>VLOOKUP(A729,'Orçamento Sintético'!$A:$H,4,0)</f>
        <v>Bicicletario tipo R para parafusar, inclusive buchas e parafusos de fixação, acabamento em pintura eletrostática na cor grafite, acabamento fosco. Referência marca Altmayer, modelo R - AL56</v>
      </c>
      <c r="E729" s="67" t="str">
        <f>VLOOKUP(A729,'Orçamento Sintético'!$A:$H,5,0)</f>
        <v>un</v>
      </c>
      <c r="F729" s="113"/>
      <c r="G729" s="114"/>
      <c r="H729" s="116">
        <f>SUM(H730:H732)</f>
        <v>303.15999999999997</v>
      </c>
    </row>
    <row r="730" spans="1:8" ht="22.5" x14ac:dyDescent="0.2">
      <c r="A730" s="13" t="str">
        <f>VLOOKUP(B730,'Insumos e Serviços'!$A:$F,3,0)</f>
        <v>Composição</v>
      </c>
      <c r="B730" s="12" t="s">
        <v>3630</v>
      </c>
      <c r="C730" s="12" t="str">
        <f>VLOOKUP(B730,'Insumos e Serviços'!$A:$F,2,0)</f>
        <v>SINAPI</v>
      </c>
      <c r="D730" s="13" t="str">
        <f>VLOOKUP(B730,'Insumos e Serviços'!$A:$F,4,0)</f>
        <v>FIXAÇÃO UTILIZANDO PARAFUSO E BUCHA DE NYLON, SOMENTE MÃO DE OBRA. AF_10/2016</v>
      </c>
      <c r="E730" s="12" t="str">
        <f>VLOOKUP(B730,'Insumos e Serviços'!$A:$F,5,0)</f>
        <v>UN</v>
      </c>
      <c r="F730" s="66">
        <v>4</v>
      </c>
      <c r="G730" s="15">
        <f>VLOOKUP(B730,'Insumos e Serviços'!$A:$F,6,0)</f>
        <v>4.08</v>
      </c>
      <c r="H730" s="15">
        <f t="shared" ref="H730:H732" si="87">TRUNC(F730*G730,2)</f>
        <v>16.32</v>
      </c>
    </row>
    <row r="731" spans="1:8" ht="33.75" x14ac:dyDescent="0.2">
      <c r="A731" s="13" t="str">
        <f>VLOOKUP(B731,'Insumos e Serviços'!$A:$F,3,0)</f>
        <v>Insumo</v>
      </c>
      <c r="B731" s="12" t="s">
        <v>2813</v>
      </c>
      <c r="C731" s="12" t="str">
        <f>VLOOKUP(B731,'Insumos e Serviços'!$A:$F,2,0)</f>
        <v>Próprio</v>
      </c>
      <c r="D731" s="13" t="str">
        <f>VLOOKUP(B731,'Insumos e Serviços'!$A:$F,4,0)</f>
        <v>Bicicletario tipo R para parafusar, inclusive buchas e parafusos de fixação, acabamento em pintura eletrostática na cor grafite, acabamento fosco. Referência marca Altmayer, modelo R - AL56</v>
      </c>
      <c r="E731" s="12" t="str">
        <f>VLOOKUP(B731,'Insumos e Serviços'!$A:$F,5,0)</f>
        <v>un</v>
      </c>
      <c r="F731" s="66">
        <v>1</v>
      </c>
      <c r="G731" s="15">
        <f>VLOOKUP(B731,'Insumos e Serviços'!$A:$F,6,0)</f>
        <v>267.44</v>
      </c>
      <c r="H731" s="15">
        <f t="shared" si="87"/>
        <v>267.44</v>
      </c>
    </row>
    <row r="732" spans="1:8" ht="15" thickBot="1" x14ac:dyDescent="0.25">
      <c r="A732" s="13" t="str">
        <f>VLOOKUP(B732,'Insumos e Serviços'!$A:$F,3,0)</f>
        <v>Insumo</v>
      </c>
      <c r="B732" s="12" t="s">
        <v>2447</v>
      </c>
      <c r="C732" s="12" t="str">
        <f>VLOOKUP(B732,'Insumos e Serviços'!$A:$F,2,0)</f>
        <v>SINAPI</v>
      </c>
      <c r="D732" s="13" t="str">
        <f>VLOOKUP(B732,'Insumos e Serviços'!$A:$F,4,0)</f>
        <v>PARAFUSO DE ACO TIPO CHUMBADOR PARABOLT, DIAMETRO 1/2", COMPRIMENTO 75 MM</v>
      </c>
      <c r="E732" s="12" t="str">
        <f>VLOOKUP(B732,'Insumos e Serviços'!$A:$F,5,0)</f>
        <v>UN</v>
      </c>
      <c r="F732" s="66">
        <v>4</v>
      </c>
      <c r="G732" s="15">
        <f>VLOOKUP(B732,'Insumos e Serviços'!$A:$F,6,0)</f>
        <v>4.8499999999999996</v>
      </c>
      <c r="H732" s="15">
        <f t="shared" si="87"/>
        <v>19.399999999999999</v>
      </c>
    </row>
    <row r="733" spans="1:8" ht="15" thickTop="1" x14ac:dyDescent="0.2">
      <c r="A733" s="54"/>
      <c r="B733" s="79"/>
      <c r="C733" s="54"/>
      <c r="D733" s="54"/>
      <c r="E733" s="54"/>
      <c r="F733" s="54"/>
      <c r="G733" s="54"/>
      <c r="H733" s="54"/>
    </row>
    <row r="734" spans="1:8" ht="22.5" x14ac:dyDescent="0.2">
      <c r="A734" s="68" t="s">
        <v>611</v>
      </c>
      <c r="B734" s="67" t="str">
        <f>VLOOKUP(A734,'Orçamento Sintético'!$A:$H,2,0)</f>
        <v xml:space="preserve"> MPDFT0035 </v>
      </c>
      <c r="C734" s="67" t="str">
        <f>VLOOKUP(A734,'Orçamento Sintético'!$A:$H,3,0)</f>
        <v>Próprio</v>
      </c>
      <c r="D734" s="68" t="str">
        <f>VLOOKUP(A734,'Orçamento Sintético'!$A:$H,4,0)</f>
        <v>Conjunto de mastros metálicos em tubo de ferro galvanizado, h=7m, em segmentos de seção variável (4", 3", e 2 1/2"), com anilhas</v>
      </c>
      <c r="E734" s="67" t="str">
        <f>VLOOKUP(A734,'Orçamento Sintético'!$A:$H,5,0)</f>
        <v>cj</v>
      </c>
      <c r="F734" s="113"/>
      <c r="G734" s="114"/>
      <c r="H734" s="116">
        <f>SUM(H735:H743)</f>
        <v>5888.14</v>
      </c>
    </row>
    <row r="735" spans="1:8" x14ac:dyDescent="0.2">
      <c r="A735" s="13" t="str">
        <f>VLOOKUP(B735,'Insumos e Serviços'!$A:$F,3,0)</f>
        <v>Composição</v>
      </c>
      <c r="B735" s="12" t="s">
        <v>3510</v>
      </c>
      <c r="C735" s="12" t="str">
        <f>VLOOKUP(B735,'Insumos e Serviços'!$A:$F,2,0)</f>
        <v>SINAPI</v>
      </c>
      <c r="D735" s="13" t="str">
        <f>VLOOKUP(B735,'Insumos e Serviços'!$A:$F,4,0)</f>
        <v>SERRALHEIRO COM ENCARGOS COMPLEMENTARES</v>
      </c>
      <c r="E735" s="12" t="str">
        <f>VLOOKUP(B735,'Insumos e Serviços'!$A:$F,5,0)</f>
        <v>H</v>
      </c>
      <c r="F735" s="66">
        <v>27</v>
      </c>
      <c r="G735" s="15">
        <f>VLOOKUP(B735,'Insumos e Serviços'!$A:$F,6,0)</f>
        <v>23.13</v>
      </c>
      <c r="H735" s="15">
        <f t="shared" ref="H735:H743" si="88">TRUNC(F735*G735,2)</f>
        <v>624.51</v>
      </c>
    </row>
    <row r="736" spans="1:8" x14ac:dyDescent="0.2">
      <c r="A736" s="13" t="str">
        <f>VLOOKUP(B736,'Insumos e Serviços'!$A:$F,3,0)</f>
        <v>Composição</v>
      </c>
      <c r="B736" s="12" t="s">
        <v>3508</v>
      </c>
      <c r="C736" s="12" t="str">
        <f>VLOOKUP(B736,'Insumos e Serviços'!$A:$F,2,0)</f>
        <v>SINAPI</v>
      </c>
      <c r="D736" s="13" t="str">
        <f>VLOOKUP(B736,'Insumos e Serviços'!$A:$F,4,0)</f>
        <v>AUXILIAR DE SERRALHEIRO COM ENCARGOS COMPLEMENTARES</v>
      </c>
      <c r="E736" s="12" t="str">
        <f>VLOOKUP(B736,'Insumos e Serviços'!$A:$F,5,0)</f>
        <v>H</v>
      </c>
      <c r="F736" s="66">
        <v>27</v>
      </c>
      <c r="G736" s="15">
        <f>VLOOKUP(B736,'Insumos e Serviços'!$A:$F,6,0)</f>
        <v>18.84</v>
      </c>
      <c r="H736" s="15">
        <f t="shared" si="88"/>
        <v>508.68</v>
      </c>
    </row>
    <row r="737" spans="1:8" ht="33.75" x14ac:dyDescent="0.2">
      <c r="A737" s="13" t="str">
        <f>VLOOKUP(B737,'Insumos e Serviços'!$A:$F,3,0)</f>
        <v>Composição</v>
      </c>
      <c r="B737" s="12" t="s">
        <v>490</v>
      </c>
      <c r="C737" s="12" t="str">
        <f>VLOOKUP(B737,'Insumos e Serviços'!$A:$F,2,0)</f>
        <v>SINAPI</v>
      </c>
      <c r="D737" s="13" t="str">
        <f>VLOOKUP(B737,'Insumos e Serviços'!$A:$F,4,0)</f>
        <v>PINTURA COM TINTA ALQUÍDICA DE FUNDO E ACABAMENTO (ESMALTE SINTÉTICO GRAFITE) APLICADA A ROLO OU PINCEL SOBRE SUPERFÍCIES METÁLICAS (EXCETO PERFIL) EXECUTADO EM OBRA (POR DEMÃO). AF_01/2020</v>
      </c>
      <c r="E737" s="12" t="str">
        <f>VLOOKUP(B737,'Insumos e Serviços'!$A:$F,5,0)</f>
        <v>m²</v>
      </c>
      <c r="F737" s="66">
        <v>6.7544000000000004</v>
      </c>
      <c r="G737" s="15">
        <f>VLOOKUP(B737,'Insumos e Serviços'!$A:$F,6,0)</f>
        <v>22.52</v>
      </c>
      <c r="H737" s="15">
        <f t="shared" si="88"/>
        <v>152.1</v>
      </c>
    </row>
    <row r="738" spans="1:8" ht="22.5" x14ac:dyDescent="0.2">
      <c r="A738" s="13" t="str">
        <f>VLOOKUP(B738,'Insumos e Serviços'!$A:$F,3,0)</f>
        <v>Insumo</v>
      </c>
      <c r="B738" s="12" t="s">
        <v>2802</v>
      </c>
      <c r="C738" s="12" t="str">
        <f>VLOOKUP(B738,'Insumos e Serviços'!$A:$F,2,0)</f>
        <v>SINAPI</v>
      </c>
      <c r="D738" s="13" t="str">
        <f>VLOOKUP(B738,'Insumos e Serviços'!$A:$F,4,0)</f>
        <v>TUBO ACO GALVANIZADO COM COSTURA, CLASSE MEDIA, DN 4", E = 4,50* MM, PESO 12,10* KG/M (NBR 5580)</v>
      </c>
      <c r="E738" s="12" t="str">
        <f>VLOOKUP(B738,'Insumos e Serviços'!$A:$F,5,0)</f>
        <v>M</v>
      </c>
      <c r="F738" s="66">
        <v>10</v>
      </c>
      <c r="G738" s="15">
        <f>VLOOKUP(B738,'Insumos e Serviços'!$A:$F,6,0)</f>
        <v>204.95</v>
      </c>
      <c r="H738" s="15">
        <f t="shared" si="88"/>
        <v>2049.5</v>
      </c>
    </row>
    <row r="739" spans="1:8" ht="22.5" x14ac:dyDescent="0.2">
      <c r="A739" s="13" t="str">
        <f>VLOOKUP(B739,'Insumos e Serviços'!$A:$F,3,0)</f>
        <v>Insumo</v>
      </c>
      <c r="B739" s="12" t="s">
        <v>2819</v>
      </c>
      <c r="C739" s="12" t="str">
        <f>VLOOKUP(B739,'Insumos e Serviços'!$A:$F,2,0)</f>
        <v>SINAPI</v>
      </c>
      <c r="D739" s="13" t="str">
        <f>VLOOKUP(B739,'Insumos e Serviços'!$A:$F,4,0)</f>
        <v>TUBO ACO GALVANIZADO COM COSTURA, CLASSE MEDIA, DN 3", E = *4,05* MM, PESO *8,47* KG/M (NBR 5580)</v>
      </c>
      <c r="E739" s="12" t="str">
        <f>VLOOKUP(B739,'Insumos e Serviços'!$A:$F,5,0)</f>
        <v>M</v>
      </c>
      <c r="F739" s="66">
        <v>10</v>
      </c>
      <c r="G739" s="15">
        <f>VLOOKUP(B739,'Insumos e Serviços'!$A:$F,6,0)</f>
        <v>148.82</v>
      </c>
      <c r="H739" s="15">
        <f t="shared" si="88"/>
        <v>1488.2</v>
      </c>
    </row>
    <row r="740" spans="1:8" ht="22.5" x14ac:dyDescent="0.2">
      <c r="A740" s="13" t="str">
        <f>VLOOKUP(B740,'Insumos e Serviços'!$A:$F,3,0)</f>
        <v>Insumo</v>
      </c>
      <c r="B740" s="12" t="s">
        <v>3200</v>
      </c>
      <c r="C740" s="12" t="str">
        <f>VLOOKUP(B740,'Insumos e Serviços'!$A:$F,2,0)</f>
        <v>SINAPI</v>
      </c>
      <c r="D740" s="13" t="str">
        <f>VLOOKUP(B740,'Insumos e Serviços'!$A:$F,4,0)</f>
        <v>TUBO ACO GALVANIZADO COM COSTURA, CLASSE MEDIA, DN 2.1/2", E = *3,65* MM, PESO *6,51* KG/M (NBR 5580)</v>
      </c>
      <c r="E740" s="12" t="str">
        <f>VLOOKUP(B740,'Insumos e Serviços'!$A:$F,5,0)</f>
        <v>M</v>
      </c>
      <c r="F740" s="66">
        <v>8</v>
      </c>
      <c r="G740" s="15">
        <f>VLOOKUP(B740,'Insumos e Serviços'!$A:$F,6,0)</f>
        <v>110.59</v>
      </c>
      <c r="H740" s="15">
        <f t="shared" si="88"/>
        <v>884.72</v>
      </c>
    </row>
    <row r="741" spans="1:8" x14ac:dyDescent="0.2">
      <c r="A741" s="13" t="str">
        <f>VLOOKUP(B741,'Insumos e Serviços'!$A:$F,3,0)</f>
        <v>Insumo</v>
      </c>
      <c r="B741" s="12" t="s">
        <v>2447</v>
      </c>
      <c r="C741" s="12" t="str">
        <f>VLOOKUP(B741,'Insumos e Serviços'!$A:$F,2,0)</f>
        <v>SINAPI</v>
      </c>
      <c r="D741" s="13" t="str">
        <f>VLOOKUP(B741,'Insumos e Serviços'!$A:$F,4,0)</f>
        <v>PARAFUSO DE ACO TIPO CHUMBADOR PARABOLT, DIAMETRO 1/2", COMPRIMENTO 75 MM</v>
      </c>
      <c r="E741" s="12" t="str">
        <f>VLOOKUP(B741,'Insumos e Serviços'!$A:$F,5,0)</f>
        <v>UN</v>
      </c>
      <c r="F741" s="66">
        <v>16</v>
      </c>
      <c r="G741" s="15">
        <f>VLOOKUP(B741,'Insumos e Serviços'!$A:$F,6,0)</f>
        <v>4.8499999999999996</v>
      </c>
      <c r="H741" s="15">
        <f t="shared" si="88"/>
        <v>77.599999999999994</v>
      </c>
    </row>
    <row r="742" spans="1:8" x14ac:dyDescent="0.2">
      <c r="A742" s="13" t="str">
        <f>VLOOKUP(B742,'Insumos e Serviços'!$A:$F,3,0)</f>
        <v>Insumo</v>
      </c>
      <c r="B742" s="12" t="s">
        <v>2356</v>
      </c>
      <c r="C742" s="12" t="str">
        <f>VLOOKUP(B742,'Insumos e Serviços'!$A:$F,2,0)</f>
        <v>SINAPI</v>
      </c>
      <c r="D742" s="13" t="str">
        <f>VLOOKUP(B742,'Insumos e Serviços'!$A:$F,4,0)</f>
        <v>CHAPA DE ACO GROSSA, ASTM A36, E = 1/4 " (6,35 MM) 49,79 KG/M2</v>
      </c>
      <c r="E742" s="12" t="str">
        <f>VLOOKUP(B742,'Insumos e Serviços'!$A:$F,5,0)</f>
        <v>KG</v>
      </c>
      <c r="F742" s="66">
        <v>10.36</v>
      </c>
      <c r="G742" s="15">
        <f>VLOOKUP(B742,'Insumos e Serviços'!$A:$F,6,0)</f>
        <v>9.83</v>
      </c>
      <c r="H742" s="15">
        <f t="shared" si="88"/>
        <v>101.83</v>
      </c>
    </row>
    <row r="743" spans="1:8" ht="15" thickBot="1" x14ac:dyDescent="0.25">
      <c r="A743" s="13" t="str">
        <f>VLOOKUP(B743,'Insumos e Serviços'!$A:$F,3,0)</f>
        <v>Insumo</v>
      </c>
      <c r="B743" s="12" t="s">
        <v>2258</v>
      </c>
      <c r="C743" s="12" t="str">
        <f>VLOOKUP(B743,'Insumos e Serviços'!$A:$F,2,0)</f>
        <v>Próprio</v>
      </c>
      <c r="D743" s="13" t="str">
        <f>VLOOKUP(B743,'Insumos e Serviços'!$A:$F,4,0)</f>
        <v>Corda em polipropileno para mastro externo</v>
      </c>
      <c r="E743" s="12" t="str">
        <f>VLOOKUP(B743,'Insumos e Serviços'!$A:$F,5,0)</f>
        <v>m</v>
      </c>
      <c r="F743" s="66">
        <v>2</v>
      </c>
      <c r="G743" s="15">
        <f>VLOOKUP(B743,'Insumos e Serviços'!$A:$F,6,0)</f>
        <v>0.5</v>
      </c>
      <c r="H743" s="15">
        <f t="shared" si="88"/>
        <v>1</v>
      </c>
    </row>
    <row r="744" spans="1:8" ht="15" thickTop="1" x14ac:dyDescent="0.2">
      <c r="A744" s="54"/>
      <c r="B744" s="79"/>
      <c r="C744" s="54"/>
      <c r="D744" s="54"/>
      <c r="E744" s="54"/>
      <c r="F744" s="54"/>
      <c r="G744" s="54"/>
      <c r="H744" s="54"/>
    </row>
    <row r="745" spans="1:8" ht="33.75" x14ac:dyDescent="0.2">
      <c r="A745" s="68" t="s">
        <v>615</v>
      </c>
      <c r="B745" s="67" t="str">
        <f>VLOOKUP(A745,'Orçamento Sintético'!$A:$H,2,0)</f>
        <v xml:space="preserve"> MPDFT0086 </v>
      </c>
      <c r="C745" s="67" t="str">
        <f>VLOOKUP(A745,'Orçamento Sintético'!$A:$H,3,0)</f>
        <v>Próprio</v>
      </c>
      <c r="D745" s="68" t="str">
        <f>VLOOKUP(A745,'Orçamento Sintético'!$A:$H,4,0)</f>
        <v>Cancela automática com braço articulado, vão de abertura de 2,80 m, motor monofásico ventilado 1/2CV, 220V, 60 Hz, inclusive execução de base em concreto para instalação</v>
      </c>
      <c r="E745" s="67" t="str">
        <f>VLOOKUP(A745,'Orçamento Sintético'!$A:$H,5,0)</f>
        <v>un</v>
      </c>
      <c r="F745" s="113"/>
      <c r="G745" s="114"/>
      <c r="H745" s="116">
        <f>SUM(H746:H747)</f>
        <v>8254.2999999999993</v>
      </c>
    </row>
    <row r="746" spans="1:8" ht="33.75" x14ac:dyDescent="0.2">
      <c r="A746" s="13" t="str">
        <f>VLOOKUP(B746,'Insumos e Serviços'!$A:$F,3,0)</f>
        <v>Composição</v>
      </c>
      <c r="B746" s="12" t="s">
        <v>3628</v>
      </c>
      <c r="C746" s="12" t="str">
        <f>VLOOKUP(B746,'Insumos e Serviços'!$A:$F,2,0)</f>
        <v>SINAPI</v>
      </c>
      <c r="D746" s="13" t="str">
        <f>VLOOKUP(B746,'Insumos e Serviços'!$A:$F,4,0)</f>
        <v>(COMPOSIÇÃO REPRESENTATIVA) EXECUÇÃO DE ESTRUTURAS DE CONCRETO ARMADO, PARA EDIFICAÇÃO HABITACIONAL UNIFAMILIAR COM DOIS PAVIMENTOS (CASA EM EMPREENDIMENTOS), FCK = 25 MPA. AF_01/2017</v>
      </c>
      <c r="E746" s="12" t="str">
        <f>VLOOKUP(B746,'Insumos e Serviços'!$A:$F,5,0)</f>
        <v>m³</v>
      </c>
      <c r="F746" s="66">
        <v>0.53200000000000003</v>
      </c>
      <c r="G746" s="15">
        <f>VLOOKUP(B746,'Insumos e Serviços'!$A:$F,6,0)</f>
        <v>2186.66</v>
      </c>
      <c r="H746" s="15">
        <f t="shared" ref="H746:H747" si="89">TRUNC(F746*G746,2)</f>
        <v>1163.3</v>
      </c>
    </row>
    <row r="747" spans="1:8" ht="34.5" thickBot="1" x14ac:dyDescent="0.25">
      <c r="A747" s="13" t="str">
        <f>VLOOKUP(B747,'Insumos e Serviços'!$A:$F,3,0)</f>
        <v>Insumo</v>
      </c>
      <c r="B747" s="12" t="s">
        <v>3173</v>
      </c>
      <c r="C747" s="12" t="str">
        <f>VLOOKUP(B747,'Insumos e Serviços'!$A:$F,2,0)</f>
        <v>Próprio</v>
      </c>
      <c r="D747" s="13" t="str">
        <f>VLOOKUP(B747,'Insumos e Serviços'!$A:$F,4,0)</f>
        <v>Cancela automática com braço articulado retangular em alumínio, vão de abertura de 2,80 m, motor monofásico ventilado 1/2CV, 220v, 60Hz, marca Rossi, inclusive 2 controles móveis e 1 fixo</v>
      </c>
      <c r="E747" s="12" t="str">
        <f>VLOOKUP(B747,'Insumos e Serviços'!$A:$F,5,0)</f>
        <v>un</v>
      </c>
      <c r="F747" s="66">
        <v>1</v>
      </c>
      <c r="G747" s="15">
        <f>VLOOKUP(B747,'Insumos e Serviços'!$A:$F,6,0)</f>
        <v>7091</v>
      </c>
      <c r="H747" s="15">
        <f t="shared" si="89"/>
        <v>7091</v>
      </c>
    </row>
    <row r="748" spans="1:8" ht="15" thickTop="1" x14ac:dyDescent="0.2">
      <c r="A748" s="54"/>
      <c r="B748" s="79"/>
      <c r="C748" s="54"/>
      <c r="D748" s="54"/>
      <c r="E748" s="54"/>
      <c r="F748" s="54"/>
      <c r="G748" s="54"/>
      <c r="H748" s="54"/>
    </row>
    <row r="749" spans="1:8" x14ac:dyDescent="0.2">
      <c r="A749" s="58" t="s">
        <v>623</v>
      </c>
      <c r="B749" s="77"/>
      <c r="C749" s="58"/>
      <c r="D749" s="58" t="s">
        <v>624</v>
      </c>
      <c r="E749" s="59"/>
      <c r="F749" s="60"/>
      <c r="G749" s="58"/>
      <c r="H749" s="61"/>
    </row>
    <row r="750" spans="1:8" ht="22.5" x14ac:dyDescent="0.2">
      <c r="A750" s="68" t="s">
        <v>625</v>
      </c>
      <c r="B750" s="67" t="str">
        <f>VLOOKUP(A750,'Orçamento Sintético'!$A:$H,2,0)</f>
        <v xml:space="preserve"> MPDFT0030 </v>
      </c>
      <c r="C750" s="67" t="str">
        <f>VLOOKUP(A750,'Orçamento Sintético'!$A:$H,3,0)</f>
        <v>Próprio</v>
      </c>
      <c r="D750" s="68" t="str">
        <f>VLOOKUP(A750,'Orçamento Sintético'!$A:$H,4,0)</f>
        <v>Copia da SINAPI (94990) - Calçada/ passeio em concreto Fck=15 MPa, espessura de 7cm, incluindo lastro de brita, desempenamento e corte para junta de dilatação</v>
      </c>
      <c r="E750" s="67" t="str">
        <f>VLOOKUP(A750,'Orçamento Sintético'!$A:$H,5,0)</f>
        <v>m³</v>
      </c>
      <c r="F750" s="113"/>
      <c r="G750" s="114"/>
      <c r="H750" s="116">
        <f>SUM(H751:H758)</f>
        <v>57.980000000000004</v>
      </c>
    </row>
    <row r="751" spans="1:8" x14ac:dyDescent="0.2">
      <c r="A751" s="13" t="str">
        <f>VLOOKUP(B751,'Insumos e Serviços'!$A:$F,3,0)</f>
        <v>Composição</v>
      </c>
      <c r="B751" s="12" t="s">
        <v>3387</v>
      </c>
      <c r="C751" s="12" t="str">
        <f>VLOOKUP(B751,'Insumos e Serviços'!$A:$F,2,0)</f>
        <v>SINAPI</v>
      </c>
      <c r="D751" s="13" t="str">
        <f>VLOOKUP(B751,'Insumos e Serviços'!$A:$F,4,0)</f>
        <v>CARPINTEIRO DE FORMAS COM ENCARGOS COMPLEMENTARES</v>
      </c>
      <c r="E751" s="12" t="str">
        <f>VLOOKUP(B751,'Insumos e Serviços'!$A:$F,5,0)</f>
        <v>H</v>
      </c>
      <c r="F751" s="66">
        <v>0.15790000000000001</v>
      </c>
      <c r="G751" s="15">
        <f>VLOOKUP(B751,'Insumos e Serviços'!$A:$F,6,0)</f>
        <v>23.03</v>
      </c>
      <c r="H751" s="15">
        <f t="shared" ref="H751:H758" si="90">TRUNC(F751*G751,2)</f>
        <v>3.63</v>
      </c>
    </row>
    <row r="752" spans="1:8" x14ac:dyDescent="0.2">
      <c r="A752" s="13" t="str">
        <f>VLOOKUP(B752,'Insumos e Serviços'!$A:$F,3,0)</f>
        <v>Composição</v>
      </c>
      <c r="B752" s="12" t="s">
        <v>3391</v>
      </c>
      <c r="C752" s="12" t="str">
        <f>VLOOKUP(B752,'Insumos e Serviços'!$A:$F,2,0)</f>
        <v>SINAPI</v>
      </c>
      <c r="D752" s="13" t="str">
        <f>VLOOKUP(B752,'Insumos e Serviços'!$A:$F,4,0)</f>
        <v>PEDREIRO COM ENCARGOS COMPLEMENTARES</v>
      </c>
      <c r="E752" s="12" t="str">
        <f>VLOOKUP(B752,'Insumos e Serviços'!$A:$F,5,0)</f>
        <v>H</v>
      </c>
      <c r="F752" s="66">
        <v>0.13880000000000001</v>
      </c>
      <c r="G752" s="15">
        <f>VLOOKUP(B752,'Insumos e Serviços'!$A:$F,6,0)</f>
        <v>23.25</v>
      </c>
      <c r="H752" s="15">
        <f t="shared" si="90"/>
        <v>3.22</v>
      </c>
    </row>
    <row r="753" spans="1:8" x14ac:dyDescent="0.2">
      <c r="A753" s="13" t="str">
        <f>VLOOKUP(B753,'Insumos e Serviços'!$A:$F,3,0)</f>
        <v>Composição</v>
      </c>
      <c r="B753" s="12" t="s">
        <v>3379</v>
      </c>
      <c r="C753" s="12" t="str">
        <f>VLOOKUP(B753,'Insumos e Serviços'!$A:$F,2,0)</f>
        <v>SINAPI</v>
      </c>
      <c r="D753" s="13" t="str">
        <f>VLOOKUP(B753,'Insumos e Serviços'!$A:$F,4,0)</f>
        <v>SERVENTE COM ENCARGOS COMPLEMENTARES</v>
      </c>
      <c r="E753" s="12" t="str">
        <f>VLOOKUP(B753,'Insumos e Serviços'!$A:$F,5,0)</f>
        <v>H</v>
      </c>
      <c r="F753" s="66">
        <v>0.29670000000000002</v>
      </c>
      <c r="G753" s="15">
        <f>VLOOKUP(B753,'Insumos e Serviços'!$A:$F,6,0)</f>
        <v>17.170000000000002</v>
      </c>
      <c r="H753" s="15">
        <f t="shared" si="90"/>
        <v>5.09</v>
      </c>
    </row>
    <row r="754" spans="1:8" ht="22.5" x14ac:dyDescent="0.2">
      <c r="A754" s="13" t="str">
        <f>VLOOKUP(B754,'Insumos e Serviços'!$A:$F,3,0)</f>
        <v>Composição</v>
      </c>
      <c r="B754" s="12" t="s">
        <v>3540</v>
      </c>
      <c r="C754" s="12" t="str">
        <f>VLOOKUP(B754,'Insumos e Serviços'!$A:$F,2,0)</f>
        <v>SINAPI</v>
      </c>
      <c r="D754" s="13" t="str">
        <f>VLOOKUP(B754,'Insumos e Serviços'!$A:$F,4,0)</f>
        <v>CONCRETO FCK = 15MPA, TRAÇO 1:3,4:3,5 (CIMENTO/ AREIA MÉDIA/ BRITA 1)  - PREPARO MECÂNICO COM BETONEIRA 400 L. AF_07/2016</v>
      </c>
      <c r="E754" s="12" t="str">
        <f>VLOOKUP(B754,'Insumos e Serviços'!$A:$F,5,0)</f>
        <v>m³</v>
      </c>
      <c r="F754" s="66">
        <v>8.4900000000000003E-2</v>
      </c>
      <c r="G754" s="15">
        <f>VLOOKUP(B754,'Insumos e Serviços'!$A:$F,6,0)</f>
        <v>351.37</v>
      </c>
      <c r="H754" s="15">
        <f t="shared" si="90"/>
        <v>29.83</v>
      </c>
    </row>
    <row r="755" spans="1:8" x14ac:dyDescent="0.2">
      <c r="A755" s="13" t="str">
        <f>VLOOKUP(B755,'Insumos e Serviços'!$A:$F,3,0)</f>
        <v>Composição</v>
      </c>
      <c r="B755" s="12" t="s">
        <v>3626</v>
      </c>
      <c r="C755" s="12" t="str">
        <f>VLOOKUP(B755,'Insumos e Serviços'!$A:$F,2,0)</f>
        <v>SINAPI</v>
      </c>
      <c r="D755" s="13" t="str">
        <f>VLOOKUP(B755,'Insumos e Serviços'!$A:$F,4,0)</f>
        <v>EXECUÇÃO DE JUNTAS DE CONTRAÇÃO PARA PAVIMENTOS DE CONCRETO. AF_11/2017</v>
      </c>
      <c r="E755" s="12" t="str">
        <f>VLOOKUP(B755,'Insumos e Serviços'!$A:$F,5,0)</f>
        <v>M</v>
      </c>
      <c r="F755" s="66">
        <v>0.8</v>
      </c>
      <c r="G755" s="15">
        <f>VLOOKUP(B755,'Insumos e Serviços'!$A:$F,6,0)</f>
        <v>0.43</v>
      </c>
      <c r="H755" s="15">
        <f t="shared" si="90"/>
        <v>0.34</v>
      </c>
    </row>
    <row r="756" spans="1:8" ht="33.75" x14ac:dyDescent="0.2">
      <c r="A756" s="13" t="str">
        <f>VLOOKUP(B756,'Insumos e Serviços'!$A:$F,3,0)</f>
        <v>Composição</v>
      </c>
      <c r="B756" s="12" t="s">
        <v>3624</v>
      </c>
      <c r="C756" s="12" t="str">
        <f>VLOOKUP(B756,'Insumos e Serviços'!$A:$F,2,0)</f>
        <v>SINAPI</v>
      </c>
      <c r="D756" s="13" t="str">
        <f>VLOOKUP(B756,'Insumos e Serviços'!$A:$F,4,0)</f>
        <v>LASTRO DE VALA COM PREPARO DE FUNDO, LARGURA MENOR QUE 1,5 M, COM CAMADA DE BRITA, LANÇAMENTO MANUAL, EM LOCAL COM NÍVEL BAIXO DE INTERFERÊNCIA. AF_06/2016</v>
      </c>
      <c r="E756" s="12" t="str">
        <f>VLOOKUP(B756,'Insumos e Serviços'!$A:$F,5,0)</f>
        <v>m³</v>
      </c>
      <c r="F756" s="66">
        <v>0.05</v>
      </c>
      <c r="G756" s="15">
        <f>VLOOKUP(B756,'Insumos e Serviços'!$A:$F,6,0)</f>
        <v>284.98</v>
      </c>
      <c r="H756" s="15">
        <f t="shared" si="90"/>
        <v>14.24</v>
      </c>
    </row>
    <row r="757" spans="1:8" ht="22.5" x14ac:dyDescent="0.2">
      <c r="A757" s="13" t="str">
        <f>VLOOKUP(B757,'Insumos e Serviços'!$A:$F,3,0)</f>
        <v>Insumo</v>
      </c>
      <c r="B757" s="12" t="s">
        <v>2798</v>
      </c>
      <c r="C757" s="12" t="str">
        <f>VLOOKUP(B757,'Insumos e Serviços'!$A:$F,2,0)</f>
        <v>SINAPI</v>
      </c>
      <c r="D757" s="13" t="str">
        <f>VLOOKUP(B757,'Insumos e Serviços'!$A:$F,4,0)</f>
        <v>SARRAFO DE MADEIRA NAO APARELHADA *2,5 X 10 CM, MACARANDUBA, ANGELIM OU EQUIVALENTE DA REGIAO</v>
      </c>
      <c r="E757" s="12" t="str">
        <f>VLOOKUP(B757,'Insumos e Serviços'!$A:$F,5,0)</f>
        <v>M</v>
      </c>
      <c r="F757" s="66">
        <v>0.17499999999999999</v>
      </c>
      <c r="G757" s="15">
        <f>VLOOKUP(B757,'Insumos e Serviços'!$A:$F,6,0)</f>
        <v>7.69</v>
      </c>
      <c r="H757" s="15">
        <f t="shared" si="90"/>
        <v>1.34</v>
      </c>
    </row>
    <row r="758" spans="1:8" ht="23.25" thickBot="1" x14ac:dyDescent="0.25">
      <c r="A758" s="13" t="str">
        <f>VLOOKUP(B758,'Insumos e Serviços'!$A:$F,3,0)</f>
        <v>Insumo</v>
      </c>
      <c r="B758" s="12" t="s">
        <v>2899</v>
      </c>
      <c r="C758" s="12" t="str">
        <f>VLOOKUP(B758,'Insumos e Serviços'!$A:$F,2,0)</f>
        <v>SINAPI</v>
      </c>
      <c r="D758" s="13" t="str">
        <f>VLOOKUP(B758,'Insumos e Serviços'!$A:$F,4,0)</f>
        <v>SARRAFO DE MADEIRA NAO APARELHADA *2,5 X 7,5* CM (1 X 3 ") PINUS, MISTA OU EQUIVALENTE DA REGIAO</v>
      </c>
      <c r="E758" s="12" t="str">
        <f>VLOOKUP(B758,'Insumos e Serviços'!$A:$F,5,0)</f>
        <v>M</v>
      </c>
      <c r="F758" s="66">
        <v>0.14000000000000001</v>
      </c>
      <c r="G758" s="15">
        <f>VLOOKUP(B758,'Insumos e Serviços'!$A:$F,6,0)</f>
        <v>2.09</v>
      </c>
      <c r="H758" s="15">
        <f t="shared" si="90"/>
        <v>0.28999999999999998</v>
      </c>
    </row>
    <row r="759" spans="1:8" ht="15" thickTop="1" x14ac:dyDescent="0.2">
      <c r="A759" s="54"/>
      <c r="B759" s="79"/>
      <c r="C759" s="54"/>
      <c r="D759" s="54"/>
      <c r="E759" s="54"/>
      <c r="F759" s="54"/>
      <c r="G759" s="54"/>
      <c r="H759" s="54"/>
    </row>
    <row r="760" spans="1:8" x14ac:dyDescent="0.2">
      <c r="A760" s="55" t="s">
        <v>646</v>
      </c>
      <c r="B760" s="76"/>
      <c r="C760" s="55"/>
      <c r="D760" s="55" t="s">
        <v>647</v>
      </c>
      <c r="E760" s="56"/>
      <c r="F760" s="57"/>
      <c r="G760" s="55"/>
      <c r="H760" s="26"/>
    </row>
    <row r="761" spans="1:8" x14ac:dyDescent="0.2">
      <c r="A761" s="58" t="s">
        <v>648</v>
      </c>
      <c r="B761" s="77"/>
      <c r="C761" s="58"/>
      <c r="D761" s="58" t="s">
        <v>649</v>
      </c>
      <c r="E761" s="59"/>
      <c r="F761" s="60"/>
      <c r="G761" s="58"/>
      <c r="H761" s="61"/>
    </row>
    <row r="762" spans="1:8" x14ac:dyDescent="0.2">
      <c r="A762" s="62" t="s">
        <v>664</v>
      </c>
      <c r="B762" s="64"/>
      <c r="C762" s="62"/>
      <c r="D762" s="62" t="s">
        <v>665</v>
      </c>
      <c r="E762" s="64"/>
      <c r="F762" s="65"/>
      <c r="G762" s="63"/>
      <c r="H762" s="75"/>
    </row>
    <row r="763" spans="1:8" ht="22.5" x14ac:dyDescent="0.2">
      <c r="A763" s="68" t="s">
        <v>714</v>
      </c>
      <c r="B763" s="67" t="str">
        <f>VLOOKUP(A763,'Orçamento Sintético'!$A:$H,2,0)</f>
        <v xml:space="preserve"> MPDFT0239 </v>
      </c>
      <c r="C763" s="67" t="str">
        <f>VLOOKUP(A763,'Orçamento Sintético'!$A:$H,3,0)</f>
        <v>Próprio</v>
      </c>
      <c r="D763" s="68" t="str">
        <f>VLOOKUP(A763,'Orçamento Sintético'!$A:$H,4,0)</f>
        <v>Copia da SINAPI (96704) - Bucha de redução, PPR, 50 x 32, classe PN25, fornecimento e instalação</v>
      </c>
      <c r="E763" s="67" t="str">
        <f>VLOOKUP(A763,'Orçamento Sintético'!$A:$H,5,0)</f>
        <v>UN</v>
      </c>
      <c r="F763" s="113"/>
      <c r="G763" s="114"/>
      <c r="H763" s="116">
        <f>SUM(H764:H770)</f>
        <v>29.859999999999996</v>
      </c>
    </row>
    <row r="764" spans="1:8" x14ac:dyDescent="0.2">
      <c r="A764" s="13" t="str">
        <f>VLOOKUP(B764,'Insumos e Serviços'!$A:$F,3,0)</f>
        <v>Composição</v>
      </c>
      <c r="B764" s="12" t="s">
        <v>3393</v>
      </c>
      <c r="C764" s="12" t="str">
        <f>VLOOKUP(B764,'Insumos e Serviços'!$A:$F,2,0)</f>
        <v>SINAPI</v>
      </c>
      <c r="D764" s="13" t="str">
        <f>VLOOKUP(B764,'Insumos e Serviços'!$A:$F,4,0)</f>
        <v>AUXILIAR DE ENCANADOR OU BOMBEIRO HIDRÁULICO COM ENCARGOS COMPLEMENTARES</v>
      </c>
      <c r="E764" s="12" t="str">
        <f>VLOOKUP(B764,'Insumos e Serviços'!$A:$F,5,0)</f>
        <v>H</v>
      </c>
      <c r="F764" s="66">
        <v>6.5000000000000002E-2</v>
      </c>
      <c r="G764" s="15">
        <f>VLOOKUP(B764,'Insumos e Serviços'!$A:$F,6,0)</f>
        <v>17.78</v>
      </c>
      <c r="H764" s="15">
        <f t="shared" ref="H764:H770" si="91">TRUNC(F764*G764,2)</f>
        <v>1.1499999999999999</v>
      </c>
    </row>
    <row r="765" spans="1:8" x14ac:dyDescent="0.2">
      <c r="A765" s="13" t="str">
        <f>VLOOKUP(B765,'Insumos e Serviços'!$A:$F,3,0)</f>
        <v>Composição</v>
      </c>
      <c r="B765" s="12" t="s">
        <v>3395</v>
      </c>
      <c r="C765" s="12" t="str">
        <f>VLOOKUP(B765,'Insumos e Serviços'!$A:$F,2,0)</f>
        <v>SINAPI</v>
      </c>
      <c r="D765" s="13" t="str">
        <f>VLOOKUP(B765,'Insumos e Serviços'!$A:$F,4,0)</f>
        <v>ENCANADOR OU BOMBEIRO HIDRÁULICO COM ENCARGOS COMPLEMENTARES</v>
      </c>
      <c r="E765" s="12" t="str">
        <f>VLOOKUP(B765,'Insumos e Serviços'!$A:$F,5,0)</f>
        <v>H</v>
      </c>
      <c r="F765" s="66">
        <v>6.5000000000000002E-2</v>
      </c>
      <c r="G765" s="15">
        <f>VLOOKUP(B765,'Insumos e Serviços'!$A:$F,6,0)</f>
        <v>22.76</v>
      </c>
      <c r="H765" s="15">
        <f t="shared" si="91"/>
        <v>1.47</v>
      </c>
    </row>
    <row r="766" spans="1:8" x14ac:dyDescent="0.2">
      <c r="A766" s="13" t="str">
        <f>VLOOKUP(B766,'Insumos e Serviços'!$A:$F,3,0)</f>
        <v>Insumo</v>
      </c>
      <c r="B766" s="12" t="s">
        <v>2298</v>
      </c>
      <c r="C766" s="12" t="str">
        <f>VLOOKUP(B766,'Insumos e Serviços'!$A:$F,2,0)</f>
        <v>SINAPI</v>
      </c>
      <c r="D766" s="13" t="str">
        <f>VLOOKUP(B766,'Insumos e Serviços'!$A:$F,4,0)</f>
        <v>BUCHA DE REDUCAO, PPR, DN 40 X 25 MM, PARA AGUA QUENTE E FRIA PREDIAL</v>
      </c>
      <c r="E766" s="12" t="str">
        <f>VLOOKUP(B766,'Insumos e Serviços'!$A:$F,5,0)</f>
        <v>UN</v>
      </c>
      <c r="F766" s="66">
        <v>1</v>
      </c>
      <c r="G766" s="15">
        <f>VLOOKUP(B766,'Insumos e Serviços'!$A:$F,6,0)</f>
        <v>10.83</v>
      </c>
      <c r="H766" s="15">
        <f t="shared" si="91"/>
        <v>10.83</v>
      </c>
    </row>
    <row r="767" spans="1:8" x14ac:dyDescent="0.2">
      <c r="A767" s="13" t="str">
        <f>VLOOKUP(B767,'Insumos e Serviços'!$A:$F,3,0)</f>
        <v>Insumo</v>
      </c>
      <c r="B767" s="12" t="s">
        <v>2310</v>
      </c>
      <c r="C767" s="12" t="str">
        <f>VLOOKUP(B767,'Insumos e Serviços'!$A:$F,2,0)</f>
        <v>SINAPI</v>
      </c>
      <c r="D767" s="13" t="str">
        <f>VLOOKUP(B767,'Insumos e Serviços'!$A:$F,4,0)</f>
        <v>LUVA PPR, SOLDAVEL, DN 50 MM, PARA AGUA QUENTE PREDIAL</v>
      </c>
      <c r="E767" s="12" t="str">
        <f>VLOOKUP(B767,'Insumos e Serviços'!$A:$F,5,0)</f>
        <v>UN</v>
      </c>
      <c r="F767" s="66">
        <v>1</v>
      </c>
      <c r="G767" s="15">
        <f>VLOOKUP(B767,'Insumos e Serviços'!$A:$F,6,0)</f>
        <v>13.42</v>
      </c>
      <c r="H767" s="15">
        <f t="shared" si="91"/>
        <v>13.42</v>
      </c>
    </row>
    <row r="768" spans="1:8" x14ac:dyDescent="0.2">
      <c r="A768" s="13" t="str">
        <f>VLOOKUP(B768,'Insumos e Serviços'!$A:$F,3,0)</f>
        <v>Insumo</v>
      </c>
      <c r="B768" s="12" t="s">
        <v>3030</v>
      </c>
      <c r="C768" s="12" t="str">
        <f>VLOOKUP(B768,'Insumos e Serviços'!$A:$F,2,0)</f>
        <v>SINAPI</v>
      </c>
      <c r="D768" s="13" t="str">
        <f>VLOOKUP(B768,'Insumos e Serviços'!$A:$F,4,0)</f>
        <v>SOLUCAO LIMPADORA PARA PVC, FRASCO COM 1000 CM3</v>
      </c>
      <c r="E768" s="12" t="str">
        <f>VLOOKUP(B768,'Insumos e Serviços'!$A:$F,5,0)</f>
        <v>UN</v>
      </c>
      <c r="F768" s="66">
        <v>3.3000000000000002E-2</v>
      </c>
      <c r="G768" s="15">
        <f>VLOOKUP(B768,'Insumos e Serviços'!$A:$F,6,0)</f>
        <v>69.03</v>
      </c>
      <c r="H768" s="15">
        <f t="shared" si="91"/>
        <v>2.27</v>
      </c>
    </row>
    <row r="769" spans="1:8" x14ac:dyDescent="0.2">
      <c r="A769" s="13" t="str">
        <f>VLOOKUP(B769,'Insumos e Serviços'!$A:$F,3,0)</f>
        <v>Insumo</v>
      </c>
      <c r="B769" s="12" t="s">
        <v>2549</v>
      </c>
      <c r="C769" s="12" t="str">
        <f>VLOOKUP(B769,'Insumos e Serviços'!$A:$F,2,0)</f>
        <v>SINAPI</v>
      </c>
      <c r="D769" s="13" t="str">
        <f>VLOOKUP(B769,'Insumos e Serviços'!$A:$F,4,0)</f>
        <v>ADESIVO PLASTICO PARA PVC, FRASCO COM 175 GR</v>
      </c>
      <c r="E769" s="12" t="str">
        <f>VLOOKUP(B769,'Insumos e Serviços'!$A:$F,5,0)</f>
        <v>UN</v>
      </c>
      <c r="F769" s="66">
        <v>2.5999999999999999E-2</v>
      </c>
      <c r="G769" s="15">
        <f>VLOOKUP(B769,'Insumos e Serviços'!$A:$F,6,0)</f>
        <v>25.23</v>
      </c>
      <c r="H769" s="15">
        <f t="shared" si="91"/>
        <v>0.65</v>
      </c>
    </row>
    <row r="770" spans="1:8" ht="15" thickBot="1" x14ac:dyDescent="0.25">
      <c r="A770" s="13" t="str">
        <f>VLOOKUP(B770,'Insumos e Serviços'!$A:$F,3,0)</f>
        <v>Insumo</v>
      </c>
      <c r="B770" s="12" t="s">
        <v>2601</v>
      </c>
      <c r="C770" s="12" t="str">
        <f>VLOOKUP(B770,'Insumos e Serviços'!$A:$F,2,0)</f>
        <v>SINAPI</v>
      </c>
      <c r="D770" s="13" t="str">
        <f>VLOOKUP(B770,'Insumos e Serviços'!$A:$F,4,0)</f>
        <v>LIXA D'AGUA EM FOLHA, GRAO 100</v>
      </c>
      <c r="E770" s="12" t="str">
        <f>VLOOKUP(B770,'Insumos e Serviços'!$A:$F,5,0)</f>
        <v>UN</v>
      </c>
      <c r="F770" s="66">
        <v>3.5999999999999997E-2</v>
      </c>
      <c r="G770" s="15">
        <f>VLOOKUP(B770,'Insumos e Serviços'!$A:$F,6,0)</f>
        <v>2.0499999999999998</v>
      </c>
      <c r="H770" s="15">
        <f t="shared" si="91"/>
        <v>7.0000000000000007E-2</v>
      </c>
    </row>
    <row r="771" spans="1:8" ht="15" thickTop="1" x14ac:dyDescent="0.2">
      <c r="A771" s="54"/>
      <c r="B771" s="79"/>
      <c r="C771" s="54"/>
      <c r="D771" s="54"/>
      <c r="E771" s="54"/>
      <c r="F771" s="54"/>
      <c r="G771" s="54"/>
      <c r="H771" s="54"/>
    </row>
    <row r="772" spans="1:8" ht="22.5" x14ac:dyDescent="0.2">
      <c r="A772" s="68" t="s">
        <v>732</v>
      </c>
      <c r="B772" s="67" t="str">
        <f>VLOOKUP(A772,'Orçamento Sintético'!$A:$H,2,0)</f>
        <v xml:space="preserve"> MPDFT0241 </v>
      </c>
      <c r="C772" s="67" t="str">
        <f>VLOOKUP(A772,'Orçamento Sintético'!$A:$H,3,0)</f>
        <v>Próprio</v>
      </c>
      <c r="D772" s="68" t="str">
        <f>VLOOKUP(A772,'Orçamento Sintético'!$A:$H,4,0)</f>
        <v>Copia da SINAPI (94674) - Joelho 90 graus, PVC, soldável, dn 32mmx25mm, - fornecimento e instalação</v>
      </c>
      <c r="E772" s="67" t="str">
        <f>VLOOKUP(A772,'Orçamento Sintético'!$A:$H,5,0)</f>
        <v>UN</v>
      </c>
      <c r="F772" s="113"/>
      <c r="G772" s="114"/>
      <c r="H772" s="116">
        <f>SUM(H773:H778)</f>
        <v>10.86</v>
      </c>
    </row>
    <row r="773" spans="1:8" x14ac:dyDescent="0.2">
      <c r="A773" s="13" t="str">
        <f>VLOOKUP(B773,'Insumos e Serviços'!$A:$F,3,0)</f>
        <v>Composição</v>
      </c>
      <c r="B773" s="12" t="s">
        <v>3393</v>
      </c>
      <c r="C773" s="12" t="str">
        <f>VLOOKUP(B773,'Insumos e Serviços'!$A:$F,2,0)</f>
        <v>SINAPI</v>
      </c>
      <c r="D773" s="13" t="str">
        <f>VLOOKUP(B773,'Insumos e Serviços'!$A:$F,4,0)</f>
        <v>AUXILIAR DE ENCANADOR OU BOMBEIRO HIDRÁULICO COM ENCARGOS COMPLEMENTARES</v>
      </c>
      <c r="E773" s="12" t="str">
        <f>VLOOKUP(B773,'Insumos e Serviços'!$A:$F,5,0)</f>
        <v>H</v>
      </c>
      <c r="F773" s="66">
        <v>0.12</v>
      </c>
      <c r="G773" s="15">
        <f>VLOOKUP(B773,'Insumos e Serviços'!$A:$F,6,0)</f>
        <v>17.78</v>
      </c>
      <c r="H773" s="15">
        <f t="shared" ref="H773:H778" si="92">TRUNC(F773*G773,2)</f>
        <v>2.13</v>
      </c>
    </row>
    <row r="774" spans="1:8" x14ac:dyDescent="0.2">
      <c r="A774" s="13" t="str">
        <f>VLOOKUP(B774,'Insumos e Serviços'!$A:$F,3,0)</f>
        <v>Composição</v>
      </c>
      <c r="B774" s="12" t="s">
        <v>3395</v>
      </c>
      <c r="C774" s="12" t="str">
        <f>VLOOKUP(B774,'Insumos e Serviços'!$A:$F,2,0)</f>
        <v>SINAPI</v>
      </c>
      <c r="D774" s="13" t="str">
        <f>VLOOKUP(B774,'Insumos e Serviços'!$A:$F,4,0)</f>
        <v>ENCANADOR OU BOMBEIRO HIDRÁULICO COM ENCARGOS COMPLEMENTARES</v>
      </c>
      <c r="E774" s="12" t="str">
        <f>VLOOKUP(B774,'Insumos e Serviços'!$A:$F,5,0)</f>
        <v>H</v>
      </c>
      <c r="F774" s="66">
        <v>0.12</v>
      </c>
      <c r="G774" s="15">
        <f>VLOOKUP(B774,'Insumos e Serviços'!$A:$F,6,0)</f>
        <v>22.76</v>
      </c>
      <c r="H774" s="15">
        <f t="shared" si="92"/>
        <v>2.73</v>
      </c>
    </row>
    <row r="775" spans="1:8" x14ac:dyDescent="0.2">
      <c r="A775" s="13" t="str">
        <f>VLOOKUP(B775,'Insumos e Serviços'!$A:$F,3,0)</f>
        <v>Insumo</v>
      </c>
      <c r="B775" s="12" t="s">
        <v>2549</v>
      </c>
      <c r="C775" s="12" t="str">
        <f>VLOOKUP(B775,'Insumos e Serviços'!$A:$F,2,0)</f>
        <v>SINAPI</v>
      </c>
      <c r="D775" s="13" t="str">
        <f>VLOOKUP(B775,'Insumos e Serviços'!$A:$F,4,0)</f>
        <v>ADESIVO PLASTICO PARA PVC, FRASCO COM 175 GR</v>
      </c>
      <c r="E775" s="12" t="str">
        <f>VLOOKUP(B775,'Insumos e Serviços'!$A:$F,5,0)</f>
        <v>UN</v>
      </c>
      <c r="F775" s="66">
        <v>0.04</v>
      </c>
      <c r="G775" s="15">
        <f>VLOOKUP(B775,'Insumos e Serviços'!$A:$F,6,0)</f>
        <v>25.23</v>
      </c>
      <c r="H775" s="15">
        <f t="shared" si="92"/>
        <v>1</v>
      </c>
    </row>
    <row r="776" spans="1:8" x14ac:dyDescent="0.2">
      <c r="A776" s="13" t="str">
        <f>VLOOKUP(B776,'Insumos e Serviços'!$A:$F,3,0)</f>
        <v>Insumo</v>
      </c>
      <c r="B776" s="12" t="s">
        <v>3030</v>
      </c>
      <c r="C776" s="12" t="str">
        <f>VLOOKUP(B776,'Insumos e Serviços'!$A:$F,2,0)</f>
        <v>SINAPI</v>
      </c>
      <c r="D776" s="13" t="str">
        <f>VLOOKUP(B776,'Insumos e Serviços'!$A:$F,4,0)</f>
        <v>SOLUCAO LIMPADORA PARA PVC, FRASCO COM 1000 CM3</v>
      </c>
      <c r="E776" s="12" t="str">
        <f>VLOOKUP(B776,'Insumos e Serviços'!$A:$F,5,0)</f>
        <v>UN</v>
      </c>
      <c r="F776" s="66">
        <v>0.01</v>
      </c>
      <c r="G776" s="15">
        <f>VLOOKUP(B776,'Insumos e Serviços'!$A:$F,6,0)</f>
        <v>69.03</v>
      </c>
      <c r="H776" s="15">
        <f t="shared" si="92"/>
        <v>0.69</v>
      </c>
    </row>
    <row r="777" spans="1:8" x14ac:dyDescent="0.2">
      <c r="A777" s="13" t="str">
        <f>VLOOKUP(B777,'Insumos e Serviços'!$A:$F,3,0)</f>
        <v>Insumo</v>
      </c>
      <c r="B777" s="12" t="s">
        <v>2601</v>
      </c>
      <c r="C777" s="12" t="str">
        <f>VLOOKUP(B777,'Insumos e Serviços'!$A:$F,2,0)</f>
        <v>SINAPI</v>
      </c>
      <c r="D777" s="13" t="str">
        <f>VLOOKUP(B777,'Insumos e Serviços'!$A:$F,4,0)</f>
        <v>LIXA D'AGUA EM FOLHA, GRAO 100</v>
      </c>
      <c r="E777" s="12" t="str">
        <f>VLOOKUP(B777,'Insumos e Serviços'!$A:$F,5,0)</f>
        <v>UN</v>
      </c>
      <c r="F777" s="66">
        <v>1.2E-2</v>
      </c>
      <c r="G777" s="15">
        <f>VLOOKUP(B777,'Insumos e Serviços'!$A:$F,6,0)</f>
        <v>2.0499999999999998</v>
      </c>
      <c r="H777" s="15">
        <f t="shared" si="92"/>
        <v>0.02</v>
      </c>
    </row>
    <row r="778" spans="1:8" ht="23.25" thickBot="1" x14ac:dyDescent="0.25">
      <c r="A778" s="13" t="str">
        <f>VLOOKUP(B778,'Insumos e Serviços'!$A:$F,3,0)</f>
        <v>Insumo</v>
      </c>
      <c r="B778" s="12" t="s">
        <v>2328</v>
      </c>
      <c r="C778" s="12" t="str">
        <f>VLOOKUP(B778,'Insumos e Serviços'!$A:$F,2,0)</f>
        <v>SINAPI</v>
      </c>
      <c r="D778" s="13" t="str">
        <f>VLOOKUP(B778,'Insumos e Serviços'!$A:$F,4,0)</f>
        <v>JOELHO DE REDUCAO, PVC SOLDAVEL, 90 GRAUS,  32 MM X 25 MM, PARA AGUA FRIA PREDIAL</v>
      </c>
      <c r="E778" s="12" t="str">
        <f>VLOOKUP(B778,'Insumos e Serviços'!$A:$F,5,0)</f>
        <v>UN</v>
      </c>
      <c r="F778" s="66">
        <v>1</v>
      </c>
      <c r="G778" s="15">
        <f>VLOOKUP(B778,'Insumos e Serviços'!$A:$F,6,0)</f>
        <v>4.29</v>
      </c>
      <c r="H778" s="15">
        <f t="shared" si="92"/>
        <v>4.29</v>
      </c>
    </row>
    <row r="779" spans="1:8" ht="15" thickTop="1" x14ac:dyDescent="0.2">
      <c r="A779" s="54"/>
      <c r="B779" s="79"/>
      <c r="C779" s="54"/>
      <c r="D779" s="54"/>
      <c r="E779" s="54"/>
      <c r="F779" s="54"/>
      <c r="G779" s="54"/>
      <c r="H779" s="54"/>
    </row>
    <row r="780" spans="1:8" x14ac:dyDescent="0.2">
      <c r="A780" s="68" t="s">
        <v>738</v>
      </c>
      <c r="B780" s="67" t="str">
        <f>VLOOKUP(A780,'Orçamento Sintético'!$A:$H,2,0)</f>
        <v xml:space="preserve"> MPDFT0243 </v>
      </c>
      <c r="C780" s="67" t="str">
        <f>VLOOKUP(A780,'Orçamento Sintético'!$A:$H,3,0)</f>
        <v>Próprio</v>
      </c>
      <c r="D780" s="68" t="str">
        <f>VLOOKUP(A780,'Orçamento Sintético'!$A:$H,4,0)</f>
        <v>Copia da SINAPI (94707) - União dupla PPR dn 63 mm x 2", fornecimento e instalação</v>
      </c>
      <c r="E780" s="67" t="str">
        <f>VLOOKUP(A780,'Orçamento Sintético'!$A:$H,5,0)</f>
        <v>UN</v>
      </c>
      <c r="F780" s="113"/>
      <c r="G780" s="114"/>
      <c r="H780" s="116">
        <f>SUM(H781:H786)</f>
        <v>154.31</v>
      </c>
    </row>
    <row r="781" spans="1:8" x14ac:dyDescent="0.2">
      <c r="A781" s="13" t="str">
        <f>VLOOKUP(B781,'Insumos e Serviços'!$A:$F,3,0)</f>
        <v>Composição</v>
      </c>
      <c r="B781" s="12" t="s">
        <v>3393</v>
      </c>
      <c r="C781" s="12" t="str">
        <f>VLOOKUP(B781,'Insumos e Serviços'!$A:$F,2,0)</f>
        <v>SINAPI</v>
      </c>
      <c r="D781" s="13" t="str">
        <f>VLOOKUP(B781,'Insumos e Serviços'!$A:$F,4,0)</f>
        <v>AUXILIAR DE ENCANADOR OU BOMBEIRO HIDRÁULICO COM ENCARGOS COMPLEMENTARES</v>
      </c>
      <c r="E781" s="12" t="str">
        <f>VLOOKUP(B781,'Insumos e Serviços'!$A:$F,5,0)</f>
        <v>H</v>
      </c>
      <c r="F781" s="66">
        <v>0.18099999999999999</v>
      </c>
      <c r="G781" s="15">
        <f>VLOOKUP(B781,'Insumos e Serviços'!$A:$F,6,0)</f>
        <v>17.78</v>
      </c>
      <c r="H781" s="15">
        <f t="shared" ref="H781:H786" si="93">TRUNC(F781*G781,2)</f>
        <v>3.21</v>
      </c>
    </row>
    <row r="782" spans="1:8" x14ac:dyDescent="0.2">
      <c r="A782" s="13" t="str">
        <f>VLOOKUP(B782,'Insumos e Serviços'!$A:$F,3,0)</f>
        <v>Composição</v>
      </c>
      <c r="B782" s="12" t="s">
        <v>3395</v>
      </c>
      <c r="C782" s="12" t="str">
        <f>VLOOKUP(B782,'Insumos e Serviços'!$A:$F,2,0)</f>
        <v>SINAPI</v>
      </c>
      <c r="D782" s="13" t="str">
        <f>VLOOKUP(B782,'Insumos e Serviços'!$A:$F,4,0)</f>
        <v>ENCANADOR OU BOMBEIRO HIDRÁULICO COM ENCARGOS COMPLEMENTARES</v>
      </c>
      <c r="E782" s="12" t="str">
        <f>VLOOKUP(B782,'Insumos e Serviços'!$A:$F,5,0)</f>
        <v>H</v>
      </c>
      <c r="F782" s="66">
        <v>0.18099999999999999</v>
      </c>
      <c r="G782" s="15">
        <f>VLOOKUP(B782,'Insumos e Serviços'!$A:$F,6,0)</f>
        <v>22.76</v>
      </c>
      <c r="H782" s="15">
        <f t="shared" si="93"/>
        <v>4.1100000000000003</v>
      </c>
    </row>
    <row r="783" spans="1:8" x14ac:dyDescent="0.2">
      <c r="A783" s="13" t="str">
        <f>VLOOKUP(B783,'Insumos e Serviços'!$A:$F,3,0)</f>
        <v>Insumo</v>
      </c>
      <c r="B783" s="12" t="s">
        <v>2549</v>
      </c>
      <c r="C783" s="12" t="str">
        <f>VLOOKUP(B783,'Insumos e Serviços'!$A:$F,2,0)</f>
        <v>SINAPI</v>
      </c>
      <c r="D783" s="13" t="str">
        <f>VLOOKUP(B783,'Insumos e Serviços'!$A:$F,4,0)</f>
        <v>ADESIVO PLASTICO PARA PVC, FRASCO COM 175 GR</v>
      </c>
      <c r="E783" s="12" t="str">
        <f>VLOOKUP(B783,'Insumos e Serviços'!$A:$F,5,0)</f>
        <v>UN</v>
      </c>
      <c r="F783" s="66">
        <v>0.19400000000000001</v>
      </c>
      <c r="G783" s="15">
        <f>VLOOKUP(B783,'Insumos e Serviços'!$A:$F,6,0)</f>
        <v>25.23</v>
      </c>
      <c r="H783" s="15">
        <f t="shared" si="93"/>
        <v>4.8899999999999997</v>
      </c>
    </row>
    <row r="784" spans="1:8" x14ac:dyDescent="0.2">
      <c r="A784" s="13" t="str">
        <f>VLOOKUP(B784,'Insumos e Serviços'!$A:$F,3,0)</f>
        <v>Insumo</v>
      </c>
      <c r="B784" s="12" t="s">
        <v>3030</v>
      </c>
      <c r="C784" s="12" t="str">
        <f>VLOOKUP(B784,'Insumos e Serviços'!$A:$F,2,0)</f>
        <v>SINAPI</v>
      </c>
      <c r="D784" s="13" t="str">
        <f>VLOOKUP(B784,'Insumos e Serviços'!$A:$F,4,0)</f>
        <v>SOLUCAO LIMPADORA PARA PVC, FRASCO COM 1000 CM3</v>
      </c>
      <c r="E784" s="12" t="str">
        <f>VLOOKUP(B784,'Insumos e Serviços'!$A:$F,5,0)</f>
        <v>UN</v>
      </c>
      <c r="F784" s="66">
        <v>5.1999999999999998E-2</v>
      </c>
      <c r="G784" s="15">
        <f>VLOOKUP(B784,'Insumos e Serviços'!$A:$F,6,0)</f>
        <v>69.03</v>
      </c>
      <c r="H784" s="15">
        <f t="shared" si="93"/>
        <v>3.58</v>
      </c>
    </row>
    <row r="785" spans="1:8" x14ac:dyDescent="0.2">
      <c r="A785" s="13" t="str">
        <f>VLOOKUP(B785,'Insumos e Serviços'!$A:$F,3,0)</f>
        <v>Insumo</v>
      </c>
      <c r="B785" s="12" t="s">
        <v>2601</v>
      </c>
      <c r="C785" s="12" t="str">
        <f>VLOOKUP(B785,'Insumos e Serviços'!$A:$F,2,0)</f>
        <v>SINAPI</v>
      </c>
      <c r="D785" s="13" t="str">
        <f>VLOOKUP(B785,'Insumos e Serviços'!$A:$F,4,0)</f>
        <v>LIXA D'AGUA EM FOLHA, GRAO 100</v>
      </c>
      <c r="E785" s="12" t="str">
        <f>VLOOKUP(B785,'Insumos e Serviços'!$A:$F,5,0)</f>
        <v>UN</v>
      </c>
      <c r="F785" s="66">
        <v>1.7999999999999999E-2</v>
      </c>
      <c r="G785" s="15">
        <f>VLOOKUP(B785,'Insumos e Serviços'!$A:$F,6,0)</f>
        <v>2.0499999999999998</v>
      </c>
      <c r="H785" s="15">
        <f t="shared" si="93"/>
        <v>0.03</v>
      </c>
    </row>
    <row r="786" spans="1:8" ht="15" thickBot="1" x14ac:dyDescent="0.25">
      <c r="A786" s="13" t="str">
        <f>VLOOKUP(B786,'Insumos e Serviços'!$A:$F,3,0)</f>
        <v>Insumo</v>
      </c>
      <c r="B786" s="12" t="s">
        <v>2571</v>
      </c>
      <c r="C786" s="12" t="str">
        <f>VLOOKUP(B786,'Insumos e Serviços'!$A:$F,2,0)</f>
        <v>Próprio</v>
      </c>
      <c r="D786" s="13" t="str">
        <f>VLOOKUP(B786,'Insumos e Serviços'!$A:$F,4,0)</f>
        <v>União dupla PPR 63 mm x 2"</v>
      </c>
      <c r="E786" s="12" t="str">
        <f>VLOOKUP(B786,'Insumos e Serviços'!$A:$F,5,0)</f>
        <v>un</v>
      </c>
      <c r="F786" s="66">
        <v>1</v>
      </c>
      <c r="G786" s="15">
        <f>VLOOKUP(B786,'Insumos e Serviços'!$A:$F,6,0)</f>
        <v>138.49</v>
      </c>
      <c r="H786" s="15">
        <f t="shared" si="93"/>
        <v>138.49</v>
      </c>
    </row>
    <row r="787" spans="1:8" ht="15" thickTop="1" x14ac:dyDescent="0.2">
      <c r="A787" s="54"/>
      <c r="B787" s="79"/>
      <c r="C787" s="54"/>
      <c r="D787" s="54"/>
      <c r="E787" s="54"/>
      <c r="F787" s="54"/>
      <c r="G787" s="54"/>
      <c r="H787" s="54"/>
    </row>
    <row r="788" spans="1:8" ht="22.5" x14ac:dyDescent="0.2">
      <c r="A788" s="68" t="s">
        <v>741</v>
      </c>
      <c r="B788" s="67" t="str">
        <f>VLOOKUP(A788,'Orçamento Sintético'!$A:$H,2,0)</f>
        <v xml:space="preserve"> MPDFT0244 </v>
      </c>
      <c r="C788" s="67" t="str">
        <f>VLOOKUP(A788,'Orçamento Sintético'!$A:$H,3,0)</f>
        <v>Próprio</v>
      </c>
      <c r="D788" s="68" t="str">
        <f>VLOOKUP(A788,'Orçamento Sintético'!$A:$H,4,0)</f>
        <v>Copia da SINAPI (94664) -Adaptador curto com bolsa e rosca para registro, PPR, PN25, dn 60mm x 2", fornecimento e instalação</v>
      </c>
      <c r="E788" s="67" t="str">
        <f>VLOOKUP(A788,'Orçamento Sintético'!$A:$H,5,0)</f>
        <v>UN</v>
      </c>
      <c r="F788" s="113"/>
      <c r="G788" s="114"/>
      <c r="H788" s="116">
        <f>SUM(H789:H794)</f>
        <v>113.42</v>
      </c>
    </row>
    <row r="789" spans="1:8" x14ac:dyDescent="0.2">
      <c r="A789" s="13" t="str">
        <f>VLOOKUP(B789,'Insumos e Serviços'!$A:$F,3,0)</f>
        <v>Composição</v>
      </c>
      <c r="B789" s="12" t="s">
        <v>3393</v>
      </c>
      <c r="C789" s="12" t="str">
        <f>VLOOKUP(B789,'Insumos e Serviços'!$A:$F,2,0)</f>
        <v>SINAPI</v>
      </c>
      <c r="D789" s="13" t="str">
        <f>VLOOKUP(B789,'Insumos e Serviços'!$A:$F,4,0)</f>
        <v>AUXILIAR DE ENCANADOR OU BOMBEIRO HIDRÁULICO COM ENCARGOS COMPLEMENTARES</v>
      </c>
      <c r="E789" s="12" t="str">
        <f>VLOOKUP(B789,'Insumos e Serviços'!$A:$F,5,0)</f>
        <v>H</v>
      </c>
      <c r="F789" s="66">
        <v>0.184</v>
      </c>
      <c r="G789" s="15">
        <f>VLOOKUP(B789,'Insumos e Serviços'!$A:$F,6,0)</f>
        <v>17.78</v>
      </c>
      <c r="H789" s="15">
        <f t="shared" ref="H789:H794" si="94">TRUNC(F789*G789,2)</f>
        <v>3.27</v>
      </c>
    </row>
    <row r="790" spans="1:8" x14ac:dyDescent="0.2">
      <c r="A790" s="13" t="str">
        <f>VLOOKUP(B790,'Insumos e Serviços'!$A:$F,3,0)</f>
        <v>Composição</v>
      </c>
      <c r="B790" s="12" t="s">
        <v>3395</v>
      </c>
      <c r="C790" s="12" t="str">
        <f>VLOOKUP(B790,'Insumos e Serviços'!$A:$F,2,0)</f>
        <v>SINAPI</v>
      </c>
      <c r="D790" s="13" t="str">
        <f>VLOOKUP(B790,'Insumos e Serviços'!$A:$F,4,0)</f>
        <v>ENCANADOR OU BOMBEIRO HIDRÁULICO COM ENCARGOS COMPLEMENTARES</v>
      </c>
      <c r="E790" s="12" t="str">
        <f>VLOOKUP(B790,'Insumos e Serviços'!$A:$F,5,0)</f>
        <v>H</v>
      </c>
      <c r="F790" s="66">
        <v>0.184</v>
      </c>
      <c r="G790" s="15">
        <f>VLOOKUP(B790,'Insumos e Serviços'!$A:$F,6,0)</f>
        <v>22.76</v>
      </c>
      <c r="H790" s="15">
        <f t="shared" si="94"/>
        <v>4.18</v>
      </c>
    </row>
    <row r="791" spans="1:8" x14ac:dyDescent="0.2">
      <c r="A791" s="13" t="str">
        <f>VLOOKUP(B791,'Insumos e Serviços'!$A:$F,3,0)</f>
        <v>Insumo</v>
      </c>
      <c r="B791" s="12" t="s">
        <v>2549</v>
      </c>
      <c r="C791" s="12" t="str">
        <f>VLOOKUP(B791,'Insumos e Serviços'!$A:$F,2,0)</f>
        <v>SINAPI</v>
      </c>
      <c r="D791" s="13" t="str">
        <f>VLOOKUP(B791,'Insumos e Serviços'!$A:$F,4,0)</f>
        <v>ADESIVO PLASTICO PARA PVC, FRASCO COM 175 GR</v>
      </c>
      <c r="E791" s="12" t="str">
        <f>VLOOKUP(B791,'Insumos e Serviços'!$A:$F,5,0)</f>
        <v>UN</v>
      </c>
      <c r="F791" s="66">
        <v>0.154</v>
      </c>
      <c r="G791" s="15">
        <f>VLOOKUP(B791,'Insumos e Serviços'!$A:$F,6,0)</f>
        <v>25.23</v>
      </c>
      <c r="H791" s="15">
        <f t="shared" si="94"/>
        <v>3.88</v>
      </c>
    </row>
    <row r="792" spans="1:8" x14ac:dyDescent="0.2">
      <c r="A792" s="13" t="str">
        <f>VLOOKUP(B792,'Insumos e Serviços'!$A:$F,3,0)</f>
        <v>Insumo</v>
      </c>
      <c r="B792" s="12" t="s">
        <v>3030</v>
      </c>
      <c r="C792" s="12" t="str">
        <f>VLOOKUP(B792,'Insumos e Serviços'!$A:$F,2,0)</f>
        <v>SINAPI</v>
      </c>
      <c r="D792" s="13" t="str">
        <f>VLOOKUP(B792,'Insumos e Serviços'!$A:$F,4,0)</f>
        <v>SOLUCAO LIMPADORA PARA PVC, FRASCO COM 1000 CM3</v>
      </c>
      <c r="E792" s="12" t="str">
        <f>VLOOKUP(B792,'Insumos e Serviços'!$A:$F,5,0)</f>
        <v>UN</v>
      </c>
      <c r="F792" s="66">
        <v>4.1000000000000002E-2</v>
      </c>
      <c r="G792" s="15">
        <f>VLOOKUP(B792,'Insumos e Serviços'!$A:$F,6,0)</f>
        <v>69.03</v>
      </c>
      <c r="H792" s="15">
        <f t="shared" si="94"/>
        <v>2.83</v>
      </c>
    </row>
    <row r="793" spans="1:8" x14ac:dyDescent="0.2">
      <c r="A793" s="13" t="str">
        <f>VLOOKUP(B793,'Insumos e Serviços'!$A:$F,3,0)</f>
        <v>Insumo</v>
      </c>
      <c r="B793" s="12" t="s">
        <v>2601</v>
      </c>
      <c r="C793" s="12" t="str">
        <f>VLOOKUP(B793,'Insumos e Serviços'!$A:$F,2,0)</f>
        <v>SINAPI</v>
      </c>
      <c r="D793" s="13" t="str">
        <f>VLOOKUP(B793,'Insumos e Serviços'!$A:$F,4,0)</f>
        <v>LIXA D'AGUA EM FOLHA, GRAO 100</v>
      </c>
      <c r="E793" s="12" t="str">
        <f>VLOOKUP(B793,'Insumos e Serviços'!$A:$F,5,0)</f>
        <v>UN</v>
      </c>
      <c r="F793" s="66">
        <v>1.7999999999999999E-2</v>
      </c>
      <c r="G793" s="15">
        <f>VLOOKUP(B793,'Insumos e Serviços'!$A:$F,6,0)</f>
        <v>2.0499999999999998</v>
      </c>
      <c r="H793" s="15">
        <f t="shared" si="94"/>
        <v>0.03</v>
      </c>
    </row>
    <row r="794" spans="1:8" ht="15" thickBot="1" x14ac:dyDescent="0.25">
      <c r="A794" s="13" t="str">
        <f>VLOOKUP(B794,'Insumos e Serviços'!$A:$F,3,0)</f>
        <v>Insumo</v>
      </c>
      <c r="B794" s="12" t="s">
        <v>2821</v>
      </c>
      <c r="C794" s="12" t="str">
        <f>VLOOKUP(B794,'Insumos e Serviços'!$A:$F,2,0)</f>
        <v>Próprio</v>
      </c>
      <c r="D794" s="13" t="str">
        <f>VLOOKUP(B794,'Insumos e Serviços'!$A:$F,4,0)</f>
        <v>Adaptador curto com bolsa e rosca, PPR, soldável, dn 60 mm x 2"</v>
      </c>
      <c r="E794" s="12" t="str">
        <f>VLOOKUP(B794,'Insumos e Serviços'!$A:$F,5,0)</f>
        <v>un</v>
      </c>
      <c r="F794" s="66">
        <v>1</v>
      </c>
      <c r="G794" s="15">
        <f>VLOOKUP(B794,'Insumos e Serviços'!$A:$F,6,0)</f>
        <v>99.23</v>
      </c>
      <c r="H794" s="15">
        <f t="shared" si="94"/>
        <v>99.23</v>
      </c>
    </row>
    <row r="795" spans="1:8" ht="15" thickTop="1" x14ac:dyDescent="0.2">
      <c r="A795" s="54"/>
      <c r="B795" s="79"/>
      <c r="C795" s="54"/>
      <c r="D795" s="54"/>
      <c r="E795" s="54"/>
      <c r="F795" s="54"/>
      <c r="G795" s="54"/>
      <c r="H795" s="54"/>
    </row>
    <row r="796" spans="1:8" x14ac:dyDescent="0.2">
      <c r="A796" s="68" t="s">
        <v>744</v>
      </c>
      <c r="B796" s="67" t="str">
        <f>VLOOKUP(A796,'Orçamento Sintético'!$A:$H,2,0)</f>
        <v xml:space="preserve"> MPDFT0242 </v>
      </c>
      <c r="C796" s="67" t="str">
        <f>VLOOKUP(A796,'Orçamento Sintético'!$A:$H,3,0)</f>
        <v>Próprio</v>
      </c>
      <c r="D796" s="68" t="str">
        <f>VLOOKUP(A796,'Orçamento Sintético'!$A:$H,4,0)</f>
        <v>Copia da SINAPI (94711) - União dupla PPR, dn 50 mm x 1 1/2"</v>
      </c>
      <c r="E796" s="67" t="str">
        <f>VLOOKUP(A796,'Orçamento Sintético'!$A:$H,5,0)</f>
        <v>UN</v>
      </c>
      <c r="F796" s="113"/>
      <c r="G796" s="114"/>
      <c r="H796" s="116">
        <f>SUM(H797:H801)</f>
        <v>141.67000000000002</v>
      </c>
    </row>
    <row r="797" spans="1:8" x14ac:dyDescent="0.2">
      <c r="A797" s="13" t="str">
        <f>VLOOKUP(B797,'Insumos e Serviços'!$A:$F,3,0)</f>
        <v>Composição</v>
      </c>
      <c r="B797" s="12" t="s">
        <v>3393</v>
      </c>
      <c r="C797" s="12" t="str">
        <f>VLOOKUP(B797,'Insumos e Serviços'!$A:$F,2,0)</f>
        <v>SINAPI</v>
      </c>
      <c r="D797" s="13" t="str">
        <f>VLOOKUP(B797,'Insumos e Serviços'!$A:$F,4,0)</f>
        <v>AUXILIAR DE ENCANADOR OU BOMBEIRO HIDRÁULICO COM ENCARGOS COMPLEMENTARES</v>
      </c>
      <c r="E797" s="12" t="str">
        <f>VLOOKUP(B797,'Insumos e Serviços'!$A:$F,5,0)</f>
        <v>H</v>
      </c>
      <c r="F797" s="66">
        <v>0.308</v>
      </c>
      <c r="G797" s="15">
        <f>VLOOKUP(B797,'Insumos e Serviços'!$A:$F,6,0)</f>
        <v>17.78</v>
      </c>
      <c r="H797" s="15">
        <f t="shared" ref="H797:H801" si="95">TRUNC(F797*G797,2)</f>
        <v>5.47</v>
      </c>
    </row>
    <row r="798" spans="1:8" x14ac:dyDescent="0.2">
      <c r="A798" s="13" t="str">
        <f>VLOOKUP(B798,'Insumos e Serviços'!$A:$F,3,0)</f>
        <v>Composição</v>
      </c>
      <c r="B798" s="12" t="s">
        <v>3395</v>
      </c>
      <c r="C798" s="12" t="str">
        <f>VLOOKUP(B798,'Insumos e Serviços'!$A:$F,2,0)</f>
        <v>SINAPI</v>
      </c>
      <c r="D798" s="13" t="str">
        <f>VLOOKUP(B798,'Insumos e Serviços'!$A:$F,4,0)</f>
        <v>ENCANADOR OU BOMBEIRO HIDRÁULICO COM ENCARGOS COMPLEMENTARES</v>
      </c>
      <c r="E798" s="12" t="str">
        <f>VLOOKUP(B798,'Insumos e Serviços'!$A:$F,5,0)</f>
        <v>H</v>
      </c>
      <c r="F798" s="66">
        <v>0.308</v>
      </c>
      <c r="G798" s="15">
        <f>VLOOKUP(B798,'Insumos e Serviços'!$A:$F,6,0)</f>
        <v>22.76</v>
      </c>
      <c r="H798" s="15">
        <f t="shared" si="95"/>
        <v>7.01</v>
      </c>
    </row>
    <row r="799" spans="1:8" x14ac:dyDescent="0.2">
      <c r="A799" s="13" t="str">
        <f>VLOOKUP(B799,'Insumos e Serviços'!$A:$F,3,0)</f>
        <v>Insumo</v>
      </c>
      <c r="B799" s="12" t="s">
        <v>2549</v>
      </c>
      <c r="C799" s="12" t="str">
        <f>VLOOKUP(B799,'Insumos e Serviços'!$A:$F,2,0)</f>
        <v>SINAPI</v>
      </c>
      <c r="D799" s="13" t="str">
        <f>VLOOKUP(B799,'Insumos e Serviços'!$A:$F,4,0)</f>
        <v>ADESIVO PLASTICO PARA PVC, FRASCO COM 175 GR</v>
      </c>
      <c r="E799" s="12" t="str">
        <f>VLOOKUP(B799,'Insumos e Serviços'!$A:$F,5,0)</f>
        <v>UN</v>
      </c>
      <c r="F799" s="66">
        <v>0.19400000000000001</v>
      </c>
      <c r="G799" s="15">
        <f>VLOOKUP(B799,'Insumos e Serviços'!$A:$F,6,0)</f>
        <v>25.23</v>
      </c>
      <c r="H799" s="15">
        <f t="shared" si="95"/>
        <v>4.8899999999999997</v>
      </c>
    </row>
    <row r="800" spans="1:8" x14ac:dyDescent="0.2">
      <c r="A800" s="13" t="str">
        <f>VLOOKUP(B800,'Insumos e Serviços'!$A:$F,3,0)</f>
        <v>Insumo</v>
      </c>
      <c r="B800" s="12" t="s">
        <v>3030</v>
      </c>
      <c r="C800" s="12" t="str">
        <f>VLOOKUP(B800,'Insumos e Serviços'!$A:$F,2,0)</f>
        <v>SINAPI</v>
      </c>
      <c r="D800" s="13" t="str">
        <f>VLOOKUP(B800,'Insumos e Serviços'!$A:$F,4,0)</f>
        <v>SOLUCAO LIMPADORA PARA PVC, FRASCO COM 1000 CM3</v>
      </c>
      <c r="E800" s="12" t="str">
        <f>VLOOKUP(B800,'Insumos e Serviços'!$A:$F,5,0)</f>
        <v>UN</v>
      </c>
      <c r="F800" s="66">
        <v>5.1999999999999998E-2</v>
      </c>
      <c r="G800" s="15">
        <f>VLOOKUP(B800,'Insumos e Serviços'!$A:$F,6,0)</f>
        <v>69.03</v>
      </c>
      <c r="H800" s="15">
        <f t="shared" si="95"/>
        <v>3.58</v>
      </c>
    </row>
    <row r="801" spans="1:8" ht="15" thickBot="1" x14ac:dyDescent="0.25">
      <c r="A801" s="13" t="str">
        <f>VLOOKUP(B801,'Insumos e Serviços'!$A:$F,3,0)</f>
        <v>Insumo</v>
      </c>
      <c r="B801" s="12" t="s">
        <v>2721</v>
      </c>
      <c r="C801" s="12" t="str">
        <f>VLOOKUP(B801,'Insumos e Serviços'!$A:$F,2,0)</f>
        <v>Próprio</v>
      </c>
      <c r="D801" s="13" t="str">
        <f>VLOOKUP(B801,'Insumos e Serviços'!$A:$F,4,0)</f>
        <v>União dupla PPR 50 mm x 1 1/2"</v>
      </c>
      <c r="E801" s="12" t="str">
        <f>VLOOKUP(B801,'Insumos e Serviços'!$A:$F,5,0)</f>
        <v>un</v>
      </c>
      <c r="F801" s="66">
        <v>1</v>
      </c>
      <c r="G801" s="15">
        <f>VLOOKUP(B801,'Insumos e Serviços'!$A:$F,6,0)</f>
        <v>120.72</v>
      </c>
      <c r="H801" s="15">
        <f t="shared" si="95"/>
        <v>120.72</v>
      </c>
    </row>
    <row r="802" spans="1:8" ht="15" thickTop="1" x14ac:dyDescent="0.2">
      <c r="A802" s="54"/>
      <c r="B802" s="79"/>
      <c r="C802" s="54"/>
      <c r="D802" s="54"/>
      <c r="E802" s="54"/>
      <c r="F802" s="54"/>
      <c r="G802" s="54"/>
      <c r="H802" s="54"/>
    </row>
    <row r="803" spans="1:8" ht="22.5" x14ac:dyDescent="0.2">
      <c r="A803" s="68" t="s">
        <v>750</v>
      </c>
      <c r="B803" s="67" t="str">
        <f>VLOOKUP(A803,'Orçamento Sintético'!$A:$H,2,0)</f>
        <v xml:space="preserve"> MPDFT0246 </v>
      </c>
      <c r="C803" s="67" t="str">
        <f>VLOOKUP(A803,'Orçamento Sintético'!$A:$H,3,0)</f>
        <v>Próprio</v>
      </c>
      <c r="D803" s="68" t="str">
        <f>VLOOKUP(A803,'Orçamento Sintético'!$A:$H,4,0)</f>
        <v>Copia da SINAPI (94664) - Adaptador curto com bolsa e rosca, PPR, soldável, dn 63mm x 2" , fornecimento e instalação</v>
      </c>
      <c r="E803" s="67" t="str">
        <f>VLOOKUP(A803,'Orçamento Sintético'!$A:$H,5,0)</f>
        <v>UN</v>
      </c>
      <c r="F803" s="113"/>
      <c r="G803" s="114"/>
      <c r="H803" s="116">
        <f>SUM(H804:H809)</f>
        <v>113.42</v>
      </c>
    </row>
    <row r="804" spans="1:8" x14ac:dyDescent="0.2">
      <c r="A804" s="13" t="str">
        <f>VLOOKUP(B804,'Insumos e Serviços'!$A:$F,3,0)</f>
        <v>Composição</v>
      </c>
      <c r="B804" s="12" t="s">
        <v>3393</v>
      </c>
      <c r="C804" s="12" t="str">
        <f>VLOOKUP(B804,'Insumos e Serviços'!$A:$F,2,0)</f>
        <v>SINAPI</v>
      </c>
      <c r="D804" s="13" t="str">
        <f>VLOOKUP(B804,'Insumos e Serviços'!$A:$F,4,0)</f>
        <v>AUXILIAR DE ENCANADOR OU BOMBEIRO HIDRÁULICO COM ENCARGOS COMPLEMENTARES</v>
      </c>
      <c r="E804" s="12" t="str">
        <f>VLOOKUP(B804,'Insumos e Serviços'!$A:$F,5,0)</f>
        <v>H</v>
      </c>
      <c r="F804" s="66">
        <v>0.184</v>
      </c>
      <c r="G804" s="15">
        <f>VLOOKUP(B804,'Insumos e Serviços'!$A:$F,6,0)</f>
        <v>17.78</v>
      </c>
      <c r="H804" s="15">
        <f t="shared" ref="H804:H809" si="96">TRUNC(F804*G804,2)</f>
        <v>3.27</v>
      </c>
    </row>
    <row r="805" spans="1:8" x14ac:dyDescent="0.2">
      <c r="A805" s="13" t="str">
        <f>VLOOKUP(B805,'Insumos e Serviços'!$A:$F,3,0)</f>
        <v>Composição</v>
      </c>
      <c r="B805" s="12" t="s">
        <v>3395</v>
      </c>
      <c r="C805" s="12" t="str">
        <f>VLOOKUP(B805,'Insumos e Serviços'!$A:$F,2,0)</f>
        <v>SINAPI</v>
      </c>
      <c r="D805" s="13" t="str">
        <f>VLOOKUP(B805,'Insumos e Serviços'!$A:$F,4,0)</f>
        <v>ENCANADOR OU BOMBEIRO HIDRÁULICO COM ENCARGOS COMPLEMENTARES</v>
      </c>
      <c r="E805" s="12" t="str">
        <f>VLOOKUP(B805,'Insumos e Serviços'!$A:$F,5,0)</f>
        <v>H</v>
      </c>
      <c r="F805" s="66">
        <v>0.184</v>
      </c>
      <c r="G805" s="15">
        <f>VLOOKUP(B805,'Insumos e Serviços'!$A:$F,6,0)</f>
        <v>22.76</v>
      </c>
      <c r="H805" s="15">
        <f t="shared" si="96"/>
        <v>4.18</v>
      </c>
    </row>
    <row r="806" spans="1:8" x14ac:dyDescent="0.2">
      <c r="A806" s="13" t="str">
        <f>VLOOKUP(B806,'Insumos e Serviços'!$A:$F,3,0)</f>
        <v>Insumo</v>
      </c>
      <c r="B806" s="12" t="s">
        <v>3030</v>
      </c>
      <c r="C806" s="12" t="str">
        <f>VLOOKUP(B806,'Insumos e Serviços'!$A:$F,2,0)</f>
        <v>SINAPI</v>
      </c>
      <c r="D806" s="13" t="str">
        <f>VLOOKUP(B806,'Insumos e Serviços'!$A:$F,4,0)</f>
        <v>SOLUCAO LIMPADORA PARA PVC, FRASCO COM 1000 CM3</v>
      </c>
      <c r="E806" s="12" t="str">
        <f>VLOOKUP(B806,'Insumos e Serviços'!$A:$F,5,0)</f>
        <v>UN</v>
      </c>
      <c r="F806" s="66">
        <v>4.1000000000000002E-2</v>
      </c>
      <c r="G806" s="15">
        <f>VLOOKUP(B806,'Insumos e Serviços'!$A:$F,6,0)</f>
        <v>69.03</v>
      </c>
      <c r="H806" s="15">
        <f t="shared" si="96"/>
        <v>2.83</v>
      </c>
    </row>
    <row r="807" spans="1:8" x14ac:dyDescent="0.2">
      <c r="A807" s="13" t="str">
        <f>VLOOKUP(B807,'Insumos e Serviços'!$A:$F,3,0)</f>
        <v>Insumo</v>
      </c>
      <c r="B807" s="12" t="s">
        <v>2601</v>
      </c>
      <c r="C807" s="12" t="str">
        <f>VLOOKUP(B807,'Insumos e Serviços'!$A:$F,2,0)</f>
        <v>SINAPI</v>
      </c>
      <c r="D807" s="13" t="str">
        <f>VLOOKUP(B807,'Insumos e Serviços'!$A:$F,4,0)</f>
        <v>LIXA D'AGUA EM FOLHA, GRAO 100</v>
      </c>
      <c r="E807" s="12" t="str">
        <f>VLOOKUP(B807,'Insumos e Serviços'!$A:$F,5,0)</f>
        <v>UN</v>
      </c>
      <c r="F807" s="66">
        <v>1.7999999999999999E-2</v>
      </c>
      <c r="G807" s="15">
        <f>VLOOKUP(B807,'Insumos e Serviços'!$A:$F,6,0)</f>
        <v>2.0499999999999998</v>
      </c>
      <c r="H807" s="15">
        <f t="shared" si="96"/>
        <v>0.03</v>
      </c>
    </row>
    <row r="808" spans="1:8" x14ac:dyDescent="0.2">
      <c r="A808" s="13" t="str">
        <f>VLOOKUP(B808,'Insumos e Serviços'!$A:$F,3,0)</f>
        <v>Insumo</v>
      </c>
      <c r="B808" s="12" t="s">
        <v>2821</v>
      </c>
      <c r="C808" s="12" t="str">
        <f>VLOOKUP(B808,'Insumos e Serviços'!$A:$F,2,0)</f>
        <v>Próprio</v>
      </c>
      <c r="D808" s="13" t="str">
        <f>VLOOKUP(B808,'Insumos e Serviços'!$A:$F,4,0)</f>
        <v>Adaptador curto com bolsa e rosca, PPR, soldável, dn 60 mm x 2"</v>
      </c>
      <c r="E808" s="12" t="str">
        <f>VLOOKUP(B808,'Insumos e Serviços'!$A:$F,5,0)</f>
        <v>un</v>
      </c>
      <c r="F808" s="66">
        <v>1</v>
      </c>
      <c r="G808" s="15">
        <f>VLOOKUP(B808,'Insumos e Serviços'!$A:$F,6,0)</f>
        <v>99.23</v>
      </c>
      <c r="H808" s="15">
        <f t="shared" si="96"/>
        <v>99.23</v>
      </c>
    </row>
    <row r="809" spans="1:8" ht="15" thickBot="1" x14ac:dyDescent="0.25">
      <c r="A809" s="13" t="str">
        <f>VLOOKUP(B809,'Insumos e Serviços'!$A:$F,3,0)</f>
        <v>Insumo</v>
      </c>
      <c r="B809" s="12" t="s">
        <v>2549</v>
      </c>
      <c r="C809" s="12" t="str">
        <f>VLOOKUP(B809,'Insumos e Serviços'!$A:$F,2,0)</f>
        <v>SINAPI</v>
      </c>
      <c r="D809" s="13" t="str">
        <f>VLOOKUP(B809,'Insumos e Serviços'!$A:$F,4,0)</f>
        <v>ADESIVO PLASTICO PARA PVC, FRASCO COM 175 GR</v>
      </c>
      <c r="E809" s="12" t="str">
        <f>VLOOKUP(B809,'Insumos e Serviços'!$A:$F,5,0)</f>
        <v>UN</v>
      </c>
      <c r="F809" s="66">
        <v>0.154</v>
      </c>
      <c r="G809" s="15">
        <f>VLOOKUP(B809,'Insumos e Serviços'!$A:$F,6,0)</f>
        <v>25.23</v>
      </c>
      <c r="H809" s="15">
        <f t="shared" si="96"/>
        <v>3.88</v>
      </c>
    </row>
    <row r="810" spans="1:8" ht="15" thickTop="1" x14ac:dyDescent="0.2">
      <c r="A810" s="54"/>
      <c r="B810" s="79"/>
      <c r="C810" s="54"/>
      <c r="D810" s="54"/>
      <c r="E810" s="54"/>
      <c r="F810" s="54"/>
      <c r="G810" s="54"/>
      <c r="H810" s="54"/>
    </row>
    <row r="811" spans="1:8" x14ac:dyDescent="0.2">
      <c r="A811" s="68" t="s">
        <v>793</v>
      </c>
      <c r="B811" s="67" t="str">
        <f>VLOOKUP(A811,'Orçamento Sintético'!$A:$H,2,0)</f>
        <v xml:space="preserve"> MPDFT0248 </v>
      </c>
      <c r="C811" s="67" t="str">
        <f>VLOOKUP(A811,'Orçamento Sintético'!$A:$H,3,0)</f>
        <v>Próprio</v>
      </c>
      <c r="D811" s="68" t="str">
        <f>VLOOKUP(A811,'Orçamento Sintético'!$A:$H,4,0)</f>
        <v>Cruzeta PVC 85x75mm com reduções para 60 mm e 50mm</v>
      </c>
      <c r="E811" s="67" t="str">
        <f>VLOOKUP(A811,'Orçamento Sintético'!$A:$H,5,0)</f>
        <v>un</v>
      </c>
      <c r="F811" s="113"/>
      <c r="G811" s="114"/>
      <c r="H811" s="116">
        <f>SUM(H812:H819)</f>
        <v>153.42000000000002</v>
      </c>
    </row>
    <row r="812" spans="1:8" x14ac:dyDescent="0.2">
      <c r="A812" s="13" t="str">
        <f>VLOOKUP(B812,'Insumos e Serviços'!$A:$F,3,0)</f>
        <v>Composição</v>
      </c>
      <c r="B812" s="12" t="s">
        <v>3393</v>
      </c>
      <c r="C812" s="12" t="str">
        <f>VLOOKUP(B812,'Insumos e Serviços'!$A:$F,2,0)</f>
        <v>SINAPI</v>
      </c>
      <c r="D812" s="13" t="str">
        <f>VLOOKUP(B812,'Insumos e Serviços'!$A:$F,4,0)</f>
        <v>AUXILIAR DE ENCANADOR OU BOMBEIRO HIDRÁULICO COM ENCARGOS COMPLEMENTARES</v>
      </c>
      <c r="E812" s="12" t="str">
        <f>VLOOKUP(B812,'Insumos e Serviços'!$A:$F,5,0)</f>
        <v>H</v>
      </c>
      <c r="F812" s="66">
        <v>1.1359999999999999</v>
      </c>
      <c r="G812" s="15">
        <f>VLOOKUP(B812,'Insumos e Serviços'!$A:$F,6,0)</f>
        <v>17.78</v>
      </c>
      <c r="H812" s="15">
        <f t="shared" ref="H812:H819" si="97">TRUNC(F812*G812,2)</f>
        <v>20.190000000000001</v>
      </c>
    </row>
    <row r="813" spans="1:8" x14ac:dyDescent="0.2">
      <c r="A813" s="13" t="str">
        <f>VLOOKUP(B813,'Insumos e Serviços'!$A:$F,3,0)</f>
        <v>Composição</v>
      </c>
      <c r="B813" s="12" t="s">
        <v>3395</v>
      </c>
      <c r="C813" s="12" t="str">
        <f>VLOOKUP(B813,'Insumos e Serviços'!$A:$F,2,0)</f>
        <v>SINAPI</v>
      </c>
      <c r="D813" s="13" t="str">
        <f>VLOOKUP(B813,'Insumos e Serviços'!$A:$F,4,0)</f>
        <v>ENCANADOR OU BOMBEIRO HIDRÁULICO COM ENCARGOS COMPLEMENTARES</v>
      </c>
      <c r="E813" s="12" t="str">
        <f>VLOOKUP(B813,'Insumos e Serviços'!$A:$F,5,0)</f>
        <v>H</v>
      </c>
      <c r="F813" s="66">
        <v>1.1359999999999999</v>
      </c>
      <c r="G813" s="15">
        <f>VLOOKUP(B813,'Insumos e Serviços'!$A:$F,6,0)</f>
        <v>22.76</v>
      </c>
      <c r="H813" s="15">
        <f t="shared" si="97"/>
        <v>25.85</v>
      </c>
    </row>
    <row r="814" spans="1:8" x14ac:dyDescent="0.2">
      <c r="A814" s="13" t="str">
        <f>VLOOKUP(B814,'Insumos e Serviços'!$A:$F,3,0)</f>
        <v>Insumo</v>
      </c>
      <c r="B814" s="12" t="s">
        <v>3030</v>
      </c>
      <c r="C814" s="12" t="str">
        <f>VLOOKUP(B814,'Insumos e Serviços'!$A:$F,2,0)</f>
        <v>SINAPI</v>
      </c>
      <c r="D814" s="13" t="str">
        <f>VLOOKUP(B814,'Insumos e Serviços'!$A:$F,4,0)</f>
        <v>SOLUCAO LIMPADORA PARA PVC, FRASCO COM 1000 CM3</v>
      </c>
      <c r="E814" s="12" t="str">
        <f>VLOOKUP(B814,'Insumos e Serviços'!$A:$F,5,0)</f>
        <v>UN</v>
      </c>
      <c r="F814" s="66">
        <v>5.7000000000000002E-2</v>
      </c>
      <c r="G814" s="15">
        <f>VLOOKUP(B814,'Insumos e Serviços'!$A:$F,6,0)</f>
        <v>69.03</v>
      </c>
      <c r="H814" s="15">
        <f t="shared" si="97"/>
        <v>3.93</v>
      </c>
    </row>
    <row r="815" spans="1:8" x14ac:dyDescent="0.2">
      <c r="A815" s="13" t="str">
        <f>VLOOKUP(B815,'Insumos e Serviços'!$A:$F,3,0)</f>
        <v>Insumo</v>
      </c>
      <c r="B815" s="12" t="s">
        <v>2549</v>
      </c>
      <c r="C815" s="12" t="str">
        <f>VLOOKUP(B815,'Insumos e Serviços'!$A:$F,2,0)</f>
        <v>SINAPI</v>
      </c>
      <c r="D815" s="13" t="str">
        <f>VLOOKUP(B815,'Insumos e Serviços'!$A:$F,4,0)</f>
        <v>ADESIVO PLASTICO PARA PVC, FRASCO COM 175 GR</v>
      </c>
      <c r="E815" s="12" t="str">
        <f>VLOOKUP(B815,'Insumos e Serviços'!$A:$F,5,0)</f>
        <v>UN</v>
      </c>
      <c r="F815" s="66">
        <v>0.48</v>
      </c>
      <c r="G815" s="15">
        <f>VLOOKUP(B815,'Insumos e Serviços'!$A:$F,6,0)</f>
        <v>25.23</v>
      </c>
      <c r="H815" s="15">
        <f t="shared" si="97"/>
        <v>12.11</v>
      </c>
    </row>
    <row r="816" spans="1:8" x14ac:dyDescent="0.2">
      <c r="A816" s="13" t="str">
        <f>VLOOKUP(B816,'Insumos e Serviços'!$A:$F,3,0)</f>
        <v>Insumo</v>
      </c>
      <c r="B816" s="12" t="s">
        <v>2601</v>
      </c>
      <c r="C816" s="12" t="str">
        <f>VLOOKUP(B816,'Insumos e Serviços'!$A:$F,2,0)</f>
        <v>SINAPI</v>
      </c>
      <c r="D816" s="13" t="str">
        <f>VLOOKUP(B816,'Insumos e Serviços'!$A:$F,4,0)</f>
        <v>LIXA D'AGUA EM FOLHA, GRAO 100</v>
      </c>
      <c r="E816" s="12" t="str">
        <f>VLOOKUP(B816,'Insumos e Serviços'!$A:$F,5,0)</f>
        <v>UN</v>
      </c>
      <c r="F816" s="66">
        <v>3.2000000000000001E-2</v>
      </c>
      <c r="G816" s="15">
        <f>VLOOKUP(B816,'Insumos e Serviços'!$A:$F,6,0)</f>
        <v>2.0499999999999998</v>
      </c>
      <c r="H816" s="15">
        <f t="shared" si="97"/>
        <v>0.06</v>
      </c>
    </row>
    <row r="817" spans="1:8" x14ac:dyDescent="0.2">
      <c r="A817" s="13" t="str">
        <f>VLOOKUP(B817,'Insumos e Serviços'!$A:$F,3,0)</f>
        <v>Insumo</v>
      </c>
      <c r="B817" s="12" t="s">
        <v>2318</v>
      </c>
      <c r="C817" s="12" t="str">
        <f>VLOOKUP(B817,'Insumos e Serviços'!$A:$F,2,0)</f>
        <v>Próprio</v>
      </c>
      <c r="D817" s="13" t="str">
        <f>VLOOKUP(B817,'Insumos e Serviços'!$A:$F,4,0)</f>
        <v>Cruzeta PVC sold. marrom diam. 85mm (3'')</v>
      </c>
      <c r="E817" s="12" t="str">
        <f>VLOOKUP(B817,'Insumos e Serviços'!$A:$F,5,0)</f>
        <v>un</v>
      </c>
      <c r="F817" s="66">
        <v>1</v>
      </c>
      <c r="G817" s="15">
        <f>VLOOKUP(B817,'Insumos e Serviços'!$A:$F,6,0)</f>
        <v>54.91</v>
      </c>
      <c r="H817" s="15">
        <f t="shared" si="97"/>
        <v>54.91</v>
      </c>
    </row>
    <row r="818" spans="1:8" ht="22.5" x14ac:dyDescent="0.2">
      <c r="A818" s="13" t="str">
        <f>VLOOKUP(B818,'Insumos e Serviços'!$A:$F,3,0)</f>
        <v>Insumo</v>
      </c>
      <c r="B818" s="12" t="s">
        <v>2304</v>
      </c>
      <c r="C818" s="12" t="str">
        <f>VLOOKUP(B818,'Insumos e Serviços'!$A:$F,2,0)</f>
        <v>SINAPI</v>
      </c>
      <c r="D818" s="13" t="str">
        <f>VLOOKUP(B818,'Insumos e Serviços'!$A:$F,4,0)</f>
        <v>BUCHA DE REDUCAO DE PVC, SOLDAVEL, CURTA, COM 85 X 75 MM, PARA AGUA FRIA PREDIAL</v>
      </c>
      <c r="E818" s="12" t="str">
        <f>VLOOKUP(B818,'Insumos e Serviços'!$A:$F,5,0)</f>
        <v>UN</v>
      </c>
      <c r="F818" s="66">
        <v>1</v>
      </c>
      <c r="G818" s="15">
        <f>VLOOKUP(B818,'Insumos e Serviços'!$A:$F,6,0)</f>
        <v>14.66</v>
      </c>
      <c r="H818" s="15">
        <f t="shared" si="97"/>
        <v>14.66</v>
      </c>
    </row>
    <row r="819" spans="1:8" ht="23.25" thickBot="1" x14ac:dyDescent="0.25">
      <c r="A819" s="13" t="str">
        <f>VLOOKUP(B819,'Insumos e Serviços'!$A:$F,3,0)</f>
        <v>Insumo</v>
      </c>
      <c r="B819" s="12" t="s">
        <v>2302</v>
      </c>
      <c r="C819" s="12" t="str">
        <f>VLOOKUP(B819,'Insumos e Serviços'!$A:$F,2,0)</f>
        <v>SINAPI</v>
      </c>
      <c r="D819" s="13" t="str">
        <f>VLOOKUP(B819,'Insumos e Serviços'!$A:$F,4,0)</f>
        <v>BUCHA DE REDUCAO DE PVC, SOLDAVEL, LONGA, COM 85 X 60 MM, PARA AGUA FRIA PREDIAL</v>
      </c>
      <c r="E819" s="12" t="str">
        <f>VLOOKUP(B819,'Insumos e Serviços'!$A:$F,5,0)</f>
        <v>UN</v>
      </c>
      <c r="F819" s="66">
        <v>1</v>
      </c>
      <c r="G819" s="15">
        <f>VLOOKUP(B819,'Insumos e Serviços'!$A:$F,6,0)</f>
        <v>21.71</v>
      </c>
      <c r="H819" s="15">
        <f t="shared" si="97"/>
        <v>21.71</v>
      </c>
    </row>
    <row r="820" spans="1:8" ht="15" thickTop="1" x14ac:dyDescent="0.2">
      <c r="A820" s="54"/>
      <c r="B820" s="79"/>
      <c r="C820" s="54"/>
      <c r="D820" s="54"/>
      <c r="E820" s="54"/>
      <c r="F820" s="54"/>
      <c r="G820" s="54"/>
      <c r="H820" s="54"/>
    </row>
    <row r="821" spans="1:8" x14ac:dyDescent="0.2">
      <c r="A821" s="68" t="s">
        <v>796</v>
      </c>
      <c r="B821" s="67" t="str">
        <f>VLOOKUP(A821,'Orçamento Sintético'!$A:$H,2,0)</f>
        <v xml:space="preserve"> MPDFT0249 </v>
      </c>
      <c r="C821" s="67" t="str">
        <f>VLOOKUP(A821,'Orçamento Sintético'!$A:$H,3,0)</f>
        <v>Próprio</v>
      </c>
      <c r="D821" s="68" t="str">
        <f>VLOOKUP(A821,'Orçamento Sintético'!$A:$H,4,0)</f>
        <v>Cruzeta PVC 75x50mm com redução para32mm</v>
      </c>
      <c r="E821" s="67" t="str">
        <f>VLOOKUP(A821,'Orçamento Sintético'!$A:$H,5,0)</f>
        <v>un</v>
      </c>
      <c r="F821" s="113"/>
      <c r="G821" s="114"/>
      <c r="H821" s="116">
        <f>SUM(H822:H828)</f>
        <v>103.22</v>
      </c>
    </row>
    <row r="822" spans="1:8" ht="22.5" x14ac:dyDescent="0.2">
      <c r="A822" s="13" t="str">
        <f>VLOOKUP(B822,'Insumos e Serviços'!$A:$F,3,0)</f>
        <v>Composição</v>
      </c>
      <c r="B822" s="12" t="s">
        <v>3622</v>
      </c>
      <c r="C822" s="12" t="str">
        <f>VLOOKUP(B822,'Insumos e Serviços'!$A:$F,2,0)</f>
        <v>SINAPI</v>
      </c>
      <c r="D822" s="13" t="str">
        <f>VLOOKUP(B822,'Insumos e Serviços'!$A:$F,4,0)</f>
        <v>LUVA DE REDUÇÃO, PVC, SOLDÁVEL, DN 40MM X 32MM, INSTALADO EM RAMAL OU SUB-RAMAL DE ÁGUA - FORNECIMENTO E INSTALAÇÃO. AF_12/2014</v>
      </c>
      <c r="E822" s="12" t="str">
        <f>VLOOKUP(B822,'Insumos e Serviços'!$A:$F,5,0)</f>
        <v>UN</v>
      </c>
      <c r="F822" s="66">
        <v>1</v>
      </c>
      <c r="G822" s="15">
        <f>VLOOKUP(B822,'Insumos e Serviços'!$A:$F,6,0)</f>
        <v>11.26</v>
      </c>
      <c r="H822" s="15">
        <f t="shared" ref="H822:H828" si="98">TRUNC(F822*G822,2)</f>
        <v>11.26</v>
      </c>
    </row>
    <row r="823" spans="1:8" x14ac:dyDescent="0.2">
      <c r="A823" s="13" t="str">
        <f>VLOOKUP(B823,'Insumos e Serviços'!$A:$F,3,0)</f>
        <v>Composição</v>
      </c>
      <c r="B823" s="12" t="s">
        <v>3393</v>
      </c>
      <c r="C823" s="12" t="str">
        <f>VLOOKUP(B823,'Insumos e Serviços'!$A:$F,2,0)</f>
        <v>SINAPI</v>
      </c>
      <c r="D823" s="13" t="str">
        <f>VLOOKUP(B823,'Insumos e Serviços'!$A:$F,4,0)</f>
        <v>AUXILIAR DE ENCANADOR OU BOMBEIRO HIDRÁULICO COM ENCARGOS COMPLEMENTARES</v>
      </c>
      <c r="E823" s="12" t="str">
        <f>VLOOKUP(B823,'Insumos e Serviços'!$A:$F,5,0)</f>
        <v>H</v>
      </c>
      <c r="F823" s="66">
        <v>1.0249999999999999</v>
      </c>
      <c r="G823" s="15">
        <f>VLOOKUP(B823,'Insumos e Serviços'!$A:$F,6,0)</f>
        <v>17.78</v>
      </c>
      <c r="H823" s="15">
        <f t="shared" si="98"/>
        <v>18.22</v>
      </c>
    </row>
    <row r="824" spans="1:8" x14ac:dyDescent="0.2">
      <c r="A824" s="13" t="str">
        <f>VLOOKUP(B824,'Insumos e Serviços'!$A:$F,3,0)</f>
        <v>Composição</v>
      </c>
      <c r="B824" s="12" t="s">
        <v>3395</v>
      </c>
      <c r="C824" s="12" t="str">
        <f>VLOOKUP(B824,'Insumos e Serviços'!$A:$F,2,0)</f>
        <v>SINAPI</v>
      </c>
      <c r="D824" s="13" t="str">
        <f>VLOOKUP(B824,'Insumos e Serviços'!$A:$F,4,0)</f>
        <v>ENCANADOR OU BOMBEIRO HIDRÁULICO COM ENCARGOS COMPLEMENTARES</v>
      </c>
      <c r="E824" s="12" t="str">
        <f>VLOOKUP(B824,'Insumos e Serviços'!$A:$F,5,0)</f>
        <v>H</v>
      </c>
      <c r="F824" s="66">
        <v>1.0249999999999999</v>
      </c>
      <c r="G824" s="15">
        <f>VLOOKUP(B824,'Insumos e Serviços'!$A:$F,6,0)</f>
        <v>22.76</v>
      </c>
      <c r="H824" s="15">
        <f t="shared" si="98"/>
        <v>23.32</v>
      </c>
    </row>
    <row r="825" spans="1:8" ht="22.5" x14ac:dyDescent="0.2">
      <c r="A825" s="13" t="str">
        <f>VLOOKUP(B825,'Insumos e Serviços'!$A:$F,3,0)</f>
        <v>Composição</v>
      </c>
      <c r="B825" s="12" t="s">
        <v>3622</v>
      </c>
      <c r="C825" s="12" t="str">
        <f>VLOOKUP(B825,'Insumos e Serviços'!$A:$F,2,0)</f>
        <v>SINAPI</v>
      </c>
      <c r="D825" s="13" t="str">
        <f>VLOOKUP(B825,'Insumos e Serviços'!$A:$F,4,0)</f>
        <v>LUVA DE REDUÇÃO, PVC, SOLDÁVEL, DN 40MM X 32MM, INSTALADO EM RAMAL OU SUB-RAMAL DE ÁGUA - FORNECIMENTO E INSTALAÇÃO. AF_12/2014</v>
      </c>
      <c r="E825" s="12" t="str">
        <f>VLOOKUP(B825,'Insumos e Serviços'!$A:$F,5,0)</f>
        <v>UN</v>
      </c>
      <c r="F825" s="66">
        <v>1</v>
      </c>
      <c r="G825" s="15">
        <f>VLOOKUP(B825,'Insumos e Serviços'!$A:$F,6,0)</f>
        <v>11.26</v>
      </c>
      <c r="H825" s="15">
        <f t="shared" si="98"/>
        <v>11.26</v>
      </c>
    </row>
    <row r="826" spans="1:8" x14ac:dyDescent="0.2">
      <c r="A826" s="13" t="str">
        <f>VLOOKUP(B826,'Insumos e Serviços'!$A:$F,3,0)</f>
        <v>Insumo</v>
      </c>
      <c r="B826" s="12" t="s">
        <v>3030</v>
      </c>
      <c r="C826" s="12" t="str">
        <f>VLOOKUP(B826,'Insumos e Serviços'!$A:$F,2,0)</f>
        <v>SINAPI</v>
      </c>
      <c r="D826" s="13" t="str">
        <f>VLOOKUP(B826,'Insumos e Serviços'!$A:$F,4,0)</f>
        <v>SOLUCAO LIMPADORA PARA PVC, FRASCO COM 1000 CM3</v>
      </c>
      <c r="E826" s="12" t="str">
        <f>VLOOKUP(B826,'Insumos e Serviços'!$A:$F,5,0)</f>
        <v>UN</v>
      </c>
      <c r="F826" s="66">
        <v>0.104</v>
      </c>
      <c r="G826" s="15">
        <f>VLOOKUP(B826,'Insumos e Serviços'!$A:$F,6,0)</f>
        <v>69.03</v>
      </c>
      <c r="H826" s="15">
        <f t="shared" si="98"/>
        <v>7.17</v>
      </c>
    </row>
    <row r="827" spans="1:8" x14ac:dyDescent="0.2">
      <c r="A827" s="13" t="str">
        <f>VLOOKUP(B827,'Insumos e Serviços'!$A:$F,3,0)</f>
        <v>Insumo</v>
      </c>
      <c r="B827" s="12" t="s">
        <v>2549</v>
      </c>
      <c r="C827" s="12" t="str">
        <f>VLOOKUP(B827,'Insumos e Serviços'!$A:$F,2,0)</f>
        <v>SINAPI</v>
      </c>
      <c r="D827" s="13" t="str">
        <f>VLOOKUP(B827,'Insumos e Serviços'!$A:$F,4,0)</f>
        <v>ADESIVO PLASTICO PARA PVC, FRASCO COM 175 GR</v>
      </c>
      <c r="E827" s="12" t="str">
        <f>VLOOKUP(B827,'Insumos e Serviços'!$A:$F,5,0)</f>
        <v>UN</v>
      </c>
      <c r="F827" s="66">
        <v>6.8000000000000005E-2</v>
      </c>
      <c r="G827" s="15">
        <f>VLOOKUP(B827,'Insumos e Serviços'!$A:$F,6,0)</f>
        <v>25.23</v>
      </c>
      <c r="H827" s="15">
        <f t="shared" si="98"/>
        <v>1.71</v>
      </c>
    </row>
    <row r="828" spans="1:8" ht="15" thickBot="1" x14ac:dyDescent="0.25">
      <c r="A828" s="13" t="str">
        <f>VLOOKUP(B828,'Insumos e Serviços'!$A:$F,3,0)</f>
        <v>Insumo</v>
      </c>
      <c r="B828" s="12" t="s">
        <v>2288</v>
      </c>
      <c r="C828" s="12" t="str">
        <f>VLOOKUP(B828,'Insumos e Serviços'!$A:$F,2,0)</f>
        <v>Próprio</v>
      </c>
      <c r="D828" s="13" t="str">
        <f>VLOOKUP(B828,'Insumos e Serviços'!$A:$F,4,0)</f>
        <v>Cruzeta PVC sold. marrom diam. 75mm (2 1/2'')</v>
      </c>
      <c r="E828" s="12" t="str">
        <f>VLOOKUP(B828,'Insumos e Serviços'!$A:$F,5,0)</f>
        <v>un</v>
      </c>
      <c r="F828" s="66">
        <v>1</v>
      </c>
      <c r="G828" s="15">
        <f>VLOOKUP(B828,'Insumos e Serviços'!$A:$F,6,0)</f>
        <v>30.28</v>
      </c>
      <c r="H828" s="15">
        <f t="shared" si="98"/>
        <v>30.28</v>
      </c>
    </row>
    <row r="829" spans="1:8" ht="15" thickTop="1" x14ac:dyDescent="0.2">
      <c r="A829" s="54"/>
      <c r="B829" s="79"/>
      <c r="C829" s="54"/>
      <c r="D829" s="54"/>
      <c r="E829" s="54"/>
      <c r="F829" s="54"/>
      <c r="G829" s="54"/>
      <c r="H829" s="54"/>
    </row>
    <row r="830" spans="1:8" ht="22.5" x14ac:dyDescent="0.2">
      <c r="A830" s="68" t="s">
        <v>799</v>
      </c>
      <c r="B830" s="67" t="str">
        <f>VLOOKUP(A830,'Orçamento Sintético'!$A:$H,2,0)</f>
        <v xml:space="preserve"> MPDFT0250 </v>
      </c>
      <c r="C830" s="67" t="str">
        <f>VLOOKUP(A830,'Orçamento Sintético'!$A:$H,3,0)</f>
        <v>Próprio</v>
      </c>
      <c r="D830" s="68" t="str">
        <f>VLOOKUP(A830,'Orçamento Sintético'!$A:$H,4,0)</f>
        <v>(Cópia de C1750 Seinfra) Luva de redução, PVC, soldável, dn 85x75mm - fornecimento e instalação</v>
      </c>
      <c r="E830" s="67" t="str">
        <f>VLOOKUP(A830,'Orçamento Sintético'!$A:$H,5,0)</f>
        <v>un</v>
      </c>
      <c r="F830" s="113"/>
      <c r="G830" s="114"/>
      <c r="H830" s="116">
        <f>SUM(H831:H836)</f>
        <v>66.64</v>
      </c>
    </row>
    <row r="831" spans="1:8" x14ac:dyDescent="0.2">
      <c r="A831" s="13" t="str">
        <f>VLOOKUP(B831,'Insumos e Serviços'!$A:$F,3,0)</f>
        <v>Composição</v>
      </c>
      <c r="B831" s="12" t="s">
        <v>3395</v>
      </c>
      <c r="C831" s="12" t="str">
        <f>VLOOKUP(B831,'Insumos e Serviços'!$A:$F,2,0)</f>
        <v>SINAPI</v>
      </c>
      <c r="D831" s="13" t="str">
        <f>VLOOKUP(B831,'Insumos e Serviços'!$A:$F,4,0)</f>
        <v>ENCANADOR OU BOMBEIRO HIDRÁULICO COM ENCARGOS COMPLEMENTARES</v>
      </c>
      <c r="E831" s="12" t="str">
        <f>VLOOKUP(B831,'Insumos e Serviços'!$A:$F,5,0)</f>
        <v>H</v>
      </c>
      <c r="F831" s="66">
        <v>0.185</v>
      </c>
      <c r="G831" s="15">
        <f>VLOOKUP(B831,'Insumos e Serviços'!$A:$F,6,0)</f>
        <v>22.76</v>
      </c>
      <c r="H831" s="15">
        <f t="shared" ref="H831:H836" si="99">TRUNC(F831*G831,2)</f>
        <v>4.21</v>
      </c>
    </row>
    <row r="832" spans="1:8" x14ac:dyDescent="0.2">
      <c r="A832" s="13" t="str">
        <f>VLOOKUP(B832,'Insumos e Serviços'!$A:$F,3,0)</f>
        <v>Composição</v>
      </c>
      <c r="B832" s="12" t="s">
        <v>3393</v>
      </c>
      <c r="C832" s="12" t="str">
        <f>VLOOKUP(B832,'Insumos e Serviços'!$A:$F,2,0)</f>
        <v>SINAPI</v>
      </c>
      <c r="D832" s="13" t="str">
        <f>VLOOKUP(B832,'Insumos e Serviços'!$A:$F,4,0)</f>
        <v>AUXILIAR DE ENCANADOR OU BOMBEIRO HIDRÁULICO COM ENCARGOS COMPLEMENTARES</v>
      </c>
      <c r="E832" s="12" t="str">
        <f>VLOOKUP(B832,'Insumos e Serviços'!$A:$F,5,0)</f>
        <v>H</v>
      </c>
      <c r="F832" s="66">
        <v>0.185</v>
      </c>
      <c r="G832" s="15">
        <f>VLOOKUP(B832,'Insumos e Serviços'!$A:$F,6,0)</f>
        <v>17.78</v>
      </c>
      <c r="H832" s="15">
        <f t="shared" si="99"/>
        <v>3.28</v>
      </c>
    </row>
    <row r="833" spans="1:8" x14ac:dyDescent="0.2">
      <c r="A833" s="13" t="str">
        <f>VLOOKUP(B833,'Insumos e Serviços'!$A:$F,3,0)</f>
        <v>Insumo</v>
      </c>
      <c r="B833" s="12" t="s">
        <v>3030</v>
      </c>
      <c r="C833" s="12" t="str">
        <f>VLOOKUP(B833,'Insumos e Serviços'!$A:$F,2,0)</f>
        <v>SINAPI</v>
      </c>
      <c r="D833" s="13" t="str">
        <f>VLOOKUP(B833,'Insumos e Serviços'!$A:$F,4,0)</f>
        <v>SOLUCAO LIMPADORA PARA PVC, FRASCO COM 1000 CM3</v>
      </c>
      <c r="E833" s="12" t="str">
        <f>VLOOKUP(B833,'Insumos e Serviços'!$A:$F,5,0)</f>
        <v>UN</v>
      </c>
      <c r="F833" s="66">
        <v>5.6000000000000001E-2</v>
      </c>
      <c r="G833" s="15">
        <f>VLOOKUP(B833,'Insumos e Serviços'!$A:$F,6,0)</f>
        <v>69.03</v>
      </c>
      <c r="H833" s="15">
        <f t="shared" si="99"/>
        <v>3.86</v>
      </c>
    </row>
    <row r="834" spans="1:8" x14ac:dyDescent="0.2">
      <c r="A834" s="13" t="str">
        <f>VLOOKUP(B834,'Insumos e Serviços'!$A:$F,3,0)</f>
        <v>Insumo</v>
      </c>
      <c r="B834" s="12" t="s">
        <v>2979</v>
      </c>
      <c r="C834" s="12" t="str">
        <f>VLOOKUP(B834,'Insumos e Serviços'!$A:$F,2,0)</f>
        <v>SINAPI</v>
      </c>
      <c r="D834" s="13" t="str">
        <f>VLOOKUP(B834,'Insumos e Serviços'!$A:$F,4,0)</f>
        <v>ADESIVO PLASTICO PARA PVC, FRASCO COM 850 GR</v>
      </c>
      <c r="E834" s="12" t="str">
        <f>VLOOKUP(B834,'Insumos e Serviços'!$A:$F,5,0)</f>
        <v>UN</v>
      </c>
      <c r="F834" s="66">
        <v>3.6999999999999998E-2</v>
      </c>
      <c r="G834" s="15">
        <f>VLOOKUP(B834,'Insumos e Serviços'!$A:$F,6,0)</f>
        <v>79.489999999999995</v>
      </c>
      <c r="H834" s="15">
        <f t="shared" si="99"/>
        <v>2.94</v>
      </c>
    </row>
    <row r="835" spans="1:8" x14ac:dyDescent="0.2">
      <c r="A835" s="13" t="str">
        <f>VLOOKUP(B835,'Insumos e Serviços'!$A:$F,3,0)</f>
        <v>Insumo</v>
      </c>
      <c r="B835" s="12" t="s">
        <v>2332</v>
      </c>
      <c r="C835" s="12" t="str">
        <f>VLOOKUP(B835,'Insumos e Serviços'!$A:$F,2,0)</f>
        <v>SINAPI</v>
      </c>
      <c r="D835" s="13" t="str">
        <f>VLOOKUP(B835,'Insumos e Serviços'!$A:$F,4,0)</f>
        <v>LUVA DE CORRER, PVC PBA, JE, DN 75 / DE 85 MM, PARA REDE AGUA (NBR 10351)</v>
      </c>
      <c r="E835" s="12" t="str">
        <f>VLOOKUP(B835,'Insumos e Serviços'!$A:$F,5,0)</f>
        <v>UN</v>
      </c>
      <c r="F835" s="66">
        <v>1</v>
      </c>
      <c r="G835" s="15">
        <f>VLOOKUP(B835,'Insumos e Serviços'!$A:$F,6,0)</f>
        <v>37.69</v>
      </c>
      <c r="H835" s="15">
        <f t="shared" si="99"/>
        <v>37.69</v>
      </c>
    </row>
    <row r="836" spans="1:8" ht="23.25" thickBot="1" x14ac:dyDescent="0.25">
      <c r="A836" s="13" t="str">
        <f>VLOOKUP(B836,'Insumos e Serviços'!$A:$F,3,0)</f>
        <v>Insumo</v>
      </c>
      <c r="B836" s="12" t="s">
        <v>2304</v>
      </c>
      <c r="C836" s="12" t="str">
        <f>VLOOKUP(B836,'Insumos e Serviços'!$A:$F,2,0)</f>
        <v>SINAPI</v>
      </c>
      <c r="D836" s="13" t="str">
        <f>VLOOKUP(B836,'Insumos e Serviços'!$A:$F,4,0)</f>
        <v>BUCHA DE REDUCAO DE PVC, SOLDAVEL, CURTA, COM 85 X 75 MM, PARA AGUA FRIA PREDIAL</v>
      </c>
      <c r="E836" s="12" t="str">
        <f>VLOOKUP(B836,'Insumos e Serviços'!$A:$F,5,0)</f>
        <v>UN</v>
      </c>
      <c r="F836" s="66">
        <v>1</v>
      </c>
      <c r="G836" s="15">
        <f>VLOOKUP(B836,'Insumos e Serviços'!$A:$F,6,0)</f>
        <v>14.66</v>
      </c>
      <c r="H836" s="15">
        <f t="shared" si="99"/>
        <v>14.66</v>
      </c>
    </row>
    <row r="837" spans="1:8" ht="15" thickTop="1" x14ac:dyDescent="0.2">
      <c r="A837" s="54"/>
      <c r="B837" s="79"/>
      <c r="C837" s="54"/>
      <c r="D837" s="54"/>
      <c r="E837" s="54"/>
      <c r="F837" s="54"/>
      <c r="G837" s="54"/>
      <c r="H837" s="54"/>
    </row>
    <row r="838" spans="1:8" ht="22.5" x14ac:dyDescent="0.2">
      <c r="A838" s="68" t="s">
        <v>802</v>
      </c>
      <c r="B838" s="67" t="str">
        <f>VLOOKUP(A838,'Orçamento Sintético'!$A:$H,2,0)</f>
        <v xml:space="preserve"> MPDFT0251 </v>
      </c>
      <c r="C838" s="67" t="str">
        <f>VLOOKUP(A838,'Orçamento Sintético'!$A:$H,3,0)</f>
        <v>Próprio</v>
      </c>
      <c r="D838" s="68" t="str">
        <f>VLOOKUP(A838,'Orçamento Sintético'!$A:$H,4,0)</f>
        <v>Copia da SINAPI (89611+89575) - Luva de redução, PVC, soldável, dn 75x32mm - fornecimento e instalação</v>
      </c>
      <c r="E838" s="67" t="str">
        <f>VLOOKUP(A838,'Orçamento Sintético'!$A:$H,5,0)</f>
        <v>UN</v>
      </c>
      <c r="F838" s="113"/>
      <c r="G838" s="114"/>
      <c r="H838" s="116">
        <f>SUM(H839:H846)</f>
        <v>63.7</v>
      </c>
    </row>
    <row r="839" spans="1:8" x14ac:dyDescent="0.2">
      <c r="A839" s="13" t="str">
        <f>VLOOKUP(B839,'Insumos e Serviços'!$A:$F,3,0)</f>
        <v>Composição</v>
      </c>
      <c r="B839" s="12" t="s">
        <v>3393</v>
      </c>
      <c r="C839" s="12" t="str">
        <f>VLOOKUP(B839,'Insumos e Serviços'!$A:$F,2,0)</f>
        <v>SINAPI</v>
      </c>
      <c r="D839" s="13" t="str">
        <f>VLOOKUP(B839,'Insumos e Serviços'!$A:$F,4,0)</f>
        <v>AUXILIAR DE ENCANADOR OU BOMBEIRO HIDRÁULICO COM ENCARGOS COMPLEMENTARES</v>
      </c>
      <c r="E839" s="12" t="str">
        <f>VLOOKUP(B839,'Insumos e Serviços'!$A:$F,5,0)</f>
        <v>H</v>
      </c>
      <c r="F839" s="66">
        <v>0.17599999999999999</v>
      </c>
      <c r="G839" s="15">
        <f>VLOOKUP(B839,'Insumos e Serviços'!$A:$F,6,0)</f>
        <v>17.78</v>
      </c>
      <c r="H839" s="15">
        <f t="shared" ref="H839:H846" si="100">TRUNC(F839*G839,2)</f>
        <v>3.12</v>
      </c>
    </row>
    <row r="840" spans="1:8" x14ac:dyDescent="0.2">
      <c r="A840" s="13" t="str">
        <f>VLOOKUP(B840,'Insumos e Serviços'!$A:$F,3,0)</f>
        <v>Composição</v>
      </c>
      <c r="B840" s="12" t="s">
        <v>3395</v>
      </c>
      <c r="C840" s="12" t="str">
        <f>VLOOKUP(B840,'Insumos e Serviços'!$A:$F,2,0)</f>
        <v>SINAPI</v>
      </c>
      <c r="D840" s="13" t="str">
        <f>VLOOKUP(B840,'Insumos e Serviços'!$A:$F,4,0)</f>
        <v>ENCANADOR OU BOMBEIRO HIDRÁULICO COM ENCARGOS COMPLEMENTARES</v>
      </c>
      <c r="E840" s="12" t="str">
        <f>VLOOKUP(B840,'Insumos e Serviços'!$A:$F,5,0)</f>
        <v>H</v>
      </c>
      <c r="F840" s="66">
        <v>0.17599999999999999</v>
      </c>
      <c r="G840" s="15">
        <f>VLOOKUP(B840,'Insumos e Serviços'!$A:$F,6,0)</f>
        <v>22.76</v>
      </c>
      <c r="H840" s="15">
        <f t="shared" si="100"/>
        <v>4</v>
      </c>
    </row>
    <row r="841" spans="1:8" x14ac:dyDescent="0.2">
      <c r="A841" s="13" t="str">
        <f>VLOOKUP(B841,'Insumos e Serviços'!$A:$F,3,0)</f>
        <v>Insumo</v>
      </c>
      <c r="B841" s="12" t="s">
        <v>2979</v>
      </c>
      <c r="C841" s="12" t="str">
        <f>VLOOKUP(B841,'Insumos e Serviços'!$A:$F,2,0)</f>
        <v>SINAPI</v>
      </c>
      <c r="D841" s="13" t="str">
        <f>VLOOKUP(B841,'Insumos e Serviços'!$A:$F,4,0)</f>
        <v>ADESIVO PLASTICO PARA PVC, FRASCO COM 850 GR</v>
      </c>
      <c r="E841" s="12" t="str">
        <f>VLOOKUP(B841,'Insumos e Serviços'!$A:$F,5,0)</f>
        <v>UN</v>
      </c>
      <c r="F841" s="66">
        <v>5.8000000000000003E-2</v>
      </c>
      <c r="G841" s="15">
        <f>VLOOKUP(B841,'Insumos e Serviços'!$A:$F,6,0)</f>
        <v>79.489999999999995</v>
      </c>
      <c r="H841" s="15">
        <f t="shared" si="100"/>
        <v>4.6100000000000003</v>
      </c>
    </row>
    <row r="842" spans="1:8" x14ac:dyDescent="0.2">
      <c r="A842" s="13" t="str">
        <f>VLOOKUP(B842,'Insumos e Serviços'!$A:$F,3,0)</f>
        <v>Insumo</v>
      </c>
      <c r="B842" s="12" t="s">
        <v>2431</v>
      </c>
      <c r="C842" s="12" t="str">
        <f>VLOOKUP(B842,'Insumos e Serviços'!$A:$F,2,0)</f>
        <v>SINAPI</v>
      </c>
      <c r="D842" s="13" t="str">
        <f>VLOOKUP(B842,'Insumos e Serviços'!$A:$F,4,0)</f>
        <v>LUVA PVC SOLDAVEL, 75 MM, PARA AGUA FRIA PREDIAL</v>
      </c>
      <c r="E842" s="12" t="str">
        <f>VLOOKUP(B842,'Insumos e Serviços'!$A:$F,5,0)</f>
        <v>UN</v>
      </c>
      <c r="F842" s="66">
        <v>1</v>
      </c>
      <c r="G842" s="15">
        <f>VLOOKUP(B842,'Insumos e Serviços'!$A:$F,6,0)</f>
        <v>22.72</v>
      </c>
      <c r="H842" s="15">
        <f t="shared" si="100"/>
        <v>22.72</v>
      </c>
    </row>
    <row r="843" spans="1:8" x14ac:dyDescent="0.2">
      <c r="A843" s="13" t="str">
        <f>VLOOKUP(B843,'Insumos e Serviços'!$A:$F,3,0)</f>
        <v>Insumo</v>
      </c>
      <c r="B843" s="12" t="s">
        <v>3030</v>
      </c>
      <c r="C843" s="12" t="str">
        <f>VLOOKUP(B843,'Insumos e Serviços'!$A:$F,2,0)</f>
        <v>SINAPI</v>
      </c>
      <c r="D843" s="13" t="str">
        <f>VLOOKUP(B843,'Insumos e Serviços'!$A:$F,4,0)</f>
        <v>SOLUCAO LIMPADORA PARA PVC, FRASCO COM 1000 CM3</v>
      </c>
      <c r="E843" s="12" t="str">
        <f>VLOOKUP(B843,'Insumos e Serviços'!$A:$F,5,0)</f>
        <v>UN</v>
      </c>
      <c r="F843" s="66">
        <v>7.3999999999999996E-2</v>
      </c>
      <c r="G843" s="15">
        <f>VLOOKUP(B843,'Insumos e Serviços'!$A:$F,6,0)</f>
        <v>69.03</v>
      </c>
      <c r="H843" s="15">
        <f t="shared" si="100"/>
        <v>5.0999999999999996</v>
      </c>
    </row>
    <row r="844" spans="1:8" x14ac:dyDescent="0.2">
      <c r="A844" s="13" t="str">
        <f>VLOOKUP(B844,'Insumos e Serviços'!$A:$F,3,0)</f>
        <v>Insumo</v>
      </c>
      <c r="B844" s="12" t="s">
        <v>2601</v>
      </c>
      <c r="C844" s="12" t="str">
        <f>VLOOKUP(B844,'Insumos e Serviços'!$A:$F,2,0)</f>
        <v>SINAPI</v>
      </c>
      <c r="D844" s="13" t="str">
        <f>VLOOKUP(B844,'Insumos e Serviços'!$A:$F,4,0)</f>
        <v>LIXA D'AGUA EM FOLHA, GRAO 100</v>
      </c>
      <c r="E844" s="12" t="str">
        <f>VLOOKUP(B844,'Insumos e Serviços'!$A:$F,5,0)</f>
        <v>UN</v>
      </c>
      <c r="F844" s="66">
        <v>5.8999999999999997E-2</v>
      </c>
      <c r="G844" s="15">
        <f>VLOOKUP(B844,'Insumos e Serviços'!$A:$F,6,0)</f>
        <v>2.0499999999999998</v>
      </c>
      <c r="H844" s="15">
        <f t="shared" si="100"/>
        <v>0.12</v>
      </c>
    </row>
    <row r="845" spans="1:8" ht="22.5" x14ac:dyDescent="0.2">
      <c r="A845" s="13" t="str">
        <f>VLOOKUP(B845,'Insumos e Serviços'!$A:$F,3,0)</f>
        <v>Insumo</v>
      </c>
      <c r="B845" s="12" t="s">
        <v>2268</v>
      </c>
      <c r="C845" s="12" t="str">
        <f>VLOOKUP(B845,'Insumos e Serviços'!$A:$F,2,0)</f>
        <v>SINAPI</v>
      </c>
      <c r="D845" s="13" t="str">
        <f>VLOOKUP(B845,'Insumos e Serviços'!$A:$F,4,0)</f>
        <v>BUCHA DE REDUCAO DE PVC, SOLDAVEL, LONGA, COM 50 X 32 MM, PARA AGUA FRIA PREDIAL</v>
      </c>
      <c r="E845" s="12" t="str">
        <f>VLOOKUP(B845,'Insumos e Serviços'!$A:$F,5,0)</f>
        <v>UN</v>
      </c>
      <c r="F845" s="66">
        <v>1</v>
      </c>
      <c r="G845" s="15">
        <f>VLOOKUP(B845,'Insumos e Serviços'!$A:$F,6,0)</f>
        <v>5.77</v>
      </c>
      <c r="H845" s="15">
        <f t="shared" si="100"/>
        <v>5.77</v>
      </c>
    </row>
    <row r="846" spans="1:8" ht="23.25" thickBot="1" x14ac:dyDescent="0.25">
      <c r="A846" s="13" t="str">
        <f>VLOOKUP(B846,'Insumos e Serviços'!$A:$F,3,0)</f>
        <v>Insumo</v>
      </c>
      <c r="B846" s="12" t="s">
        <v>2272</v>
      </c>
      <c r="C846" s="12" t="str">
        <f>VLOOKUP(B846,'Insumos e Serviços'!$A:$F,2,0)</f>
        <v>SINAPI</v>
      </c>
      <c r="D846" s="13" t="str">
        <f>VLOOKUP(B846,'Insumos e Serviços'!$A:$F,4,0)</f>
        <v>BUCHA DE REDUCAO DE PVC, SOLDAVEL, LONGA, COM 75 X 50 MM, PARA AGUA FRIA PREDIAL</v>
      </c>
      <c r="E846" s="12" t="str">
        <f>VLOOKUP(B846,'Insumos e Serviços'!$A:$F,5,0)</f>
        <v>UN</v>
      </c>
      <c r="F846" s="66">
        <v>1</v>
      </c>
      <c r="G846" s="15">
        <f>VLOOKUP(B846,'Insumos e Serviços'!$A:$F,6,0)</f>
        <v>18.260000000000002</v>
      </c>
      <c r="H846" s="15">
        <f t="shared" si="100"/>
        <v>18.260000000000002</v>
      </c>
    </row>
    <row r="847" spans="1:8" ht="15" thickTop="1" x14ac:dyDescent="0.2">
      <c r="A847" s="54"/>
      <c r="B847" s="79"/>
      <c r="C847" s="54"/>
      <c r="D847" s="54"/>
      <c r="E847" s="54"/>
      <c r="F847" s="54"/>
      <c r="G847" s="54"/>
      <c r="H847" s="54"/>
    </row>
    <row r="848" spans="1:8" ht="22.5" x14ac:dyDescent="0.2">
      <c r="A848" s="68" t="s">
        <v>805</v>
      </c>
      <c r="B848" s="67" t="str">
        <f>VLOOKUP(A848,'Orçamento Sintético'!$A:$H,2,0)</f>
        <v xml:space="preserve"> MPDFT0252 </v>
      </c>
      <c r="C848" s="67" t="str">
        <f>VLOOKUP(A848,'Orçamento Sintético'!$A:$H,3,0)</f>
        <v>Próprio</v>
      </c>
      <c r="D848" s="68" t="str">
        <f>VLOOKUP(A848,'Orçamento Sintético'!$A:$H,4,0)</f>
        <v>Copia da SEINFRA (C1749) - Luva de redução, PVC, soldável, dn 85x60mm - fornecimento e instalação</v>
      </c>
      <c r="E848" s="67" t="str">
        <f>VLOOKUP(A848,'Orçamento Sintético'!$A:$H,5,0)</f>
        <v>UN</v>
      </c>
      <c r="F848" s="113"/>
      <c r="G848" s="114"/>
      <c r="H848" s="116">
        <f>SUM(H849:H854)</f>
        <v>84.539999999999992</v>
      </c>
    </row>
    <row r="849" spans="1:8" x14ac:dyDescent="0.2">
      <c r="A849" s="13" t="str">
        <f>VLOOKUP(B849,'Insumos e Serviços'!$A:$F,3,0)</f>
        <v>Composição</v>
      </c>
      <c r="B849" s="12" t="s">
        <v>3395</v>
      </c>
      <c r="C849" s="12" t="str">
        <f>VLOOKUP(B849,'Insumos e Serviços'!$A:$F,2,0)</f>
        <v>SINAPI</v>
      </c>
      <c r="D849" s="13" t="str">
        <f>VLOOKUP(B849,'Insumos e Serviços'!$A:$F,4,0)</f>
        <v>ENCANADOR OU BOMBEIRO HIDRÁULICO COM ENCARGOS COMPLEMENTARES</v>
      </c>
      <c r="E849" s="12" t="str">
        <f>VLOOKUP(B849,'Insumos e Serviços'!$A:$F,5,0)</f>
        <v>H</v>
      </c>
      <c r="F849" s="66">
        <v>0.185</v>
      </c>
      <c r="G849" s="15">
        <f>VLOOKUP(B849,'Insumos e Serviços'!$A:$F,6,0)</f>
        <v>22.76</v>
      </c>
      <c r="H849" s="15">
        <f t="shared" ref="H849:H854" si="101">TRUNC(F849*G849,2)</f>
        <v>4.21</v>
      </c>
    </row>
    <row r="850" spans="1:8" x14ac:dyDescent="0.2">
      <c r="A850" s="13" t="str">
        <f>VLOOKUP(B850,'Insumos e Serviços'!$A:$F,3,0)</f>
        <v>Composição</v>
      </c>
      <c r="B850" s="12" t="s">
        <v>3393</v>
      </c>
      <c r="C850" s="12" t="str">
        <f>VLOOKUP(B850,'Insumos e Serviços'!$A:$F,2,0)</f>
        <v>SINAPI</v>
      </c>
      <c r="D850" s="13" t="str">
        <f>VLOOKUP(B850,'Insumos e Serviços'!$A:$F,4,0)</f>
        <v>AUXILIAR DE ENCANADOR OU BOMBEIRO HIDRÁULICO COM ENCARGOS COMPLEMENTARES</v>
      </c>
      <c r="E850" s="12" t="str">
        <f>VLOOKUP(B850,'Insumos e Serviços'!$A:$F,5,0)</f>
        <v>H</v>
      </c>
      <c r="F850" s="66">
        <v>0.185</v>
      </c>
      <c r="G850" s="15">
        <f>VLOOKUP(B850,'Insumos e Serviços'!$A:$F,6,0)</f>
        <v>17.78</v>
      </c>
      <c r="H850" s="15">
        <f t="shared" si="101"/>
        <v>3.28</v>
      </c>
    </row>
    <row r="851" spans="1:8" x14ac:dyDescent="0.2">
      <c r="A851" s="13" t="str">
        <f>VLOOKUP(B851,'Insumos e Serviços'!$A:$F,3,0)</f>
        <v>Insumo</v>
      </c>
      <c r="B851" s="12" t="s">
        <v>3030</v>
      </c>
      <c r="C851" s="12" t="str">
        <f>VLOOKUP(B851,'Insumos e Serviços'!$A:$F,2,0)</f>
        <v>SINAPI</v>
      </c>
      <c r="D851" s="13" t="str">
        <f>VLOOKUP(B851,'Insumos e Serviços'!$A:$F,4,0)</f>
        <v>SOLUCAO LIMPADORA PARA PVC, FRASCO COM 1000 CM3</v>
      </c>
      <c r="E851" s="12" t="str">
        <f>VLOOKUP(B851,'Insumos e Serviços'!$A:$F,5,0)</f>
        <v>UN</v>
      </c>
      <c r="F851" s="66">
        <v>4.4999999999999998E-2</v>
      </c>
      <c r="G851" s="15">
        <f>VLOOKUP(B851,'Insumos e Serviços'!$A:$F,6,0)</f>
        <v>69.03</v>
      </c>
      <c r="H851" s="15">
        <f t="shared" si="101"/>
        <v>3.1</v>
      </c>
    </row>
    <row r="852" spans="1:8" x14ac:dyDescent="0.2">
      <c r="A852" s="13" t="str">
        <f>VLOOKUP(B852,'Insumos e Serviços'!$A:$F,3,0)</f>
        <v>Insumo</v>
      </c>
      <c r="B852" s="12" t="s">
        <v>2979</v>
      </c>
      <c r="C852" s="12" t="str">
        <f>VLOOKUP(B852,'Insumos e Serviços'!$A:$F,2,0)</f>
        <v>SINAPI</v>
      </c>
      <c r="D852" s="13" t="str">
        <f>VLOOKUP(B852,'Insumos e Serviços'!$A:$F,4,0)</f>
        <v>ADESIVO PLASTICO PARA PVC, FRASCO COM 850 GR</v>
      </c>
      <c r="E852" s="12" t="str">
        <f>VLOOKUP(B852,'Insumos e Serviços'!$A:$F,5,0)</f>
        <v>UN</v>
      </c>
      <c r="F852" s="66">
        <v>3.0000000000000001E-3</v>
      </c>
      <c r="G852" s="15">
        <f>VLOOKUP(B852,'Insumos e Serviços'!$A:$F,6,0)</f>
        <v>79.489999999999995</v>
      </c>
      <c r="H852" s="15">
        <f t="shared" si="101"/>
        <v>0.23</v>
      </c>
    </row>
    <row r="853" spans="1:8" x14ac:dyDescent="0.2">
      <c r="A853" s="13" t="str">
        <f>VLOOKUP(B853,'Insumos e Serviços'!$A:$F,3,0)</f>
        <v>Insumo</v>
      </c>
      <c r="B853" s="12" t="s">
        <v>2741</v>
      </c>
      <c r="C853" s="12" t="str">
        <f>VLOOKUP(B853,'Insumos e Serviços'!$A:$F,2,0)</f>
        <v>SINAPI</v>
      </c>
      <c r="D853" s="13" t="str">
        <f>VLOOKUP(B853,'Insumos e Serviços'!$A:$F,4,0)</f>
        <v>LUVA PVC SOLDAVEL, 85 MM, PARA AGUA FRIA PREDIAL</v>
      </c>
      <c r="E853" s="12" t="str">
        <f>VLOOKUP(B853,'Insumos e Serviços'!$A:$F,5,0)</f>
        <v>UN</v>
      </c>
      <c r="F853" s="66">
        <v>1</v>
      </c>
      <c r="G853" s="15">
        <f>VLOOKUP(B853,'Insumos e Serviços'!$A:$F,6,0)</f>
        <v>52.01</v>
      </c>
      <c r="H853" s="15">
        <f t="shared" si="101"/>
        <v>52.01</v>
      </c>
    </row>
    <row r="854" spans="1:8" ht="23.25" thickBot="1" x14ac:dyDescent="0.25">
      <c r="A854" s="13" t="str">
        <f>VLOOKUP(B854,'Insumos e Serviços'!$A:$F,3,0)</f>
        <v>Insumo</v>
      </c>
      <c r="B854" s="12" t="s">
        <v>2302</v>
      </c>
      <c r="C854" s="12" t="str">
        <f>VLOOKUP(B854,'Insumos e Serviços'!$A:$F,2,0)</f>
        <v>SINAPI</v>
      </c>
      <c r="D854" s="13" t="str">
        <f>VLOOKUP(B854,'Insumos e Serviços'!$A:$F,4,0)</f>
        <v>BUCHA DE REDUCAO DE PVC, SOLDAVEL, LONGA, COM 85 X 60 MM, PARA AGUA FRIA PREDIAL</v>
      </c>
      <c r="E854" s="12" t="str">
        <f>VLOOKUP(B854,'Insumos e Serviços'!$A:$F,5,0)</f>
        <v>UN</v>
      </c>
      <c r="F854" s="66">
        <v>1</v>
      </c>
      <c r="G854" s="15">
        <f>VLOOKUP(B854,'Insumos e Serviços'!$A:$F,6,0)</f>
        <v>21.71</v>
      </c>
      <c r="H854" s="15">
        <f t="shared" si="101"/>
        <v>21.71</v>
      </c>
    </row>
    <row r="855" spans="1:8" ht="15" thickTop="1" x14ac:dyDescent="0.2">
      <c r="A855" s="54"/>
      <c r="B855" s="79"/>
      <c r="C855" s="54"/>
      <c r="D855" s="54"/>
      <c r="E855" s="54"/>
      <c r="F855" s="54"/>
      <c r="G855" s="54"/>
      <c r="H855" s="54"/>
    </row>
    <row r="856" spans="1:8" x14ac:dyDescent="0.2">
      <c r="A856" s="62" t="s">
        <v>826</v>
      </c>
      <c r="B856" s="64"/>
      <c r="C856" s="62"/>
      <c r="D856" s="62" t="s">
        <v>827</v>
      </c>
      <c r="E856" s="64"/>
      <c r="F856" s="65"/>
      <c r="G856" s="63"/>
      <c r="H856" s="75"/>
    </row>
    <row r="857" spans="1:8" ht="22.5" x14ac:dyDescent="0.2">
      <c r="A857" s="68" t="s">
        <v>828</v>
      </c>
      <c r="B857" s="67" t="str">
        <f>VLOOKUP(A857,'Orçamento Sintético'!$A:$H,2,0)</f>
        <v xml:space="preserve"> MPDFT0258 </v>
      </c>
      <c r="C857" s="67" t="str">
        <f>VLOOKUP(A857,'Orçamento Sintético'!$A:$H,3,0)</f>
        <v>Próprio</v>
      </c>
      <c r="D857" s="68" t="str">
        <f>VLOOKUP(A857,'Orçamento Sintético'!$A:$H,4,0)</f>
        <v>Copia - Copia da SINAPI (95470) - Bacia sanitária, cor branco gelo, Linha Monte Carlo cód. P.8.17, fab. Deca</v>
      </c>
      <c r="E857" s="67" t="str">
        <f>VLOOKUP(A857,'Orçamento Sintético'!$A:$H,5,0)</f>
        <v>UN</v>
      </c>
      <c r="F857" s="113"/>
      <c r="G857" s="114"/>
      <c r="H857" s="116">
        <f>SUM(H858:H865)</f>
        <v>1314.2</v>
      </c>
    </row>
    <row r="858" spans="1:8" x14ac:dyDescent="0.2">
      <c r="A858" s="13" t="str">
        <f>VLOOKUP(B858,'Insumos e Serviços'!$A:$F,3,0)</f>
        <v>Composição</v>
      </c>
      <c r="B858" s="12" t="s">
        <v>3395</v>
      </c>
      <c r="C858" s="12" t="str">
        <f>VLOOKUP(B858,'Insumos e Serviços'!$A:$F,2,0)</f>
        <v>SINAPI</v>
      </c>
      <c r="D858" s="13" t="str">
        <f>VLOOKUP(B858,'Insumos e Serviços'!$A:$F,4,0)</f>
        <v>ENCANADOR OU BOMBEIRO HIDRÁULICO COM ENCARGOS COMPLEMENTARES</v>
      </c>
      <c r="E858" s="12" t="str">
        <f>VLOOKUP(B858,'Insumos e Serviços'!$A:$F,5,0)</f>
        <v>H</v>
      </c>
      <c r="F858" s="66">
        <v>0.49680000000000002</v>
      </c>
      <c r="G858" s="15">
        <f>VLOOKUP(B858,'Insumos e Serviços'!$A:$F,6,0)</f>
        <v>22.76</v>
      </c>
      <c r="H858" s="15">
        <f t="shared" ref="H858:H865" si="102">TRUNC(F858*G858,2)</f>
        <v>11.3</v>
      </c>
    </row>
    <row r="859" spans="1:8" x14ac:dyDescent="0.2">
      <c r="A859" s="13" t="str">
        <f>VLOOKUP(B859,'Insumos e Serviços'!$A:$F,3,0)</f>
        <v>Composição</v>
      </c>
      <c r="B859" s="12" t="s">
        <v>3379</v>
      </c>
      <c r="C859" s="12" t="str">
        <f>VLOOKUP(B859,'Insumos e Serviços'!$A:$F,2,0)</f>
        <v>SINAPI</v>
      </c>
      <c r="D859" s="13" t="str">
        <f>VLOOKUP(B859,'Insumos e Serviços'!$A:$F,4,0)</f>
        <v>SERVENTE COM ENCARGOS COMPLEMENTARES</v>
      </c>
      <c r="E859" s="12" t="str">
        <f>VLOOKUP(B859,'Insumos e Serviços'!$A:$F,5,0)</f>
        <v>H</v>
      </c>
      <c r="F859" s="66">
        <v>0.34949999999999998</v>
      </c>
      <c r="G859" s="15">
        <f>VLOOKUP(B859,'Insumos e Serviços'!$A:$F,6,0)</f>
        <v>17.170000000000002</v>
      </c>
      <c r="H859" s="15">
        <f t="shared" si="102"/>
        <v>6</v>
      </c>
    </row>
    <row r="860" spans="1:8" x14ac:dyDescent="0.2">
      <c r="A860" s="13" t="str">
        <f>VLOOKUP(B860,'Insumos e Serviços'!$A:$F,3,0)</f>
        <v>Insumo</v>
      </c>
      <c r="B860" s="12" t="s">
        <v>2330</v>
      </c>
      <c r="C860" s="12" t="str">
        <f>VLOOKUP(B860,'Insumos e Serviços'!$A:$F,2,0)</f>
        <v>SINAPI</v>
      </c>
      <c r="D860" s="13" t="str">
        <f>VLOOKUP(B860,'Insumos e Serviços'!$A:$F,4,0)</f>
        <v>VEDACAO PVC, 100 MM, PARA SAIDA VASO SANITARIO</v>
      </c>
      <c r="E860" s="12" t="str">
        <f>VLOOKUP(B860,'Insumos e Serviços'!$A:$F,5,0)</f>
        <v>UN</v>
      </c>
      <c r="F860" s="66">
        <v>1</v>
      </c>
      <c r="G860" s="15">
        <f>VLOOKUP(B860,'Insumos e Serviços'!$A:$F,6,0)</f>
        <v>2.89</v>
      </c>
      <c r="H860" s="15">
        <f t="shared" si="102"/>
        <v>2.89</v>
      </c>
    </row>
    <row r="861" spans="1:8" ht="22.5" x14ac:dyDescent="0.2">
      <c r="A861" s="13" t="str">
        <f>VLOOKUP(B861,'Insumos e Serviços'!$A:$F,3,0)</f>
        <v>Insumo</v>
      </c>
      <c r="B861" s="12" t="s">
        <v>2583</v>
      </c>
      <c r="C861" s="12" t="str">
        <f>VLOOKUP(B861,'Insumos e Serviços'!$A:$F,2,0)</f>
        <v>SINAPI</v>
      </c>
      <c r="D861" s="13" t="str">
        <f>VLOOKUP(B861,'Insumos e Serviços'!$A:$F,4,0)</f>
        <v>PARAFUSO NIQUELADO COM ACABAMENTO CROMADO PARA FIXAR PECA SANITARIA, INCLUI PORCA CEGA, ARRUELA E BUCHA DE NYLON TAMANHO S-10</v>
      </c>
      <c r="E861" s="12" t="str">
        <f>VLOOKUP(B861,'Insumos e Serviços'!$A:$F,5,0)</f>
        <v>UN</v>
      </c>
      <c r="F861" s="66">
        <v>2</v>
      </c>
      <c r="G861" s="15">
        <f>VLOOKUP(B861,'Insumos e Serviços'!$A:$F,6,0)</f>
        <v>11.53</v>
      </c>
      <c r="H861" s="15">
        <f t="shared" si="102"/>
        <v>23.06</v>
      </c>
    </row>
    <row r="862" spans="1:8" x14ac:dyDescent="0.2">
      <c r="A862" s="13" t="str">
        <f>VLOOKUP(B862,'Insumos e Serviços'!$A:$F,3,0)</f>
        <v>Insumo</v>
      </c>
      <c r="B862" s="12" t="s">
        <v>2421</v>
      </c>
      <c r="C862" s="12" t="str">
        <f>VLOOKUP(B862,'Insumos e Serviços'!$A:$F,2,0)</f>
        <v>SINAPI</v>
      </c>
      <c r="D862" s="13" t="str">
        <f>VLOOKUP(B862,'Insumos e Serviços'!$A:$F,4,0)</f>
        <v>REJUNTE EPOXI BRANCO</v>
      </c>
      <c r="E862" s="12" t="str">
        <f>VLOOKUP(B862,'Insumos e Serviços'!$A:$F,5,0)</f>
        <v>KG</v>
      </c>
      <c r="F862" s="66">
        <v>8.8099999999999998E-2</v>
      </c>
      <c r="G862" s="15">
        <f>VLOOKUP(B862,'Insumos e Serviços'!$A:$F,6,0)</f>
        <v>55.65</v>
      </c>
      <c r="H862" s="15">
        <f t="shared" si="102"/>
        <v>4.9000000000000004</v>
      </c>
    </row>
    <row r="863" spans="1:8" x14ac:dyDescent="0.2">
      <c r="A863" s="13" t="str">
        <f>VLOOKUP(B863,'Insumos e Serviços'!$A:$F,3,0)</f>
        <v>Insumo</v>
      </c>
      <c r="B863" s="12" t="s">
        <v>2999</v>
      </c>
      <c r="C863" s="12" t="str">
        <f>VLOOKUP(B863,'Insumos e Serviços'!$A:$F,2,0)</f>
        <v>Próprio</v>
      </c>
      <c r="D863" s="13" t="str">
        <f>VLOOKUP(B863,'Insumos e Serviços'!$A:$F,4,0)</f>
        <v>Bacia sanitária, cor branco gelo, linha Monte Carlo, código P.8.17, fab. Deca</v>
      </c>
      <c r="E863" s="12" t="str">
        <f>VLOOKUP(B863,'Insumos e Serviços'!$A:$F,5,0)</f>
        <v>un</v>
      </c>
      <c r="F863" s="66">
        <v>1</v>
      </c>
      <c r="G863" s="15">
        <f>VLOOKUP(B863,'Insumos e Serviços'!$A:$F,6,0)</f>
        <v>317.69</v>
      </c>
      <c r="H863" s="15">
        <f t="shared" si="102"/>
        <v>317.69</v>
      </c>
    </row>
    <row r="864" spans="1:8" ht="22.5" x14ac:dyDescent="0.2">
      <c r="A864" s="13" t="str">
        <f>VLOOKUP(B864,'Insumos e Serviços'!$A:$F,3,0)</f>
        <v>Insumo</v>
      </c>
      <c r="B864" s="12" t="s">
        <v>3190</v>
      </c>
      <c r="C864" s="12" t="str">
        <f>VLOOKUP(B864,'Insumos e Serviços'!$A:$F,2,0)</f>
        <v>Próprio</v>
      </c>
      <c r="D864" s="13" t="str">
        <f>VLOOKUP(B864,'Insumos e Serviços'!$A:$F,4,0)</f>
        <v>Assento para bacia sanitária em poliéster, cor branco gelo, Linha Monte Carlo com fixação cromada, código AP. 81, fab. Deca</v>
      </c>
      <c r="E864" s="12" t="str">
        <f>VLOOKUP(B864,'Insumos e Serviços'!$A:$F,5,0)</f>
        <v>un</v>
      </c>
      <c r="F864" s="66">
        <v>1</v>
      </c>
      <c r="G864" s="15">
        <f>VLOOKUP(B864,'Insumos e Serviços'!$A:$F,6,0)</f>
        <v>912.91</v>
      </c>
      <c r="H864" s="15">
        <f t="shared" si="102"/>
        <v>912.91</v>
      </c>
    </row>
    <row r="865" spans="1:8" ht="15" thickBot="1" x14ac:dyDescent="0.25">
      <c r="A865" s="13" t="str">
        <f>VLOOKUP(B865,'Insumos e Serviços'!$A:$F,3,0)</f>
        <v>Insumo</v>
      </c>
      <c r="B865" s="12" t="s">
        <v>2585</v>
      </c>
      <c r="C865" s="12" t="str">
        <f>VLOOKUP(B865,'Insumos e Serviços'!$A:$F,2,0)</f>
        <v>Próprio</v>
      </c>
      <c r="D865" s="13" t="str">
        <f>VLOOKUP(B865,'Insumos e Serviços'!$A:$F,4,0)</f>
        <v>Tubo de ligação para vaso sanitário, cromado, código 1968C, fabricação Deca</v>
      </c>
      <c r="E865" s="12" t="str">
        <f>VLOOKUP(B865,'Insumos e Serviços'!$A:$F,5,0)</f>
        <v>un</v>
      </c>
      <c r="F865" s="66">
        <v>1</v>
      </c>
      <c r="G865" s="15">
        <f>VLOOKUP(B865,'Insumos e Serviços'!$A:$F,6,0)</f>
        <v>35.450000000000003</v>
      </c>
      <c r="H865" s="15">
        <f t="shared" si="102"/>
        <v>35.450000000000003</v>
      </c>
    </row>
    <row r="866" spans="1:8" ht="15" thickTop="1" x14ac:dyDescent="0.2">
      <c r="A866" s="54"/>
      <c r="B866" s="79"/>
      <c r="C866" s="54"/>
      <c r="D866" s="54"/>
      <c r="E866" s="54"/>
      <c r="F866" s="54"/>
      <c r="G866" s="54"/>
      <c r="H866" s="54"/>
    </row>
    <row r="867" spans="1:8" ht="22.5" x14ac:dyDescent="0.2">
      <c r="A867" s="68" t="s">
        <v>831</v>
      </c>
      <c r="B867" s="67" t="str">
        <f>VLOOKUP(A867,'Orçamento Sintético'!$A:$H,2,0)</f>
        <v xml:space="preserve"> MPDFT0128 </v>
      </c>
      <c r="C867" s="67" t="str">
        <f>VLOOKUP(A867,'Orçamento Sintético'!$A:$H,3,0)</f>
        <v>Próprio</v>
      </c>
      <c r="D867" s="68" t="str">
        <f>VLOOKUP(A867,'Orçamento Sintético'!$A:$H,4,0)</f>
        <v>Copia - Copia da SINAPI (95471) - Bacia sanitária, Linha Vogue Plus Conforto, cor branco gelo, código P. 510, fabricação Deca ou similar</v>
      </c>
      <c r="E867" s="67" t="str">
        <f>VLOOKUP(A867,'Orçamento Sintético'!$A:$H,5,0)</f>
        <v>UN</v>
      </c>
      <c r="F867" s="113"/>
      <c r="G867" s="114"/>
      <c r="H867" s="116">
        <f>SUM(H868:H875)</f>
        <v>1386.8000000000002</v>
      </c>
    </row>
    <row r="868" spans="1:8" x14ac:dyDescent="0.2">
      <c r="A868" s="13" t="str">
        <f>VLOOKUP(B868,'Insumos e Serviços'!$A:$F,3,0)</f>
        <v>Composição</v>
      </c>
      <c r="B868" s="12" t="s">
        <v>3395</v>
      </c>
      <c r="C868" s="12" t="str">
        <f>VLOOKUP(B868,'Insumos e Serviços'!$A:$F,2,0)</f>
        <v>SINAPI</v>
      </c>
      <c r="D868" s="13" t="str">
        <f>VLOOKUP(B868,'Insumos e Serviços'!$A:$F,4,0)</f>
        <v>ENCANADOR OU BOMBEIRO HIDRÁULICO COM ENCARGOS COMPLEMENTARES</v>
      </c>
      <c r="E868" s="12" t="str">
        <f>VLOOKUP(B868,'Insumos e Serviços'!$A:$F,5,0)</f>
        <v>H</v>
      </c>
      <c r="F868" s="66">
        <v>1.1539999999999999</v>
      </c>
      <c r="G868" s="15">
        <f>VLOOKUP(B868,'Insumos e Serviços'!$A:$F,6,0)</f>
        <v>22.76</v>
      </c>
      <c r="H868" s="15">
        <f t="shared" ref="H868:H875" si="103">TRUNC(F868*G868,2)</f>
        <v>26.26</v>
      </c>
    </row>
    <row r="869" spans="1:8" x14ac:dyDescent="0.2">
      <c r="A869" s="13" t="str">
        <f>VLOOKUP(B869,'Insumos e Serviços'!$A:$F,3,0)</f>
        <v>Composição</v>
      </c>
      <c r="B869" s="12" t="s">
        <v>3379</v>
      </c>
      <c r="C869" s="12" t="str">
        <f>VLOOKUP(B869,'Insumos e Serviços'!$A:$F,2,0)</f>
        <v>SINAPI</v>
      </c>
      <c r="D869" s="13" t="str">
        <f>VLOOKUP(B869,'Insumos e Serviços'!$A:$F,4,0)</f>
        <v>SERVENTE COM ENCARGOS COMPLEMENTARES</v>
      </c>
      <c r="E869" s="12" t="str">
        <f>VLOOKUP(B869,'Insumos e Serviços'!$A:$F,5,0)</f>
        <v>H</v>
      </c>
      <c r="F869" s="66">
        <v>0.55649999999999999</v>
      </c>
      <c r="G869" s="15">
        <f>VLOOKUP(B869,'Insumos e Serviços'!$A:$F,6,0)</f>
        <v>17.170000000000002</v>
      </c>
      <c r="H869" s="15">
        <f t="shared" si="103"/>
        <v>9.5500000000000007</v>
      </c>
    </row>
    <row r="870" spans="1:8" x14ac:dyDescent="0.2">
      <c r="A870" s="13" t="str">
        <f>VLOOKUP(B870,'Insumos e Serviços'!$A:$F,3,0)</f>
        <v>Insumo</v>
      </c>
      <c r="B870" s="12" t="s">
        <v>2330</v>
      </c>
      <c r="C870" s="12" t="str">
        <f>VLOOKUP(B870,'Insumos e Serviços'!$A:$F,2,0)</f>
        <v>SINAPI</v>
      </c>
      <c r="D870" s="13" t="str">
        <f>VLOOKUP(B870,'Insumos e Serviços'!$A:$F,4,0)</f>
        <v>VEDACAO PVC, 100 MM, PARA SAIDA VASO SANITARIO</v>
      </c>
      <c r="E870" s="12" t="str">
        <f>VLOOKUP(B870,'Insumos e Serviços'!$A:$F,5,0)</f>
        <v>UN</v>
      </c>
      <c r="F870" s="66">
        <v>1</v>
      </c>
      <c r="G870" s="15">
        <f>VLOOKUP(B870,'Insumos e Serviços'!$A:$F,6,0)</f>
        <v>2.89</v>
      </c>
      <c r="H870" s="15">
        <f t="shared" si="103"/>
        <v>2.89</v>
      </c>
    </row>
    <row r="871" spans="1:8" ht="22.5" x14ac:dyDescent="0.2">
      <c r="A871" s="13" t="str">
        <f>VLOOKUP(B871,'Insumos e Serviços'!$A:$F,3,0)</f>
        <v>Insumo</v>
      </c>
      <c r="B871" s="12" t="s">
        <v>2402</v>
      </c>
      <c r="C871" s="12" t="str">
        <f>VLOOKUP(B871,'Insumos e Serviços'!$A:$F,2,0)</f>
        <v>SINAPI</v>
      </c>
      <c r="D871" s="13" t="str">
        <f>VLOOKUP(B871,'Insumos e Serviços'!$A:$F,4,0)</f>
        <v>CONJUNTO DE LIGACAO PARA BACIA SANITARIA EM PLASTICO BRANCO COM TUBO, CANOPLA E ANEL DE EXPANSAO (TUBO 1.1/2 '' X 20 CM)</v>
      </c>
      <c r="E871" s="12" t="str">
        <f>VLOOKUP(B871,'Insumos e Serviços'!$A:$F,5,0)</f>
        <v>UN</v>
      </c>
      <c r="F871" s="66">
        <v>1</v>
      </c>
      <c r="G871" s="15">
        <f>VLOOKUP(B871,'Insumos e Serviços'!$A:$F,6,0)</f>
        <v>9.9700000000000006</v>
      </c>
      <c r="H871" s="15">
        <f t="shared" si="103"/>
        <v>9.9700000000000006</v>
      </c>
    </row>
    <row r="872" spans="1:8" ht="22.5" x14ac:dyDescent="0.2">
      <c r="A872" s="13" t="str">
        <f>VLOOKUP(B872,'Insumos e Serviços'!$A:$F,3,0)</f>
        <v>Insumo</v>
      </c>
      <c r="B872" s="12" t="s">
        <v>2583</v>
      </c>
      <c r="C872" s="12" t="str">
        <f>VLOOKUP(B872,'Insumos e Serviços'!$A:$F,2,0)</f>
        <v>SINAPI</v>
      </c>
      <c r="D872" s="13" t="str">
        <f>VLOOKUP(B872,'Insumos e Serviços'!$A:$F,4,0)</f>
        <v>PARAFUSO NIQUELADO COM ACABAMENTO CROMADO PARA FIXAR PECA SANITARIA, INCLUI PORCA CEGA, ARRUELA E BUCHA DE NYLON TAMANHO S-10</v>
      </c>
      <c r="E872" s="12" t="str">
        <f>VLOOKUP(B872,'Insumos e Serviços'!$A:$F,5,0)</f>
        <v>UN</v>
      </c>
      <c r="F872" s="66">
        <v>2</v>
      </c>
      <c r="G872" s="15">
        <f>VLOOKUP(B872,'Insumos e Serviços'!$A:$F,6,0)</f>
        <v>11.53</v>
      </c>
      <c r="H872" s="15">
        <f t="shared" si="103"/>
        <v>23.06</v>
      </c>
    </row>
    <row r="873" spans="1:8" x14ac:dyDescent="0.2">
      <c r="A873" s="13" t="str">
        <f>VLOOKUP(B873,'Insumos e Serviços'!$A:$F,3,0)</f>
        <v>Insumo</v>
      </c>
      <c r="B873" s="12" t="s">
        <v>2421</v>
      </c>
      <c r="C873" s="12" t="str">
        <f>VLOOKUP(B873,'Insumos e Serviços'!$A:$F,2,0)</f>
        <v>SINAPI</v>
      </c>
      <c r="D873" s="13" t="str">
        <f>VLOOKUP(B873,'Insumos e Serviços'!$A:$F,4,0)</f>
        <v>REJUNTE EPOXI BRANCO</v>
      </c>
      <c r="E873" s="12" t="str">
        <f>VLOOKUP(B873,'Insumos e Serviços'!$A:$F,5,0)</f>
        <v>KG</v>
      </c>
      <c r="F873" s="66">
        <v>8.8099999999999998E-2</v>
      </c>
      <c r="G873" s="15">
        <f>VLOOKUP(B873,'Insumos e Serviços'!$A:$F,6,0)</f>
        <v>55.65</v>
      </c>
      <c r="H873" s="15">
        <f t="shared" si="103"/>
        <v>4.9000000000000004</v>
      </c>
    </row>
    <row r="874" spans="1:8" x14ac:dyDescent="0.2">
      <c r="A874" s="13" t="str">
        <f>VLOOKUP(B874,'Insumos e Serviços'!$A:$F,3,0)</f>
        <v>Insumo</v>
      </c>
      <c r="B874" s="12" t="s">
        <v>2913</v>
      </c>
      <c r="C874" s="12" t="str">
        <f>VLOOKUP(B874,'Insumos e Serviços'!$A:$F,2,0)</f>
        <v>Próprio</v>
      </c>
      <c r="D874" s="13" t="str">
        <f>VLOOKUP(B874,'Insumos e Serviços'!$A:$F,4,0)</f>
        <v>Bacia sanitária, Linha Vogue Plus Conforto, cor branco gelo, código P. 510, fab. Deca</v>
      </c>
      <c r="E874" s="12" t="str">
        <f>VLOOKUP(B874,'Insumos e Serviços'!$A:$F,5,0)</f>
        <v>un</v>
      </c>
      <c r="F874" s="66">
        <v>1</v>
      </c>
      <c r="G874" s="15">
        <f>VLOOKUP(B874,'Insumos e Serviços'!$A:$F,6,0)</f>
        <v>583.45000000000005</v>
      </c>
      <c r="H874" s="15">
        <f t="shared" si="103"/>
        <v>583.45000000000005</v>
      </c>
    </row>
    <row r="875" spans="1:8" ht="23.25" thickBot="1" x14ac:dyDescent="0.25">
      <c r="A875" s="13" t="str">
        <f>VLOOKUP(B875,'Insumos e Serviços'!$A:$F,3,0)</f>
        <v>Insumo</v>
      </c>
      <c r="B875" s="12" t="s">
        <v>2947</v>
      </c>
      <c r="C875" s="12" t="str">
        <f>VLOOKUP(B875,'Insumos e Serviços'!$A:$F,2,0)</f>
        <v>Próprio</v>
      </c>
      <c r="D875" s="13" t="str">
        <f>VLOOKUP(B875,'Insumos e Serviços'!$A:$F,4,0)</f>
        <v>Assento para bacia sanitária em poliéster, cor branco gelo, Linha Vogue Plus Conforto, código AP. 51, fab. Deca</v>
      </c>
      <c r="E875" s="12" t="str">
        <f>VLOOKUP(B875,'Insumos e Serviços'!$A:$F,5,0)</f>
        <v>un</v>
      </c>
      <c r="F875" s="66">
        <v>1</v>
      </c>
      <c r="G875" s="15">
        <f>VLOOKUP(B875,'Insumos e Serviços'!$A:$F,6,0)</f>
        <v>726.72</v>
      </c>
      <c r="H875" s="15">
        <f t="shared" si="103"/>
        <v>726.72</v>
      </c>
    </row>
    <row r="876" spans="1:8" ht="15" thickTop="1" x14ac:dyDescent="0.2">
      <c r="A876" s="54"/>
      <c r="B876" s="79"/>
      <c r="C876" s="54"/>
      <c r="D876" s="54"/>
      <c r="E876" s="54"/>
      <c r="F876" s="54"/>
      <c r="G876" s="54"/>
      <c r="H876" s="54"/>
    </row>
    <row r="877" spans="1:8" ht="33.75" x14ac:dyDescent="0.2">
      <c r="A877" s="68" t="s">
        <v>834</v>
      </c>
      <c r="B877" s="67" t="str">
        <f>VLOOKUP(A877,'Orçamento Sintético'!$A:$H,2,0)</f>
        <v xml:space="preserve"> MPDFT0259 </v>
      </c>
      <c r="C877" s="67" t="str">
        <f>VLOOKUP(A877,'Orçamento Sintético'!$A:$H,3,0)</f>
        <v>Próprio</v>
      </c>
      <c r="D877" s="68" t="str">
        <f>VLOOKUP(A877,'Orçamento Sintético'!$A:$H,4,0)</f>
        <v>Copia da (SINAPI 99635+SBC 190802) - Válvula de descarga com acabamento cromado duplo acionamento, antivandalismo, Linha Hidra Duo 1 1/2”, cód. 2545.C.112PRO e 4900.C.DUO.PRO, fab. Deca ou similar equivalente</v>
      </c>
      <c r="E877" s="67" t="str">
        <f>VLOOKUP(A877,'Orçamento Sintético'!$A:$H,5,0)</f>
        <v>UN</v>
      </c>
      <c r="F877" s="113"/>
      <c r="G877" s="114"/>
      <c r="H877" s="116">
        <f>SUM(H878:H882)</f>
        <v>414.44</v>
      </c>
    </row>
    <row r="878" spans="1:8" x14ac:dyDescent="0.2">
      <c r="A878" s="13" t="str">
        <f>VLOOKUP(B878,'Insumos e Serviços'!$A:$F,3,0)</f>
        <v>Composição</v>
      </c>
      <c r="B878" s="12" t="s">
        <v>3393</v>
      </c>
      <c r="C878" s="12" t="str">
        <f>VLOOKUP(B878,'Insumos e Serviços'!$A:$F,2,0)</f>
        <v>SINAPI</v>
      </c>
      <c r="D878" s="13" t="str">
        <f>VLOOKUP(B878,'Insumos e Serviços'!$A:$F,4,0)</f>
        <v>AUXILIAR DE ENCANADOR OU BOMBEIRO HIDRÁULICO COM ENCARGOS COMPLEMENTARES</v>
      </c>
      <c r="E878" s="12" t="str">
        <f>VLOOKUP(B878,'Insumos e Serviços'!$A:$F,5,0)</f>
        <v>H</v>
      </c>
      <c r="F878" s="66">
        <v>1.64</v>
      </c>
      <c r="G878" s="15">
        <f>VLOOKUP(B878,'Insumos e Serviços'!$A:$F,6,0)</f>
        <v>17.78</v>
      </c>
      <c r="H878" s="15">
        <f t="shared" ref="H878:H882" si="104">TRUNC(F878*G878,2)</f>
        <v>29.15</v>
      </c>
    </row>
    <row r="879" spans="1:8" x14ac:dyDescent="0.2">
      <c r="A879" s="13" t="str">
        <f>VLOOKUP(B879,'Insumos e Serviços'!$A:$F,3,0)</f>
        <v>Composição</v>
      </c>
      <c r="B879" s="12" t="s">
        <v>3395</v>
      </c>
      <c r="C879" s="12" t="str">
        <f>VLOOKUP(B879,'Insumos e Serviços'!$A:$F,2,0)</f>
        <v>SINAPI</v>
      </c>
      <c r="D879" s="13" t="str">
        <f>VLOOKUP(B879,'Insumos e Serviços'!$A:$F,4,0)</f>
        <v>ENCANADOR OU BOMBEIRO HIDRÁULICO COM ENCARGOS COMPLEMENTARES</v>
      </c>
      <c r="E879" s="12" t="str">
        <f>VLOOKUP(B879,'Insumos e Serviços'!$A:$F,5,0)</f>
        <v>H</v>
      </c>
      <c r="F879" s="66">
        <v>1.64</v>
      </c>
      <c r="G879" s="15">
        <f>VLOOKUP(B879,'Insumos e Serviços'!$A:$F,6,0)</f>
        <v>22.76</v>
      </c>
      <c r="H879" s="15">
        <f t="shared" si="104"/>
        <v>37.32</v>
      </c>
    </row>
    <row r="880" spans="1:8" x14ac:dyDescent="0.2">
      <c r="A880" s="13" t="str">
        <f>VLOOKUP(B880,'Insumos e Serviços'!$A:$F,3,0)</f>
        <v>Insumo</v>
      </c>
      <c r="B880" s="12" t="s">
        <v>2427</v>
      </c>
      <c r="C880" s="12" t="str">
        <f>VLOOKUP(B880,'Insumos e Serviços'!$A:$F,2,0)</f>
        <v>SINAPI</v>
      </c>
      <c r="D880" s="13" t="str">
        <f>VLOOKUP(B880,'Insumos e Serviços'!$A:$F,4,0)</f>
        <v>FITA VEDA ROSCA EM ROLOS DE 18 MM X 50 M (L X C)</v>
      </c>
      <c r="E880" s="12" t="str">
        <f>VLOOKUP(B880,'Insumos e Serviços'!$A:$F,5,0)</f>
        <v>UN</v>
      </c>
      <c r="F880" s="66">
        <v>1.9E-2</v>
      </c>
      <c r="G880" s="15">
        <f>VLOOKUP(B880,'Insumos e Serviços'!$A:$F,6,0)</f>
        <v>14.38</v>
      </c>
      <c r="H880" s="15">
        <f t="shared" si="104"/>
        <v>0.27</v>
      </c>
    </row>
    <row r="881" spans="1:8" x14ac:dyDescent="0.2">
      <c r="A881" s="13" t="str">
        <f>VLOOKUP(B881,'Insumos e Serviços'!$A:$F,3,0)</f>
        <v>Insumo</v>
      </c>
      <c r="B881" s="12" t="s">
        <v>3067</v>
      </c>
      <c r="C881" s="12" t="str">
        <f>VLOOKUP(B881,'Insumos e Serviços'!$A:$F,2,0)</f>
        <v>Próprio</v>
      </c>
      <c r="D881" s="13" t="str">
        <f>VLOOKUP(B881,'Insumos e Serviços'!$A:$F,4,0)</f>
        <v>Válvula de descarga antivandalismo 1 1/2", 4900.C.DUO.PRO, fabricação Deca</v>
      </c>
      <c r="E881" s="12" t="str">
        <f>VLOOKUP(B881,'Insumos e Serviços'!$A:$F,5,0)</f>
        <v>un</v>
      </c>
      <c r="F881" s="66">
        <v>1</v>
      </c>
      <c r="G881" s="15">
        <f>VLOOKUP(B881,'Insumos e Serviços'!$A:$F,6,0)</f>
        <v>324.39999999999998</v>
      </c>
      <c r="H881" s="15">
        <f t="shared" si="104"/>
        <v>324.39999999999998</v>
      </c>
    </row>
    <row r="882" spans="1:8" ht="23.25" thickBot="1" x14ac:dyDescent="0.25">
      <c r="A882" s="13" t="str">
        <f>VLOOKUP(B882,'Insumos e Serviços'!$A:$F,3,0)</f>
        <v>Insumo</v>
      </c>
      <c r="B882" s="12" t="s">
        <v>2551</v>
      </c>
      <c r="C882" s="12" t="str">
        <f>VLOOKUP(B882,'Insumos e Serviços'!$A:$F,2,0)</f>
        <v>SINAPI</v>
      </c>
      <c r="D882" s="13" t="str">
        <f>VLOOKUP(B882,'Insumos e Serviços'!$A:$F,4,0)</f>
        <v>TUBO DE DESCARGA PVC, PARA LIGACAO CAIXA DE DESCARGA - EMBUTIR, 40 MM X 150 CM</v>
      </c>
      <c r="E882" s="12" t="str">
        <f>VLOOKUP(B882,'Insumos e Serviços'!$A:$F,5,0)</f>
        <v>UN</v>
      </c>
      <c r="F882" s="66">
        <v>1</v>
      </c>
      <c r="G882" s="15">
        <f>VLOOKUP(B882,'Insumos e Serviços'!$A:$F,6,0)</f>
        <v>23.3</v>
      </c>
      <c r="H882" s="15">
        <f t="shared" si="104"/>
        <v>23.3</v>
      </c>
    </row>
    <row r="883" spans="1:8" ht="15" thickTop="1" x14ac:dyDescent="0.2">
      <c r="A883" s="54"/>
      <c r="B883" s="79"/>
      <c r="C883" s="54"/>
      <c r="D883" s="54"/>
      <c r="E883" s="54"/>
      <c r="F883" s="54"/>
      <c r="G883" s="54"/>
      <c r="H883" s="54"/>
    </row>
    <row r="884" spans="1:8" ht="22.5" x14ac:dyDescent="0.2">
      <c r="A884" s="68" t="s">
        <v>837</v>
      </c>
      <c r="B884" s="67" t="str">
        <f>VLOOKUP(A884,'Orçamento Sintético'!$A:$H,2,0)</f>
        <v xml:space="preserve"> MPDFT0261 </v>
      </c>
      <c r="C884" s="67" t="str">
        <f>VLOOKUP(A884,'Orçamento Sintético'!$A:$H,3,0)</f>
        <v>Próprio</v>
      </c>
      <c r="D884" s="68" t="str">
        <f>VLOOKUP(A884,'Orçamento Sintético'!$A:$H,4,0)</f>
        <v>Copia da Sinapi (100858) - Mictório branco com sifão integrado, cód. M 715.17, fab. Deca - completo</v>
      </c>
      <c r="E884" s="67" t="str">
        <f>VLOOKUP(A884,'Orçamento Sintético'!$A:$H,5,0)</f>
        <v>un</v>
      </c>
      <c r="F884" s="113"/>
      <c r="G884" s="114"/>
      <c r="H884" s="116">
        <f>SUM(H885:H890)</f>
        <v>1290.5700000000002</v>
      </c>
    </row>
    <row r="885" spans="1:8" ht="22.5" x14ac:dyDescent="0.2">
      <c r="A885" s="13" t="str">
        <f>VLOOKUP(B885,'Insumos e Serviços'!$A:$F,3,0)</f>
        <v>Composição</v>
      </c>
      <c r="B885" s="12" t="s">
        <v>3620</v>
      </c>
      <c r="C885" s="12" t="str">
        <f>VLOOKUP(B885,'Insumos e Serviços'!$A:$F,2,0)</f>
        <v>SINAPI</v>
      </c>
      <c r="D885" s="13" t="str">
        <f>VLOOKUP(B885,'Insumos e Serviços'!$A:$F,4,0)</f>
        <v>MICTÓRIO SIFONADO LOUÇA BRANCA  PADRÃO MÉDIO  FORNECIMENTO E INSTALAÇÃO. AF_01/2020</v>
      </c>
      <c r="E885" s="12" t="str">
        <f>VLOOKUP(B885,'Insumos e Serviços'!$A:$F,5,0)</f>
        <v>UN</v>
      </c>
      <c r="F885" s="66">
        <v>1</v>
      </c>
      <c r="G885" s="15">
        <f>VLOOKUP(B885,'Insumos e Serviços'!$A:$F,6,0)</f>
        <v>551.76</v>
      </c>
      <c r="H885" s="15">
        <f t="shared" ref="H885:H890" si="105">TRUNC(F885*G885,2)</f>
        <v>551.76</v>
      </c>
    </row>
    <row r="886" spans="1:8" x14ac:dyDescent="0.2">
      <c r="A886" s="13" t="str">
        <f>VLOOKUP(B886,'Insumos e Serviços'!$A:$F,3,0)</f>
        <v>Composição</v>
      </c>
      <c r="B886" s="12" t="s">
        <v>3395</v>
      </c>
      <c r="C886" s="12" t="str">
        <f>VLOOKUP(B886,'Insumos e Serviços'!$A:$F,2,0)</f>
        <v>SINAPI</v>
      </c>
      <c r="D886" s="13" t="str">
        <f>VLOOKUP(B886,'Insumos e Serviços'!$A:$F,4,0)</f>
        <v>ENCANADOR OU BOMBEIRO HIDRÁULICO COM ENCARGOS COMPLEMENTARES</v>
      </c>
      <c r="E886" s="12" t="str">
        <f>VLOOKUP(B886,'Insumos e Serviços'!$A:$F,5,0)</f>
        <v>H</v>
      </c>
      <c r="F886" s="66">
        <v>0.3</v>
      </c>
      <c r="G886" s="15">
        <f>VLOOKUP(B886,'Insumos e Serviços'!$A:$F,6,0)</f>
        <v>22.76</v>
      </c>
      <c r="H886" s="15">
        <f t="shared" si="105"/>
        <v>6.82</v>
      </c>
    </row>
    <row r="887" spans="1:8" x14ac:dyDescent="0.2">
      <c r="A887" s="13" t="str">
        <f>VLOOKUP(B887,'Insumos e Serviços'!$A:$F,3,0)</f>
        <v>Composição</v>
      </c>
      <c r="B887" s="12" t="s">
        <v>3393</v>
      </c>
      <c r="C887" s="12" t="str">
        <f>VLOOKUP(B887,'Insumos e Serviços'!$A:$F,2,0)</f>
        <v>SINAPI</v>
      </c>
      <c r="D887" s="13" t="str">
        <f>VLOOKUP(B887,'Insumos e Serviços'!$A:$F,4,0)</f>
        <v>AUXILIAR DE ENCANADOR OU BOMBEIRO HIDRÁULICO COM ENCARGOS COMPLEMENTARES</v>
      </c>
      <c r="E887" s="12" t="str">
        <f>VLOOKUP(B887,'Insumos e Serviços'!$A:$F,5,0)</f>
        <v>H</v>
      </c>
      <c r="F887" s="66">
        <v>0.3</v>
      </c>
      <c r="G887" s="15">
        <f>VLOOKUP(B887,'Insumos e Serviços'!$A:$F,6,0)</f>
        <v>17.78</v>
      </c>
      <c r="H887" s="15">
        <f t="shared" si="105"/>
        <v>5.33</v>
      </c>
    </row>
    <row r="888" spans="1:8" ht="22.5" x14ac:dyDescent="0.2">
      <c r="A888" s="13" t="str">
        <f>VLOOKUP(B888,'Insumos e Serviços'!$A:$F,3,0)</f>
        <v>Insumo</v>
      </c>
      <c r="B888" s="12" t="s">
        <v>3061</v>
      </c>
      <c r="C888" s="12" t="str">
        <f>VLOOKUP(B888,'Insumos e Serviços'!$A:$F,2,0)</f>
        <v>Próprio</v>
      </c>
      <c r="D888" s="13" t="str">
        <f>VLOOKUP(B888,'Insumos e Serviços'!$A:$F,4,0)</f>
        <v>Válvula para mictório de fechamento automático, fab. Deca, Linha Decamatic, código 2570 C, acabamento cromado</v>
      </c>
      <c r="E888" s="12" t="str">
        <f>VLOOKUP(B888,'Insumos e Serviços'!$A:$F,5,0)</f>
        <v>un</v>
      </c>
      <c r="F888" s="66">
        <v>1</v>
      </c>
      <c r="G888" s="15">
        <f>VLOOKUP(B888,'Insumos e Serviços'!$A:$F,6,0)</f>
        <v>716.55</v>
      </c>
      <c r="H888" s="15">
        <f t="shared" si="105"/>
        <v>716.55</v>
      </c>
    </row>
    <row r="889" spans="1:8" ht="22.5" x14ac:dyDescent="0.2">
      <c r="A889" s="13" t="str">
        <f>VLOOKUP(B889,'Insumos e Serviços'!$A:$F,3,0)</f>
        <v>Insumo</v>
      </c>
      <c r="B889" s="12" t="s">
        <v>2402</v>
      </c>
      <c r="C889" s="12" t="str">
        <f>VLOOKUP(B889,'Insumos e Serviços'!$A:$F,2,0)</f>
        <v>SINAPI</v>
      </c>
      <c r="D889" s="13" t="str">
        <f>VLOOKUP(B889,'Insumos e Serviços'!$A:$F,4,0)</f>
        <v>CONJUNTO DE LIGACAO PARA BACIA SANITARIA EM PLASTICO BRANCO COM TUBO, CANOPLA E ANEL DE EXPANSAO (TUBO 1.1/2 '' X 20 CM)</v>
      </c>
      <c r="E889" s="12" t="str">
        <f>VLOOKUP(B889,'Insumos e Serviços'!$A:$F,5,0)</f>
        <v>UN</v>
      </c>
      <c r="F889" s="66">
        <v>1</v>
      </c>
      <c r="G889" s="15">
        <f>VLOOKUP(B889,'Insumos e Serviços'!$A:$F,6,0)</f>
        <v>9.9700000000000006</v>
      </c>
      <c r="H889" s="15">
        <f t="shared" si="105"/>
        <v>9.9700000000000006</v>
      </c>
    </row>
    <row r="890" spans="1:8" ht="15" thickBot="1" x14ac:dyDescent="0.25">
      <c r="A890" s="13" t="str">
        <f>VLOOKUP(B890,'Insumos e Serviços'!$A:$F,3,0)</f>
        <v>Insumo</v>
      </c>
      <c r="B890" s="12" t="s">
        <v>2276</v>
      </c>
      <c r="C890" s="12" t="str">
        <f>VLOOKUP(B890,'Insumos e Serviços'!$A:$F,2,0)</f>
        <v>SINAPI</v>
      </c>
      <c r="D890" s="13" t="str">
        <f>VLOOKUP(B890,'Insumos e Serviços'!$A:$F,4,0)</f>
        <v>FITA VEDA ROSCA EM ROLOS DE 18 MM X 10 M (L X C)</v>
      </c>
      <c r="E890" s="12" t="str">
        <f>VLOOKUP(B890,'Insumos e Serviços'!$A:$F,5,0)</f>
        <v>UN</v>
      </c>
      <c r="F890" s="66">
        <v>3.6499999999999998E-2</v>
      </c>
      <c r="G890" s="15">
        <f>VLOOKUP(B890,'Insumos e Serviços'!$A:$F,6,0)</f>
        <v>3.9</v>
      </c>
      <c r="H890" s="15">
        <f t="shared" si="105"/>
        <v>0.14000000000000001</v>
      </c>
    </row>
    <row r="891" spans="1:8" ht="15" thickTop="1" x14ac:dyDescent="0.2">
      <c r="A891" s="54"/>
      <c r="B891" s="79"/>
      <c r="C891" s="54"/>
      <c r="D891" s="54"/>
      <c r="E891" s="54"/>
      <c r="F891" s="54"/>
      <c r="G891" s="54"/>
      <c r="H891" s="54"/>
    </row>
    <row r="892" spans="1:8" ht="22.5" x14ac:dyDescent="0.2">
      <c r="A892" s="68" t="s">
        <v>840</v>
      </c>
      <c r="B892" s="67" t="str">
        <f>VLOOKUP(A892,'Orçamento Sintético'!$A:$H,2,0)</f>
        <v xml:space="preserve"> MPDFT0304 </v>
      </c>
      <c r="C892" s="67" t="str">
        <f>VLOOKUP(A892,'Orçamento Sintético'!$A:$H,3,0)</f>
        <v>Próprio</v>
      </c>
      <c r="D892" s="68" t="str">
        <f>VLOOKUP(A892,'Orçamento Sintético'!$A:$H,4,0)</f>
        <v>Copia da SINAPI (86904) - Lavatório de semi-encaixe (padrão), branco, fixado sobre a bancada. Linha Monte Carlo, cód.:L82.17, fab. Deca ou similar equivalante</v>
      </c>
      <c r="E892" s="67" t="str">
        <f>VLOOKUP(A892,'Orçamento Sintético'!$A:$H,5,0)</f>
        <v>UN</v>
      </c>
      <c r="F892" s="113"/>
      <c r="G892" s="114"/>
      <c r="H892" s="116">
        <f>SUM(H893:H897)</f>
        <v>334.94</v>
      </c>
    </row>
    <row r="893" spans="1:8" x14ac:dyDescent="0.2">
      <c r="A893" s="13" t="str">
        <f>VLOOKUP(B893,'Insumos e Serviços'!$A:$F,3,0)</f>
        <v>Composição</v>
      </c>
      <c r="B893" s="12" t="s">
        <v>3395</v>
      </c>
      <c r="C893" s="12" t="str">
        <f>VLOOKUP(B893,'Insumos e Serviços'!$A:$F,2,0)</f>
        <v>SINAPI</v>
      </c>
      <c r="D893" s="13" t="str">
        <f>VLOOKUP(B893,'Insumos e Serviços'!$A:$F,4,0)</f>
        <v>ENCANADOR OU BOMBEIRO HIDRÁULICO COM ENCARGOS COMPLEMENTARES</v>
      </c>
      <c r="E893" s="12" t="str">
        <f>VLOOKUP(B893,'Insumos e Serviços'!$A:$F,5,0)</f>
        <v>H</v>
      </c>
      <c r="F893" s="66">
        <v>0.38700000000000001</v>
      </c>
      <c r="G893" s="15">
        <f>VLOOKUP(B893,'Insumos e Serviços'!$A:$F,6,0)</f>
        <v>22.76</v>
      </c>
      <c r="H893" s="15">
        <f t="shared" ref="H893:H897" si="106">TRUNC(F893*G893,2)</f>
        <v>8.8000000000000007</v>
      </c>
    </row>
    <row r="894" spans="1:8" x14ac:dyDescent="0.2">
      <c r="A894" s="13" t="str">
        <f>VLOOKUP(B894,'Insumos e Serviços'!$A:$F,3,0)</f>
        <v>Composição</v>
      </c>
      <c r="B894" s="12" t="s">
        <v>3379</v>
      </c>
      <c r="C894" s="12" t="str">
        <f>VLOOKUP(B894,'Insumos e Serviços'!$A:$F,2,0)</f>
        <v>SINAPI</v>
      </c>
      <c r="D894" s="13" t="str">
        <f>VLOOKUP(B894,'Insumos e Serviços'!$A:$F,4,0)</f>
        <v>SERVENTE COM ENCARGOS COMPLEMENTARES</v>
      </c>
      <c r="E894" s="12" t="str">
        <f>VLOOKUP(B894,'Insumos e Serviços'!$A:$F,5,0)</f>
        <v>H</v>
      </c>
      <c r="F894" s="66">
        <v>0.18859999999999999</v>
      </c>
      <c r="G894" s="15">
        <f>VLOOKUP(B894,'Insumos e Serviços'!$A:$F,6,0)</f>
        <v>17.170000000000002</v>
      </c>
      <c r="H894" s="15">
        <f t="shared" si="106"/>
        <v>3.23</v>
      </c>
    </row>
    <row r="895" spans="1:8" ht="22.5" x14ac:dyDescent="0.2">
      <c r="A895" s="13" t="str">
        <f>VLOOKUP(B895,'Insumos e Serviços'!$A:$F,3,0)</f>
        <v>Insumo</v>
      </c>
      <c r="B895" s="12" t="s">
        <v>2868</v>
      </c>
      <c r="C895" s="12" t="str">
        <f>VLOOKUP(B895,'Insumos e Serviços'!$A:$F,2,0)</f>
        <v>SINAPI</v>
      </c>
      <c r="D895" s="13" t="str">
        <f>VLOOKUP(B895,'Insumos e Serviços'!$A:$F,4,0)</f>
        <v>PARAFUSO NIQUELADO 3 1/2" COM ACABAMENTO CROMADO PARA FIXAR PECA SANITARIA, INCLUI PORCA CEGA, ARRUELA E BUCHA DE NYLON TAMANHO S-8</v>
      </c>
      <c r="E895" s="12" t="str">
        <f>VLOOKUP(B895,'Insumos e Serviços'!$A:$F,5,0)</f>
        <v>UN</v>
      </c>
      <c r="F895" s="66">
        <v>2</v>
      </c>
      <c r="G895" s="15">
        <f>VLOOKUP(B895,'Insumos e Serviços'!$A:$F,6,0)</f>
        <v>8.5500000000000007</v>
      </c>
      <c r="H895" s="15">
        <f t="shared" si="106"/>
        <v>17.100000000000001</v>
      </c>
    </row>
    <row r="896" spans="1:8" x14ac:dyDescent="0.2">
      <c r="A896" s="13" t="str">
        <f>VLOOKUP(B896,'Insumos e Serviços'!$A:$F,3,0)</f>
        <v>Insumo</v>
      </c>
      <c r="B896" s="12" t="s">
        <v>2421</v>
      </c>
      <c r="C896" s="12" t="str">
        <f>VLOOKUP(B896,'Insumos e Serviços'!$A:$F,2,0)</f>
        <v>SINAPI</v>
      </c>
      <c r="D896" s="13" t="str">
        <f>VLOOKUP(B896,'Insumos e Serviços'!$A:$F,4,0)</f>
        <v>REJUNTE EPOXI BRANCO</v>
      </c>
      <c r="E896" s="12" t="str">
        <f>VLOOKUP(B896,'Insumos e Serviços'!$A:$F,5,0)</f>
        <v>KG</v>
      </c>
      <c r="F896" s="66">
        <v>3.04E-2</v>
      </c>
      <c r="G896" s="15">
        <f>VLOOKUP(B896,'Insumos e Serviços'!$A:$F,6,0)</f>
        <v>55.65</v>
      </c>
      <c r="H896" s="15">
        <f t="shared" si="106"/>
        <v>1.69</v>
      </c>
    </row>
    <row r="897" spans="1:8" ht="15" thickBot="1" x14ac:dyDescent="0.25">
      <c r="A897" s="13" t="str">
        <f>VLOOKUP(B897,'Insumos e Serviços'!$A:$F,3,0)</f>
        <v>Insumo</v>
      </c>
      <c r="B897" s="12" t="s">
        <v>2973</v>
      </c>
      <c r="C897" s="12" t="str">
        <f>VLOOKUP(B897,'Insumos e Serviços'!$A:$F,2,0)</f>
        <v>Próprio</v>
      </c>
      <c r="D897" s="13" t="str">
        <f>VLOOKUP(B897,'Insumos e Serviços'!$A:$F,4,0)</f>
        <v>Lavatório de semi-encaixe de louça, linha Monte Carlo, cor branco gelo, código L82, fab. Deca</v>
      </c>
      <c r="E897" s="12" t="str">
        <f>VLOOKUP(B897,'Insumos e Serviços'!$A:$F,5,0)</f>
        <v>un</v>
      </c>
      <c r="F897" s="66">
        <v>1</v>
      </c>
      <c r="G897" s="15">
        <f>VLOOKUP(B897,'Insumos e Serviços'!$A:$F,6,0)</f>
        <v>304.12</v>
      </c>
      <c r="H897" s="15">
        <f t="shared" si="106"/>
        <v>304.12</v>
      </c>
    </row>
    <row r="898" spans="1:8" ht="15" thickTop="1" x14ac:dyDescent="0.2">
      <c r="A898" s="54"/>
      <c r="B898" s="79"/>
      <c r="C898" s="54"/>
      <c r="D898" s="54"/>
      <c r="E898" s="54"/>
      <c r="F898" s="54"/>
      <c r="G898" s="54"/>
      <c r="H898" s="54"/>
    </row>
    <row r="899" spans="1:8" x14ac:dyDescent="0.2">
      <c r="A899" s="68" t="s">
        <v>843</v>
      </c>
      <c r="B899" s="67" t="str">
        <f>VLOOKUP(A899,'Orçamento Sintético'!$A:$H,2,0)</f>
        <v xml:space="preserve"> MPDFT0270 </v>
      </c>
      <c r="C899" s="67" t="str">
        <f>VLOOKUP(A899,'Orçamento Sintético'!$A:$H,3,0)</f>
        <v>Próprio</v>
      </c>
      <c r="D899" s="68" t="str">
        <f>VLOOKUP(A899,'Orçamento Sintético'!$A:$H,4,0)</f>
        <v>Conjunto de metais para lavatório em bancada de granito</v>
      </c>
      <c r="E899" s="67" t="str">
        <f>VLOOKUP(A899,'Orçamento Sintético'!$A:$H,5,0)</f>
        <v>cj</v>
      </c>
      <c r="F899" s="113"/>
      <c r="G899" s="114"/>
      <c r="H899" s="116">
        <f>SUM(H900:H906)</f>
        <v>594.72</v>
      </c>
    </row>
    <row r="900" spans="1:8" x14ac:dyDescent="0.2">
      <c r="A900" s="13" t="str">
        <f>VLOOKUP(B900,'Insumos e Serviços'!$A:$F,3,0)</f>
        <v>Composição</v>
      </c>
      <c r="B900" s="12" t="s">
        <v>3395</v>
      </c>
      <c r="C900" s="12" t="str">
        <f>VLOOKUP(B900,'Insumos e Serviços'!$A:$F,2,0)</f>
        <v>SINAPI</v>
      </c>
      <c r="D900" s="13" t="str">
        <f>VLOOKUP(B900,'Insumos e Serviços'!$A:$F,4,0)</f>
        <v>ENCANADOR OU BOMBEIRO HIDRÁULICO COM ENCARGOS COMPLEMENTARES</v>
      </c>
      <c r="E900" s="12" t="str">
        <f>VLOOKUP(B900,'Insumos e Serviços'!$A:$F,5,0)</f>
        <v>H</v>
      </c>
      <c r="F900" s="66">
        <v>0.76600000000000001</v>
      </c>
      <c r="G900" s="15">
        <f>VLOOKUP(B900,'Insumos e Serviços'!$A:$F,6,0)</f>
        <v>22.76</v>
      </c>
      <c r="H900" s="15">
        <f t="shared" ref="H900:H906" si="107">TRUNC(F900*G900,2)</f>
        <v>17.43</v>
      </c>
    </row>
    <row r="901" spans="1:8" x14ac:dyDescent="0.2">
      <c r="A901" s="13" t="str">
        <f>VLOOKUP(B901,'Insumos e Serviços'!$A:$F,3,0)</f>
        <v>Composição</v>
      </c>
      <c r="B901" s="12" t="s">
        <v>3379</v>
      </c>
      <c r="C901" s="12" t="str">
        <f>VLOOKUP(B901,'Insumos e Serviços'!$A:$F,2,0)</f>
        <v>SINAPI</v>
      </c>
      <c r="D901" s="13" t="str">
        <f>VLOOKUP(B901,'Insumos e Serviços'!$A:$F,4,0)</f>
        <v>SERVENTE COM ENCARGOS COMPLEMENTARES</v>
      </c>
      <c r="E901" s="12" t="str">
        <f>VLOOKUP(B901,'Insumos e Serviços'!$A:$F,5,0)</f>
        <v>H</v>
      </c>
      <c r="F901" s="66">
        <v>0.73480000000000001</v>
      </c>
      <c r="G901" s="15">
        <f>VLOOKUP(B901,'Insumos e Serviços'!$A:$F,6,0)</f>
        <v>17.170000000000002</v>
      </c>
      <c r="H901" s="15">
        <f t="shared" si="107"/>
        <v>12.61</v>
      </c>
    </row>
    <row r="902" spans="1:8" x14ac:dyDescent="0.2">
      <c r="A902" s="13" t="str">
        <f>VLOOKUP(B902,'Insumos e Serviços'!$A:$F,3,0)</f>
        <v>Insumo</v>
      </c>
      <c r="B902" s="12" t="s">
        <v>2870</v>
      </c>
      <c r="C902" s="12" t="str">
        <f>VLOOKUP(B902,'Insumos e Serviços'!$A:$F,2,0)</f>
        <v>Próprio</v>
      </c>
      <c r="D902" s="13" t="str">
        <f>VLOOKUP(B902,'Insumos e Serviços'!$A:$F,4,0)</f>
        <v>Válvula de escoamento, cromada, cod.1601C, fab. Deca</v>
      </c>
      <c r="E902" s="12" t="str">
        <f>VLOOKUP(B902,'Insumos e Serviços'!$A:$F,5,0)</f>
        <v>un</v>
      </c>
      <c r="F902" s="66">
        <v>1</v>
      </c>
      <c r="G902" s="15">
        <f>VLOOKUP(B902,'Insumos e Serviços'!$A:$F,6,0)</f>
        <v>117.59</v>
      </c>
      <c r="H902" s="15">
        <f t="shared" si="107"/>
        <v>117.59</v>
      </c>
    </row>
    <row r="903" spans="1:8" x14ac:dyDescent="0.2">
      <c r="A903" s="13" t="str">
        <f>VLOOKUP(B903,'Insumos e Serviços'!$A:$F,3,0)</f>
        <v>Insumo</v>
      </c>
      <c r="B903" s="12" t="s">
        <v>2747</v>
      </c>
      <c r="C903" s="12" t="str">
        <f>VLOOKUP(B903,'Insumos e Serviços'!$A:$F,2,0)</f>
        <v>Próprio</v>
      </c>
      <c r="D903" s="13" t="str">
        <f>VLOOKUP(B903,'Insumos e Serviços'!$A:$F,4,0)</f>
        <v>Ligação flexível de malha de aço 50cm, ref. 4607C 050, fab. Deca</v>
      </c>
      <c r="E903" s="12" t="str">
        <f>VLOOKUP(B903,'Insumos e Serviços'!$A:$F,5,0)</f>
        <v>un</v>
      </c>
      <c r="F903" s="66">
        <v>1</v>
      </c>
      <c r="G903" s="15">
        <f>VLOOKUP(B903,'Insumos e Serviços'!$A:$F,6,0)</f>
        <v>60.38</v>
      </c>
      <c r="H903" s="15">
        <f t="shared" si="107"/>
        <v>60.38</v>
      </c>
    </row>
    <row r="904" spans="1:8" x14ac:dyDescent="0.2">
      <c r="A904" s="13" t="str">
        <f>VLOOKUP(B904,'Insumos e Serviços'!$A:$F,3,0)</f>
        <v>Insumo</v>
      </c>
      <c r="B904" s="12" t="s">
        <v>2276</v>
      </c>
      <c r="C904" s="12" t="str">
        <f>VLOOKUP(B904,'Insumos e Serviços'!$A:$F,2,0)</f>
        <v>SINAPI</v>
      </c>
      <c r="D904" s="13" t="str">
        <f>VLOOKUP(B904,'Insumos e Serviços'!$A:$F,4,0)</f>
        <v>FITA VEDA ROSCA EM ROLOS DE 18 MM X 10 M (L X C)</v>
      </c>
      <c r="E904" s="12" t="str">
        <f>VLOOKUP(B904,'Insumos e Serviços'!$A:$F,5,0)</f>
        <v>UN</v>
      </c>
      <c r="F904" s="66">
        <v>0.12130000000000001</v>
      </c>
      <c r="G904" s="15">
        <f>VLOOKUP(B904,'Insumos e Serviços'!$A:$F,6,0)</f>
        <v>3.9</v>
      </c>
      <c r="H904" s="15">
        <f t="shared" si="107"/>
        <v>0.47</v>
      </c>
    </row>
    <row r="905" spans="1:8" ht="22.5" x14ac:dyDescent="0.2">
      <c r="A905" s="13" t="str">
        <f>VLOOKUP(B905,'Insumos e Serviços'!$A:$F,3,0)</f>
        <v>Insumo</v>
      </c>
      <c r="B905" s="12" t="s">
        <v>2931</v>
      </c>
      <c r="C905" s="12" t="str">
        <f>VLOOKUP(B905,'Insumos e Serviços'!$A:$F,2,0)</f>
        <v>Próprio</v>
      </c>
      <c r="D905" s="13" t="str">
        <f>VLOOKUP(B905,'Insumos e Serviços'!$A:$F,4,0)</f>
        <v>Torneira para lavatório de mesa, cromada, fechamento automático, Decamatic Eco, Código 1173.C, fab. Deca</v>
      </c>
      <c r="E905" s="12" t="str">
        <f>VLOOKUP(B905,'Insumos e Serviços'!$A:$F,5,0)</f>
        <v>un</v>
      </c>
      <c r="F905" s="66">
        <v>1</v>
      </c>
      <c r="G905" s="15">
        <f>VLOOKUP(B905,'Insumos e Serviços'!$A:$F,6,0)</f>
        <v>252.3</v>
      </c>
      <c r="H905" s="15">
        <f t="shared" si="107"/>
        <v>252.3</v>
      </c>
    </row>
    <row r="906" spans="1:8" ht="15" thickBot="1" x14ac:dyDescent="0.25">
      <c r="A906" s="13" t="str">
        <f>VLOOKUP(B906,'Insumos e Serviços'!$A:$F,3,0)</f>
        <v>Insumo</v>
      </c>
      <c r="B906" s="12" t="s">
        <v>2815</v>
      </c>
      <c r="C906" s="12" t="str">
        <f>VLOOKUP(B906,'Insumos e Serviços'!$A:$F,2,0)</f>
        <v>Próprio</v>
      </c>
      <c r="D906" s="13" t="str">
        <f>VLOOKUP(B906,'Insumos e Serviços'!$A:$F,4,0)</f>
        <v>Sifão regulável com tubo de saída corrugável 1x1.1/2", VSM 182, fabricação Esteves</v>
      </c>
      <c r="E906" s="12" t="str">
        <f>VLOOKUP(B906,'Insumos e Serviços'!$A:$F,5,0)</f>
        <v>un</v>
      </c>
      <c r="F906" s="66">
        <v>1</v>
      </c>
      <c r="G906" s="15">
        <f>VLOOKUP(B906,'Insumos e Serviços'!$A:$F,6,0)</f>
        <v>133.94</v>
      </c>
      <c r="H906" s="15">
        <f t="shared" si="107"/>
        <v>133.94</v>
      </c>
    </row>
    <row r="907" spans="1:8" ht="15" thickTop="1" x14ac:dyDescent="0.2">
      <c r="A907" s="54"/>
      <c r="B907" s="79"/>
      <c r="C907" s="54"/>
      <c r="D907" s="54"/>
      <c r="E907" s="54"/>
      <c r="F907" s="54"/>
      <c r="G907" s="54"/>
      <c r="H907" s="54"/>
    </row>
    <row r="908" spans="1:8" ht="22.5" x14ac:dyDescent="0.2">
      <c r="A908" s="68" t="s">
        <v>846</v>
      </c>
      <c r="B908" s="67" t="str">
        <f>VLOOKUP(A908,'Orçamento Sintético'!$A:$H,2,0)</f>
        <v xml:space="preserve"> MPDFT0303 </v>
      </c>
      <c r="C908" s="67" t="str">
        <f>VLOOKUP(A908,'Orçamento Sintético'!$A:$H,3,0)</f>
        <v>Próprio</v>
      </c>
      <c r="D908" s="68" t="str">
        <f>VLOOKUP(A908,'Orçamento Sintético'!$A:$H,4,0)</f>
        <v>Copia da SINAPI (86903) - Lavatório com coluna suspensa (PCD), branco. Linha Vogue Plus, cód.:L51.17 (lavatório) e cód.: CS1.17 (coluna suspensa), fab. Deca</v>
      </c>
      <c r="E908" s="67" t="str">
        <f>VLOOKUP(A908,'Orçamento Sintético'!$A:$H,5,0)</f>
        <v>UN</v>
      </c>
      <c r="F908" s="113"/>
      <c r="G908" s="114"/>
      <c r="H908" s="116">
        <f>SUM(H909:H914)</f>
        <v>586.29999999999995</v>
      </c>
    </row>
    <row r="909" spans="1:8" x14ac:dyDescent="0.2">
      <c r="A909" s="13" t="str">
        <f>VLOOKUP(B909,'Insumos e Serviços'!$A:$F,3,0)</f>
        <v>Composição</v>
      </c>
      <c r="B909" s="12" t="s">
        <v>3395</v>
      </c>
      <c r="C909" s="12" t="str">
        <f>VLOOKUP(B909,'Insumos e Serviços'!$A:$F,2,0)</f>
        <v>SINAPI</v>
      </c>
      <c r="D909" s="13" t="str">
        <f>VLOOKUP(B909,'Insumos e Serviços'!$A:$F,4,0)</f>
        <v>ENCANADOR OU BOMBEIRO HIDRÁULICO COM ENCARGOS COMPLEMENTARES</v>
      </c>
      <c r="E909" s="12" t="str">
        <f>VLOOKUP(B909,'Insumos e Serviços'!$A:$F,5,0)</f>
        <v>H</v>
      </c>
      <c r="F909" s="66">
        <v>1.4666999999999999</v>
      </c>
      <c r="G909" s="15">
        <f>VLOOKUP(B909,'Insumos e Serviços'!$A:$F,6,0)</f>
        <v>22.76</v>
      </c>
      <c r="H909" s="15">
        <f t="shared" ref="H909:H914" si="108">TRUNC(F909*G909,2)</f>
        <v>33.380000000000003</v>
      </c>
    </row>
    <row r="910" spans="1:8" x14ac:dyDescent="0.2">
      <c r="A910" s="13" t="str">
        <f>VLOOKUP(B910,'Insumos e Serviços'!$A:$F,3,0)</f>
        <v>Composição</v>
      </c>
      <c r="B910" s="12" t="s">
        <v>3379</v>
      </c>
      <c r="C910" s="12" t="str">
        <f>VLOOKUP(B910,'Insumos e Serviços'!$A:$F,2,0)</f>
        <v>SINAPI</v>
      </c>
      <c r="D910" s="13" t="str">
        <f>VLOOKUP(B910,'Insumos e Serviços'!$A:$F,4,0)</f>
        <v>SERVENTE COM ENCARGOS COMPLEMENTARES</v>
      </c>
      <c r="E910" s="12" t="str">
        <f>VLOOKUP(B910,'Insumos e Serviços'!$A:$F,5,0)</f>
        <v>H</v>
      </c>
      <c r="F910" s="66">
        <v>0.65169999999999995</v>
      </c>
      <c r="G910" s="15">
        <f>VLOOKUP(B910,'Insumos e Serviços'!$A:$F,6,0)</f>
        <v>17.170000000000002</v>
      </c>
      <c r="H910" s="15">
        <f t="shared" si="108"/>
        <v>11.18</v>
      </c>
    </row>
    <row r="911" spans="1:8" ht="22.5" x14ac:dyDescent="0.2">
      <c r="A911" s="13" t="str">
        <f>VLOOKUP(B911,'Insumos e Serviços'!$A:$F,3,0)</f>
        <v>Insumo</v>
      </c>
      <c r="B911" s="12" t="s">
        <v>2868</v>
      </c>
      <c r="C911" s="12" t="str">
        <f>VLOOKUP(B911,'Insumos e Serviços'!$A:$F,2,0)</f>
        <v>SINAPI</v>
      </c>
      <c r="D911" s="13" t="str">
        <f>VLOOKUP(B911,'Insumos e Serviços'!$A:$F,4,0)</f>
        <v>PARAFUSO NIQUELADO 3 1/2" COM ACABAMENTO CROMADO PARA FIXAR PECA SANITARIA, INCLUI PORCA CEGA, ARRUELA E BUCHA DE NYLON TAMANHO S-8</v>
      </c>
      <c r="E911" s="12" t="str">
        <f>VLOOKUP(B911,'Insumos e Serviços'!$A:$F,5,0)</f>
        <v>UN</v>
      </c>
      <c r="F911" s="66">
        <v>4</v>
      </c>
      <c r="G911" s="15">
        <f>VLOOKUP(B911,'Insumos e Serviços'!$A:$F,6,0)</f>
        <v>8.5500000000000007</v>
      </c>
      <c r="H911" s="15">
        <f t="shared" si="108"/>
        <v>34.200000000000003</v>
      </c>
    </row>
    <row r="912" spans="1:8" x14ac:dyDescent="0.2">
      <c r="A912" s="13" t="str">
        <f>VLOOKUP(B912,'Insumos e Serviços'!$A:$F,3,0)</f>
        <v>Insumo</v>
      </c>
      <c r="B912" s="12" t="s">
        <v>2421</v>
      </c>
      <c r="C912" s="12" t="str">
        <f>VLOOKUP(B912,'Insumos e Serviços'!$A:$F,2,0)</f>
        <v>SINAPI</v>
      </c>
      <c r="D912" s="13" t="str">
        <f>VLOOKUP(B912,'Insumos e Serviços'!$A:$F,4,0)</f>
        <v>REJUNTE EPOXI BRANCO</v>
      </c>
      <c r="E912" s="12" t="str">
        <f>VLOOKUP(B912,'Insumos e Serviços'!$A:$F,5,0)</f>
        <v>KG</v>
      </c>
      <c r="F912" s="66">
        <v>8.6599999999999996E-2</v>
      </c>
      <c r="G912" s="15">
        <f>VLOOKUP(B912,'Insumos e Serviços'!$A:$F,6,0)</f>
        <v>55.65</v>
      </c>
      <c r="H912" s="15">
        <f t="shared" si="108"/>
        <v>4.8099999999999996</v>
      </c>
    </row>
    <row r="913" spans="1:8" x14ac:dyDescent="0.2">
      <c r="A913" s="13" t="str">
        <f>VLOOKUP(B913,'Insumos e Serviços'!$A:$F,3,0)</f>
        <v>Insumo</v>
      </c>
      <c r="B913" s="12" t="s">
        <v>2883</v>
      </c>
      <c r="C913" s="12" t="str">
        <f>VLOOKUP(B913,'Insumos e Serviços'!$A:$F,2,0)</f>
        <v>Próprio</v>
      </c>
      <c r="D913" s="13" t="str">
        <f>VLOOKUP(B913,'Insumos e Serviços'!$A:$F,4,0)</f>
        <v>Lavatório com coluna suspensa, marca Deca, Modelo Vogue Plus, código L.51.17, cor branco</v>
      </c>
      <c r="E913" s="12" t="str">
        <f>VLOOKUP(B913,'Insumos e Serviços'!$A:$F,5,0)</f>
        <v>un</v>
      </c>
      <c r="F913" s="66">
        <v>1</v>
      </c>
      <c r="G913" s="15">
        <f>VLOOKUP(B913,'Insumos e Serviços'!$A:$F,6,0)</f>
        <v>462.45</v>
      </c>
      <c r="H913" s="15">
        <f t="shared" si="108"/>
        <v>462.45</v>
      </c>
    </row>
    <row r="914" spans="1:8" ht="15" thickBot="1" x14ac:dyDescent="0.25">
      <c r="A914" s="13" t="str">
        <f>VLOOKUP(B914,'Insumos e Serviços'!$A:$F,3,0)</f>
        <v>Insumo</v>
      </c>
      <c r="B914" s="12" t="s">
        <v>2452</v>
      </c>
      <c r="C914" s="12" t="str">
        <f>VLOOKUP(B914,'Insumos e Serviços'!$A:$F,2,0)</f>
        <v>Próprio</v>
      </c>
      <c r="D914" s="13" t="str">
        <f>VLOOKUP(B914,'Insumos e Serviços'!$A:$F,4,0)</f>
        <v>Coluna para lavatório Monte Carlo/Village/Vogue Plus C1 Deca</v>
      </c>
      <c r="E914" s="12" t="str">
        <f>VLOOKUP(B914,'Insumos e Serviços'!$A:$F,5,0)</f>
        <v>un</v>
      </c>
      <c r="F914" s="66">
        <v>1</v>
      </c>
      <c r="G914" s="15">
        <f>VLOOKUP(B914,'Insumos e Serviços'!$A:$F,6,0)</f>
        <v>40.28</v>
      </c>
      <c r="H914" s="15">
        <f t="shared" si="108"/>
        <v>40.28</v>
      </c>
    </row>
    <row r="915" spans="1:8" ht="15" thickTop="1" x14ac:dyDescent="0.2">
      <c r="A915" s="54"/>
      <c r="B915" s="79"/>
      <c r="C915" s="54"/>
      <c r="D915" s="54"/>
      <c r="E915" s="54"/>
      <c r="F915" s="54"/>
      <c r="G915" s="54"/>
      <c r="H915" s="54"/>
    </row>
    <row r="916" spans="1:8" ht="22.5" x14ac:dyDescent="0.2">
      <c r="A916" s="68" t="s">
        <v>849</v>
      </c>
      <c r="B916" s="67" t="str">
        <f>VLOOKUP(A916,'Orçamento Sintético'!$A:$H,2,0)</f>
        <v xml:space="preserve"> MPDFT0260 </v>
      </c>
      <c r="C916" s="67" t="str">
        <f>VLOOKUP(A916,'Orçamento Sintético'!$A:$H,3,0)</f>
        <v>Próprio</v>
      </c>
      <c r="D916" s="68" t="str">
        <f>VLOOKUP(A916,'Orçamento Sintético'!$A:$H,4,0)</f>
        <v>Conjunto de metais para lavatório com coluna suspensa (PCD) ou semi-encaixe, inclusive torneira de mesa com alavanca</v>
      </c>
      <c r="E916" s="67" t="str">
        <f>VLOOKUP(A916,'Orçamento Sintético'!$A:$H,5,0)</f>
        <v>un</v>
      </c>
      <c r="F916" s="113"/>
      <c r="G916" s="114"/>
      <c r="H916" s="116">
        <f>SUM(H917:H924)</f>
        <v>646.80000000000007</v>
      </c>
    </row>
    <row r="917" spans="1:8" x14ac:dyDescent="0.2">
      <c r="A917" s="13" t="str">
        <f>VLOOKUP(B917,'Insumos e Serviços'!$A:$F,3,0)</f>
        <v>Composição</v>
      </c>
      <c r="B917" s="12" t="s">
        <v>3393</v>
      </c>
      <c r="C917" s="12" t="str">
        <f>VLOOKUP(B917,'Insumos e Serviços'!$A:$F,2,0)</f>
        <v>SINAPI</v>
      </c>
      <c r="D917" s="13" t="str">
        <f>VLOOKUP(B917,'Insumos e Serviços'!$A:$F,4,0)</f>
        <v>AUXILIAR DE ENCANADOR OU BOMBEIRO HIDRÁULICO COM ENCARGOS COMPLEMENTARES</v>
      </c>
      <c r="E917" s="12" t="str">
        <f>VLOOKUP(B917,'Insumos e Serviços'!$A:$F,5,0)</f>
        <v>H</v>
      </c>
      <c r="F917" s="66">
        <v>0.74480000000000002</v>
      </c>
      <c r="G917" s="15">
        <f>VLOOKUP(B917,'Insumos e Serviços'!$A:$F,6,0)</f>
        <v>17.78</v>
      </c>
      <c r="H917" s="15">
        <f t="shared" ref="H917:H924" si="109">TRUNC(F917*G917,2)</f>
        <v>13.24</v>
      </c>
    </row>
    <row r="918" spans="1:8" x14ac:dyDescent="0.2">
      <c r="A918" s="13" t="str">
        <f>VLOOKUP(B918,'Insumos e Serviços'!$A:$F,3,0)</f>
        <v>Composição</v>
      </c>
      <c r="B918" s="12" t="s">
        <v>3395</v>
      </c>
      <c r="C918" s="12" t="str">
        <f>VLOOKUP(B918,'Insumos e Serviços'!$A:$F,2,0)</f>
        <v>SINAPI</v>
      </c>
      <c r="D918" s="13" t="str">
        <f>VLOOKUP(B918,'Insumos e Serviços'!$A:$F,4,0)</f>
        <v>ENCANADOR OU BOMBEIRO HIDRÁULICO COM ENCARGOS COMPLEMENTARES</v>
      </c>
      <c r="E918" s="12" t="str">
        <f>VLOOKUP(B918,'Insumos e Serviços'!$A:$F,5,0)</f>
        <v>H</v>
      </c>
      <c r="F918" s="66">
        <v>0.76659999999999995</v>
      </c>
      <c r="G918" s="15">
        <f>VLOOKUP(B918,'Insumos e Serviços'!$A:$F,6,0)</f>
        <v>22.76</v>
      </c>
      <c r="H918" s="15">
        <f t="shared" si="109"/>
        <v>17.440000000000001</v>
      </c>
    </row>
    <row r="919" spans="1:8" x14ac:dyDescent="0.2">
      <c r="A919" s="13" t="str">
        <f>VLOOKUP(B919,'Insumos e Serviços'!$A:$F,3,0)</f>
        <v>Insumo</v>
      </c>
      <c r="B919" s="12" t="s">
        <v>2870</v>
      </c>
      <c r="C919" s="12" t="str">
        <f>VLOOKUP(B919,'Insumos e Serviços'!$A:$F,2,0)</f>
        <v>Próprio</v>
      </c>
      <c r="D919" s="13" t="str">
        <f>VLOOKUP(B919,'Insumos e Serviços'!$A:$F,4,0)</f>
        <v>Válvula de escoamento, cromada, cod.1601C, fab. Deca</v>
      </c>
      <c r="E919" s="12" t="str">
        <f>VLOOKUP(B919,'Insumos e Serviços'!$A:$F,5,0)</f>
        <v>un</v>
      </c>
      <c r="F919" s="66">
        <v>1</v>
      </c>
      <c r="G919" s="15">
        <f>VLOOKUP(B919,'Insumos e Serviços'!$A:$F,6,0)</f>
        <v>117.59</v>
      </c>
      <c r="H919" s="15">
        <f t="shared" si="109"/>
        <v>117.59</v>
      </c>
    </row>
    <row r="920" spans="1:8" x14ac:dyDescent="0.2">
      <c r="A920" s="13" t="str">
        <f>VLOOKUP(B920,'Insumos e Serviços'!$A:$F,3,0)</f>
        <v>Insumo</v>
      </c>
      <c r="B920" s="12" t="s">
        <v>2747</v>
      </c>
      <c r="C920" s="12" t="str">
        <f>VLOOKUP(B920,'Insumos e Serviços'!$A:$F,2,0)</f>
        <v>Próprio</v>
      </c>
      <c r="D920" s="13" t="str">
        <f>VLOOKUP(B920,'Insumos e Serviços'!$A:$F,4,0)</f>
        <v>Ligação flexível de malha de aço 50cm, ref. 4607C 050, fab. Deca</v>
      </c>
      <c r="E920" s="12" t="str">
        <f>VLOOKUP(B920,'Insumos e Serviços'!$A:$F,5,0)</f>
        <v>un</v>
      </c>
      <c r="F920" s="66">
        <v>1</v>
      </c>
      <c r="G920" s="15">
        <f>VLOOKUP(B920,'Insumos e Serviços'!$A:$F,6,0)</f>
        <v>60.38</v>
      </c>
      <c r="H920" s="15">
        <f t="shared" si="109"/>
        <v>60.38</v>
      </c>
    </row>
    <row r="921" spans="1:8" x14ac:dyDescent="0.2">
      <c r="A921" s="13" t="str">
        <f>VLOOKUP(B921,'Insumos e Serviços'!$A:$F,3,0)</f>
        <v>Insumo</v>
      </c>
      <c r="B921" s="12" t="s">
        <v>2276</v>
      </c>
      <c r="C921" s="12" t="str">
        <f>VLOOKUP(B921,'Insumos e Serviços'!$A:$F,2,0)</f>
        <v>SINAPI</v>
      </c>
      <c r="D921" s="13" t="str">
        <f>VLOOKUP(B921,'Insumos e Serviços'!$A:$F,4,0)</f>
        <v>FITA VEDA ROSCA EM ROLOS DE 18 MM X 10 M (L X C)</v>
      </c>
      <c r="E921" s="12" t="str">
        <f>VLOOKUP(B921,'Insumos e Serviços'!$A:$F,5,0)</f>
        <v>UN</v>
      </c>
      <c r="F921" s="66">
        <v>0.1232</v>
      </c>
      <c r="G921" s="15">
        <f>VLOOKUP(B921,'Insumos e Serviços'!$A:$F,6,0)</f>
        <v>3.9</v>
      </c>
      <c r="H921" s="15">
        <f t="shared" si="109"/>
        <v>0.48</v>
      </c>
    </row>
    <row r="922" spans="1:8" ht="22.5" x14ac:dyDescent="0.2">
      <c r="A922" s="13" t="str">
        <f>VLOOKUP(B922,'Insumos e Serviços'!$A:$F,3,0)</f>
        <v>Insumo</v>
      </c>
      <c r="B922" s="12" t="s">
        <v>2848</v>
      </c>
      <c r="C922" s="12" t="str">
        <f>VLOOKUP(B922,'Insumos e Serviços'!$A:$F,2,0)</f>
        <v>Próprio</v>
      </c>
      <c r="D922" s="13" t="str">
        <f>VLOOKUP(B922,'Insumos e Serviços'!$A:$F,4,0)</f>
        <v>Torneira para lavatório de mesa com alavanca, cromada, fechamento automático, Linha Pressmatic Benefit, Código 00490706, fab. Docol</v>
      </c>
      <c r="E922" s="12" t="str">
        <f>VLOOKUP(B922,'Insumos e Serviços'!$A:$F,5,0)</f>
        <v>un</v>
      </c>
      <c r="F922" s="66">
        <v>1</v>
      </c>
      <c r="G922" s="15">
        <f>VLOOKUP(B922,'Insumos e Serviços'!$A:$F,6,0)</f>
        <v>406.29</v>
      </c>
      <c r="H922" s="15">
        <f t="shared" si="109"/>
        <v>406.29</v>
      </c>
    </row>
    <row r="923" spans="1:8" x14ac:dyDescent="0.2">
      <c r="A923" s="13" t="str">
        <f>VLOOKUP(B923,'Insumos e Serviços'!$A:$F,3,0)</f>
        <v>Insumo</v>
      </c>
      <c r="B923" s="12" t="s">
        <v>2358</v>
      </c>
      <c r="C923" s="12" t="str">
        <f>VLOOKUP(B923,'Insumos e Serviços'!$A:$F,2,0)</f>
        <v>Próprio</v>
      </c>
      <c r="D923" s="13" t="str">
        <f>VLOOKUP(B923,'Insumos e Serviços'!$A:$F,4,0)</f>
        <v>Sifão com tubo extensivo cromado 1x1/2", fabricação Astra</v>
      </c>
      <c r="E923" s="12" t="str">
        <f>VLOOKUP(B923,'Insumos e Serviços'!$A:$F,5,0)</f>
        <v>un</v>
      </c>
      <c r="F923" s="66">
        <v>1</v>
      </c>
      <c r="G923" s="15">
        <f>VLOOKUP(B923,'Insumos e Serviços'!$A:$F,6,0)</f>
        <v>17.05</v>
      </c>
      <c r="H923" s="15">
        <f t="shared" si="109"/>
        <v>17.05</v>
      </c>
    </row>
    <row r="924" spans="1:8" ht="23.25" thickBot="1" x14ac:dyDescent="0.25">
      <c r="A924" s="13" t="str">
        <f>VLOOKUP(B924,'Insumos e Serviços'!$A:$F,3,0)</f>
        <v>Insumo</v>
      </c>
      <c r="B924" s="12" t="s">
        <v>2362</v>
      </c>
      <c r="C924" s="12" t="str">
        <f>VLOOKUP(B924,'Insumos e Serviços'!$A:$F,2,0)</f>
        <v>SINAPI</v>
      </c>
      <c r="D924" s="13" t="str">
        <f>VLOOKUP(B924,'Insumos e Serviços'!$A:$F,4,0)</f>
        <v>FURO PARA TORNEIRA OU OUTROS ACESSORIOS  EM BANCADA DE MARMORE/ GRANITO OU OUTRO TIPO DE PEDRA NATURAL</v>
      </c>
      <c r="E924" s="12" t="str">
        <f>VLOOKUP(B924,'Insumos e Serviços'!$A:$F,5,0)</f>
        <v>UN</v>
      </c>
      <c r="F924" s="66">
        <v>1</v>
      </c>
      <c r="G924" s="15">
        <f>VLOOKUP(B924,'Insumos e Serviços'!$A:$F,6,0)</f>
        <v>14.33</v>
      </c>
      <c r="H924" s="15">
        <f t="shared" si="109"/>
        <v>14.33</v>
      </c>
    </row>
    <row r="925" spans="1:8" ht="15" thickTop="1" x14ac:dyDescent="0.2">
      <c r="A925" s="54"/>
      <c r="B925" s="79"/>
      <c r="C925" s="54"/>
      <c r="D925" s="54"/>
      <c r="E925" s="54"/>
      <c r="F925" s="54"/>
      <c r="G925" s="54"/>
      <c r="H925" s="54"/>
    </row>
    <row r="926" spans="1:8" ht="33.75" x14ac:dyDescent="0.2">
      <c r="A926" s="68" t="s">
        <v>852</v>
      </c>
      <c r="B926" s="67" t="str">
        <f>VLOOKUP(A926,'Orçamento Sintético'!$A:$H,2,0)</f>
        <v xml:space="preserve"> MPDFT0263 </v>
      </c>
      <c r="C926" s="67" t="str">
        <f>VLOOKUP(A926,'Orçamento Sintético'!$A:$H,3,0)</f>
        <v>Próprio</v>
      </c>
      <c r="D926" s="68" t="str">
        <f>VLOOKUP(A926,'Orçamento Sintético'!$A:$H,4,0)</f>
        <v>Copia da SINAPI (86872 + 86914 + 86883 + 86877) - Tanque de louça 40 litros com coluna e acessórios de metal, cor branco gelo GE17, cód. TQ.03 (tanque) e CT25 (coluna), fab. Deca</v>
      </c>
      <c r="E926" s="67" t="str">
        <f>VLOOKUP(A926,'Orçamento Sintético'!$A:$H,5,0)</f>
        <v>un</v>
      </c>
      <c r="F926" s="113"/>
      <c r="G926" s="114"/>
      <c r="H926" s="116">
        <f>SUM(H927:H936)</f>
        <v>858.05000000000007</v>
      </c>
    </row>
    <row r="927" spans="1:8" x14ac:dyDescent="0.2">
      <c r="A927" s="13" t="str">
        <f>VLOOKUP(B927,'Insumos e Serviços'!$A:$F,3,0)</f>
        <v>Composição</v>
      </c>
      <c r="B927" s="12" t="s">
        <v>3395</v>
      </c>
      <c r="C927" s="12" t="str">
        <f>VLOOKUP(B927,'Insumos e Serviços'!$A:$F,2,0)</f>
        <v>SINAPI</v>
      </c>
      <c r="D927" s="13" t="str">
        <f>VLOOKUP(B927,'Insumos e Serviços'!$A:$F,4,0)</f>
        <v>ENCANADOR OU BOMBEIRO HIDRÁULICO COM ENCARGOS COMPLEMENTARES</v>
      </c>
      <c r="E927" s="12" t="str">
        <f>VLOOKUP(B927,'Insumos e Serviços'!$A:$F,5,0)</f>
        <v>H</v>
      </c>
      <c r="F927" s="66">
        <v>2.1699000000000002</v>
      </c>
      <c r="G927" s="15">
        <f>VLOOKUP(B927,'Insumos e Serviços'!$A:$F,6,0)</f>
        <v>22.76</v>
      </c>
      <c r="H927" s="15">
        <f t="shared" ref="H927:H936" si="110">TRUNC(F927*G927,2)</f>
        <v>49.38</v>
      </c>
    </row>
    <row r="928" spans="1:8" x14ac:dyDescent="0.2">
      <c r="A928" s="13" t="str">
        <f>VLOOKUP(B928,'Insumos e Serviços'!$A:$F,3,0)</f>
        <v>Composição</v>
      </c>
      <c r="B928" s="12" t="s">
        <v>3393</v>
      </c>
      <c r="C928" s="12" t="str">
        <f>VLOOKUP(B928,'Insumos e Serviços'!$A:$F,2,0)</f>
        <v>SINAPI</v>
      </c>
      <c r="D928" s="13" t="str">
        <f>VLOOKUP(B928,'Insumos e Serviços'!$A:$F,4,0)</f>
        <v>AUXILIAR DE ENCANADOR OU BOMBEIRO HIDRÁULICO COM ENCARGOS COMPLEMENTARES</v>
      </c>
      <c r="E928" s="12" t="str">
        <f>VLOOKUP(B928,'Insumos e Serviços'!$A:$F,5,0)</f>
        <v>H</v>
      </c>
      <c r="F928" s="66">
        <v>0.84060000000000001</v>
      </c>
      <c r="G928" s="15">
        <f>VLOOKUP(B928,'Insumos e Serviços'!$A:$F,6,0)</f>
        <v>17.78</v>
      </c>
      <c r="H928" s="15">
        <f t="shared" si="110"/>
        <v>14.94</v>
      </c>
    </row>
    <row r="929" spans="1:8" x14ac:dyDescent="0.2">
      <c r="A929" s="13" t="str">
        <f>VLOOKUP(B929,'Insumos e Serviços'!$A:$F,3,0)</f>
        <v>Insumo</v>
      </c>
      <c r="B929" s="12" t="s">
        <v>2366</v>
      </c>
      <c r="C929" s="12" t="str">
        <f>VLOOKUP(B929,'Insumos e Serviços'!$A:$F,2,0)</f>
        <v>Próprio</v>
      </c>
      <c r="D929" s="13" t="str">
        <f>VLOOKUP(B929,'Insumos e Serviços'!$A:$F,4,0)</f>
        <v>Coluna de louça para tanque TQ 03 fab. Deca, código CT25</v>
      </c>
      <c r="E929" s="12" t="str">
        <f>VLOOKUP(B929,'Insumos e Serviços'!$A:$F,5,0)</f>
        <v>un</v>
      </c>
      <c r="F929" s="66">
        <v>1</v>
      </c>
      <c r="G929" s="15">
        <f>VLOOKUP(B929,'Insumos e Serviços'!$A:$F,6,0)</f>
        <v>111.51</v>
      </c>
      <c r="H929" s="15">
        <f t="shared" si="110"/>
        <v>111.51</v>
      </c>
    </row>
    <row r="930" spans="1:8" x14ac:dyDescent="0.2">
      <c r="A930" s="13" t="str">
        <f>VLOOKUP(B930,'Insumos e Serviços'!$A:$F,3,0)</f>
        <v>Insumo</v>
      </c>
      <c r="B930" s="12" t="s">
        <v>2322</v>
      </c>
      <c r="C930" s="12" t="str">
        <f>VLOOKUP(B930,'Insumos e Serviços'!$A:$F,2,0)</f>
        <v>Próprio</v>
      </c>
      <c r="D930" s="13" t="str">
        <f>VLOOKUP(B930,'Insumos e Serviços'!$A:$F,4,0)</f>
        <v>Válvula de escoamento (sem ladrão), 1 ½”, ref. 1606 C, cromada, fab. Deca</v>
      </c>
      <c r="E930" s="12" t="str">
        <f>VLOOKUP(B930,'Insumos e Serviços'!$A:$F,5,0)</f>
        <v>un</v>
      </c>
      <c r="F930" s="66">
        <v>1</v>
      </c>
      <c r="G930" s="15">
        <f>VLOOKUP(B930,'Insumos e Serviços'!$A:$F,6,0)</f>
        <v>55.93</v>
      </c>
      <c r="H930" s="15">
        <f t="shared" si="110"/>
        <v>55.93</v>
      </c>
    </row>
    <row r="931" spans="1:8" x14ac:dyDescent="0.2">
      <c r="A931" s="13" t="str">
        <f>VLOOKUP(B931,'Insumos e Serviços'!$A:$F,3,0)</f>
        <v>Insumo</v>
      </c>
      <c r="B931" s="12" t="s">
        <v>2266</v>
      </c>
      <c r="C931" s="12" t="str">
        <f>VLOOKUP(B931,'Insumos e Serviços'!$A:$F,2,0)</f>
        <v>SINAPI</v>
      </c>
      <c r="D931" s="13" t="str">
        <f>VLOOKUP(B931,'Insumos e Serviços'!$A:$F,4,0)</f>
        <v>SIFAO PLASTICO EXTENSIVEL UNIVERSAL, TIPO COPO</v>
      </c>
      <c r="E931" s="12" t="str">
        <f>VLOOKUP(B931,'Insumos e Serviços'!$A:$F,5,0)</f>
        <v>UN</v>
      </c>
      <c r="F931" s="66">
        <v>1</v>
      </c>
      <c r="G931" s="15">
        <f>VLOOKUP(B931,'Insumos e Serviços'!$A:$F,6,0)</f>
        <v>10.16</v>
      </c>
      <c r="H931" s="15">
        <f t="shared" si="110"/>
        <v>10.16</v>
      </c>
    </row>
    <row r="932" spans="1:8" ht="22.5" x14ac:dyDescent="0.2">
      <c r="A932" s="13" t="str">
        <f>VLOOKUP(B932,'Insumos e Serviços'!$A:$F,3,0)</f>
        <v>Insumo</v>
      </c>
      <c r="B932" s="12" t="s">
        <v>2583</v>
      </c>
      <c r="C932" s="12" t="str">
        <f>VLOOKUP(B932,'Insumos e Serviços'!$A:$F,2,0)</f>
        <v>SINAPI</v>
      </c>
      <c r="D932" s="13" t="str">
        <f>VLOOKUP(B932,'Insumos e Serviços'!$A:$F,4,0)</f>
        <v>PARAFUSO NIQUELADO COM ACABAMENTO CROMADO PARA FIXAR PECA SANITARIA, INCLUI PORCA CEGA, ARRUELA E BUCHA DE NYLON TAMANHO S-10</v>
      </c>
      <c r="E932" s="12" t="str">
        <f>VLOOKUP(B932,'Insumos e Serviços'!$A:$F,5,0)</f>
        <v>UN</v>
      </c>
      <c r="F932" s="66">
        <v>6</v>
      </c>
      <c r="G932" s="15">
        <f>VLOOKUP(B932,'Insumos e Serviços'!$A:$F,6,0)</f>
        <v>11.53</v>
      </c>
      <c r="H932" s="15">
        <f t="shared" si="110"/>
        <v>69.180000000000007</v>
      </c>
    </row>
    <row r="933" spans="1:8" x14ac:dyDescent="0.2">
      <c r="A933" s="13" t="str">
        <f>VLOOKUP(B933,'Insumos e Serviços'!$A:$F,3,0)</f>
        <v>Insumo</v>
      </c>
      <c r="B933" s="12" t="s">
        <v>2276</v>
      </c>
      <c r="C933" s="12" t="str">
        <f>VLOOKUP(B933,'Insumos e Serviços'!$A:$F,2,0)</f>
        <v>SINAPI</v>
      </c>
      <c r="D933" s="13" t="str">
        <f>VLOOKUP(B933,'Insumos e Serviços'!$A:$F,4,0)</f>
        <v>FITA VEDA ROSCA EM ROLOS DE 18 MM X 10 M (L X C)</v>
      </c>
      <c r="E933" s="12" t="str">
        <f>VLOOKUP(B933,'Insumos e Serviços'!$A:$F,5,0)</f>
        <v>UN</v>
      </c>
      <c r="F933" s="66">
        <v>0.1022</v>
      </c>
      <c r="G933" s="15">
        <f>VLOOKUP(B933,'Insumos e Serviços'!$A:$F,6,0)</f>
        <v>3.9</v>
      </c>
      <c r="H933" s="15">
        <f t="shared" si="110"/>
        <v>0.39</v>
      </c>
    </row>
    <row r="934" spans="1:8" ht="22.5" x14ac:dyDescent="0.2">
      <c r="A934" s="13" t="str">
        <f>VLOOKUP(B934,'Insumos e Serviços'!$A:$F,3,0)</f>
        <v>Insumo</v>
      </c>
      <c r="B934" s="12" t="s">
        <v>2521</v>
      </c>
      <c r="C934" s="12" t="str">
        <f>VLOOKUP(B934,'Insumos e Serviços'!$A:$F,2,0)</f>
        <v>Próprio</v>
      </c>
      <c r="D934" s="13" t="str">
        <f>VLOOKUP(B934,'Insumos e Serviços'!$A:$F,4,0)</f>
        <v>Tanque de louça 40 litros para coluna, cor branco; fabricação Deca, código TQ.03 (tanque) cor branco gelo GE17</v>
      </c>
      <c r="E934" s="12" t="str">
        <f>VLOOKUP(B934,'Insumos e Serviços'!$A:$F,5,0)</f>
        <v>un</v>
      </c>
      <c r="F934" s="66">
        <v>1</v>
      </c>
      <c r="G934" s="15">
        <f>VLOOKUP(B934,'Insumos e Serviços'!$A:$F,6,0)</f>
        <v>407.94</v>
      </c>
      <c r="H934" s="15">
        <f t="shared" si="110"/>
        <v>407.94</v>
      </c>
    </row>
    <row r="935" spans="1:8" x14ac:dyDescent="0.2">
      <c r="A935" s="13" t="str">
        <f>VLOOKUP(B935,'Insumos e Serviços'!$A:$F,3,0)</f>
        <v>Insumo</v>
      </c>
      <c r="B935" s="12" t="s">
        <v>2421</v>
      </c>
      <c r="C935" s="12" t="str">
        <f>VLOOKUP(B935,'Insumos e Serviços'!$A:$F,2,0)</f>
        <v>SINAPI</v>
      </c>
      <c r="D935" s="13" t="str">
        <f>VLOOKUP(B935,'Insumos e Serviços'!$A:$F,4,0)</f>
        <v>REJUNTE EPOXI BRANCO</v>
      </c>
      <c r="E935" s="12" t="str">
        <f>VLOOKUP(B935,'Insumos e Serviços'!$A:$F,5,0)</f>
        <v>KG</v>
      </c>
      <c r="F935" s="66">
        <v>7.0199999999999999E-2</v>
      </c>
      <c r="G935" s="15">
        <f>VLOOKUP(B935,'Insumos e Serviços'!$A:$F,6,0)</f>
        <v>55.65</v>
      </c>
      <c r="H935" s="15">
        <f t="shared" si="110"/>
        <v>3.9</v>
      </c>
    </row>
    <row r="936" spans="1:8" ht="23.25" thickBot="1" x14ac:dyDescent="0.25">
      <c r="A936" s="13" t="str">
        <f>VLOOKUP(B936,'Insumos e Serviços'!$A:$F,3,0)</f>
        <v>Insumo</v>
      </c>
      <c r="B936" s="12" t="s">
        <v>2937</v>
      </c>
      <c r="C936" s="12" t="str">
        <f>VLOOKUP(B936,'Insumos e Serviços'!$A:$F,2,0)</f>
        <v>Próprio</v>
      </c>
      <c r="D936" s="13" t="str">
        <f>VLOOKUP(B936,'Insumos e Serviços'!$A:$F,4,0)</f>
        <v>Torneira de parede uso geral com arejador, metálica com acabamento cromado, fab. Deca, Linha Standard, código 1154.C39</v>
      </c>
      <c r="E936" s="12" t="str">
        <f>VLOOKUP(B936,'Insumos e Serviços'!$A:$F,5,0)</f>
        <v>un</v>
      </c>
      <c r="F936" s="66">
        <v>1</v>
      </c>
      <c r="G936" s="15">
        <f>VLOOKUP(B936,'Insumos e Serviços'!$A:$F,6,0)</f>
        <v>134.72</v>
      </c>
      <c r="H936" s="15">
        <f t="shared" si="110"/>
        <v>134.72</v>
      </c>
    </row>
    <row r="937" spans="1:8" ht="15" thickTop="1" x14ac:dyDescent="0.2">
      <c r="A937" s="54"/>
      <c r="B937" s="79"/>
      <c r="C937" s="54"/>
      <c r="D937" s="54"/>
      <c r="E937" s="54"/>
      <c r="F937" s="54"/>
      <c r="G937" s="54"/>
      <c r="H937" s="54"/>
    </row>
    <row r="938" spans="1:8" ht="22.5" x14ac:dyDescent="0.2">
      <c r="A938" s="68" t="s">
        <v>855</v>
      </c>
      <c r="B938" s="67" t="str">
        <f>VLOOKUP(A938,'Orçamento Sintético'!$A:$H,2,0)</f>
        <v xml:space="preserve"> MPDFT0138 </v>
      </c>
      <c r="C938" s="67" t="str">
        <f>VLOOKUP(A938,'Orçamento Sintético'!$A:$H,3,0)</f>
        <v>Próprio</v>
      </c>
      <c r="D938" s="68" t="str">
        <f>VLOOKUP(A938,'Orçamento Sintético'!$A:$H,4,0)</f>
        <v>Copia da SINAPI (86914) - Torneira de parede uso geral com arejador, metálica com acabamento cromado, Linha Standard, cód. 1154.C39, fab. Deca ou similar</v>
      </c>
      <c r="E938" s="67" t="str">
        <f>VLOOKUP(A938,'Orçamento Sintético'!$A:$H,5,0)</f>
        <v>UN</v>
      </c>
      <c r="F938" s="113"/>
      <c r="G938" s="114"/>
      <c r="H938" s="116">
        <f>SUM(H939:H942)</f>
        <v>139.09</v>
      </c>
    </row>
    <row r="939" spans="1:8" x14ac:dyDescent="0.2">
      <c r="A939" s="13" t="str">
        <f>VLOOKUP(B939,'Insumos e Serviços'!$A:$F,3,0)</f>
        <v>Composição</v>
      </c>
      <c r="B939" s="12" t="s">
        <v>3395</v>
      </c>
      <c r="C939" s="12" t="str">
        <f>VLOOKUP(B939,'Insumos e Serviços'!$A:$F,2,0)</f>
        <v>SINAPI</v>
      </c>
      <c r="D939" s="13" t="str">
        <f>VLOOKUP(B939,'Insumos e Serviços'!$A:$F,4,0)</f>
        <v>ENCANADOR OU BOMBEIRO HIDRÁULICO COM ENCARGOS COMPLEMENTARES</v>
      </c>
      <c r="E939" s="12" t="str">
        <f>VLOOKUP(B939,'Insumos e Serviços'!$A:$F,5,0)</f>
        <v>H</v>
      </c>
      <c r="F939" s="66">
        <v>0.1525</v>
      </c>
      <c r="G939" s="15">
        <f>VLOOKUP(B939,'Insumos e Serviços'!$A:$F,6,0)</f>
        <v>22.76</v>
      </c>
      <c r="H939" s="15">
        <f t="shared" ref="H939:H942" si="111">TRUNC(F939*G939,2)</f>
        <v>3.47</v>
      </c>
    </row>
    <row r="940" spans="1:8" x14ac:dyDescent="0.2">
      <c r="A940" s="13" t="str">
        <f>VLOOKUP(B940,'Insumos e Serviços'!$A:$F,3,0)</f>
        <v>Composição</v>
      </c>
      <c r="B940" s="12" t="s">
        <v>3379</v>
      </c>
      <c r="C940" s="12" t="str">
        <f>VLOOKUP(B940,'Insumos e Serviços'!$A:$F,2,0)</f>
        <v>SINAPI</v>
      </c>
      <c r="D940" s="13" t="str">
        <f>VLOOKUP(B940,'Insumos e Serviços'!$A:$F,4,0)</f>
        <v>SERVENTE COM ENCARGOS COMPLEMENTARES</v>
      </c>
      <c r="E940" s="12" t="str">
        <f>VLOOKUP(B940,'Insumos e Serviços'!$A:$F,5,0)</f>
        <v>H</v>
      </c>
      <c r="F940" s="66">
        <v>4.8099999999999997E-2</v>
      </c>
      <c r="G940" s="15">
        <f>VLOOKUP(B940,'Insumos e Serviços'!$A:$F,6,0)</f>
        <v>17.170000000000002</v>
      </c>
      <c r="H940" s="15">
        <f t="shared" si="111"/>
        <v>0.82</v>
      </c>
    </row>
    <row r="941" spans="1:8" x14ac:dyDescent="0.2">
      <c r="A941" s="13" t="str">
        <f>VLOOKUP(B941,'Insumos e Serviços'!$A:$F,3,0)</f>
        <v>Insumo</v>
      </c>
      <c r="B941" s="12" t="s">
        <v>2276</v>
      </c>
      <c r="C941" s="12" t="str">
        <f>VLOOKUP(B941,'Insumos e Serviços'!$A:$F,2,0)</f>
        <v>SINAPI</v>
      </c>
      <c r="D941" s="13" t="str">
        <f>VLOOKUP(B941,'Insumos e Serviços'!$A:$F,4,0)</f>
        <v>FITA VEDA ROSCA EM ROLOS DE 18 MM X 10 M (L X C)</v>
      </c>
      <c r="E941" s="12" t="str">
        <f>VLOOKUP(B941,'Insumos e Serviços'!$A:$F,5,0)</f>
        <v>UN</v>
      </c>
      <c r="F941" s="66">
        <v>2.1000000000000001E-2</v>
      </c>
      <c r="G941" s="15">
        <f>VLOOKUP(B941,'Insumos e Serviços'!$A:$F,6,0)</f>
        <v>3.9</v>
      </c>
      <c r="H941" s="15">
        <f t="shared" si="111"/>
        <v>0.08</v>
      </c>
    </row>
    <row r="942" spans="1:8" ht="23.25" thickBot="1" x14ac:dyDescent="0.25">
      <c r="A942" s="13" t="str">
        <f>VLOOKUP(B942,'Insumos e Serviços'!$A:$F,3,0)</f>
        <v>Insumo</v>
      </c>
      <c r="B942" s="12" t="s">
        <v>2937</v>
      </c>
      <c r="C942" s="12" t="str">
        <f>VLOOKUP(B942,'Insumos e Serviços'!$A:$F,2,0)</f>
        <v>Próprio</v>
      </c>
      <c r="D942" s="13" t="str">
        <f>VLOOKUP(B942,'Insumos e Serviços'!$A:$F,4,0)</f>
        <v>Torneira de parede uso geral com arejador, metálica com acabamento cromado, fab. Deca, Linha Standard, código 1154.C39</v>
      </c>
      <c r="E942" s="12" t="str">
        <f>VLOOKUP(B942,'Insumos e Serviços'!$A:$F,5,0)</f>
        <v>un</v>
      </c>
      <c r="F942" s="66">
        <v>1</v>
      </c>
      <c r="G942" s="15">
        <f>VLOOKUP(B942,'Insumos e Serviços'!$A:$F,6,0)</f>
        <v>134.72</v>
      </c>
      <c r="H942" s="15">
        <f t="shared" si="111"/>
        <v>134.72</v>
      </c>
    </row>
    <row r="943" spans="1:8" ht="15" thickTop="1" x14ac:dyDescent="0.2">
      <c r="A943" s="54"/>
      <c r="B943" s="79"/>
      <c r="C943" s="54"/>
      <c r="D943" s="54"/>
      <c r="E943" s="54"/>
      <c r="F943" s="54"/>
      <c r="G943" s="54"/>
      <c r="H943" s="54"/>
    </row>
    <row r="944" spans="1:8" ht="22.5" x14ac:dyDescent="0.2">
      <c r="A944" s="68" t="s">
        <v>858</v>
      </c>
      <c r="B944" s="67" t="str">
        <f>VLOOKUP(A944,'Orçamento Sintético'!$A:$H,2,0)</f>
        <v xml:space="preserve"> MPDFT0139 </v>
      </c>
      <c r="C944" s="67" t="str">
        <f>VLOOKUP(A944,'Orçamento Sintético'!$A:$H,3,0)</f>
        <v>Próprio</v>
      </c>
      <c r="D944" s="68" t="str">
        <f>VLOOKUP(A944,'Orçamento Sintético'!$A:$H,4,0)</f>
        <v>Copia da SINAPI (86914) - Torneira de jardim em caixa de alvenaria no piso, DM 30x30cm, inclusive tampão de ferro fundido</v>
      </c>
      <c r="E944" s="67" t="str">
        <f>VLOOKUP(A944,'Orçamento Sintético'!$A:$H,5,0)</f>
        <v>UN</v>
      </c>
      <c r="F944" s="113"/>
      <c r="G944" s="114"/>
      <c r="H944" s="116">
        <f>SUM(H945:H948)</f>
        <v>495.18000000000006</v>
      </c>
    </row>
    <row r="945" spans="1:8" x14ac:dyDescent="0.2">
      <c r="A945" s="13" t="str">
        <f>VLOOKUP(B945,'Insumos e Serviços'!$A:$F,3,0)</f>
        <v>Composição</v>
      </c>
      <c r="B945" s="12" t="s">
        <v>3618</v>
      </c>
      <c r="C945" s="12" t="str">
        <f>VLOOKUP(B945,'Insumos e Serviços'!$A:$F,2,0)</f>
        <v>SINAPI</v>
      </c>
      <c r="D945" s="13" t="str">
        <f>VLOOKUP(B945,'Insumos e Serviços'!$A:$F,4,0)</f>
        <v>CAIXA DE PASSAGEM 30X30X40 COM TAMPA E DRENO BRITA</v>
      </c>
      <c r="E945" s="12" t="str">
        <f>VLOOKUP(B945,'Insumos e Serviços'!$A:$F,5,0)</f>
        <v>UN</v>
      </c>
      <c r="F945" s="66">
        <v>1</v>
      </c>
      <c r="G945" s="15">
        <f>VLOOKUP(B945,'Insumos e Serviços'!$A:$F,6,0)</f>
        <v>202.22</v>
      </c>
      <c r="H945" s="15">
        <f t="shared" ref="H945:H948" si="112">TRUNC(F945*G945,2)</f>
        <v>202.22</v>
      </c>
    </row>
    <row r="946" spans="1:8" x14ac:dyDescent="0.2">
      <c r="A946" s="13" t="str">
        <f>VLOOKUP(B946,'Insumos e Serviços'!$A:$F,3,0)</f>
        <v>Insumo</v>
      </c>
      <c r="B946" s="12" t="s">
        <v>2276</v>
      </c>
      <c r="C946" s="12" t="str">
        <f>VLOOKUP(B946,'Insumos e Serviços'!$A:$F,2,0)</f>
        <v>SINAPI</v>
      </c>
      <c r="D946" s="13" t="str">
        <f>VLOOKUP(B946,'Insumos e Serviços'!$A:$F,4,0)</f>
        <v>FITA VEDA ROSCA EM ROLOS DE 18 MM X 10 M (L X C)</v>
      </c>
      <c r="E946" s="12" t="str">
        <f>VLOOKUP(B946,'Insumos e Serviços'!$A:$F,5,0)</f>
        <v>UN</v>
      </c>
      <c r="F946" s="66">
        <v>3.04E-2</v>
      </c>
      <c r="G946" s="15">
        <f>VLOOKUP(B946,'Insumos e Serviços'!$A:$F,6,0)</f>
        <v>3.9</v>
      </c>
      <c r="H946" s="15">
        <f t="shared" si="112"/>
        <v>0.11</v>
      </c>
    </row>
    <row r="947" spans="1:8" ht="22.5" x14ac:dyDescent="0.2">
      <c r="A947" s="13" t="str">
        <f>VLOOKUP(B947,'Insumos e Serviços'!$A:$F,3,0)</f>
        <v>Insumo</v>
      </c>
      <c r="B947" s="12" t="s">
        <v>2376</v>
      </c>
      <c r="C947" s="12" t="str">
        <f>VLOOKUP(B947,'Insumos e Serviços'!$A:$F,2,0)</f>
        <v>SINAPI</v>
      </c>
      <c r="D947" s="13" t="str">
        <f>VLOOKUP(B947,'Insumos e Serviços'!$A:$F,4,0)</f>
        <v>TAMPAO FOFO SIMPLES COM BASE, CLASSE A15 CARGA MAX 1,5 T, 300 X 300 MM, REDE PLUVIAL/ESGOTO</v>
      </c>
      <c r="E947" s="12" t="str">
        <f>VLOOKUP(B947,'Insumos e Serviços'!$A:$F,5,0)</f>
        <v>UN</v>
      </c>
      <c r="F947" s="66">
        <v>1</v>
      </c>
      <c r="G947" s="15">
        <f>VLOOKUP(B947,'Insumos e Serviços'!$A:$F,6,0)</f>
        <v>158.13</v>
      </c>
      <c r="H947" s="15">
        <f t="shared" si="112"/>
        <v>158.13</v>
      </c>
    </row>
    <row r="948" spans="1:8" ht="23.25" thickBot="1" x14ac:dyDescent="0.25">
      <c r="A948" s="13" t="str">
        <f>VLOOKUP(B948,'Insumos e Serviços'!$A:$F,3,0)</f>
        <v>Insumo</v>
      </c>
      <c r="B948" s="12" t="s">
        <v>2937</v>
      </c>
      <c r="C948" s="12" t="str">
        <f>VLOOKUP(B948,'Insumos e Serviços'!$A:$F,2,0)</f>
        <v>Próprio</v>
      </c>
      <c r="D948" s="13" t="str">
        <f>VLOOKUP(B948,'Insumos e Serviços'!$A:$F,4,0)</f>
        <v>Torneira de parede uso geral com arejador, metálica com acabamento cromado, fab. Deca, Linha Standard, código 1154.C39</v>
      </c>
      <c r="E948" s="12" t="str">
        <f>VLOOKUP(B948,'Insumos e Serviços'!$A:$F,5,0)</f>
        <v>un</v>
      </c>
      <c r="F948" s="66">
        <v>1</v>
      </c>
      <c r="G948" s="15">
        <f>VLOOKUP(B948,'Insumos e Serviços'!$A:$F,6,0)</f>
        <v>134.72</v>
      </c>
      <c r="H948" s="15">
        <f t="shared" si="112"/>
        <v>134.72</v>
      </c>
    </row>
    <row r="949" spans="1:8" ht="15" thickTop="1" x14ac:dyDescent="0.2">
      <c r="A949" s="54"/>
      <c r="B949" s="79"/>
      <c r="C949" s="54"/>
      <c r="D949" s="54"/>
      <c r="E949" s="54"/>
      <c r="F949" s="54"/>
      <c r="G949" s="54"/>
      <c r="H949" s="54"/>
    </row>
    <row r="950" spans="1:8" ht="22.5" x14ac:dyDescent="0.2">
      <c r="A950" s="68" t="s">
        <v>861</v>
      </c>
      <c r="B950" s="67" t="str">
        <f>VLOOKUP(A950,'Orçamento Sintético'!$A:$H,2,0)</f>
        <v xml:space="preserve"> MPDFT0269 </v>
      </c>
      <c r="C950" s="67" t="str">
        <f>VLOOKUP(A950,'Orçamento Sintético'!$A:$H,3,0)</f>
        <v>Próprio</v>
      </c>
      <c r="D950" s="68" t="str">
        <f>VLOOKUP(A950,'Orçamento Sintético'!$A:$H,4,0)</f>
        <v>Bancada em granito polido, Branco Itaúna, com saia e rodabanca, inclusive mão francesa</v>
      </c>
      <c r="E950" s="67" t="str">
        <f>VLOOKUP(A950,'Orçamento Sintético'!$A:$H,5,0)</f>
        <v>m²</v>
      </c>
      <c r="F950" s="113"/>
      <c r="G950" s="114"/>
      <c r="H950" s="116">
        <f>SUM(H951:H961)</f>
        <v>909.62</v>
      </c>
    </row>
    <row r="951" spans="1:8" x14ac:dyDescent="0.2">
      <c r="A951" s="13" t="str">
        <f>VLOOKUP(B951,'Insumos e Serviços'!$A:$F,3,0)</f>
        <v>Composição</v>
      </c>
      <c r="B951" s="12" t="s">
        <v>3614</v>
      </c>
      <c r="C951" s="12" t="str">
        <f>VLOOKUP(B951,'Insumos e Serviços'!$A:$F,2,0)</f>
        <v>SINAPI</v>
      </c>
      <c r="D951" s="13" t="str">
        <f>VLOOKUP(B951,'Insumos e Serviços'!$A:$F,4,0)</f>
        <v>IMPERMEABILIZADOR COM ENCARGOS COMPLEMENTARES</v>
      </c>
      <c r="E951" s="12" t="str">
        <f>VLOOKUP(B951,'Insumos e Serviços'!$A:$F,5,0)</f>
        <v>H</v>
      </c>
      <c r="F951" s="66">
        <v>9.11E-2</v>
      </c>
      <c r="G951" s="15">
        <f>VLOOKUP(B951,'Insumos e Serviços'!$A:$F,6,0)</f>
        <v>23.25</v>
      </c>
      <c r="H951" s="15">
        <f t="shared" ref="H951:H961" si="113">TRUNC(F951*G951,2)</f>
        <v>2.11</v>
      </c>
    </row>
    <row r="952" spans="1:8" x14ac:dyDescent="0.2">
      <c r="A952" s="13" t="str">
        <f>VLOOKUP(B952,'Insumos e Serviços'!$A:$F,3,0)</f>
        <v>Composição</v>
      </c>
      <c r="B952" s="12" t="s">
        <v>3616</v>
      </c>
      <c r="C952" s="12" t="str">
        <f>VLOOKUP(B952,'Insumos e Serviços'!$A:$F,2,0)</f>
        <v>SINAPI</v>
      </c>
      <c r="D952" s="13" t="str">
        <f>VLOOKUP(B952,'Insumos e Serviços'!$A:$F,4,0)</f>
        <v>MARMORISTA/GRANITEIRO COM ENCARGOS COMPLEMENTARES</v>
      </c>
      <c r="E952" s="12" t="str">
        <f>VLOOKUP(B952,'Insumos e Serviços'!$A:$F,5,0)</f>
        <v>H</v>
      </c>
      <c r="F952" s="66">
        <v>1.9209000000000001</v>
      </c>
      <c r="G952" s="15">
        <f>VLOOKUP(B952,'Insumos e Serviços'!$A:$F,6,0)</f>
        <v>19.39</v>
      </c>
      <c r="H952" s="15">
        <f t="shared" si="113"/>
        <v>37.24</v>
      </c>
    </row>
    <row r="953" spans="1:8" x14ac:dyDescent="0.2">
      <c r="A953" s="13" t="str">
        <f>VLOOKUP(B953,'Insumos e Serviços'!$A:$F,3,0)</f>
        <v>Composição</v>
      </c>
      <c r="B953" s="12" t="s">
        <v>3379</v>
      </c>
      <c r="C953" s="12" t="str">
        <f>VLOOKUP(B953,'Insumos e Serviços'!$A:$F,2,0)</f>
        <v>SINAPI</v>
      </c>
      <c r="D953" s="13" t="str">
        <f>VLOOKUP(B953,'Insumos e Serviços'!$A:$F,4,0)</f>
        <v>SERVENTE COM ENCARGOS COMPLEMENTARES</v>
      </c>
      <c r="E953" s="12" t="str">
        <f>VLOOKUP(B953,'Insumos e Serviços'!$A:$F,5,0)</f>
        <v>H</v>
      </c>
      <c r="F953" s="66">
        <v>0.98109999999999997</v>
      </c>
      <c r="G953" s="15">
        <f>VLOOKUP(B953,'Insumos e Serviços'!$A:$F,6,0)</f>
        <v>17.170000000000002</v>
      </c>
      <c r="H953" s="15">
        <f t="shared" si="113"/>
        <v>16.84</v>
      </c>
    </row>
    <row r="954" spans="1:8" ht="22.5" x14ac:dyDescent="0.2">
      <c r="A954" s="13" t="str">
        <f>VLOOKUP(B954,'Insumos e Serviços'!$A:$F,3,0)</f>
        <v>Insumo</v>
      </c>
      <c r="B954" s="12" t="s">
        <v>3128</v>
      </c>
      <c r="C954" s="12" t="str">
        <f>VLOOKUP(B954,'Insumos e Serviços'!$A:$F,2,0)</f>
        <v>SINAPI</v>
      </c>
      <c r="D954" s="13" t="str">
        <f>VLOOKUP(B954,'Insumos e Serviços'!$A:$F,4,0)</f>
        <v>GRANITO PARA BANCADA, POLIDO, TIPO ANDORINHA/ QUARTZ/ CASTELO/ CORUMBA OU OUTROS EQUIVALENTES DA REGIAO, E=  *2,5* CM</v>
      </c>
      <c r="E954" s="12" t="str">
        <f>VLOOKUP(B954,'Insumos e Serviços'!$A:$F,5,0)</f>
        <v>m²</v>
      </c>
      <c r="F954" s="66">
        <v>1.139</v>
      </c>
      <c r="G954" s="15">
        <f>VLOOKUP(B954,'Insumos e Serviços'!$A:$F,6,0)</f>
        <v>597.73</v>
      </c>
      <c r="H954" s="15">
        <f t="shared" si="113"/>
        <v>680.81</v>
      </c>
    </row>
    <row r="955" spans="1:8" ht="22.5" x14ac:dyDescent="0.2">
      <c r="A955" s="13" t="str">
        <f>VLOOKUP(B955,'Insumos e Serviços'!$A:$F,3,0)</f>
        <v>Insumo</v>
      </c>
      <c r="B955" s="12" t="s">
        <v>2686</v>
      </c>
      <c r="C955" s="12" t="str">
        <f>VLOOKUP(B955,'Insumos e Serviços'!$A:$F,2,0)</f>
        <v>SINAPI</v>
      </c>
      <c r="D955" s="13" t="str">
        <f>VLOOKUP(B955,'Insumos e Serviços'!$A:$F,4,0)</f>
        <v>BUCHA DE NYLON SEM ABA S10, COM PARAFUSO DE 6,10 X 65 MM EM ACO ZINCADO COM ROSCA SOBERBA, CABECA CHATA E FENDA PHILLIPS</v>
      </c>
      <c r="E955" s="12" t="str">
        <f>VLOOKUP(B955,'Insumos e Serviços'!$A:$F,5,0)</f>
        <v>UN</v>
      </c>
      <c r="F955" s="66">
        <v>6</v>
      </c>
      <c r="G955" s="15">
        <f>VLOOKUP(B955,'Insumos e Serviços'!$A:$F,6,0)</f>
        <v>0.79</v>
      </c>
      <c r="H955" s="15">
        <f t="shared" si="113"/>
        <v>4.74</v>
      </c>
    </row>
    <row r="956" spans="1:8" x14ac:dyDescent="0.2">
      <c r="A956" s="13" t="str">
        <f>VLOOKUP(B956,'Insumos e Serviços'!$A:$F,3,0)</f>
        <v>Insumo</v>
      </c>
      <c r="B956" s="12" t="s">
        <v>2421</v>
      </c>
      <c r="C956" s="12" t="str">
        <f>VLOOKUP(B956,'Insumos e Serviços'!$A:$F,2,0)</f>
        <v>SINAPI</v>
      </c>
      <c r="D956" s="13" t="str">
        <f>VLOOKUP(B956,'Insumos e Serviços'!$A:$F,4,0)</f>
        <v>REJUNTE EPOXI BRANCO</v>
      </c>
      <c r="E956" s="12" t="str">
        <f>VLOOKUP(B956,'Insumos e Serviços'!$A:$F,5,0)</f>
        <v>KG</v>
      </c>
      <c r="F956" s="66">
        <v>1.54E-2</v>
      </c>
      <c r="G956" s="15">
        <f>VLOOKUP(B956,'Insumos e Serviços'!$A:$F,6,0)</f>
        <v>55.65</v>
      </c>
      <c r="H956" s="15">
        <f t="shared" si="113"/>
        <v>0.85</v>
      </c>
    </row>
    <row r="957" spans="1:8" x14ac:dyDescent="0.2">
      <c r="A957" s="13" t="str">
        <f>VLOOKUP(B957,'Insumos e Serviços'!$A:$F,3,0)</f>
        <v>Insumo</v>
      </c>
      <c r="B957" s="12" t="s">
        <v>2504</v>
      </c>
      <c r="C957" s="12" t="str">
        <f>VLOOKUP(B957,'Insumos e Serviços'!$A:$F,2,0)</f>
        <v>SINAPI</v>
      </c>
      <c r="D957" s="13" t="str">
        <f>VLOOKUP(B957,'Insumos e Serviços'!$A:$F,4,0)</f>
        <v>MASSA PLASTICA PARA MARMORE/GRANITO</v>
      </c>
      <c r="E957" s="12" t="str">
        <f>VLOOKUP(B957,'Insumos e Serviços'!$A:$F,5,0)</f>
        <v>KG</v>
      </c>
      <c r="F957" s="66">
        <v>0.59250000000000003</v>
      </c>
      <c r="G957" s="15">
        <f>VLOOKUP(B957,'Insumos e Serviços'!$A:$F,6,0)</f>
        <v>28.09</v>
      </c>
      <c r="H957" s="15">
        <f t="shared" si="113"/>
        <v>16.64</v>
      </c>
    </row>
    <row r="958" spans="1:8" ht="22.5" x14ac:dyDescent="0.2">
      <c r="A958" s="13" t="str">
        <f>VLOOKUP(B958,'Insumos e Serviços'!$A:$F,3,0)</f>
        <v>Insumo</v>
      </c>
      <c r="B958" s="12" t="s">
        <v>2617</v>
      </c>
      <c r="C958" s="12" t="str">
        <f>VLOOKUP(B958,'Insumos e Serviços'!$A:$F,2,0)</f>
        <v>SINAPI</v>
      </c>
      <c r="D958" s="13" t="str">
        <f>VLOOKUP(B958,'Insumos e Serviços'!$A:$F,4,0)</f>
        <v>SUPORTE MAO-FRANCESA EM ACO, ABAS IGUAIS 30 CM, CAPACIDADE MINIMA 60 KG, BRANCO</v>
      </c>
      <c r="E958" s="12" t="str">
        <f>VLOOKUP(B958,'Insumos e Serviços'!$A:$F,5,0)</f>
        <v>UN</v>
      </c>
      <c r="F958" s="66">
        <v>2</v>
      </c>
      <c r="G958" s="15">
        <f>VLOOKUP(B958,'Insumos e Serviços'!$A:$F,6,0)</f>
        <v>18.18</v>
      </c>
      <c r="H958" s="15">
        <f t="shared" si="113"/>
        <v>36.36</v>
      </c>
    </row>
    <row r="959" spans="1:8" x14ac:dyDescent="0.2">
      <c r="A959" s="13" t="str">
        <f>VLOOKUP(B959,'Insumos e Serviços'!$A:$F,3,0)</f>
        <v>Insumo</v>
      </c>
      <c r="B959" s="12" t="s">
        <v>2735</v>
      </c>
      <c r="C959" s="12" t="str">
        <f>VLOOKUP(B959,'Insumos e Serviços'!$A:$F,2,0)</f>
        <v>Próprio</v>
      </c>
      <c r="D959" s="13" t="str">
        <f>VLOOKUP(B959,'Insumos e Serviços'!$A:$F,4,0)</f>
        <v>Solução hidrofugante à base de silano-siloxano Nitoprimer 40, fab. Anchortec Quartzolit</v>
      </c>
      <c r="E959" s="12" t="str">
        <f>VLOOKUP(B959,'Insumos e Serviços'!$A:$F,5,0)</f>
        <v>l</v>
      </c>
      <c r="F959" s="66">
        <v>0.4556</v>
      </c>
      <c r="G959" s="15">
        <f>VLOOKUP(B959,'Insumos e Serviços'!$A:$F,6,0)</f>
        <v>36.380000000000003</v>
      </c>
      <c r="H959" s="15">
        <f t="shared" si="113"/>
        <v>16.57</v>
      </c>
    </row>
    <row r="960" spans="1:8" x14ac:dyDescent="0.2">
      <c r="A960" s="13" t="str">
        <f>VLOOKUP(B960,'Insumos e Serviços'!$A:$F,3,0)</f>
        <v>Insumo</v>
      </c>
      <c r="B960" s="12" t="s">
        <v>3122</v>
      </c>
      <c r="C960" s="12" t="str">
        <f>VLOOKUP(B960,'Insumos e Serviços'!$A:$F,2,0)</f>
        <v>Próprio</v>
      </c>
      <c r="D960" s="13" t="str">
        <f>VLOOKUP(B960,'Insumos e Serviços'!$A:$F,4,0)</f>
        <v>Acabamento reto (granito)</v>
      </c>
      <c r="E960" s="12" t="str">
        <f>VLOOKUP(B960,'Insumos e Serviços'!$A:$F,5,0)</f>
        <v>m</v>
      </c>
      <c r="F960" s="66">
        <v>1.2</v>
      </c>
      <c r="G960" s="15">
        <f>VLOOKUP(B960,'Insumos e Serviços'!$A:$F,6,0)</f>
        <v>20.260000000000002</v>
      </c>
      <c r="H960" s="15">
        <f t="shared" si="113"/>
        <v>24.31</v>
      </c>
    </row>
    <row r="961" spans="1:8" ht="15" thickBot="1" x14ac:dyDescent="0.25">
      <c r="A961" s="13" t="str">
        <f>VLOOKUP(B961,'Insumos e Serviços'!$A:$F,3,0)</f>
        <v>Insumo</v>
      </c>
      <c r="B961" s="12" t="s">
        <v>2715</v>
      </c>
      <c r="C961" s="12" t="str">
        <f>VLOOKUP(B961,'Insumos e Serviços'!$A:$F,2,0)</f>
        <v>Próprio</v>
      </c>
      <c r="D961" s="13" t="str">
        <f>VLOOKUP(B961,'Insumos e Serviços'!$A:$F,4,0)</f>
        <v>Acabamento meia esquadria (inclusive colagem)</v>
      </c>
      <c r="E961" s="12" t="str">
        <f>VLOOKUP(B961,'Insumos e Serviços'!$A:$F,5,0)</f>
        <v>m</v>
      </c>
      <c r="F961" s="66">
        <v>1.1000000000000001</v>
      </c>
      <c r="G961" s="15">
        <f>VLOOKUP(B961,'Insumos e Serviços'!$A:$F,6,0)</f>
        <v>66.5</v>
      </c>
      <c r="H961" s="15">
        <f t="shared" si="113"/>
        <v>73.150000000000006</v>
      </c>
    </row>
    <row r="962" spans="1:8" ht="15" thickTop="1" x14ac:dyDescent="0.2">
      <c r="A962" s="54"/>
      <c r="B962" s="79"/>
      <c r="C962" s="54"/>
      <c r="D962" s="54"/>
      <c r="E962" s="54"/>
      <c r="F962" s="54"/>
      <c r="G962" s="54"/>
      <c r="H962" s="54"/>
    </row>
    <row r="963" spans="1:8" ht="22.5" x14ac:dyDescent="0.2">
      <c r="A963" s="68" t="s">
        <v>864</v>
      </c>
      <c r="B963" s="67" t="str">
        <f>VLOOKUP(A963,'Orçamento Sintético'!$A:$H,2,0)</f>
        <v xml:space="preserve"> MPDFT0097 </v>
      </c>
      <c r="C963" s="67" t="str">
        <f>VLOOKUP(A963,'Orçamento Sintético'!$A:$H,3,0)</f>
        <v>Próprio</v>
      </c>
      <c r="D963" s="68" t="str">
        <f>VLOOKUP(A963,'Orçamento Sintético'!$A:$H,4,0)</f>
        <v>Bancada em granito polido, Preto São Gabriel, com saia e rodabanca, inclusive mão francesa</v>
      </c>
      <c r="E963" s="67" t="str">
        <f>VLOOKUP(A963,'Orçamento Sintético'!$A:$H,5,0)</f>
        <v>m²</v>
      </c>
      <c r="F963" s="113"/>
      <c r="G963" s="114"/>
      <c r="H963" s="116">
        <f>SUM(H964:H974)</f>
        <v>909.62</v>
      </c>
    </row>
    <row r="964" spans="1:8" x14ac:dyDescent="0.2">
      <c r="A964" s="13" t="str">
        <f>VLOOKUP(B964,'Insumos e Serviços'!$A:$F,3,0)</f>
        <v>Composição</v>
      </c>
      <c r="B964" s="12" t="s">
        <v>3614</v>
      </c>
      <c r="C964" s="12" t="str">
        <f>VLOOKUP(B964,'Insumos e Serviços'!$A:$F,2,0)</f>
        <v>SINAPI</v>
      </c>
      <c r="D964" s="13" t="str">
        <f>VLOOKUP(B964,'Insumos e Serviços'!$A:$F,4,0)</f>
        <v>IMPERMEABILIZADOR COM ENCARGOS COMPLEMENTARES</v>
      </c>
      <c r="E964" s="12" t="str">
        <f>VLOOKUP(B964,'Insumos e Serviços'!$A:$F,5,0)</f>
        <v>H</v>
      </c>
      <c r="F964" s="66">
        <v>9.11E-2</v>
      </c>
      <c r="G964" s="15">
        <f>VLOOKUP(B964,'Insumos e Serviços'!$A:$F,6,0)</f>
        <v>23.25</v>
      </c>
      <c r="H964" s="15">
        <f t="shared" ref="H964:H974" si="114">TRUNC(F964*G964,2)</f>
        <v>2.11</v>
      </c>
    </row>
    <row r="965" spans="1:8" x14ac:dyDescent="0.2">
      <c r="A965" s="13" t="str">
        <f>VLOOKUP(B965,'Insumos e Serviços'!$A:$F,3,0)</f>
        <v>Composição</v>
      </c>
      <c r="B965" s="12" t="s">
        <v>3616</v>
      </c>
      <c r="C965" s="12" t="str">
        <f>VLOOKUP(B965,'Insumos e Serviços'!$A:$F,2,0)</f>
        <v>SINAPI</v>
      </c>
      <c r="D965" s="13" t="str">
        <f>VLOOKUP(B965,'Insumos e Serviços'!$A:$F,4,0)</f>
        <v>MARMORISTA/GRANITEIRO COM ENCARGOS COMPLEMENTARES</v>
      </c>
      <c r="E965" s="12" t="str">
        <f>VLOOKUP(B965,'Insumos e Serviços'!$A:$F,5,0)</f>
        <v>H</v>
      </c>
      <c r="F965" s="66">
        <v>1.9209000000000001</v>
      </c>
      <c r="G965" s="15">
        <f>VLOOKUP(B965,'Insumos e Serviços'!$A:$F,6,0)</f>
        <v>19.39</v>
      </c>
      <c r="H965" s="15">
        <f t="shared" si="114"/>
        <v>37.24</v>
      </c>
    </row>
    <row r="966" spans="1:8" x14ac:dyDescent="0.2">
      <c r="A966" s="13" t="str">
        <f>VLOOKUP(B966,'Insumos e Serviços'!$A:$F,3,0)</f>
        <v>Composição</v>
      </c>
      <c r="B966" s="12" t="s">
        <v>3379</v>
      </c>
      <c r="C966" s="12" t="str">
        <f>VLOOKUP(B966,'Insumos e Serviços'!$A:$F,2,0)</f>
        <v>SINAPI</v>
      </c>
      <c r="D966" s="13" t="str">
        <f>VLOOKUP(B966,'Insumos e Serviços'!$A:$F,4,0)</f>
        <v>SERVENTE COM ENCARGOS COMPLEMENTARES</v>
      </c>
      <c r="E966" s="12" t="str">
        <f>VLOOKUP(B966,'Insumos e Serviços'!$A:$F,5,0)</f>
        <v>H</v>
      </c>
      <c r="F966" s="66">
        <v>0.98109999999999997</v>
      </c>
      <c r="G966" s="15">
        <f>VLOOKUP(B966,'Insumos e Serviços'!$A:$F,6,0)</f>
        <v>17.170000000000002</v>
      </c>
      <c r="H966" s="15">
        <f t="shared" si="114"/>
        <v>16.84</v>
      </c>
    </row>
    <row r="967" spans="1:8" ht="22.5" x14ac:dyDescent="0.2">
      <c r="A967" s="13" t="str">
        <f>VLOOKUP(B967,'Insumos e Serviços'!$A:$F,3,0)</f>
        <v>Insumo</v>
      </c>
      <c r="B967" s="12" t="s">
        <v>3128</v>
      </c>
      <c r="C967" s="12" t="str">
        <f>VLOOKUP(B967,'Insumos e Serviços'!$A:$F,2,0)</f>
        <v>SINAPI</v>
      </c>
      <c r="D967" s="13" t="str">
        <f>VLOOKUP(B967,'Insumos e Serviços'!$A:$F,4,0)</f>
        <v>GRANITO PARA BANCADA, POLIDO, TIPO ANDORINHA/ QUARTZ/ CASTELO/ CORUMBA OU OUTROS EQUIVALENTES DA REGIAO, E=  *2,5* CM</v>
      </c>
      <c r="E967" s="12" t="str">
        <f>VLOOKUP(B967,'Insumos e Serviços'!$A:$F,5,0)</f>
        <v>m²</v>
      </c>
      <c r="F967" s="66">
        <v>1.139</v>
      </c>
      <c r="G967" s="15">
        <f>VLOOKUP(B967,'Insumos e Serviços'!$A:$F,6,0)</f>
        <v>597.73</v>
      </c>
      <c r="H967" s="15">
        <f t="shared" si="114"/>
        <v>680.81</v>
      </c>
    </row>
    <row r="968" spans="1:8" ht="22.5" x14ac:dyDescent="0.2">
      <c r="A968" s="13" t="str">
        <f>VLOOKUP(B968,'Insumos e Serviços'!$A:$F,3,0)</f>
        <v>Insumo</v>
      </c>
      <c r="B968" s="12" t="s">
        <v>2686</v>
      </c>
      <c r="C968" s="12" t="str">
        <f>VLOOKUP(B968,'Insumos e Serviços'!$A:$F,2,0)</f>
        <v>SINAPI</v>
      </c>
      <c r="D968" s="13" t="str">
        <f>VLOOKUP(B968,'Insumos e Serviços'!$A:$F,4,0)</f>
        <v>BUCHA DE NYLON SEM ABA S10, COM PARAFUSO DE 6,10 X 65 MM EM ACO ZINCADO COM ROSCA SOBERBA, CABECA CHATA E FENDA PHILLIPS</v>
      </c>
      <c r="E968" s="12" t="str">
        <f>VLOOKUP(B968,'Insumos e Serviços'!$A:$F,5,0)</f>
        <v>UN</v>
      </c>
      <c r="F968" s="66">
        <v>6</v>
      </c>
      <c r="G968" s="15">
        <f>VLOOKUP(B968,'Insumos e Serviços'!$A:$F,6,0)</f>
        <v>0.79</v>
      </c>
      <c r="H968" s="15">
        <f t="shared" si="114"/>
        <v>4.74</v>
      </c>
    </row>
    <row r="969" spans="1:8" x14ac:dyDescent="0.2">
      <c r="A969" s="13" t="str">
        <f>VLOOKUP(B969,'Insumos e Serviços'!$A:$F,3,0)</f>
        <v>Insumo</v>
      </c>
      <c r="B969" s="12" t="s">
        <v>2421</v>
      </c>
      <c r="C969" s="12" t="str">
        <f>VLOOKUP(B969,'Insumos e Serviços'!$A:$F,2,0)</f>
        <v>SINAPI</v>
      </c>
      <c r="D969" s="13" t="str">
        <f>VLOOKUP(B969,'Insumos e Serviços'!$A:$F,4,0)</f>
        <v>REJUNTE EPOXI BRANCO</v>
      </c>
      <c r="E969" s="12" t="str">
        <f>VLOOKUP(B969,'Insumos e Serviços'!$A:$F,5,0)</f>
        <v>KG</v>
      </c>
      <c r="F969" s="66">
        <v>1.54E-2</v>
      </c>
      <c r="G969" s="15">
        <f>VLOOKUP(B969,'Insumos e Serviços'!$A:$F,6,0)</f>
        <v>55.65</v>
      </c>
      <c r="H969" s="15">
        <f t="shared" si="114"/>
        <v>0.85</v>
      </c>
    </row>
    <row r="970" spans="1:8" x14ac:dyDescent="0.2">
      <c r="A970" s="13" t="str">
        <f>VLOOKUP(B970,'Insumos e Serviços'!$A:$F,3,0)</f>
        <v>Insumo</v>
      </c>
      <c r="B970" s="12" t="s">
        <v>2504</v>
      </c>
      <c r="C970" s="12" t="str">
        <f>VLOOKUP(B970,'Insumos e Serviços'!$A:$F,2,0)</f>
        <v>SINAPI</v>
      </c>
      <c r="D970" s="13" t="str">
        <f>VLOOKUP(B970,'Insumos e Serviços'!$A:$F,4,0)</f>
        <v>MASSA PLASTICA PARA MARMORE/GRANITO</v>
      </c>
      <c r="E970" s="12" t="str">
        <f>VLOOKUP(B970,'Insumos e Serviços'!$A:$F,5,0)</f>
        <v>KG</v>
      </c>
      <c r="F970" s="66">
        <v>0.59250000000000003</v>
      </c>
      <c r="G970" s="15">
        <f>VLOOKUP(B970,'Insumos e Serviços'!$A:$F,6,0)</f>
        <v>28.09</v>
      </c>
      <c r="H970" s="15">
        <f t="shared" si="114"/>
        <v>16.64</v>
      </c>
    </row>
    <row r="971" spans="1:8" ht="22.5" x14ac:dyDescent="0.2">
      <c r="A971" s="13" t="str">
        <f>VLOOKUP(B971,'Insumos e Serviços'!$A:$F,3,0)</f>
        <v>Insumo</v>
      </c>
      <c r="B971" s="12" t="s">
        <v>2617</v>
      </c>
      <c r="C971" s="12" t="str">
        <f>VLOOKUP(B971,'Insumos e Serviços'!$A:$F,2,0)</f>
        <v>SINAPI</v>
      </c>
      <c r="D971" s="13" t="str">
        <f>VLOOKUP(B971,'Insumos e Serviços'!$A:$F,4,0)</f>
        <v>SUPORTE MAO-FRANCESA EM ACO, ABAS IGUAIS 30 CM, CAPACIDADE MINIMA 60 KG, BRANCO</v>
      </c>
      <c r="E971" s="12" t="str">
        <f>VLOOKUP(B971,'Insumos e Serviços'!$A:$F,5,0)</f>
        <v>UN</v>
      </c>
      <c r="F971" s="66">
        <v>2</v>
      </c>
      <c r="G971" s="15">
        <f>VLOOKUP(B971,'Insumos e Serviços'!$A:$F,6,0)</f>
        <v>18.18</v>
      </c>
      <c r="H971" s="15">
        <f t="shared" si="114"/>
        <v>36.36</v>
      </c>
    </row>
    <row r="972" spans="1:8" x14ac:dyDescent="0.2">
      <c r="A972" s="13" t="str">
        <f>VLOOKUP(B972,'Insumos e Serviços'!$A:$F,3,0)</f>
        <v>Insumo</v>
      </c>
      <c r="B972" s="12" t="s">
        <v>2735</v>
      </c>
      <c r="C972" s="12" t="str">
        <f>VLOOKUP(B972,'Insumos e Serviços'!$A:$F,2,0)</f>
        <v>Próprio</v>
      </c>
      <c r="D972" s="13" t="str">
        <f>VLOOKUP(B972,'Insumos e Serviços'!$A:$F,4,0)</f>
        <v>Solução hidrofugante à base de silano-siloxano Nitoprimer 40, fab. Anchortec Quartzolit</v>
      </c>
      <c r="E972" s="12" t="str">
        <f>VLOOKUP(B972,'Insumos e Serviços'!$A:$F,5,0)</f>
        <v>l</v>
      </c>
      <c r="F972" s="66">
        <v>0.4556</v>
      </c>
      <c r="G972" s="15">
        <f>VLOOKUP(B972,'Insumos e Serviços'!$A:$F,6,0)</f>
        <v>36.380000000000003</v>
      </c>
      <c r="H972" s="15">
        <f t="shared" si="114"/>
        <v>16.57</v>
      </c>
    </row>
    <row r="973" spans="1:8" x14ac:dyDescent="0.2">
      <c r="A973" s="13" t="str">
        <f>VLOOKUP(B973,'Insumos e Serviços'!$A:$F,3,0)</f>
        <v>Insumo</v>
      </c>
      <c r="B973" s="12" t="s">
        <v>3122</v>
      </c>
      <c r="C973" s="12" t="str">
        <f>VLOOKUP(B973,'Insumos e Serviços'!$A:$F,2,0)</f>
        <v>Próprio</v>
      </c>
      <c r="D973" s="13" t="str">
        <f>VLOOKUP(B973,'Insumos e Serviços'!$A:$F,4,0)</f>
        <v>Acabamento reto (granito)</v>
      </c>
      <c r="E973" s="12" t="str">
        <f>VLOOKUP(B973,'Insumos e Serviços'!$A:$F,5,0)</f>
        <v>m</v>
      </c>
      <c r="F973" s="66">
        <v>1.2</v>
      </c>
      <c r="G973" s="15">
        <f>VLOOKUP(B973,'Insumos e Serviços'!$A:$F,6,0)</f>
        <v>20.260000000000002</v>
      </c>
      <c r="H973" s="15">
        <f t="shared" si="114"/>
        <v>24.31</v>
      </c>
    </row>
    <row r="974" spans="1:8" ht="15" thickBot="1" x14ac:dyDescent="0.25">
      <c r="A974" s="13" t="str">
        <f>VLOOKUP(B974,'Insumos e Serviços'!$A:$F,3,0)</f>
        <v>Insumo</v>
      </c>
      <c r="B974" s="12" t="s">
        <v>2715</v>
      </c>
      <c r="C974" s="12" t="str">
        <f>VLOOKUP(B974,'Insumos e Serviços'!$A:$F,2,0)</f>
        <v>Próprio</v>
      </c>
      <c r="D974" s="13" t="str">
        <f>VLOOKUP(B974,'Insumos e Serviços'!$A:$F,4,0)</f>
        <v>Acabamento meia esquadria (inclusive colagem)</v>
      </c>
      <c r="E974" s="12" t="str">
        <f>VLOOKUP(B974,'Insumos e Serviços'!$A:$F,5,0)</f>
        <v>m</v>
      </c>
      <c r="F974" s="66">
        <v>1.1000000000000001</v>
      </c>
      <c r="G974" s="15">
        <f>VLOOKUP(B974,'Insumos e Serviços'!$A:$F,6,0)</f>
        <v>66.5</v>
      </c>
      <c r="H974" s="15">
        <f t="shared" si="114"/>
        <v>73.150000000000006</v>
      </c>
    </row>
    <row r="975" spans="1:8" ht="15" thickTop="1" x14ac:dyDescent="0.2">
      <c r="A975" s="54"/>
      <c r="B975" s="79"/>
      <c r="C975" s="54"/>
      <c r="D975" s="54"/>
      <c r="E975" s="54"/>
      <c r="F975" s="54"/>
      <c r="G975" s="54"/>
      <c r="H975" s="54"/>
    </row>
    <row r="976" spans="1:8" ht="22.5" x14ac:dyDescent="0.2">
      <c r="A976" s="68" t="s">
        <v>867</v>
      </c>
      <c r="B976" s="67" t="str">
        <f>VLOOKUP(A976,'Orçamento Sintético'!$A:$H,2,0)</f>
        <v xml:space="preserve"> MPDFT0356 </v>
      </c>
      <c r="C976" s="67" t="str">
        <f>VLOOKUP(A976,'Orçamento Sintético'!$A:$H,3,0)</f>
        <v>Próprio</v>
      </c>
      <c r="D976" s="68" t="str">
        <f>VLOOKUP(A976,'Orçamento Sintético'!$A:$H,4,0)</f>
        <v>Copia da SINAPI (86900) - Cuba de aço inox, DM 34x56x17 cm, linha Prime, mod. Retangular BL, ref. 94024206, fab. Tramontina, inclusive furo e colagem</v>
      </c>
      <c r="E976" s="67" t="str">
        <f>VLOOKUP(A976,'Orçamento Sintético'!$A:$H,5,0)</f>
        <v>UN</v>
      </c>
      <c r="F976" s="113"/>
      <c r="G976" s="114"/>
      <c r="H976" s="116">
        <f>SUM(H977:H981)</f>
        <v>425.01000000000005</v>
      </c>
    </row>
    <row r="977" spans="1:8" x14ac:dyDescent="0.2">
      <c r="A977" s="13" t="str">
        <f>VLOOKUP(B977,'Insumos e Serviços'!$A:$F,3,0)</f>
        <v>Composição</v>
      </c>
      <c r="B977" s="12" t="s">
        <v>3616</v>
      </c>
      <c r="C977" s="12" t="str">
        <f>VLOOKUP(B977,'Insumos e Serviços'!$A:$F,2,0)</f>
        <v>SINAPI</v>
      </c>
      <c r="D977" s="13" t="str">
        <f>VLOOKUP(B977,'Insumos e Serviços'!$A:$F,4,0)</f>
        <v>MARMORISTA/GRANITEIRO COM ENCARGOS COMPLEMENTARES</v>
      </c>
      <c r="E977" s="12" t="str">
        <f>VLOOKUP(B977,'Insumos e Serviços'!$A:$F,5,0)</f>
        <v>H</v>
      </c>
      <c r="F977" s="66">
        <v>0.48</v>
      </c>
      <c r="G977" s="15">
        <f>VLOOKUP(B977,'Insumos e Serviços'!$A:$F,6,0)</f>
        <v>19.39</v>
      </c>
      <c r="H977" s="15">
        <f t="shared" ref="H977:H981" si="115">TRUNC(F977*G977,2)</f>
        <v>9.3000000000000007</v>
      </c>
    </row>
    <row r="978" spans="1:8" x14ac:dyDescent="0.2">
      <c r="A978" s="13" t="str">
        <f>VLOOKUP(B978,'Insumos e Serviços'!$A:$F,3,0)</f>
        <v>Composição</v>
      </c>
      <c r="B978" s="12" t="s">
        <v>3379</v>
      </c>
      <c r="C978" s="12" t="str">
        <f>VLOOKUP(B978,'Insumos e Serviços'!$A:$F,2,0)</f>
        <v>SINAPI</v>
      </c>
      <c r="D978" s="13" t="str">
        <f>VLOOKUP(B978,'Insumos e Serviços'!$A:$F,4,0)</f>
        <v>SERVENTE COM ENCARGOS COMPLEMENTARES</v>
      </c>
      <c r="E978" s="12" t="str">
        <f>VLOOKUP(B978,'Insumos e Serviços'!$A:$F,5,0)</f>
        <v>H</v>
      </c>
      <c r="F978" s="66">
        <v>0.15</v>
      </c>
      <c r="G978" s="15">
        <f>VLOOKUP(B978,'Insumos e Serviços'!$A:$F,6,0)</f>
        <v>17.170000000000002</v>
      </c>
      <c r="H978" s="15">
        <f t="shared" si="115"/>
        <v>2.57</v>
      </c>
    </row>
    <row r="979" spans="1:8" x14ac:dyDescent="0.2">
      <c r="A979" s="13" t="str">
        <f>VLOOKUP(B979,'Insumos e Serviços'!$A:$F,3,0)</f>
        <v>Insumo</v>
      </c>
      <c r="B979" s="12" t="s">
        <v>2504</v>
      </c>
      <c r="C979" s="12" t="str">
        <f>VLOOKUP(B979,'Insumos e Serviços'!$A:$F,2,0)</f>
        <v>SINAPI</v>
      </c>
      <c r="D979" s="13" t="str">
        <f>VLOOKUP(B979,'Insumos e Serviços'!$A:$F,4,0)</f>
        <v>MASSA PLASTICA PARA MARMORE/GRANITO</v>
      </c>
      <c r="E979" s="12" t="str">
        <f>VLOOKUP(B979,'Insumos e Serviços'!$A:$F,5,0)</f>
        <v>KG</v>
      </c>
      <c r="F979" s="66">
        <v>0.2974</v>
      </c>
      <c r="G979" s="15">
        <f>VLOOKUP(B979,'Insumos e Serviços'!$A:$F,6,0)</f>
        <v>28.09</v>
      </c>
      <c r="H979" s="15">
        <f t="shared" si="115"/>
        <v>8.35</v>
      </c>
    </row>
    <row r="980" spans="1:8" ht="22.5" x14ac:dyDescent="0.2">
      <c r="A980" s="13" t="str">
        <f>VLOOKUP(B980,'Insumos e Serviços'!$A:$F,3,0)</f>
        <v>Insumo</v>
      </c>
      <c r="B980" s="12" t="s">
        <v>2591</v>
      </c>
      <c r="C980" s="12" t="str">
        <f>VLOOKUP(B980,'Insumos e Serviços'!$A:$F,2,0)</f>
        <v>Próprio</v>
      </c>
      <c r="D980" s="13" t="str">
        <f>VLOOKUP(B980,'Insumos e Serviços'!$A:$F,4,0)</f>
        <v>Cuba de aço inox, DM 34x56x17 cm, linha Prime, mod. Retangular BL, ref. 94024206, fab. Tramontina</v>
      </c>
      <c r="E980" s="12" t="str">
        <f>VLOOKUP(B980,'Insumos e Serviços'!$A:$F,5,0)</f>
        <v>un</v>
      </c>
      <c r="F980" s="66">
        <v>1</v>
      </c>
      <c r="G980" s="15">
        <f>VLOOKUP(B980,'Insumos e Serviços'!$A:$F,6,0)</f>
        <v>309.23</v>
      </c>
      <c r="H980" s="15">
        <f t="shared" si="115"/>
        <v>309.23</v>
      </c>
    </row>
    <row r="981" spans="1:8" ht="23.25" thickBot="1" x14ac:dyDescent="0.25">
      <c r="A981" s="13" t="str">
        <f>VLOOKUP(B981,'Insumos e Serviços'!$A:$F,3,0)</f>
        <v>Insumo</v>
      </c>
      <c r="B981" s="12" t="s">
        <v>2413</v>
      </c>
      <c r="C981" s="12" t="str">
        <f>VLOOKUP(B981,'Insumos e Serviços'!$A:$F,2,0)</f>
        <v>SINAPI</v>
      </c>
      <c r="D981" s="13" t="str">
        <f>VLOOKUP(B981,'Insumos e Serviços'!$A:$F,4,0)</f>
        <v>ABERTURA PARA ENCAIXE DE CUBA OU LAVATORIO EM BANCADA DE MARMORE/ GRANITO OU OUTRO TIPO DE PEDRA NATURAL</v>
      </c>
      <c r="E981" s="12" t="str">
        <f>VLOOKUP(B981,'Insumos e Serviços'!$A:$F,5,0)</f>
        <v>UN</v>
      </c>
      <c r="F981" s="66">
        <v>1</v>
      </c>
      <c r="G981" s="15">
        <f>VLOOKUP(B981,'Insumos e Serviços'!$A:$F,6,0)</f>
        <v>95.56</v>
      </c>
      <c r="H981" s="15">
        <f t="shared" si="115"/>
        <v>95.56</v>
      </c>
    </row>
    <row r="982" spans="1:8" ht="15" thickTop="1" x14ac:dyDescent="0.2">
      <c r="A982" s="54"/>
      <c r="B982" s="79"/>
      <c r="C982" s="54"/>
      <c r="D982" s="54"/>
      <c r="E982" s="54"/>
      <c r="F982" s="54"/>
      <c r="G982" s="54"/>
      <c r="H982" s="54"/>
    </row>
    <row r="983" spans="1:8" ht="22.5" x14ac:dyDescent="0.2">
      <c r="A983" s="68" t="s">
        <v>870</v>
      </c>
      <c r="B983" s="67" t="str">
        <f>VLOOKUP(A983,'Orçamento Sintético'!$A:$H,2,0)</f>
        <v xml:space="preserve"> MPDFT0357 </v>
      </c>
      <c r="C983" s="67" t="str">
        <f>VLOOKUP(A983,'Orçamento Sintético'!$A:$H,3,0)</f>
        <v>Próprio</v>
      </c>
      <c r="D983" s="68" t="str">
        <f>VLOOKUP(A983,'Orçamento Sintético'!$A:$H,4,0)</f>
        <v>Copia da SINAPI (86909 + 86887 + 86877 + 86881) - Conjunto de metais para pia com cuba inox</v>
      </c>
      <c r="E983" s="67" t="str">
        <f>VLOOKUP(A983,'Orçamento Sintético'!$A:$H,5,0)</f>
        <v>UN</v>
      </c>
      <c r="F983" s="113"/>
      <c r="G983" s="114"/>
      <c r="H983" s="116">
        <f>SUM(H984:H991)</f>
        <v>613.12</v>
      </c>
    </row>
    <row r="984" spans="1:8" x14ac:dyDescent="0.2">
      <c r="A984" s="13" t="str">
        <f>VLOOKUP(B984,'Insumos e Serviços'!$A:$F,3,0)</f>
        <v>Composição</v>
      </c>
      <c r="B984" s="12" t="s">
        <v>3395</v>
      </c>
      <c r="C984" s="12" t="str">
        <f>VLOOKUP(B984,'Insumos e Serviços'!$A:$F,2,0)</f>
        <v>SINAPI</v>
      </c>
      <c r="D984" s="13" t="str">
        <f>VLOOKUP(B984,'Insumos e Serviços'!$A:$F,4,0)</f>
        <v>ENCANADOR OU BOMBEIRO HIDRÁULICO COM ENCARGOS COMPLEMENTARES</v>
      </c>
      <c r="E984" s="12" t="str">
        <f>VLOOKUP(B984,'Insumos e Serviços'!$A:$F,5,0)</f>
        <v>H</v>
      </c>
      <c r="F984" s="66">
        <v>0.76659999999999995</v>
      </c>
      <c r="G984" s="15">
        <f>VLOOKUP(B984,'Insumos e Serviços'!$A:$F,6,0)</f>
        <v>22.76</v>
      </c>
      <c r="H984" s="15">
        <f t="shared" ref="H984:H991" si="116">TRUNC(F984*G984,2)</f>
        <v>17.440000000000001</v>
      </c>
    </row>
    <row r="985" spans="1:8" x14ac:dyDescent="0.2">
      <c r="A985" s="13" t="str">
        <f>VLOOKUP(B985,'Insumos e Serviços'!$A:$F,3,0)</f>
        <v>Composição</v>
      </c>
      <c r="B985" s="12" t="s">
        <v>3379</v>
      </c>
      <c r="C985" s="12" t="str">
        <f>VLOOKUP(B985,'Insumos e Serviços'!$A:$F,2,0)</f>
        <v>SINAPI</v>
      </c>
      <c r="D985" s="13" t="str">
        <f>VLOOKUP(B985,'Insumos e Serviços'!$A:$F,4,0)</f>
        <v>SERVENTE COM ENCARGOS COMPLEMENTARES</v>
      </c>
      <c r="E985" s="12" t="str">
        <f>VLOOKUP(B985,'Insumos e Serviços'!$A:$F,5,0)</f>
        <v>H</v>
      </c>
      <c r="F985" s="66">
        <v>0.24160000000000001</v>
      </c>
      <c r="G985" s="15">
        <f>VLOOKUP(B985,'Insumos e Serviços'!$A:$F,6,0)</f>
        <v>17.170000000000002</v>
      </c>
      <c r="H985" s="15">
        <f t="shared" si="116"/>
        <v>4.1399999999999997</v>
      </c>
    </row>
    <row r="986" spans="1:8" x14ac:dyDescent="0.2">
      <c r="A986" s="13" t="str">
        <f>VLOOKUP(B986,'Insumos e Serviços'!$A:$F,3,0)</f>
        <v>Insumo</v>
      </c>
      <c r="B986" s="12" t="s">
        <v>2276</v>
      </c>
      <c r="C986" s="12" t="str">
        <f>VLOOKUP(B986,'Insumos e Serviços'!$A:$F,2,0)</f>
        <v>SINAPI</v>
      </c>
      <c r="D986" s="13" t="str">
        <f>VLOOKUP(B986,'Insumos e Serviços'!$A:$F,4,0)</f>
        <v>FITA VEDA ROSCA EM ROLOS DE 18 MM X 10 M (L X C)</v>
      </c>
      <c r="E986" s="12" t="str">
        <f>VLOOKUP(B986,'Insumos e Serviços'!$A:$F,5,0)</f>
        <v>UN</v>
      </c>
      <c r="F986" s="66">
        <v>0.1232</v>
      </c>
      <c r="G986" s="15">
        <f>VLOOKUP(B986,'Insumos e Serviços'!$A:$F,6,0)</f>
        <v>3.9</v>
      </c>
      <c r="H986" s="15">
        <f t="shared" si="116"/>
        <v>0.48</v>
      </c>
    </row>
    <row r="987" spans="1:8" ht="22.5" x14ac:dyDescent="0.2">
      <c r="A987" s="13" t="str">
        <f>VLOOKUP(B987,'Insumos e Serviços'!$A:$F,3,0)</f>
        <v>Insumo</v>
      </c>
      <c r="B987" s="12" t="s">
        <v>2621</v>
      </c>
      <c r="C987" s="12" t="str">
        <f>VLOOKUP(B987,'Insumos e Serviços'!$A:$F,2,0)</f>
        <v>Próprio</v>
      </c>
      <c r="D987" s="13" t="str">
        <f>VLOOKUP(B987,'Insumos e Serviços'!$A:$F,4,0)</f>
        <v>Torneira para cozinha de mesa, bica móvel com arejador, cromada, altura total 289 mm, linha Fast, cód. 1167.C59, fab. Deca</v>
      </c>
      <c r="E987" s="12" t="str">
        <f>VLOOKUP(B987,'Insumos e Serviços'!$A:$F,5,0)</f>
        <v>un</v>
      </c>
      <c r="F987" s="66">
        <v>1</v>
      </c>
      <c r="G987" s="15">
        <f>VLOOKUP(B987,'Insumos e Serviços'!$A:$F,6,0)</f>
        <v>374.53</v>
      </c>
      <c r="H987" s="15">
        <f t="shared" si="116"/>
        <v>374.53</v>
      </c>
    </row>
    <row r="988" spans="1:8" x14ac:dyDescent="0.2">
      <c r="A988" s="13" t="str">
        <f>VLOOKUP(B988,'Insumos e Serviços'!$A:$F,3,0)</f>
        <v>Insumo</v>
      </c>
      <c r="B988" s="12" t="s">
        <v>2747</v>
      </c>
      <c r="C988" s="12" t="str">
        <f>VLOOKUP(B988,'Insumos e Serviços'!$A:$F,2,0)</f>
        <v>Próprio</v>
      </c>
      <c r="D988" s="13" t="str">
        <f>VLOOKUP(B988,'Insumos e Serviços'!$A:$F,4,0)</f>
        <v>Ligação flexível de malha de aço 50cm, ref. 4607C 050, fab. Deca</v>
      </c>
      <c r="E988" s="12" t="str">
        <f>VLOOKUP(B988,'Insumos e Serviços'!$A:$F,5,0)</f>
        <v>un</v>
      </c>
      <c r="F988" s="66">
        <v>1</v>
      </c>
      <c r="G988" s="15">
        <f>VLOOKUP(B988,'Insumos e Serviços'!$A:$F,6,0)</f>
        <v>60.38</v>
      </c>
      <c r="H988" s="15">
        <f t="shared" si="116"/>
        <v>60.38</v>
      </c>
    </row>
    <row r="989" spans="1:8" x14ac:dyDescent="0.2">
      <c r="A989" s="13" t="str">
        <f>VLOOKUP(B989,'Insumos e Serviços'!$A:$F,3,0)</f>
        <v>Insumo</v>
      </c>
      <c r="B989" s="12" t="s">
        <v>2400</v>
      </c>
      <c r="C989" s="12" t="str">
        <f>VLOOKUP(B989,'Insumos e Serviços'!$A:$F,2,0)</f>
        <v>Próprio</v>
      </c>
      <c r="D989" s="13" t="str">
        <f>VLOOKUP(B989,'Insumos e Serviços'!$A:$F,4,0)</f>
        <v>Sifão simples com polipropileno com fecho hídrico, ref. 94525100, fab. Tramontina</v>
      </c>
      <c r="E989" s="12" t="str">
        <f>VLOOKUP(B989,'Insumos e Serviços'!$A:$F,5,0)</f>
        <v>un</v>
      </c>
      <c r="F989" s="66">
        <v>1</v>
      </c>
      <c r="G989" s="15">
        <f>VLOOKUP(B989,'Insumos e Serviços'!$A:$F,6,0)</f>
        <v>81.22</v>
      </c>
      <c r="H989" s="15">
        <f t="shared" si="116"/>
        <v>81.22</v>
      </c>
    </row>
    <row r="990" spans="1:8" ht="22.5" x14ac:dyDescent="0.2">
      <c r="A990" s="13" t="str">
        <f>VLOOKUP(B990,'Insumos e Serviços'!$A:$F,3,0)</f>
        <v>Insumo</v>
      </c>
      <c r="B990" s="12" t="s">
        <v>2362</v>
      </c>
      <c r="C990" s="12" t="str">
        <f>VLOOKUP(B990,'Insumos e Serviços'!$A:$F,2,0)</f>
        <v>SINAPI</v>
      </c>
      <c r="D990" s="13" t="str">
        <f>VLOOKUP(B990,'Insumos e Serviços'!$A:$F,4,0)</f>
        <v>FURO PARA TORNEIRA OU OUTROS ACESSORIOS  EM BANCADA DE MARMORE/ GRANITO OU OUTRO TIPO DE PEDRA NATURAL</v>
      </c>
      <c r="E990" s="12" t="str">
        <f>VLOOKUP(B990,'Insumos e Serviços'!$A:$F,5,0)</f>
        <v>UN</v>
      </c>
      <c r="F990" s="66">
        <v>1</v>
      </c>
      <c r="G990" s="15">
        <f>VLOOKUP(B990,'Insumos e Serviços'!$A:$F,6,0)</f>
        <v>14.33</v>
      </c>
      <c r="H990" s="15">
        <f t="shared" si="116"/>
        <v>14.33</v>
      </c>
    </row>
    <row r="991" spans="1:8" ht="15" thickBot="1" x14ac:dyDescent="0.25">
      <c r="A991" s="13" t="str">
        <f>VLOOKUP(B991,'Insumos e Serviços'!$A:$F,3,0)</f>
        <v>Insumo</v>
      </c>
      <c r="B991" s="12" t="s">
        <v>2370</v>
      </c>
      <c r="C991" s="12" t="str">
        <f>VLOOKUP(B991,'Insumos e Serviços'!$A:$F,2,0)</f>
        <v>SINAPI</v>
      </c>
      <c r="D991" s="13" t="str">
        <f>VLOOKUP(B991,'Insumos e Serviços'!$A:$F,4,0)</f>
        <v>VALVULA EM METAL CROMADO PARA PIA AMERICANA 3.1/2 X 1.1/2 "</v>
      </c>
      <c r="E991" s="12" t="str">
        <f>VLOOKUP(B991,'Insumos e Serviços'!$A:$F,5,0)</f>
        <v>UN</v>
      </c>
      <c r="F991" s="66">
        <v>1</v>
      </c>
      <c r="G991" s="15">
        <f>VLOOKUP(B991,'Insumos e Serviços'!$A:$F,6,0)</f>
        <v>60.6</v>
      </c>
      <c r="H991" s="15">
        <f t="shared" si="116"/>
        <v>60.6</v>
      </c>
    </row>
    <row r="992" spans="1:8" ht="15" thickTop="1" x14ac:dyDescent="0.2">
      <c r="A992" s="54"/>
      <c r="B992" s="79"/>
      <c r="C992" s="54"/>
      <c r="D992" s="54"/>
      <c r="E992" s="54"/>
      <c r="F992" s="54"/>
      <c r="G992" s="54"/>
      <c r="H992" s="54"/>
    </row>
    <row r="993" spans="1:8" x14ac:dyDescent="0.2">
      <c r="A993" s="68" t="s">
        <v>873</v>
      </c>
      <c r="B993" s="67" t="str">
        <f>VLOOKUP(A993,'Orçamento Sintético'!$A:$H,2,0)</f>
        <v xml:space="preserve"> MPDFT0272 </v>
      </c>
      <c r="C993" s="67" t="str">
        <f>VLOOKUP(A993,'Orçamento Sintético'!$A:$H,3,0)</f>
        <v>Próprio</v>
      </c>
      <c r="D993" s="68" t="str">
        <f>VLOOKUP(A993,'Orçamento Sintético'!$A:$H,4,0)</f>
        <v>Copia da SINAPI (86895) - Prateleira em granito, incluindo mão francesa</v>
      </c>
      <c r="E993" s="67" t="str">
        <f>VLOOKUP(A993,'Orçamento Sintético'!$A:$H,5,0)</f>
        <v>m²</v>
      </c>
      <c r="F993" s="113"/>
      <c r="G993" s="114"/>
      <c r="H993" s="116">
        <f>SUM(H994:H1003)</f>
        <v>720.34999999999991</v>
      </c>
    </row>
    <row r="994" spans="1:8" x14ac:dyDescent="0.2">
      <c r="A994" s="13" t="str">
        <f>VLOOKUP(B994,'Insumos e Serviços'!$A:$F,3,0)</f>
        <v>Composição</v>
      </c>
      <c r="B994" s="12" t="s">
        <v>3616</v>
      </c>
      <c r="C994" s="12" t="str">
        <f>VLOOKUP(B994,'Insumos e Serviços'!$A:$F,2,0)</f>
        <v>SINAPI</v>
      </c>
      <c r="D994" s="13" t="str">
        <f>VLOOKUP(B994,'Insumos e Serviços'!$A:$F,4,0)</f>
        <v>MARMORISTA/GRANITEIRO COM ENCARGOS COMPLEMENTARES</v>
      </c>
      <c r="E994" s="12" t="str">
        <f>VLOOKUP(B994,'Insumos e Serviços'!$A:$F,5,0)</f>
        <v>H</v>
      </c>
      <c r="F994" s="66">
        <v>1.9209000000000001</v>
      </c>
      <c r="G994" s="15">
        <f>VLOOKUP(B994,'Insumos e Serviços'!$A:$F,6,0)</f>
        <v>19.39</v>
      </c>
      <c r="H994" s="15">
        <f t="shared" ref="H994:H1003" si="117">TRUNC(F994*G994,2)</f>
        <v>37.24</v>
      </c>
    </row>
    <row r="995" spans="1:8" x14ac:dyDescent="0.2">
      <c r="A995" s="13" t="str">
        <f>VLOOKUP(B995,'Insumos e Serviços'!$A:$F,3,0)</f>
        <v>Composição</v>
      </c>
      <c r="B995" s="12" t="s">
        <v>3379</v>
      </c>
      <c r="C995" s="12" t="str">
        <f>VLOOKUP(B995,'Insumos e Serviços'!$A:$F,2,0)</f>
        <v>SINAPI</v>
      </c>
      <c r="D995" s="13" t="str">
        <f>VLOOKUP(B995,'Insumos e Serviços'!$A:$F,4,0)</f>
        <v>SERVENTE COM ENCARGOS COMPLEMENTARES</v>
      </c>
      <c r="E995" s="12" t="str">
        <f>VLOOKUP(B995,'Insumos e Serviços'!$A:$F,5,0)</f>
        <v>H</v>
      </c>
      <c r="F995" s="66">
        <v>0.98109999999999997</v>
      </c>
      <c r="G995" s="15">
        <f>VLOOKUP(B995,'Insumos e Serviços'!$A:$F,6,0)</f>
        <v>17.170000000000002</v>
      </c>
      <c r="H995" s="15">
        <f t="shared" si="117"/>
        <v>16.84</v>
      </c>
    </row>
    <row r="996" spans="1:8" x14ac:dyDescent="0.2">
      <c r="A996" s="13" t="str">
        <f>VLOOKUP(B996,'Insumos e Serviços'!$A:$F,3,0)</f>
        <v>Composição</v>
      </c>
      <c r="B996" s="12" t="s">
        <v>3614</v>
      </c>
      <c r="C996" s="12" t="str">
        <f>VLOOKUP(B996,'Insumos e Serviços'!$A:$F,2,0)</f>
        <v>SINAPI</v>
      </c>
      <c r="D996" s="13" t="str">
        <f>VLOOKUP(B996,'Insumos e Serviços'!$A:$F,4,0)</f>
        <v>IMPERMEABILIZADOR COM ENCARGOS COMPLEMENTARES</v>
      </c>
      <c r="E996" s="12" t="str">
        <f>VLOOKUP(B996,'Insumos e Serviços'!$A:$F,5,0)</f>
        <v>H</v>
      </c>
      <c r="F996" s="66">
        <v>9.11E-2</v>
      </c>
      <c r="G996" s="15">
        <f>VLOOKUP(B996,'Insumos e Serviços'!$A:$F,6,0)</f>
        <v>23.25</v>
      </c>
      <c r="H996" s="15">
        <f t="shared" si="117"/>
        <v>2.11</v>
      </c>
    </row>
    <row r="997" spans="1:8" ht="22.5" x14ac:dyDescent="0.2">
      <c r="A997" s="13" t="str">
        <f>VLOOKUP(B997,'Insumos e Serviços'!$A:$F,3,0)</f>
        <v>Insumo</v>
      </c>
      <c r="B997" s="12" t="s">
        <v>2686</v>
      </c>
      <c r="C997" s="12" t="str">
        <f>VLOOKUP(B997,'Insumos e Serviços'!$A:$F,2,0)</f>
        <v>SINAPI</v>
      </c>
      <c r="D997" s="13" t="str">
        <f>VLOOKUP(B997,'Insumos e Serviços'!$A:$F,4,0)</f>
        <v>BUCHA DE NYLON SEM ABA S10, COM PARAFUSO DE 6,10 X 65 MM EM ACO ZINCADO COM ROSCA SOBERBA, CABECA CHATA E FENDA PHILLIPS</v>
      </c>
      <c r="E997" s="12" t="str">
        <f>VLOOKUP(B997,'Insumos e Serviços'!$A:$F,5,0)</f>
        <v>UN</v>
      </c>
      <c r="F997" s="66">
        <v>60</v>
      </c>
      <c r="G997" s="15">
        <f>VLOOKUP(B997,'Insumos e Serviços'!$A:$F,6,0)</f>
        <v>0.79</v>
      </c>
      <c r="H997" s="15">
        <f t="shared" si="117"/>
        <v>47.4</v>
      </c>
    </row>
    <row r="998" spans="1:8" x14ac:dyDescent="0.2">
      <c r="A998" s="13" t="str">
        <f>VLOOKUP(B998,'Insumos e Serviços'!$A:$F,3,0)</f>
        <v>Insumo</v>
      </c>
      <c r="B998" s="12" t="s">
        <v>2421</v>
      </c>
      <c r="C998" s="12" t="str">
        <f>VLOOKUP(B998,'Insumos e Serviços'!$A:$F,2,0)</f>
        <v>SINAPI</v>
      </c>
      <c r="D998" s="13" t="str">
        <f>VLOOKUP(B998,'Insumos e Serviços'!$A:$F,4,0)</f>
        <v>REJUNTE EPOXI BRANCO</v>
      </c>
      <c r="E998" s="12" t="str">
        <f>VLOOKUP(B998,'Insumos e Serviços'!$A:$F,5,0)</f>
        <v>KG</v>
      </c>
      <c r="F998" s="66">
        <v>4.2799999999999998E-2</v>
      </c>
      <c r="G998" s="15">
        <f>VLOOKUP(B998,'Insumos e Serviços'!$A:$F,6,0)</f>
        <v>55.65</v>
      </c>
      <c r="H998" s="15">
        <f t="shared" si="117"/>
        <v>2.38</v>
      </c>
    </row>
    <row r="999" spans="1:8" ht="22.5" x14ac:dyDescent="0.2">
      <c r="A999" s="13" t="str">
        <f>VLOOKUP(B999,'Insumos e Serviços'!$A:$F,3,0)</f>
        <v>Insumo</v>
      </c>
      <c r="B999" s="12" t="s">
        <v>2617</v>
      </c>
      <c r="C999" s="12" t="str">
        <f>VLOOKUP(B999,'Insumos e Serviços'!$A:$F,2,0)</f>
        <v>SINAPI</v>
      </c>
      <c r="D999" s="13" t="str">
        <f>VLOOKUP(B999,'Insumos e Serviços'!$A:$F,4,0)</f>
        <v>SUPORTE MAO-FRANCESA EM ACO, ABAS IGUAIS 30 CM, CAPACIDADE MINIMA 60 KG, BRANCO</v>
      </c>
      <c r="E999" s="12" t="str">
        <f>VLOOKUP(B999,'Insumos e Serviços'!$A:$F,5,0)</f>
        <v>UN</v>
      </c>
      <c r="F999" s="66">
        <v>10</v>
      </c>
      <c r="G999" s="15">
        <f>VLOOKUP(B999,'Insumos e Serviços'!$A:$F,6,0)</f>
        <v>18.18</v>
      </c>
      <c r="H999" s="15">
        <f t="shared" si="117"/>
        <v>181.8</v>
      </c>
    </row>
    <row r="1000" spans="1:8" x14ac:dyDescent="0.2">
      <c r="A1000" s="13" t="str">
        <f>VLOOKUP(B1000,'Insumos e Serviços'!$A:$F,3,0)</f>
        <v>Insumo</v>
      </c>
      <c r="B1000" s="12" t="s">
        <v>2735</v>
      </c>
      <c r="C1000" s="12" t="str">
        <f>VLOOKUP(B1000,'Insumos e Serviços'!$A:$F,2,0)</f>
        <v>Próprio</v>
      </c>
      <c r="D1000" s="13" t="str">
        <f>VLOOKUP(B1000,'Insumos e Serviços'!$A:$F,4,0)</f>
        <v>Solução hidrofugante à base de silano-siloxano Nitoprimer 40, fab. Anchortec Quartzolit</v>
      </c>
      <c r="E1000" s="12" t="str">
        <f>VLOOKUP(B1000,'Insumos e Serviços'!$A:$F,5,0)</f>
        <v>l</v>
      </c>
      <c r="F1000" s="66">
        <v>0.4556</v>
      </c>
      <c r="G1000" s="15">
        <f>VLOOKUP(B1000,'Insumos e Serviços'!$A:$F,6,0)</f>
        <v>36.380000000000003</v>
      </c>
      <c r="H1000" s="15">
        <f t="shared" si="117"/>
        <v>16.57</v>
      </c>
    </row>
    <row r="1001" spans="1:8" x14ac:dyDescent="0.2">
      <c r="A1001" s="13" t="str">
        <f>VLOOKUP(B1001,'Insumos e Serviços'!$A:$F,3,0)</f>
        <v>Insumo</v>
      </c>
      <c r="B1001" s="12" t="s">
        <v>2504</v>
      </c>
      <c r="C1001" s="12" t="str">
        <f>VLOOKUP(B1001,'Insumos e Serviços'!$A:$F,2,0)</f>
        <v>SINAPI</v>
      </c>
      <c r="D1001" s="13" t="str">
        <f>VLOOKUP(B1001,'Insumos e Serviços'!$A:$F,4,0)</f>
        <v>MASSA PLASTICA PARA MARMORE/GRANITO</v>
      </c>
      <c r="E1001" s="12" t="str">
        <f>VLOOKUP(B1001,'Insumos e Serviços'!$A:$F,5,0)</f>
        <v>KG</v>
      </c>
      <c r="F1001" s="66">
        <v>0.64070000000000005</v>
      </c>
      <c r="G1001" s="15">
        <f>VLOOKUP(B1001,'Insumos e Serviços'!$A:$F,6,0)</f>
        <v>28.09</v>
      </c>
      <c r="H1001" s="15">
        <f t="shared" si="117"/>
        <v>17.989999999999998</v>
      </c>
    </row>
    <row r="1002" spans="1:8" x14ac:dyDescent="0.2">
      <c r="A1002" s="13" t="str">
        <f>VLOOKUP(B1002,'Insumos e Serviços'!$A:$F,3,0)</f>
        <v>Insumo</v>
      </c>
      <c r="B1002" s="12" t="s">
        <v>2607</v>
      </c>
      <c r="C1002" s="12" t="str">
        <f>VLOOKUP(B1002,'Insumos e Serviços'!$A:$F,2,0)</f>
        <v>Próprio</v>
      </c>
      <c r="D1002" s="13" t="str">
        <f>VLOOKUP(B1002,'Insumos e Serviços'!$A:$F,4,0)</f>
        <v>Granito Preto São Gabriel, e=2cm, acabamento polido</v>
      </c>
      <c r="E1002" s="12" t="str">
        <f>VLOOKUP(B1002,'Insumos e Serviços'!$A:$F,5,0)</f>
        <v>m²</v>
      </c>
      <c r="F1002" s="66">
        <v>1.139</v>
      </c>
      <c r="G1002" s="15">
        <f>VLOOKUP(B1002,'Insumos e Serviços'!$A:$F,6,0)</f>
        <v>290.16000000000003</v>
      </c>
      <c r="H1002" s="15">
        <f t="shared" si="117"/>
        <v>330.49</v>
      </c>
    </row>
    <row r="1003" spans="1:8" ht="15" thickBot="1" x14ac:dyDescent="0.25">
      <c r="A1003" s="13" t="str">
        <f>VLOOKUP(B1003,'Insumos e Serviços'!$A:$F,3,0)</f>
        <v>Insumo</v>
      </c>
      <c r="B1003" s="12" t="s">
        <v>3122</v>
      </c>
      <c r="C1003" s="12" t="str">
        <f>VLOOKUP(B1003,'Insumos e Serviços'!$A:$F,2,0)</f>
        <v>Próprio</v>
      </c>
      <c r="D1003" s="13" t="str">
        <f>VLOOKUP(B1003,'Insumos e Serviços'!$A:$F,4,0)</f>
        <v>Acabamento reto (granito)</v>
      </c>
      <c r="E1003" s="12" t="str">
        <f>VLOOKUP(B1003,'Insumos e Serviços'!$A:$F,5,0)</f>
        <v>m</v>
      </c>
      <c r="F1003" s="66">
        <v>3.3332999999999999</v>
      </c>
      <c r="G1003" s="15">
        <f>VLOOKUP(B1003,'Insumos e Serviços'!$A:$F,6,0)</f>
        <v>20.260000000000002</v>
      </c>
      <c r="H1003" s="15">
        <f t="shared" si="117"/>
        <v>67.53</v>
      </c>
    </row>
    <row r="1004" spans="1:8" ht="15" thickTop="1" x14ac:dyDescent="0.2">
      <c r="A1004" s="54"/>
      <c r="B1004" s="79"/>
      <c r="C1004" s="54"/>
      <c r="D1004" s="54"/>
      <c r="E1004" s="54"/>
      <c r="F1004" s="54"/>
      <c r="G1004" s="54"/>
      <c r="H1004" s="54"/>
    </row>
    <row r="1005" spans="1:8" ht="33.75" x14ac:dyDescent="0.2">
      <c r="A1005" s="68" t="s">
        <v>882</v>
      </c>
      <c r="B1005" s="67" t="str">
        <f>VLOOKUP(A1005,'Orçamento Sintético'!$A:$H,2,0)</f>
        <v xml:space="preserve"> MPDFT0276 </v>
      </c>
      <c r="C1005" s="67" t="str">
        <f>VLOOKUP(A1005,'Orçamento Sintético'!$A:$H,3,0)</f>
        <v>Próprio</v>
      </c>
      <c r="D1005" s="68" t="str">
        <f>VLOOKUP(A1005,'Orçamento Sintético'!$A:$H,4,0)</f>
        <v>Copia da ORSE (12122) - Barra de apoio tubular reta 40cm, Ø31,75mm e=2mm, em alumínio, acabamento com pintura epóxi branca, Linha Acessibilidade, fab. Leve Vida</v>
      </c>
      <c r="E1005" s="67" t="str">
        <f>VLOOKUP(A1005,'Orçamento Sintético'!$A:$H,5,0)</f>
        <v>UN</v>
      </c>
      <c r="F1005" s="113"/>
      <c r="G1005" s="114"/>
      <c r="H1005" s="116">
        <f>SUM(H1006:H1008)</f>
        <v>64.010000000000005</v>
      </c>
    </row>
    <row r="1006" spans="1:8" x14ac:dyDescent="0.2">
      <c r="A1006" s="13" t="str">
        <f>VLOOKUP(B1006,'Insumos e Serviços'!$A:$F,3,0)</f>
        <v>Composição</v>
      </c>
      <c r="B1006" s="12" t="s">
        <v>3393</v>
      </c>
      <c r="C1006" s="12" t="str">
        <f>VLOOKUP(B1006,'Insumos e Serviços'!$A:$F,2,0)</f>
        <v>SINAPI</v>
      </c>
      <c r="D1006" s="13" t="str">
        <f>VLOOKUP(B1006,'Insumos e Serviços'!$A:$F,4,0)</f>
        <v>AUXILIAR DE ENCANADOR OU BOMBEIRO HIDRÁULICO COM ENCARGOS COMPLEMENTARES</v>
      </c>
      <c r="E1006" s="12" t="str">
        <f>VLOOKUP(B1006,'Insumos e Serviços'!$A:$F,5,0)</f>
        <v>H</v>
      </c>
      <c r="F1006" s="66">
        <v>0.3</v>
      </c>
      <c r="G1006" s="15">
        <f>VLOOKUP(B1006,'Insumos e Serviços'!$A:$F,6,0)</f>
        <v>17.78</v>
      </c>
      <c r="H1006" s="15">
        <f t="shared" ref="H1006:H1008" si="118">TRUNC(F1006*G1006,2)</f>
        <v>5.33</v>
      </c>
    </row>
    <row r="1007" spans="1:8" x14ac:dyDescent="0.2">
      <c r="A1007" s="13" t="str">
        <f>VLOOKUP(B1007,'Insumos e Serviços'!$A:$F,3,0)</f>
        <v>Composição</v>
      </c>
      <c r="B1007" s="12" t="s">
        <v>3395</v>
      </c>
      <c r="C1007" s="12" t="str">
        <f>VLOOKUP(B1007,'Insumos e Serviços'!$A:$F,2,0)</f>
        <v>SINAPI</v>
      </c>
      <c r="D1007" s="13" t="str">
        <f>VLOOKUP(B1007,'Insumos e Serviços'!$A:$F,4,0)</f>
        <v>ENCANADOR OU BOMBEIRO HIDRÁULICO COM ENCARGOS COMPLEMENTARES</v>
      </c>
      <c r="E1007" s="12" t="str">
        <f>VLOOKUP(B1007,'Insumos e Serviços'!$A:$F,5,0)</f>
        <v>H</v>
      </c>
      <c r="F1007" s="66">
        <v>0.3</v>
      </c>
      <c r="G1007" s="15">
        <f>VLOOKUP(B1007,'Insumos e Serviços'!$A:$F,6,0)</f>
        <v>22.76</v>
      </c>
      <c r="H1007" s="15">
        <f t="shared" si="118"/>
        <v>6.82</v>
      </c>
    </row>
    <row r="1008" spans="1:8" ht="23.25" thickBot="1" x14ac:dyDescent="0.25">
      <c r="A1008" s="13" t="str">
        <f>VLOOKUP(B1008,'Insumos e Serviços'!$A:$F,3,0)</f>
        <v>Insumo</v>
      </c>
      <c r="B1008" s="12" t="s">
        <v>2680</v>
      </c>
      <c r="C1008" s="12" t="str">
        <f>VLOOKUP(B1008,'Insumos e Serviços'!$A:$F,2,0)</f>
        <v>Próprio</v>
      </c>
      <c r="D1008" s="13" t="str">
        <f>VLOOKUP(B1008,'Insumos e Serviços'!$A:$F,4,0)</f>
        <v>Barra de apoio reta 40cm, em tubo de alumínio e=2mm, Ø31,75mm, tratamento de superfície e pintura epóxi, na cor branca, fab. Leve Vida</v>
      </c>
      <c r="E1008" s="12" t="str">
        <f>VLOOKUP(B1008,'Insumos e Serviços'!$A:$F,5,0)</f>
        <v>un</v>
      </c>
      <c r="F1008" s="66">
        <v>1</v>
      </c>
      <c r="G1008" s="15">
        <f>VLOOKUP(B1008,'Insumos e Serviços'!$A:$F,6,0)</f>
        <v>51.86</v>
      </c>
      <c r="H1008" s="15">
        <f t="shared" si="118"/>
        <v>51.86</v>
      </c>
    </row>
    <row r="1009" spans="1:8" ht="15" thickTop="1" x14ac:dyDescent="0.2">
      <c r="A1009" s="54"/>
      <c r="B1009" s="79"/>
      <c r="C1009" s="54"/>
      <c r="D1009" s="54"/>
      <c r="E1009" s="54"/>
      <c r="F1009" s="54"/>
      <c r="G1009" s="54"/>
      <c r="H1009" s="54"/>
    </row>
    <row r="1010" spans="1:8" ht="33.75" x14ac:dyDescent="0.2">
      <c r="A1010" s="68" t="s">
        <v>885</v>
      </c>
      <c r="B1010" s="67" t="str">
        <f>VLOOKUP(A1010,'Orçamento Sintético'!$A:$H,2,0)</f>
        <v xml:space="preserve"> MPDFT0277 </v>
      </c>
      <c r="C1010" s="67" t="str">
        <f>VLOOKUP(A1010,'Orçamento Sintético'!$A:$H,3,0)</f>
        <v>Próprio</v>
      </c>
      <c r="D1010" s="68" t="str">
        <f>VLOOKUP(A1010,'Orçamento Sintético'!$A:$H,4,0)</f>
        <v>Copia - Copia da ORSE (12123) - Barra de apoio tubular curva de 30cm para lavatório, Ø31,75mm e=2mm, em alumínio, acabamento com pintura epóxi branca, Linha Acessibilidade, fab. Leve Vida ou similar equivalente</v>
      </c>
      <c r="E1010" s="67" t="str">
        <f>VLOOKUP(A1010,'Orçamento Sintético'!$A:$H,5,0)</f>
        <v>UN</v>
      </c>
      <c r="F1010" s="113"/>
      <c r="G1010" s="114"/>
      <c r="H1010" s="116">
        <f>SUM(H1011:H1013)</f>
        <v>89.53</v>
      </c>
    </row>
    <row r="1011" spans="1:8" x14ac:dyDescent="0.2">
      <c r="A1011" s="13" t="str">
        <f>VLOOKUP(B1011,'Insumos e Serviços'!$A:$F,3,0)</f>
        <v>Composição</v>
      </c>
      <c r="B1011" s="12" t="s">
        <v>3391</v>
      </c>
      <c r="C1011" s="12" t="str">
        <f>VLOOKUP(B1011,'Insumos e Serviços'!$A:$F,2,0)</f>
        <v>SINAPI</v>
      </c>
      <c r="D1011" s="13" t="str">
        <f>VLOOKUP(B1011,'Insumos e Serviços'!$A:$F,4,0)</f>
        <v>PEDREIRO COM ENCARGOS COMPLEMENTARES</v>
      </c>
      <c r="E1011" s="12" t="str">
        <f>VLOOKUP(B1011,'Insumos e Serviços'!$A:$F,5,0)</f>
        <v>H</v>
      </c>
      <c r="F1011" s="66">
        <v>0.3</v>
      </c>
      <c r="G1011" s="15">
        <f>VLOOKUP(B1011,'Insumos e Serviços'!$A:$F,6,0)</f>
        <v>23.25</v>
      </c>
      <c r="H1011" s="15">
        <f t="shared" ref="H1011:H1013" si="119">TRUNC(F1011*G1011,2)</f>
        <v>6.97</v>
      </c>
    </row>
    <row r="1012" spans="1:8" x14ac:dyDescent="0.2">
      <c r="A1012" s="13" t="str">
        <f>VLOOKUP(B1012,'Insumos e Serviços'!$A:$F,3,0)</f>
        <v>Composição</v>
      </c>
      <c r="B1012" s="12" t="s">
        <v>3379</v>
      </c>
      <c r="C1012" s="12" t="str">
        <f>VLOOKUP(B1012,'Insumos e Serviços'!$A:$F,2,0)</f>
        <v>SINAPI</v>
      </c>
      <c r="D1012" s="13" t="str">
        <f>VLOOKUP(B1012,'Insumos e Serviços'!$A:$F,4,0)</f>
        <v>SERVENTE COM ENCARGOS COMPLEMENTARES</v>
      </c>
      <c r="E1012" s="12" t="str">
        <f>VLOOKUP(B1012,'Insumos e Serviços'!$A:$F,5,0)</f>
        <v>H</v>
      </c>
      <c r="F1012" s="66">
        <v>0.3</v>
      </c>
      <c r="G1012" s="15">
        <f>VLOOKUP(B1012,'Insumos e Serviços'!$A:$F,6,0)</f>
        <v>17.170000000000002</v>
      </c>
      <c r="H1012" s="15">
        <f t="shared" si="119"/>
        <v>5.15</v>
      </c>
    </row>
    <row r="1013" spans="1:8" ht="23.25" thickBot="1" x14ac:dyDescent="0.25">
      <c r="A1013" s="13" t="str">
        <f>VLOOKUP(B1013,'Insumos e Serviços'!$A:$F,3,0)</f>
        <v>Insumo</v>
      </c>
      <c r="B1013" s="12" t="s">
        <v>2539</v>
      </c>
      <c r="C1013" s="12" t="str">
        <f>VLOOKUP(B1013,'Insumos e Serviços'!$A:$F,2,0)</f>
        <v>Próprio</v>
      </c>
      <c r="D1013" s="13" t="str">
        <f>VLOOKUP(B1013,'Insumos e Serviços'!$A:$F,4,0)</f>
        <v>Barra de apoio curva lateral para lavatório 30cm, em tubo de alumínio e=2mm, Ø31,75mm, tratamento de superfície e pintura epóxi, na cor branca, fab. Leve Vida</v>
      </c>
      <c r="E1013" s="12" t="str">
        <f>VLOOKUP(B1013,'Insumos e Serviços'!$A:$F,5,0)</f>
        <v>un</v>
      </c>
      <c r="F1013" s="66">
        <v>1</v>
      </c>
      <c r="G1013" s="15">
        <f>VLOOKUP(B1013,'Insumos e Serviços'!$A:$F,6,0)</f>
        <v>77.41</v>
      </c>
      <c r="H1013" s="15">
        <f t="shared" si="119"/>
        <v>77.41</v>
      </c>
    </row>
    <row r="1014" spans="1:8" ht="15" thickTop="1" x14ac:dyDescent="0.2">
      <c r="A1014" s="54"/>
      <c r="B1014" s="79"/>
      <c r="C1014" s="54"/>
      <c r="D1014" s="54"/>
      <c r="E1014" s="54"/>
      <c r="F1014" s="54"/>
      <c r="G1014" s="54"/>
      <c r="H1014" s="54"/>
    </row>
    <row r="1015" spans="1:8" x14ac:dyDescent="0.2">
      <c r="A1015" s="62" t="s">
        <v>916</v>
      </c>
      <c r="B1015" s="64"/>
      <c r="C1015" s="62"/>
      <c r="D1015" s="62" t="s">
        <v>917</v>
      </c>
      <c r="E1015" s="64"/>
      <c r="F1015" s="65"/>
      <c r="G1015" s="63"/>
      <c r="H1015" s="75"/>
    </row>
    <row r="1016" spans="1:8" ht="22.5" x14ac:dyDescent="0.2">
      <c r="A1016" s="68" t="s">
        <v>918</v>
      </c>
      <c r="B1016" s="67" t="str">
        <f>VLOOKUP(A1016,'Orçamento Sintético'!$A:$H,2,0)</f>
        <v xml:space="preserve"> MPDFT0280 </v>
      </c>
      <c r="C1016" s="67" t="str">
        <f>VLOOKUP(A1016,'Orçamento Sintético'!$A:$H,3,0)</f>
        <v>Próprio</v>
      </c>
      <c r="D1016" s="68" t="str">
        <f>VLOOKUP(A1016,'Orçamento Sintético'!$A:$H,4,0)</f>
        <v>Copia da SINAPI (94800) - Conjunto flutuador com bóia e mangueira 2", Eco Sucção fab. Ecocasa</v>
      </c>
      <c r="E1016" s="67" t="str">
        <f>VLOOKUP(A1016,'Orçamento Sintético'!$A:$H,5,0)</f>
        <v>un</v>
      </c>
      <c r="F1016" s="113"/>
      <c r="G1016" s="114"/>
      <c r="H1016" s="116">
        <f>SUM(H1017:H1020)</f>
        <v>554.95000000000005</v>
      </c>
    </row>
    <row r="1017" spans="1:8" x14ac:dyDescent="0.2">
      <c r="A1017" s="13" t="str">
        <f>VLOOKUP(B1017,'Insumos e Serviços'!$A:$F,3,0)</f>
        <v>Composição</v>
      </c>
      <c r="B1017" s="12" t="s">
        <v>3393</v>
      </c>
      <c r="C1017" s="12" t="str">
        <f>VLOOKUP(B1017,'Insumos e Serviços'!$A:$F,2,0)</f>
        <v>SINAPI</v>
      </c>
      <c r="D1017" s="13" t="str">
        <f>VLOOKUP(B1017,'Insumos e Serviços'!$A:$F,4,0)</f>
        <v>AUXILIAR DE ENCANADOR OU BOMBEIRO HIDRÁULICO COM ENCARGOS COMPLEMENTARES</v>
      </c>
      <c r="E1017" s="12" t="str">
        <f>VLOOKUP(B1017,'Insumos e Serviços'!$A:$F,5,0)</f>
        <v>H</v>
      </c>
      <c r="F1017" s="66">
        <v>0.53869999999999996</v>
      </c>
      <c r="G1017" s="15">
        <f>VLOOKUP(B1017,'Insumos e Serviços'!$A:$F,6,0)</f>
        <v>17.78</v>
      </c>
      <c r="H1017" s="15">
        <f t="shared" ref="H1017:H1020" si="120">TRUNC(F1017*G1017,2)</f>
        <v>9.57</v>
      </c>
    </row>
    <row r="1018" spans="1:8" x14ac:dyDescent="0.2">
      <c r="A1018" s="13" t="str">
        <f>VLOOKUP(B1018,'Insumos e Serviços'!$A:$F,3,0)</f>
        <v>Composição</v>
      </c>
      <c r="B1018" s="12" t="s">
        <v>3395</v>
      </c>
      <c r="C1018" s="12" t="str">
        <f>VLOOKUP(B1018,'Insumos e Serviços'!$A:$F,2,0)</f>
        <v>SINAPI</v>
      </c>
      <c r="D1018" s="13" t="str">
        <f>VLOOKUP(B1018,'Insumos e Serviços'!$A:$F,4,0)</f>
        <v>ENCANADOR OU BOMBEIRO HIDRÁULICO COM ENCARGOS COMPLEMENTARES</v>
      </c>
      <c r="E1018" s="12" t="str">
        <f>VLOOKUP(B1018,'Insumos e Serviços'!$A:$F,5,0)</f>
        <v>H</v>
      </c>
      <c r="F1018" s="66">
        <v>0.53869999999999996</v>
      </c>
      <c r="G1018" s="15">
        <f>VLOOKUP(B1018,'Insumos e Serviços'!$A:$F,6,0)</f>
        <v>22.76</v>
      </c>
      <c r="H1018" s="15">
        <f t="shared" si="120"/>
        <v>12.26</v>
      </c>
    </row>
    <row r="1019" spans="1:8" x14ac:dyDescent="0.2">
      <c r="A1019" s="13" t="str">
        <f>VLOOKUP(B1019,'Insumos e Serviços'!$A:$F,3,0)</f>
        <v>Insumo</v>
      </c>
      <c r="B1019" s="12" t="s">
        <v>2427</v>
      </c>
      <c r="C1019" s="12" t="str">
        <f>VLOOKUP(B1019,'Insumos e Serviços'!$A:$F,2,0)</f>
        <v>SINAPI</v>
      </c>
      <c r="D1019" s="13" t="str">
        <f>VLOOKUP(B1019,'Insumos e Serviços'!$A:$F,4,0)</f>
        <v>FITA VEDA ROSCA EM ROLOS DE 18 MM X 50 M (L X C)</v>
      </c>
      <c r="E1019" s="12" t="str">
        <f>VLOOKUP(B1019,'Insumos e Serviços'!$A:$F,5,0)</f>
        <v>UN</v>
      </c>
      <c r="F1019" s="66">
        <v>1.8700000000000001E-2</v>
      </c>
      <c r="G1019" s="15">
        <f>VLOOKUP(B1019,'Insumos e Serviços'!$A:$F,6,0)</f>
        <v>14.38</v>
      </c>
      <c r="H1019" s="15">
        <f t="shared" si="120"/>
        <v>0.26</v>
      </c>
    </row>
    <row r="1020" spans="1:8" ht="15" thickBot="1" x14ac:dyDescent="0.25">
      <c r="A1020" s="13" t="str">
        <f>VLOOKUP(B1020,'Insumos e Serviços'!$A:$F,3,0)</f>
        <v>Insumo</v>
      </c>
      <c r="B1020" s="12" t="s">
        <v>2559</v>
      </c>
      <c r="C1020" s="12" t="str">
        <f>VLOOKUP(B1020,'Insumos e Serviços'!$A:$F,2,0)</f>
        <v>Próprio</v>
      </c>
      <c r="D1020" s="13" t="str">
        <f>VLOOKUP(B1020,'Insumos e Serviços'!$A:$F,4,0)</f>
        <v>Conjunto flutuador com bóia 2", cod. BOMVF, ref. Metalúrgica Cacupé / 3P Technick</v>
      </c>
      <c r="E1020" s="12" t="str">
        <f>VLOOKUP(B1020,'Insumos e Serviços'!$A:$F,5,0)</f>
        <v>un</v>
      </c>
      <c r="F1020" s="66">
        <v>1</v>
      </c>
      <c r="G1020" s="15">
        <f>VLOOKUP(B1020,'Insumos e Serviços'!$A:$F,6,0)</f>
        <v>532.86</v>
      </c>
      <c r="H1020" s="15">
        <f t="shared" si="120"/>
        <v>532.86</v>
      </c>
    </row>
    <row r="1021" spans="1:8" ht="15" thickTop="1" x14ac:dyDescent="0.2">
      <c r="A1021" s="54"/>
      <c r="B1021" s="79"/>
      <c r="C1021" s="54"/>
      <c r="D1021" s="54"/>
      <c r="E1021" s="54"/>
      <c r="F1021" s="54"/>
      <c r="G1021" s="54"/>
      <c r="H1021" s="54"/>
    </row>
    <row r="1022" spans="1:8" ht="22.5" x14ac:dyDescent="0.2">
      <c r="A1022" s="68" t="s">
        <v>921</v>
      </c>
      <c r="B1022" s="67" t="str">
        <f>VLOOKUP(A1022,'Orçamento Sintético'!$A:$H,2,0)</f>
        <v xml:space="preserve"> MPDFT0284 </v>
      </c>
      <c r="C1022" s="67" t="str">
        <f>VLOOKUP(A1022,'Orçamento Sintético'!$A:$H,3,0)</f>
        <v>Próprio</v>
      </c>
      <c r="D1022" s="68" t="str">
        <f>VLOOKUP(A1022,'Orçamento Sintético'!$A:$H,4,0)</f>
        <v>Cópia da Sinapi (102122) - Conjunto moto-bomba trifásico 220/380V, 1cv, ref. CAM W16 Dancor</v>
      </c>
      <c r="E1022" s="67" t="str">
        <f>VLOOKUP(A1022,'Orçamento Sintético'!$A:$H,5,0)</f>
        <v>un</v>
      </c>
      <c r="F1022" s="113"/>
      <c r="G1022" s="114"/>
      <c r="H1022" s="116">
        <f>SUM(H1023:H1030)</f>
        <v>1334.1599999999999</v>
      </c>
    </row>
    <row r="1023" spans="1:8" x14ac:dyDescent="0.2">
      <c r="A1023" s="13" t="str">
        <f>VLOOKUP(B1023,'Insumos e Serviços'!$A:$F,3,0)</f>
        <v>Composição</v>
      </c>
      <c r="B1023" s="12" t="s">
        <v>3397</v>
      </c>
      <c r="C1023" s="12" t="str">
        <f>VLOOKUP(B1023,'Insumos e Serviços'!$A:$F,2,0)</f>
        <v>SINAPI</v>
      </c>
      <c r="D1023" s="13" t="str">
        <f>VLOOKUP(B1023,'Insumos e Serviços'!$A:$F,4,0)</f>
        <v>AUXILIAR DE ELETRICISTA COM ENCARGOS COMPLEMENTARES</v>
      </c>
      <c r="E1023" s="12" t="str">
        <f>VLOOKUP(B1023,'Insumos e Serviços'!$A:$F,5,0)</f>
        <v>H</v>
      </c>
      <c r="F1023" s="66">
        <v>0.63300000000000001</v>
      </c>
      <c r="G1023" s="15">
        <f>VLOOKUP(B1023,'Insumos e Serviços'!$A:$F,6,0)</f>
        <v>18.28</v>
      </c>
      <c r="H1023" s="15">
        <f t="shared" ref="H1023:H1030" si="121">TRUNC(F1023*G1023,2)</f>
        <v>11.57</v>
      </c>
    </row>
    <row r="1024" spans="1:8" x14ac:dyDescent="0.2">
      <c r="A1024" s="13" t="str">
        <f>VLOOKUP(B1024,'Insumos e Serviços'!$A:$F,3,0)</f>
        <v>Composição</v>
      </c>
      <c r="B1024" s="12" t="s">
        <v>3393</v>
      </c>
      <c r="C1024" s="12" t="str">
        <f>VLOOKUP(B1024,'Insumos e Serviços'!$A:$F,2,0)</f>
        <v>SINAPI</v>
      </c>
      <c r="D1024" s="13" t="str">
        <f>VLOOKUP(B1024,'Insumos e Serviços'!$A:$F,4,0)</f>
        <v>AUXILIAR DE ENCANADOR OU BOMBEIRO HIDRÁULICO COM ENCARGOS COMPLEMENTARES</v>
      </c>
      <c r="E1024" s="12" t="str">
        <f>VLOOKUP(B1024,'Insumos e Serviços'!$A:$F,5,0)</f>
        <v>H</v>
      </c>
      <c r="F1024" s="66">
        <v>3.2890000000000001</v>
      </c>
      <c r="G1024" s="15">
        <f>VLOOKUP(B1024,'Insumos e Serviços'!$A:$F,6,0)</f>
        <v>17.78</v>
      </c>
      <c r="H1024" s="15">
        <f t="shared" si="121"/>
        <v>58.47</v>
      </c>
    </row>
    <row r="1025" spans="1:8" x14ac:dyDescent="0.2">
      <c r="A1025" s="13" t="str">
        <f>VLOOKUP(B1025,'Insumos e Serviços'!$A:$F,3,0)</f>
        <v>Composição</v>
      </c>
      <c r="B1025" s="12" t="s">
        <v>3399</v>
      </c>
      <c r="C1025" s="12" t="str">
        <f>VLOOKUP(B1025,'Insumos e Serviços'!$A:$F,2,0)</f>
        <v>SINAPI</v>
      </c>
      <c r="D1025" s="13" t="str">
        <f>VLOOKUP(B1025,'Insumos e Serviços'!$A:$F,4,0)</f>
        <v>ELETRICISTA COM ENCARGOS COMPLEMENTARES</v>
      </c>
      <c r="E1025" s="12" t="str">
        <f>VLOOKUP(B1025,'Insumos e Serviços'!$A:$F,5,0)</f>
        <v>H</v>
      </c>
      <c r="F1025" s="66">
        <v>0.63300000000000001</v>
      </c>
      <c r="G1025" s="15">
        <f>VLOOKUP(B1025,'Insumos e Serviços'!$A:$F,6,0)</f>
        <v>23.44</v>
      </c>
      <c r="H1025" s="15">
        <f t="shared" si="121"/>
        <v>14.83</v>
      </c>
    </row>
    <row r="1026" spans="1:8" x14ac:dyDescent="0.2">
      <c r="A1026" s="13" t="str">
        <f>VLOOKUP(B1026,'Insumos e Serviços'!$A:$F,3,0)</f>
        <v>Composição</v>
      </c>
      <c r="B1026" s="12" t="s">
        <v>3395</v>
      </c>
      <c r="C1026" s="12" t="str">
        <f>VLOOKUP(B1026,'Insumos e Serviços'!$A:$F,2,0)</f>
        <v>SINAPI</v>
      </c>
      <c r="D1026" s="13" t="str">
        <f>VLOOKUP(B1026,'Insumos e Serviços'!$A:$F,4,0)</f>
        <v>ENCANADOR OU BOMBEIRO HIDRÁULICO COM ENCARGOS COMPLEMENTARES</v>
      </c>
      <c r="E1026" s="12" t="str">
        <f>VLOOKUP(B1026,'Insumos e Serviços'!$A:$F,5,0)</f>
        <v>H</v>
      </c>
      <c r="F1026" s="66">
        <v>3.2890000000000001</v>
      </c>
      <c r="G1026" s="15">
        <f>VLOOKUP(B1026,'Insumos e Serviços'!$A:$F,6,0)</f>
        <v>22.76</v>
      </c>
      <c r="H1026" s="15">
        <f t="shared" si="121"/>
        <v>74.849999999999994</v>
      </c>
    </row>
    <row r="1027" spans="1:8" ht="45" x14ac:dyDescent="0.2">
      <c r="A1027" s="13" t="str">
        <f>VLOOKUP(B1027,'Insumos e Serviços'!$A:$F,3,0)</f>
        <v>Insumo</v>
      </c>
      <c r="B1027" s="12" t="s">
        <v>2915</v>
      </c>
      <c r="C1027" s="12" t="str">
        <f>VLOOKUP(B1027,'Insumos e Serviços'!$A:$F,2,0)</f>
        <v>Próprio</v>
      </c>
      <c r="D1027" s="13" t="str">
        <f>VLOOKUP(B1027,'Insumos e Serviços'!$A:$F,4,0)</f>
        <v>Bomba tipo centrífuga, potência 1 CV, vazão 9,1 m³/h, altura manométrica 16,0 mca, diâmetro do rotor 104 mm - 2 polos, motor trifásico tensão 220/380V - 60Hz, rotação do rotor 3500 rpm, grau de proteção IP 21, diâmetro de sucção 2", diâmetro recalque 1.1/2". Marca referência: Dancor. Modelo: CAM-W16</v>
      </c>
      <c r="E1027" s="12" t="str">
        <f>VLOOKUP(B1027,'Insumos e Serviços'!$A:$F,5,0)</f>
        <v>un</v>
      </c>
      <c r="F1027" s="66">
        <v>1</v>
      </c>
      <c r="G1027" s="15">
        <f>VLOOKUP(B1027,'Insumos e Serviços'!$A:$F,6,0)</f>
        <v>1169.51</v>
      </c>
      <c r="H1027" s="15">
        <f t="shared" si="121"/>
        <v>1169.51</v>
      </c>
    </row>
    <row r="1028" spans="1:8" ht="22.5" x14ac:dyDescent="0.2">
      <c r="A1028" s="13" t="str">
        <f>VLOOKUP(B1028,'Insumos e Serviços'!$A:$F,3,0)</f>
        <v>Insumo</v>
      </c>
      <c r="B1028" s="12" t="s">
        <v>2757</v>
      </c>
      <c r="C1028" s="12" t="str">
        <f>VLOOKUP(B1028,'Insumos e Serviços'!$A:$F,2,0)</f>
        <v>SINAPI</v>
      </c>
      <c r="D1028" s="13" t="str">
        <f>VLOOKUP(B1028,'Insumos e Serviços'!$A:$F,4,0)</f>
        <v>ARRUELA REDONDA DE LATAO, DIAMETRO EXTERNO = 34 MM, ESPESSURA = 2,5 MM, DIAMETRO DO FURO = 17 MM</v>
      </c>
      <c r="E1028" s="12" t="str">
        <f>VLOOKUP(B1028,'Insumos e Serviços'!$A:$F,5,0)</f>
        <v>UN</v>
      </c>
      <c r="F1028" s="66">
        <v>4</v>
      </c>
      <c r="G1028" s="15">
        <f>VLOOKUP(B1028,'Insumos e Serviços'!$A:$F,6,0)</f>
        <v>0.9</v>
      </c>
      <c r="H1028" s="15">
        <f t="shared" si="121"/>
        <v>3.6</v>
      </c>
    </row>
    <row r="1029" spans="1:8" x14ac:dyDescent="0.2">
      <c r="A1029" s="13" t="str">
        <f>VLOOKUP(B1029,'Insumos e Serviços'!$A:$F,3,0)</f>
        <v>Insumo</v>
      </c>
      <c r="B1029" s="12" t="s">
        <v>2670</v>
      </c>
      <c r="C1029" s="12" t="str">
        <f>VLOOKUP(B1029,'Insumos e Serviços'!$A:$F,2,0)</f>
        <v>SINAPI</v>
      </c>
      <c r="D1029" s="13" t="str">
        <f>VLOOKUP(B1029,'Insumos e Serviços'!$A:$F,4,0)</f>
        <v>VERGALHAO ZINCADO ROSCA TOTAL, 1/4 " (6,3 MM)</v>
      </c>
      <c r="E1029" s="12" t="str">
        <f>VLOOKUP(B1029,'Insumos e Serviços'!$A:$F,5,0)</f>
        <v>M</v>
      </c>
      <c r="F1029" s="66">
        <v>0.2</v>
      </c>
      <c r="G1029" s="15">
        <f>VLOOKUP(B1029,'Insumos e Serviços'!$A:$F,6,0)</f>
        <v>3.67</v>
      </c>
      <c r="H1029" s="15">
        <f t="shared" si="121"/>
        <v>0.73</v>
      </c>
    </row>
    <row r="1030" spans="1:8" ht="15" thickBot="1" x14ac:dyDescent="0.25">
      <c r="A1030" s="13" t="str">
        <f>VLOOKUP(B1030,'Insumos e Serviços'!$A:$F,3,0)</f>
        <v>Insumo</v>
      </c>
      <c r="B1030" s="12" t="s">
        <v>2474</v>
      </c>
      <c r="C1030" s="12" t="str">
        <f>VLOOKUP(B1030,'Insumos e Serviços'!$A:$F,2,0)</f>
        <v>SINAPI</v>
      </c>
      <c r="D1030" s="13" t="str">
        <f>VLOOKUP(B1030,'Insumos e Serviços'!$A:$F,4,0)</f>
        <v>PORCA ZINCADA, SEXTAVADA, DIAMETRO 1/4"</v>
      </c>
      <c r="E1030" s="12" t="str">
        <f>VLOOKUP(B1030,'Insumos e Serviços'!$A:$F,5,0)</f>
        <v>UN</v>
      </c>
      <c r="F1030" s="66">
        <v>4</v>
      </c>
      <c r="G1030" s="15">
        <f>VLOOKUP(B1030,'Insumos e Serviços'!$A:$F,6,0)</f>
        <v>0.15</v>
      </c>
      <c r="H1030" s="15">
        <f t="shared" si="121"/>
        <v>0.6</v>
      </c>
    </row>
    <row r="1031" spans="1:8" ht="15" thickTop="1" x14ac:dyDescent="0.2">
      <c r="A1031" s="54"/>
      <c r="B1031" s="79"/>
      <c r="C1031" s="54"/>
      <c r="D1031" s="54"/>
      <c r="E1031" s="54"/>
      <c r="F1031" s="54"/>
      <c r="G1031" s="54"/>
      <c r="H1031" s="54"/>
    </row>
    <row r="1032" spans="1:8" ht="22.5" x14ac:dyDescent="0.2">
      <c r="A1032" s="68" t="s">
        <v>924</v>
      </c>
      <c r="B1032" s="67" t="str">
        <f>VLOOKUP(A1032,'Orçamento Sintético'!$A:$H,2,0)</f>
        <v xml:space="preserve"> MPDFT0285 </v>
      </c>
      <c r="C1032" s="67" t="str">
        <f>VLOOKUP(A1032,'Orçamento Sintético'!$A:$H,3,0)</f>
        <v>Próprio</v>
      </c>
      <c r="D1032" s="68" t="str">
        <f>VLOOKUP(A1032,'Orçamento Sintético'!$A:$H,4,0)</f>
        <v>Cópia da Sinapi (102118) - Conjunto moto-bomba trifásico 220/380V, 3cv, ref. CAM W16 Dancor ou similar equivalente</v>
      </c>
      <c r="E1032" s="67" t="str">
        <f>VLOOKUP(A1032,'Orçamento Sintético'!$A:$H,5,0)</f>
        <v>un</v>
      </c>
      <c r="F1032" s="113"/>
      <c r="G1032" s="114"/>
      <c r="H1032" s="116">
        <f>SUM(H1033:H1041)</f>
        <v>1841.7299999999998</v>
      </c>
    </row>
    <row r="1033" spans="1:8" x14ac:dyDescent="0.2">
      <c r="A1033" s="13" t="str">
        <f>VLOOKUP(B1033,'Insumos e Serviços'!$A:$F,3,0)</f>
        <v>Composição</v>
      </c>
      <c r="B1033" s="12" t="s">
        <v>3393</v>
      </c>
      <c r="C1033" s="12" t="str">
        <f>VLOOKUP(B1033,'Insumos e Serviços'!$A:$F,2,0)</f>
        <v>SINAPI</v>
      </c>
      <c r="D1033" s="13" t="str">
        <f>VLOOKUP(B1033,'Insumos e Serviços'!$A:$F,4,0)</f>
        <v>AUXILIAR DE ENCANADOR OU BOMBEIRO HIDRÁULICO COM ENCARGOS COMPLEMENTARES</v>
      </c>
      <c r="E1033" s="12" t="str">
        <f>VLOOKUP(B1033,'Insumos e Serviços'!$A:$F,5,0)</f>
        <v>H</v>
      </c>
      <c r="F1033" s="66">
        <v>0.63300000000000001</v>
      </c>
      <c r="G1033" s="15">
        <f>VLOOKUP(B1033,'Insumos e Serviços'!$A:$F,6,0)</f>
        <v>17.78</v>
      </c>
      <c r="H1033" s="15">
        <f t="shared" ref="H1033:H1041" si="122">TRUNC(F1033*G1033,2)</f>
        <v>11.25</v>
      </c>
    </row>
    <row r="1034" spans="1:8" x14ac:dyDescent="0.2">
      <c r="A1034" s="13" t="str">
        <f>VLOOKUP(B1034,'Insumos e Serviços'!$A:$F,3,0)</f>
        <v>Composição</v>
      </c>
      <c r="B1034" s="12" t="s">
        <v>3395</v>
      </c>
      <c r="C1034" s="12" t="str">
        <f>VLOOKUP(B1034,'Insumos e Serviços'!$A:$F,2,0)</f>
        <v>SINAPI</v>
      </c>
      <c r="D1034" s="13" t="str">
        <f>VLOOKUP(B1034,'Insumos e Serviços'!$A:$F,4,0)</f>
        <v>ENCANADOR OU BOMBEIRO HIDRÁULICO COM ENCARGOS COMPLEMENTARES</v>
      </c>
      <c r="E1034" s="12" t="str">
        <f>VLOOKUP(B1034,'Insumos e Serviços'!$A:$F,5,0)</f>
        <v>H</v>
      </c>
      <c r="F1034" s="66">
        <v>2.2774000000000001</v>
      </c>
      <c r="G1034" s="15">
        <f>VLOOKUP(B1034,'Insumos e Serviços'!$A:$F,6,0)</f>
        <v>22.76</v>
      </c>
      <c r="H1034" s="15">
        <f t="shared" si="122"/>
        <v>51.83</v>
      </c>
    </row>
    <row r="1035" spans="1:8" x14ac:dyDescent="0.2">
      <c r="A1035" s="13" t="str">
        <f>VLOOKUP(B1035,'Insumos e Serviços'!$A:$F,3,0)</f>
        <v>Composição</v>
      </c>
      <c r="B1035" s="12" t="s">
        <v>3399</v>
      </c>
      <c r="C1035" s="12" t="str">
        <f>VLOOKUP(B1035,'Insumos e Serviços'!$A:$F,2,0)</f>
        <v>SINAPI</v>
      </c>
      <c r="D1035" s="13" t="str">
        <f>VLOOKUP(B1035,'Insumos e Serviços'!$A:$F,4,0)</f>
        <v>ELETRICISTA COM ENCARGOS COMPLEMENTARES</v>
      </c>
      <c r="E1035" s="12" t="str">
        <f>VLOOKUP(B1035,'Insumos e Serviços'!$A:$F,5,0)</f>
        <v>H</v>
      </c>
      <c r="F1035" s="66">
        <v>0.63300000000000001</v>
      </c>
      <c r="G1035" s="15">
        <f>VLOOKUP(B1035,'Insumos e Serviços'!$A:$F,6,0)</f>
        <v>23.44</v>
      </c>
      <c r="H1035" s="15">
        <f t="shared" si="122"/>
        <v>14.83</v>
      </c>
    </row>
    <row r="1036" spans="1:8" x14ac:dyDescent="0.2">
      <c r="A1036" s="13" t="str">
        <f>VLOOKUP(B1036,'Insumos e Serviços'!$A:$F,3,0)</f>
        <v>Composição</v>
      </c>
      <c r="B1036" s="12" t="s">
        <v>3395</v>
      </c>
      <c r="C1036" s="12" t="str">
        <f>VLOOKUP(B1036,'Insumos e Serviços'!$A:$F,2,0)</f>
        <v>SINAPI</v>
      </c>
      <c r="D1036" s="13" t="str">
        <f>VLOOKUP(B1036,'Insumos e Serviços'!$A:$F,4,0)</f>
        <v>ENCANADOR OU BOMBEIRO HIDRÁULICO COM ENCARGOS COMPLEMENTARES</v>
      </c>
      <c r="E1036" s="12" t="str">
        <f>VLOOKUP(B1036,'Insumos e Serviços'!$A:$F,5,0)</f>
        <v>H</v>
      </c>
      <c r="F1036" s="66">
        <v>2.2774000000000001</v>
      </c>
      <c r="G1036" s="15">
        <f>VLOOKUP(B1036,'Insumos e Serviços'!$A:$F,6,0)</f>
        <v>22.76</v>
      </c>
      <c r="H1036" s="15">
        <f t="shared" si="122"/>
        <v>51.83</v>
      </c>
    </row>
    <row r="1037" spans="1:8" ht="45" x14ac:dyDescent="0.2">
      <c r="A1037" s="13" t="str">
        <f>VLOOKUP(B1037,'Insumos e Serviços'!$A:$F,3,0)</f>
        <v>Insumo</v>
      </c>
      <c r="B1037" s="12" t="s">
        <v>3044</v>
      </c>
      <c r="C1037" s="12" t="str">
        <f>VLOOKUP(B1037,'Insumos e Serviços'!$A:$F,2,0)</f>
        <v>Próprio</v>
      </c>
      <c r="D1037" s="13" t="str">
        <f>VLOOKUP(B1037,'Insumos e Serviços'!$A:$F,4,0)</f>
        <v>Bomba tipo centrífuga, potência 3 CV, vazão 10,6 m³/h, altura manométrica 30 mca, diâmetro do rotor 135 mm - 2 polos, motor trifásico tensão 220/380V - 60Hz, rotação do rotor 3500 rpm, grau de proteção IP 21, diâmetro de sucção 2", diâmetro recalque 1.1/2". Marca referência: Dancor. Modelo: CAM-W16</v>
      </c>
      <c r="E1037" s="12" t="str">
        <f>VLOOKUP(B1037,'Insumos e Serviços'!$A:$F,5,0)</f>
        <v>un</v>
      </c>
      <c r="F1037" s="66">
        <v>1</v>
      </c>
      <c r="G1037" s="15">
        <f>VLOOKUP(B1037,'Insumos e Serviços'!$A:$F,6,0)</f>
        <v>1701.3</v>
      </c>
      <c r="H1037" s="15">
        <f t="shared" si="122"/>
        <v>1701.3</v>
      </c>
    </row>
    <row r="1038" spans="1:8" x14ac:dyDescent="0.2">
      <c r="A1038" s="13" t="str">
        <f>VLOOKUP(B1038,'Insumos e Serviços'!$A:$F,3,0)</f>
        <v>Insumo</v>
      </c>
      <c r="B1038" s="12" t="s">
        <v>2427</v>
      </c>
      <c r="C1038" s="12" t="str">
        <f>VLOOKUP(B1038,'Insumos e Serviços'!$A:$F,2,0)</f>
        <v>SINAPI</v>
      </c>
      <c r="D1038" s="13" t="str">
        <f>VLOOKUP(B1038,'Insumos e Serviços'!$A:$F,4,0)</f>
        <v>FITA VEDA ROSCA EM ROLOS DE 18 MM X 50 M (L X C)</v>
      </c>
      <c r="E1038" s="12" t="str">
        <f>VLOOKUP(B1038,'Insumos e Serviços'!$A:$F,5,0)</f>
        <v>UN</v>
      </c>
      <c r="F1038" s="66">
        <v>0.40100000000000002</v>
      </c>
      <c r="G1038" s="15">
        <f>VLOOKUP(B1038,'Insumos e Serviços'!$A:$F,6,0)</f>
        <v>14.38</v>
      </c>
      <c r="H1038" s="15">
        <f t="shared" si="122"/>
        <v>5.76</v>
      </c>
    </row>
    <row r="1039" spans="1:8" ht="22.5" x14ac:dyDescent="0.2">
      <c r="A1039" s="13" t="str">
        <f>VLOOKUP(B1039,'Insumos e Serviços'!$A:$F,3,0)</f>
        <v>Insumo</v>
      </c>
      <c r="B1039" s="12" t="s">
        <v>2757</v>
      </c>
      <c r="C1039" s="12" t="str">
        <f>VLOOKUP(B1039,'Insumos e Serviços'!$A:$F,2,0)</f>
        <v>SINAPI</v>
      </c>
      <c r="D1039" s="13" t="str">
        <f>VLOOKUP(B1039,'Insumos e Serviços'!$A:$F,4,0)</f>
        <v>ARRUELA REDONDA DE LATAO, DIAMETRO EXTERNO = 34 MM, ESPESSURA = 2,5 MM, DIAMETRO DO FURO = 17 MM</v>
      </c>
      <c r="E1039" s="12" t="str">
        <f>VLOOKUP(B1039,'Insumos e Serviços'!$A:$F,5,0)</f>
        <v>UN</v>
      </c>
      <c r="F1039" s="66">
        <v>4</v>
      </c>
      <c r="G1039" s="15">
        <f>VLOOKUP(B1039,'Insumos e Serviços'!$A:$F,6,0)</f>
        <v>0.9</v>
      </c>
      <c r="H1039" s="15">
        <f t="shared" si="122"/>
        <v>3.6</v>
      </c>
    </row>
    <row r="1040" spans="1:8" x14ac:dyDescent="0.2">
      <c r="A1040" s="13" t="str">
        <f>VLOOKUP(B1040,'Insumos e Serviços'!$A:$F,3,0)</f>
        <v>Insumo</v>
      </c>
      <c r="B1040" s="12" t="s">
        <v>2670</v>
      </c>
      <c r="C1040" s="12" t="str">
        <f>VLOOKUP(B1040,'Insumos e Serviços'!$A:$F,2,0)</f>
        <v>SINAPI</v>
      </c>
      <c r="D1040" s="13" t="str">
        <f>VLOOKUP(B1040,'Insumos e Serviços'!$A:$F,4,0)</f>
        <v>VERGALHAO ZINCADO ROSCA TOTAL, 1/4 " (6,3 MM)</v>
      </c>
      <c r="E1040" s="12" t="str">
        <f>VLOOKUP(B1040,'Insumos e Serviços'!$A:$F,5,0)</f>
        <v>M</v>
      </c>
      <c r="F1040" s="66">
        <v>0.2</v>
      </c>
      <c r="G1040" s="15">
        <f>VLOOKUP(B1040,'Insumos e Serviços'!$A:$F,6,0)</f>
        <v>3.67</v>
      </c>
      <c r="H1040" s="15">
        <f t="shared" si="122"/>
        <v>0.73</v>
      </c>
    </row>
    <row r="1041" spans="1:8" ht="15" thickBot="1" x14ac:dyDescent="0.25">
      <c r="A1041" s="13" t="str">
        <f>VLOOKUP(B1041,'Insumos e Serviços'!$A:$F,3,0)</f>
        <v>Insumo</v>
      </c>
      <c r="B1041" s="12" t="s">
        <v>2474</v>
      </c>
      <c r="C1041" s="12" t="str">
        <f>VLOOKUP(B1041,'Insumos e Serviços'!$A:$F,2,0)</f>
        <v>SINAPI</v>
      </c>
      <c r="D1041" s="13" t="str">
        <f>VLOOKUP(B1041,'Insumos e Serviços'!$A:$F,4,0)</f>
        <v>PORCA ZINCADA, SEXTAVADA, DIAMETRO 1/4"</v>
      </c>
      <c r="E1041" s="12" t="str">
        <f>VLOOKUP(B1041,'Insumos e Serviços'!$A:$F,5,0)</f>
        <v>UN</v>
      </c>
      <c r="F1041" s="66">
        <v>4</v>
      </c>
      <c r="G1041" s="15">
        <f>VLOOKUP(B1041,'Insumos e Serviços'!$A:$F,6,0)</f>
        <v>0.15</v>
      </c>
      <c r="H1041" s="15">
        <f t="shared" si="122"/>
        <v>0.6</v>
      </c>
    </row>
    <row r="1042" spans="1:8" ht="15" thickTop="1" x14ac:dyDescent="0.2">
      <c r="A1042" s="54"/>
      <c r="B1042" s="79"/>
      <c r="C1042" s="54"/>
      <c r="D1042" s="54"/>
      <c r="E1042" s="54"/>
      <c r="F1042" s="54"/>
      <c r="G1042" s="54"/>
      <c r="H1042" s="54"/>
    </row>
    <row r="1043" spans="1:8" ht="22.5" x14ac:dyDescent="0.2">
      <c r="A1043" s="68" t="s">
        <v>927</v>
      </c>
      <c r="B1043" s="67" t="str">
        <f>VLOOKUP(A1043,'Orçamento Sintético'!$A:$H,2,0)</f>
        <v xml:space="preserve"> MPDFT0396 </v>
      </c>
      <c r="C1043" s="67" t="str">
        <f>VLOOKUP(A1043,'Orçamento Sintético'!$A:$H,3,0)</f>
        <v>Próprio</v>
      </c>
      <c r="D1043" s="68" t="str">
        <f>VLOOKUP(A1043,'Orçamento Sintético'!$A:$H,4,0)</f>
        <v>Cópia da Sinapi (95675) - Hidrômetro ultrassônico DN 25mm, com conectores RF 28x1" ref HYdros, Diehl Metering</v>
      </c>
      <c r="E1043" s="67" t="str">
        <f>VLOOKUP(A1043,'Orçamento Sintético'!$A:$H,5,0)</f>
        <v>un</v>
      </c>
      <c r="F1043" s="113"/>
      <c r="G1043" s="114"/>
      <c r="H1043" s="116">
        <f>SUM(H1044:H1049)</f>
        <v>2310.69</v>
      </c>
    </row>
    <row r="1044" spans="1:8" x14ac:dyDescent="0.2">
      <c r="A1044" s="13" t="str">
        <f>VLOOKUP(B1044,'Insumos e Serviços'!$A:$F,3,0)</f>
        <v>Composição</v>
      </c>
      <c r="B1044" s="12" t="s">
        <v>3406</v>
      </c>
      <c r="C1044" s="12" t="str">
        <f>VLOOKUP(B1044,'Insumos e Serviços'!$A:$F,2,0)</f>
        <v>SINAPI</v>
      </c>
      <c r="D1044" s="13" t="str">
        <f>VLOOKUP(B1044,'Insumos e Serviços'!$A:$F,4,0)</f>
        <v>MONTADOR ELETROMECÃNICO COM ENCARGOS COMPLEMENTARES</v>
      </c>
      <c r="E1044" s="12" t="str">
        <f>VLOOKUP(B1044,'Insumos e Serviços'!$A:$F,5,0)</f>
        <v>H</v>
      </c>
      <c r="F1044" s="66">
        <v>1</v>
      </c>
      <c r="G1044" s="15">
        <f>VLOOKUP(B1044,'Insumos e Serviços'!$A:$F,6,0)</f>
        <v>24.28</v>
      </c>
      <c r="H1044" s="15">
        <f t="shared" ref="H1044:H1049" si="123">TRUNC(F1044*G1044,2)</f>
        <v>24.28</v>
      </c>
    </row>
    <row r="1045" spans="1:8" x14ac:dyDescent="0.2">
      <c r="A1045" s="13" t="str">
        <f>VLOOKUP(B1045,'Insumos e Serviços'!$A:$F,3,0)</f>
        <v>Composição</v>
      </c>
      <c r="B1045" s="12" t="s">
        <v>3404</v>
      </c>
      <c r="C1045" s="12" t="str">
        <f>VLOOKUP(B1045,'Insumos e Serviços'!$A:$F,2,0)</f>
        <v>SINAPI</v>
      </c>
      <c r="D1045" s="13" t="str">
        <f>VLOOKUP(B1045,'Insumos e Serviços'!$A:$F,4,0)</f>
        <v>AJUDANTE ESPECIALIZADO COM ENCARGOS COMPLEMENTARES</v>
      </c>
      <c r="E1045" s="12" t="str">
        <f>VLOOKUP(B1045,'Insumos e Serviços'!$A:$F,5,0)</f>
        <v>H</v>
      </c>
      <c r="F1045" s="66">
        <v>1</v>
      </c>
      <c r="G1045" s="15">
        <f>VLOOKUP(B1045,'Insumos e Serviços'!$A:$F,6,0)</f>
        <v>20.39</v>
      </c>
      <c r="H1045" s="15">
        <f t="shared" si="123"/>
        <v>20.39</v>
      </c>
    </row>
    <row r="1046" spans="1:8" x14ac:dyDescent="0.2">
      <c r="A1046" s="13" t="str">
        <f>VLOOKUP(B1046,'Insumos e Serviços'!$A:$F,3,0)</f>
        <v>Composição</v>
      </c>
      <c r="B1046" s="12" t="s">
        <v>3395</v>
      </c>
      <c r="C1046" s="12" t="str">
        <f>VLOOKUP(B1046,'Insumos e Serviços'!$A:$F,2,0)</f>
        <v>SINAPI</v>
      </c>
      <c r="D1046" s="13" t="str">
        <f>VLOOKUP(B1046,'Insumos e Serviços'!$A:$F,4,0)</f>
        <v>ENCANADOR OU BOMBEIRO HIDRÁULICO COM ENCARGOS COMPLEMENTARES</v>
      </c>
      <c r="E1046" s="12" t="str">
        <f>VLOOKUP(B1046,'Insumos e Serviços'!$A:$F,5,0)</f>
        <v>H</v>
      </c>
      <c r="F1046" s="66">
        <v>0.52590000000000003</v>
      </c>
      <c r="G1046" s="15">
        <f>VLOOKUP(B1046,'Insumos e Serviços'!$A:$F,6,0)</f>
        <v>22.76</v>
      </c>
      <c r="H1046" s="15">
        <f t="shared" si="123"/>
        <v>11.96</v>
      </c>
    </row>
    <row r="1047" spans="1:8" x14ac:dyDescent="0.2">
      <c r="A1047" s="13" t="str">
        <f>VLOOKUP(B1047,'Insumos e Serviços'!$A:$F,3,0)</f>
        <v>Composição</v>
      </c>
      <c r="B1047" s="12" t="s">
        <v>3393</v>
      </c>
      <c r="C1047" s="12" t="str">
        <f>VLOOKUP(B1047,'Insumos e Serviços'!$A:$F,2,0)</f>
        <v>SINAPI</v>
      </c>
      <c r="D1047" s="13" t="str">
        <f>VLOOKUP(B1047,'Insumos e Serviços'!$A:$F,4,0)</f>
        <v>AUXILIAR DE ENCANADOR OU BOMBEIRO HIDRÁULICO COM ENCARGOS COMPLEMENTARES</v>
      </c>
      <c r="E1047" s="12" t="str">
        <f>VLOOKUP(B1047,'Insumos e Serviços'!$A:$F,5,0)</f>
        <v>H</v>
      </c>
      <c r="F1047" s="66">
        <v>0.52590000000000003</v>
      </c>
      <c r="G1047" s="15">
        <f>VLOOKUP(B1047,'Insumos e Serviços'!$A:$F,6,0)</f>
        <v>17.78</v>
      </c>
      <c r="H1047" s="15">
        <f t="shared" si="123"/>
        <v>9.35</v>
      </c>
    </row>
    <row r="1048" spans="1:8" x14ac:dyDescent="0.2">
      <c r="A1048" s="13" t="str">
        <f>VLOOKUP(B1048,'Insumos e Serviços'!$A:$F,3,0)</f>
        <v>Insumo</v>
      </c>
      <c r="B1048" s="12" t="s">
        <v>2957</v>
      </c>
      <c r="C1048" s="12" t="str">
        <f>VLOOKUP(B1048,'Insumos e Serviços'!$A:$F,2,0)</f>
        <v>Próprio</v>
      </c>
      <c r="D1048" s="13" t="str">
        <f>VLOOKUP(B1048,'Insumos e Serviços'!$A:$F,4,0)</f>
        <v>Hidrômetro Ultrassônico DN 32mm, ref. Hydrus, fab. Diehl</v>
      </c>
      <c r="E1048" s="12" t="str">
        <f>VLOOKUP(B1048,'Insumos e Serviços'!$A:$F,5,0)</f>
        <v>un</v>
      </c>
      <c r="F1048" s="66">
        <v>1</v>
      </c>
      <c r="G1048" s="15">
        <f>VLOOKUP(B1048,'Insumos e Serviços'!$A:$F,6,0)</f>
        <v>2244.4299999999998</v>
      </c>
      <c r="H1048" s="15">
        <f t="shared" si="123"/>
        <v>2244.4299999999998</v>
      </c>
    </row>
    <row r="1049" spans="1:8" ht="15" thickBot="1" x14ac:dyDescent="0.25">
      <c r="A1049" s="13" t="str">
        <f>VLOOKUP(B1049,'Insumos e Serviços'!$A:$F,3,0)</f>
        <v>Insumo</v>
      </c>
      <c r="B1049" s="12" t="s">
        <v>2427</v>
      </c>
      <c r="C1049" s="12" t="str">
        <f>VLOOKUP(B1049,'Insumos e Serviços'!$A:$F,2,0)</f>
        <v>SINAPI</v>
      </c>
      <c r="D1049" s="13" t="str">
        <f>VLOOKUP(B1049,'Insumos e Serviços'!$A:$F,4,0)</f>
        <v>FITA VEDA ROSCA EM ROLOS DE 18 MM X 50 M (L X C)</v>
      </c>
      <c r="E1049" s="12" t="str">
        <f>VLOOKUP(B1049,'Insumos e Serviços'!$A:$F,5,0)</f>
        <v>UN</v>
      </c>
      <c r="F1049" s="66">
        <v>1.9800000000000002E-2</v>
      </c>
      <c r="G1049" s="15">
        <f>VLOOKUP(B1049,'Insumos e Serviços'!$A:$F,6,0)</f>
        <v>14.38</v>
      </c>
      <c r="H1049" s="15">
        <f t="shared" si="123"/>
        <v>0.28000000000000003</v>
      </c>
    </row>
    <row r="1050" spans="1:8" ht="15" thickTop="1" x14ac:dyDescent="0.2">
      <c r="A1050" s="54"/>
      <c r="B1050" s="79"/>
      <c r="C1050" s="54"/>
      <c r="D1050" s="54"/>
      <c r="E1050" s="54"/>
      <c r="F1050" s="54"/>
      <c r="G1050" s="54"/>
      <c r="H1050" s="54"/>
    </row>
    <row r="1051" spans="1:8" ht="22.5" x14ac:dyDescent="0.2">
      <c r="A1051" s="68" t="s">
        <v>930</v>
      </c>
      <c r="B1051" s="67" t="str">
        <f>VLOOKUP(A1051,'Orçamento Sintético'!$A:$H,2,0)</f>
        <v xml:space="preserve"> MPDFT0287 </v>
      </c>
      <c r="C1051" s="67" t="str">
        <f>VLOOKUP(A1051,'Orçamento Sintético'!$A:$H,3,0)</f>
        <v>Próprio</v>
      </c>
      <c r="D1051" s="68" t="str">
        <f>VLOOKUP(A1051,'Orçamento Sintético'!$A:$H,4,0)</f>
        <v>Conjunto de conexões para moto-bomba trifásico 220/380V, 1cv - BOMBA DE TRANSFERÊNCIA (BT)</v>
      </c>
      <c r="E1051" s="67" t="str">
        <f>VLOOKUP(A1051,'Orçamento Sintético'!$A:$H,5,0)</f>
        <v>cj</v>
      </c>
      <c r="F1051" s="113"/>
      <c r="G1051" s="114"/>
      <c r="H1051" s="116">
        <f>SUM(H1052:H1062)</f>
        <v>2606.5600000000004</v>
      </c>
    </row>
    <row r="1052" spans="1:8" ht="33.75" x14ac:dyDescent="0.2">
      <c r="A1052" s="13" t="str">
        <f>VLOOKUP(B1052,'Insumos e Serviços'!$A:$F,3,0)</f>
        <v>Composição</v>
      </c>
      <c r="B1052" s="12" t="s">
        <v>709</v>
      </c>
      <c r="C1052" s="12" t="str">
        <f>VLOOKUP(B1052,'Insumos e Serviços'!$A:$F,2,0)</f>
        <v>SINAPI</v>
      </c>
      <c r="D1052" s="13" t="str">
        <f>VLOOKUP(B1052,'Insumos e Serviços'!$A:$F,4,0)</f>
        <v>TÊ, PPR, DN 50 MM, CLASSE PN 25,  INSTALADO EM RESERVAÇÃO DE ÁGUA DE EDIFICAÇÃO QUE POSSUA RESERVATÓRIO DE FIBRA/FIBROCIMENTO  FORNECIMENTO E INSTALAÇÃO. AF_06/2016</v>
      </c>
      <c r="E1052" s="12" t="str">
        <f>VLOOKUP(B1052,'Insumos e Serviços'!$A:$F,5,0)</f>
        <v>UN</v>
      </c>
      <c r="F1052" s="66">
        <v>5</v>
      </c>
      <c r="G1052" s="15">
        <f>VLOOKUP(B1052,'Insumos e Serviços'!$A:$F,6,0)</f>
        <v>33.92</v>
      </c>
      <c r="H1052" s="15">
        <f t="shared" ref="H1052:H1062" si="124">TRUNC(F1052*G1052,2)</f>
        <v>169.6</v>
      </c>
    </row>
    <row r="1053" spans="1:8" ht="22.5" x14ac:dyDescent="0.2">
      <c r="A1053" s="13" t="str">
        <f>VLOOKUP(B1053,'Insumos e Serviços'!$A:$F,3,0)</f>
        <v>Composição</v>
      </c>
      <c r="B1053" s="12" t="s">
        <v>706</v>
      </c>
      <c r="C1053" s="12" t="str">
        <f>VLOOKUP(B1053,'Insumos e Serviços'!$A:$F,2,0)</f>
        <v>SINAPI</v>
      </c>
      <c r="D1053" s="13" t="str">
        <f>VLOOKUP(B1053,'Insumos e Serviços'!$A:$F,4,0)</f>
        <v>JOELHO 90 GRAUS, PPR, DN 50 MM, CLASSE PN 25, INSTALADO EM PRUMADA DE ÁGUA  FORNECIMENTO E INSTALAÇÃO . AF_06/2015</v>
      </c>
      <c r="E1053" s="12" t="str">
        <f>VLOOKUP(B1053,'Insumos e Serviços'!$A:$F,5,0)</f>
        <v>UN</v>
      </c>
      <c r="F1053" s="66">
        <v>6</v>
      </c>
      <c r="G1053" s="15">
        <f>VLOOKUP(B1053,'Insumos e Serviços'!$A:$F,6,0)</f>
        <v>25.28</v>
      </c>
      <c r="H1053" s="15">
        <f t="shared" si="124"/>
        <v>151.68</v>
      </c>
    </row>
    <row r="1054" spans="1:8" ht="22.5" x14ac:dyDescent="0.2">
      <c r="A1054" s="13" t="str">
        <f>VLOOKUP(B1054,'Insumos e Serviços'!$A:$F,3,0)</f>
        <v>Composição</v>
      </c>
      <c r="B1054" s="12" t="s">
        <v>656</v>
      </c>
      <c r="C1054" s="12" t="str">
        <f>VLOOKUP(B1054,'Insumos e Serviços'!$A:$F,2,0)</f>
        <v>SINAPI</v>
      </c>
      <c r="D1054" s="13" t="str">
        <f>VLOOKUP(B1054,'Insumos e Serviços'!$A:$F,4,0)</f>
        <v>UNIÃO, EM FERRO GALVANIZADO, DN 40 (1 1/2"), CONEXÃO ROSQUEADA, INSTALADO EM REDE DE ALIMENTAÇÃO PARA HIDRANTE - FORNECIMENTO E INSTALAÇÃO. AF_12/2015</v>
      </c>
      <c r="E1054" s="12" t="str">
        <f>VLOOKUP(B1054,'Insumos e Serviços'!$A:$F,5,0)</f>
        <v>UN</v>
      </c>
      <c r="F1054" s="66">
        <v>6</v>
      </c>
      <c r="G1054" s="15">
        <f>VLOOKUP(B1054,'Insumos e Serviços'!$A:$F,6,0)</f>
        <v>67.62</v>
      </c>
      <c r="H1054" s="15">
        <f t="shared" si="124"/>
        <v>405.72</v>
      </c>
    </row>
    <row r="1055" spans="1:8" ht="22.5" x14ac:dyDescent="0.2">
      <c r="A1055" s="13" t="str">
        <f>VLOOKUP(B1055,'Insumos e Serviços'!$A:$F,3,0)</f>
        <v>Composição</v>
      </c>
      <c r="B1055" s="12" t="s">
        <v>3612</v>
      </c>
      <c r="C1055" s="12" t="str">
        <f>VLOOKUP(B1055,'Insumos e Serviços'!$A:$F,2,0)</f>
        <v>SINAPI</v>
      </c>
      <c r="D1055" s="13" t="str">
        <f>VLOOKUP(B1055,'Insumos e Serviços'!$A:$F,4,0)</f>
        <v>NIPLE, EM FERRO GALVANIZADO, DN 40 (1 1/2"), CONEXÃO ROSQUEADA, INSTALADO EM REDE DE ALIMENTAÇÃO PARA HIDRANTE - FORNECIMENTO E INSTALAÇÃO. AF_12/2015</v>
      </c>
      <c r="E1055" s="12" t="str">
        <f>VLOOKUP(B1055,'Insumos e Serviços'!$A:$F,5,0)</f>
        <v>UN</v>
      </c>
      <c r="F1055" s="66">
        <v>12</v>
      </c>
      <c r="G1055" s="15">
        <f>VLOOKUP(B1055,'Insumos e Serviços'!$A:$F,6,0)</f>
        <v>38.24</v>
      </c>
      <c r="H1055" s="15">
        <f t="shared" si="124"/>
        <v>458.88</v>
      </c>
    </row>
    <row r="1056" spans="1:8" ht="22.5" x14ac:dyDescent="0.2">
      <c r="A1056" s="13" t="str">
        <f>VLOOKUP(B1056,'Insumos e Serviços'!$A:$F,3,0)</f>
        <v>Composição</v>
      </c>
      <c r="B1056" s="12" t="s">
        <v>3610</v>
      </c>
      <c r="C1056" s="12" t="str">
        <f>VLOOKUP(B1056,'Insumos e Serviços'!$A:$F,2,0)</f>
        <v>SINAPI</v>
      </c>
      <c r="D1056" s="13" t="str">
        <f>VLOOKUP(B1056,'Insumos e Serviços'!$A:$F,4,0)</f>
        <v>VÁLVULA DE RETENÇÃO VERTICAL, DE BRONZE, ROSCÁVEL, 1 1/2" - FORNECIMENTO E INSTALAÇÃO. AF_01/2019</v>
      </c>
      <c r="E1056" s="12" t="str">
        <f>VLOOKUP(B1056,'Insumos e Serviços'!$A:$F,5,0)</f>
        <v>UN</v>
      </c>
      <c r="F1056" s="66">
        <v>1</v>
      </c>
      <c r="G1056" s="15">
        <f>VLOOKUP(B1056,'Insumos e Serviços'!$A:$F,6,0)</f>
        <v>114.88</v>
      </c>
      <c r="H1056" s="15">
        <f t="shared" si="124"/>
        <v>114.88</v>
      </c>
    </row>
    <row r="1057" spans="1:8" ht="33.75" x14ac:dyDescent="0.2">
      <c r="A1057" s="13" t="str">
        <f>VLOOKUP(B1057,'Insumos e Serviços'!$A:$F,3,0)</f>
        <v>Composição</v>
      </c>
      <c r="B1057" s="12" t="s">
        <v>905</v>
      </c>
      <c r="C1057" s="12" t="str">
        <f>VLOOKUP(B1057,'Insumos e Serviços'!$A:$F,2,0)</f>
        <v>SINAPI</v>
      </c>
      <c r="D1057" s="13" t="str">
        <f>VLOOKUP(B1057,'Insumos e Serviços'!$A:$F,4,0)</f>
        <v>REGISTRO DE GAVETA BRUTO, LATÃO, ROSCÁVEL, 1 1/2, INSTALADO EM RESERVAÇÃO DE ÁGUA DE EDIFICAÇÃO QUE POSSUA RESERVATÓRIO DE FIBRA/FIBROCIMENTO  FORNECIMENTO E INSTALAÇÃO. AF_06/2016</v>
      </c>
      <c r="E1057" s="12" t="str">
        <f>VLOOKUP(B1057,'Insumos e Serviços'!$A:$F,5,0)</f>
        <v>UN</v>
      </c>
      <c r="F1057" s="66">
        <v>2</v>
      </c>
      <c r="G1057" s="15">
        <f>VLOOKUP(B1057,'Insumos e Serviços'!$A:$F,6,0)</f>
        <v>115.73</v>
      </c>
      <c r="H1057" s="15">
        <f t="shared" si="124"/>
        <v>231.46</v>
      </c>
    </row>
    <row r="1058" spans="1:8" x14ac:dyDescent="0.2">
      <c r="A1058" s="13" t="str">
        <f>VLOOKUP(B1058,'Insumos e Serviços'!$A:$F,3,0)</f>
        <v>Composição</v>
      </c>
      <c r="B1058" s="12" t="s">
        <v>3395</v>
      </c>
      <c r="C1058" s="12" t="str">
        <f>VLOOKUP(B1058,'Insumos e Serviços'!$A:$F,2,0)</f>
        <v>SINAPI</v>
      </c>
      <c r="D1058" s="13" t="str">
        <f>VLOOKUP(B1058,'Insumos e Serviços'!$A:$F,4,0)</f>
        <v>ENCANADOR OU BOMBEIRO HIDRÁULICO COM ENCARGOS COMPLEMENTARES</v>
      </c>
      <c r="E1058" s="12" t="str">
        <f>VLOOKUP(B1058,'Insumos e Serviços'!$A:$F,5,0)</f>
        <v>H</v>
      </c>
      <c r="F1058" s="66">
        <v>2.4700000000000002</v>
      </c>
      <c r="G1058" s="15">
        <f>VLOOKUP(B1058,'Insumos e Serviços'!$A:$F,6,0)</f>
        <v>22.76</v>
      </c>
      <c r="H1058" s="15">
        <f t="shared" si="124"/>
        <v>56.21</v>
      </c>
    </row>
    <row r="1059" spans="1:8" x14ac:dyDescent="0.2">
      <c r="A1059" s="13" t="str">
        <f>VLOOKUP(B1059,'Insumos e Serviços'!$A:$F,3,0)</f>
        <v>Composição</v>
      </c>
      <c r="B1059" s="12" t="s">
        <v>3393</v>
      </c>
      <c r="C1059" s="12" t="str">
        <f>VLOOKUP(B1059,'Insumos e Serviços'!$A:$F,2,0)</f>
        <v>SINAPI</v>
      </c>
      <c r="D1059" s="13" t="str">
        <f>VLOOKUP(B1059,'Insumos e Serviços'!$A:$F,4,0)</f>
        <v>AUXILIAR DE ENCANADOR OU BOMBEIRO HIDRÁULICO COM ENCARGOS COMPLEMENTARES</v>
      </c>
      <c r="E1059" s="12" t="str">
        <f>VLOOKUP(B1059,'Insumos e Serviços'!$A:$F,5,0)</f>
        <v>H</v>
      </c>
      <c r="F1059" s="66">
        <v>2.4700000000000002</v>
      </c>
      <c r="G1059" s="15">
        <f>VLOOKUP(B1059,'Insumos e Serviços'!$A:$F,6,0)</f>
        <v>17.78</v>
      </c>
      <c r="H1059" s="15">
        <f t="shared" si="124"/>
        <v>43.91</v>
      </c>
    </row>
    <row r="1060" spans="1:8" x14ac:dyDescent="0.2">
      <c r="A1060" s="13" t="str">
        <f>VLOOKUP(B1060,'Insumos e Serviços'!$A:$F,3,0)</f>
        <v>Insumo</v>
      </c>
      <c r="B1060" s="12" t="s">
        <v>2296</v>
      </c>
      <c r="C1060" s="12" t="str">
        <f>VLOOKUP(B1060,'Insumos e Serviços'!$A:$F,2,0)</f>
        <v>Próprio</v>
      </c>
      <c r="D1060" s="13" t="str">
        <f>VLOOKUP(B1060,'Insumos e Serviços'!$A:$F,4,0)</f>
        <v>Bucha de redução, PPR, 50x32, classe PN 12</v>
      </c>
      <c r="E1060" s="12" t="str">
        <f>VLOOKUP(B1060,'Insumos e Serviços'!$A:$F,5,0)</f>
        <v>un</v>
      </c>
      <c r="F1060" s="66">
        <v>2</v>
      </c>
      <c r="G1060" s="15">
        <f>VLOOKUP(B1060,'Insumos e Serviços'!$A:$F,6,0)</f>
        <v>10.09</v>
      </c>
      <c r="H1060" s="15">
        <f t="shared" si="124"/>
        <v>20.18</v>
      </c>
    </row>
    <row r="1061" spans="1:8" x14ac:dyDescent="0.2">
      <c r="A1061" s="13" t="str">
        <f>VLOOKUP(B1061,'Insumos e Serviços'!$A:$F,3,0)</f>
        <v>Insumo</v>
      </c>
      <c r="B1061" s="12" t="s">
        <v>2881</v>
      </c>
      <c r="C1061" s="12" t="str">
        <f>VLOOKUP(B1061,'Insumos e Serviços'!$A:$F,2,0)</f>
        <v>Próprio</v>
      </c>
      <c r="D1061" s="13" t="str">
        <f>VLOOKUP(B1061,'Insumos e Serviços'!$A:$F,4,0)</f>
        <v>Adaptador curto com bolsa e rosca, PPR, soldável, dn 50 mm x 1 1/2"</v>
      </c>
      <c r="E1061" s="12" t="str">
        <f>VLOOKUP(B1061,'Insumos e Serviços'!$A:$F,5,0)</f>
        <v>un</v>
      </c>
      <c r="F1061" s="66">
        <v>12</v>
      </c>
      <c r="G1061" s="15">
        <f>VLOOKUP(B1061,'Insumos e Serviços'!$A:$F,6,0)</f>
        <v>76.260000000000005</v>
      </c>
      <c r="H1061" s="15">
        <f t="shared" si="124"/>
        <v>915.12</v>
      </c>
    </row>
    <row r="1062" spans="1:8" ht="15" thickBot="1" x14ac:dyDescent="0.25">
      <c r="A1062" s="13" t="str">
        <f>VLOOKUP(B1062,'Insumos e Serviços'!$A:$F,3,0)</f>
        <v>Insumo</v>
      </c>
      <c r="B1062" s="12" t="s">
        <v>2340</v>
      </c>
      <c r="C1062" s="12" t="str">
        <f>VLOOKUP(B1062,'Insumos e Serviços'!$A:$F,2,0)</f>
        <v>Próprio</v>
      </c>
      <c r="D1062" s="13" t="str">
        <f>VLOOKUP(B1062,'Insumos e Serviços'!$A:$F,4,0)</f>
        <v>Adaptador curto com bolsa e rosca, PPR, soldável, dn 32 mm x 1"</v>
      </c>
      <c r="E1062" s="12" t="str">
        <f>VLOOKUP(B1062,'Insumos e Serviços'!$A:$F,5,0)</f>
        <v>un</v>
      </c>
      <c r="F1062" s="66">
        <v>2</v>
      </c>
      <c r="G1062" s="15">
        <f>VLOOKUP(B1062,'Insumos e Serviços'!$A:$F,6,0)</f>
        <v>19.46</v>
      </c>
      <c r="H1062" s="15">
        <f t="shared" si="124"/>
        <v>38.92</v>
      </c>
    </row>
    <row r="1063" spans="1:8" ht="15" thickTop="1" x14ac:dyDescent="0.2">
      <c r="A1063" s="54"/>
      <c r="B1063" s="79"/>
      <c r="C1063" s="54"/>
      <c r="D1063" s="54"/>
      <c r="E1063" s="54"/>
      <c r="F1063" s="54"/>
      <c r="G1063" s="54"/>
      <c r="H1063" s="54"/>
    </row>
    <row r="1064" spans="1:8" ht="22.5" x14ac:dyDescent="0.2">
      <c r="A1064" s="68" t="s">
        <v>933</v>
      </c>
      <c r="B1064" s="67" t="str">
        <f>VLOOKUP(A1064,'Orçamento Sintético'!$A:$H,2,0)</f>
        <v xml:space="preserve"> MPDFT0288 </v>
      </c>
      <c r="C1064" s="67" t="str">
        <f>VLOOKUP(A1064,'Orçamento Sintético'!$A:$H,3,0)</f>
        <v>Próprio</v>
      </c>
      <c r="D1064" s="68" t="str">
        <f>VLOOKUP(A1064,'Orçamento Sintético'!$A:$H,4,0)</f>
        <v>Conjunto de conexões para  moto-bomba trifásico 220/380V, 3cv - BOMBA RECALQUE ÁGUA FRIA (BAF)</v>
      </c>
      <c r="E1064" s="67" t="str">
        <f>VLOOKUP(A1064,'Orçamento Sintético'!$A:$H,5,0)</f>
        <v>cj</v>
      </c>
      <c r="F1064" s="113"/>
      <c r="G1064" s="114"/>
      <c r="H1064" s="116">
        <f>SUM(H1065:H1076)</f>
        <v>2202.77</v>
      </c>
    </row>
    <row r="1065" spans="1:8" ht="22.5" x14ac:dyDescent="0.2">
      <c r="A1065" s="13" t="str">
        <f>VLOOKUP(B1065,'Insumos e Serviços'!$A:$F,3,0)</f>
        <v>Composição</v>
      </c>
      <c r="B1065" s="12" t="s">
        <v>706</v>
      </c>
      <c r="C1065" s="12" t="str">
        <f>VLOOKUP(B1065,'Insumos e Serviços'!$A:$F,2,0)</f>
        <v>SINAPI</v>
      </c>
      <c r="D1065" s="13" t="str">
        <f>VLOOKUP(B1065,'Insumos e Serviços'!$A:$F,4,0)</f>
        <v>JOELHO 90 GRAUS, PPR, DN 50 MM, CLASSE PN 25, INSTALADO EM PRUMADA DE ÁGUA  FORNECIMENTO E INSTALAÇÃO . AF_06/2015</v>
      </c>
      <c r="E1065" s="12" t="str">
        <f>VLOOKUP(B1065,'Insumos e Serviços'!$A:$F,5,0)</f>
        <v>UN</v>
      </c>
      <c r="F1065" s="66">
        <v>2</v>
      </c>
      <c r="G1065" s="15">
        <f>VLOOKUP(B1065,'Insumos e Serviços'!$A:$F,6,0)</f>
        <v>25.28</v>
      </c>
      <c r="H1065" s="15">
        <f t="shared" ref="H1065:H1076" si="125">TRUNC(F1065*G1065,2)</f>
        <v>50.56</v>
      </c>
    </row>
    <row r="1066" spans="1:8" ht="22.5" x14ac:dyDescent="0.2">
      <c r="A1066" s="13" t="str">
        <f>VLOOKUP(B1066,'Insumos e Serviços'!$A:$F,3,0)</f>
        <v>Composição</v>
      </c>
      <c r="B1066" s="12" t="s">
        <v>656</v>
      </c>
      <c r="C1066" s="12" t="str">
        <f>VLOOKUP(B1066,'Insumos e Serviços'!$A:$F,2,0)</f>
        <v>SINAPI</v>
      </c>
      <c r="D1066" s="13" t="str">
        <f>VLOOKUP(B1066,'Insumos e Serviços'!$A:$F,4,0)</f>
        <v>UNIÃO, EM FERRO GALVANIZADO, DN 40 (1 1/2"), CONEXÃO ROSQUEADA, INSTALADO EM REDE DE ALIMENTAÇÃO PARA HIDRANTE - FORNECIMENTO E INSTALAÇÃO. AF_12/2015</v>
      </c>
      <c r="E1066" s="12" t="str">
        <f>VLOOKUP(B1066,'Insumos e Serviços'!$A:$F,5,0)</f>
        <v>UN</v>
      </c>
      <c r="F1066" s="66">
        <v>5</v>
      </c>
      <c r="G1066" s="15">
        <f>VLOOKUP(B1066,'Insumos e Serviços'!$A:$F,6,0)</f>
        <v>67.62</v>
      </c>
      <c r="H1066" s="15">
        <f t="shared" si="125"/>
        <v>338.1</v>
      </c>
    </row>
    <row r="1067" spans="1:8" ht="22.5" x14ac:dyDescent="0.2">
      <c r="A1067" s="13" t="str">
        <f>VLOOKUP(B1067,'Insumos e Serviços'!$A:$F,3,0)</f>
        <v>Composição</v>
      </c>
      <c r="B1067" s="12" t="s">
        <v>3612</v>
      </c>
      <c r="C1067" s="12" t="str">
        <f>VLOOKUP(B1067,'Insumos e Serviços'!$A:$F,2,0)</f>
        <v>SINAPI</v>
      </c>
      <c r="D1067" s="13" t="str">
        <f>VLOOKUP(B1067,'Insumos e Serviços'!$A:$F,4,0)</f>
        <v>NIPLE, EM FERRO GALVANIZADO, DN 40 (1 1/2"), CONEXÃO ROSQUEADA, INSTALADO EM REDE DE ALIMENTAÇÃO PARA HIDRANTE - FORNECIMENTO E INSTALAÇÃO. AF_12/2015</v>
      </c>
      <c r="E1067" s="12" t="str">
        <f>VLOOKUP(B1067,'Insumos e Serviços'!$A:$F,5,0)</f>
        <v>UN</v>
      </c>
      <c r="F1067" s="66">
        <v>9</v>
      </c>
      <c r="G1067" s="15">
        <f>VLOOKUP(B1067,'Insumos e Serviços'!$A:$F,6,0)</f>
        <v>38.24</v>
      </c>
      <c r="H1067" s="15">
        <f t="shared" si="125"/>
        <v>344.16</v>
      </c>
    </row>
    <row r="1068" spans="1:8" ht="22.5" x14ac:dyDescent="0.2">
      <c r="A1068" s="13" t="str">
        <f>VLOOKUP(B1068,'Insumos e Serviços'!$A:$F,3,0)</f>
        <v>Composição</v>
      </c>
      <c r="B1068" s="12" t="s">
        <v>3610</v>
      </c>
      <c r="C1068" s="12" t="str">
        <f>VLOOKUP(B1068,'Insumos e Serviços'!$A:$F,2,0)</f>
        <v>SINAPI</v>
      </c>
      <c r="D1068" s="13" t="str">
        <f>VLOOKUP(B1068,'Insumos e Serviços'!$A:$F,4,0)</f>
        <v>VÁLVULA DE RETENÇÃO VERTICAL, DE BRONZE, ROSCÁVEL, 1 1/2" - FORNECIMENTO E INSTALAÇÃO. AF_01/2019</v>
      </c>
      <c r="E1068" s="12" t="str">
        <f>VLOOKUP(B1068,'Insumos e Serviços'!$A:$F,5,0)</f>
        <v>UN</v>
      </c>
      <c r="F1068" s="66">
        <v>1</v>
      </c>
      <c r="G1068" s="15">
        <f>VLOOKUP(B1068,'Insumos e Serviços'!$A:$F,6,0)</f>
        <v>114.88</v>
      </c>
      <c r="H1068" s="15">
        <f t="shared" si="125"/>
        <v>114.88</v>
      </c>
    </row>
    <row r="1069" spans="1:8" ht="22.5" x14ac:dyDescent="0.2">
      <c r="A1069" s="13" t="str">
        <f>VLOOKUP(B1069,'Insumos e Serviços'!$A:$F,3,0)</f>
        <v>Composição</v>
      </c>
      <c r="B1069" s="12" t="s">
        <v>3608</v>
      </c>
      <c r="C1069" s="12" t="str">
        <f>VLOOKUP(B1069,'Insumos e Serviços'!$A:$F,2,0)</f>
        <v>SINAPI</v>
      </c>
      <c r="D1069" s="13" t="str">
        <f>VLOOKUP(B1069,'Insumos e Serviços'!$A:$F,4,0)</f>
        <v>NIPLE, EM FERRO GALVANIZADO, DN 50 (2"), CONEXÃO ROSQUEADA, INSTALADO EM PRUMADAS - FORNECIMENTO E INSTALAÇÃO. AF_12/2015</v>
      </c>
      <c r="E1069" s="12" t="str">
        <f>VLOOKUP(B1069,'Insumos e Serviços'!$A:$F,5,0)</f>
        <v>UN</v>
      </c>
      <c r="F1069" s="66">
        <v>1</v>
      </c>
      <c r="G1069" s="15">
        <f>VLOOKUP(B1069,'Insumos e Serviços'!$A:$F,6,0)</f>
        <v>48.8</v>
      </c>
      <c r="H1069" s="15">
        <f t="shared" si="125"/>
        <v>48.8</v>
      </c>
    </row>
    <row r="1070" spans="1:8" ht="22.5" x14ac:dyDescent="0.2">
      <c r="A1070" s="13" t="str">
        <f>VLOOKUP(B1070,'Insumos e Serviços'!$A:$F,3,0)</f>
        <v>Composição</v>
      </c>
      <c r="B1070" s="12" t="s">
        <v>3606</v>
      </c>
      <c r="C1070" s="12" t="str">
        <f>VLOOKUP(B1070,'Insumos e Serviços'!$A:$F,2,0)</f>
        <v>SINAPI</v>
      </c>
      <c r="D1070" s="13" t="str">
        <f>VLOOKUP(B1070,'Insumos e Serviços'!$A:$F,4,0)</f>
        <v>UNIÃO, EM FERRO GALVANIZADO, CONEXÃO ROSQUEADA, DN 32 (1 1/4"), INSTALADO EM REDE DE ALIMENTAÇÃO PARA SPRINKLER - FORNECIMENTO E INSTALAÇÃO. AF_12/2015</v>
      </c>
      <c r="E1070" s="12" t="str">
        <f>VLOOKUP(B1070,'Insumos e Serviços'!$A:$F,5,0)</f>
        <v>UN</v>
      </c>
      <c r="F1070" s="66">
        <v>2</v>
      </c>
      <c r="G1070" s="15">
        <f>VLOOKUP(B1070,'Insumos e Serviços'!$A:$F,6,0)</f>
        <v>48.28</v>
      </c>
      <c r="H1070" s="15">
        <f t="shared" si="125"/>
        <v>96.56</v>
      </c>
    </row>
    <row r="1071" spans="1:8" ht="33.75" x14ac:dyDescent="0.2">
      <c r="A1071" s="13" t="str">
        <f>VLOOKUP(B1071,'Insumos e Serviços'!$A:$F,3,0)</f>
        <v>Composição</v>
      </c>
      <c r="B1071" s="12" t="s">
        <v>905</v>
      </c>
      <c r="C1071" s="12" t="str">
        <f>VLOOKUP(B1071,'Insumos e Serviços'!$A:$F,2,0)</f>
        <v>SINAPI</v>
      </c>
      <c r="D1071" s="13" t="str">
        <f>VLOOKUP(B1071,'Insumos e Serviços'!$A:$F,4,0)</f>
        <v>REGISTRO DE GAVETA BRUTO, LATÃO, ROSCÁVEL, 1 1/2, INSTALADO EM RESERVAÇÃO DE ÁGUA DE EDIFICAÇÃO QUE POSSUA RESERVATÓRIO DE FIBRA/FIBROCIMENTO  FORNECIMENTO E INSTALAÇÃO. AF_06/2016</v>
      </c>
      <c r="E1071" s="12" t="str">
        <f>VLOOKUP(B1071,'Insumos e Serviços'!$A:$F,5,0)</f>
        <v>UN</v>
      </c>
      <c r="F1071" s="66">
        <v>3</v>
      </c>
      <c r="G1071" s="15">
        <f>VLOOKUP(B1071,'Insumos e Serviços'!$A:$F,6,0)</f>
        <v>115.73</v>
      </c>
      <c r="H1071" s="15">
        <f t="shared" si="125"/>
        <v>347.19</v>
      </c>
    </row>
    <row r="1072" spans="1:8" ht="33.75" x14ac:dyDescent="0.2">
      <c r="A1072" s="13" t="str">
        <f>VLOOKUP(B1072,'Insumos e Serviços'!$A:$F,3,0)</f>
        <v>Composição</v>
      </c>
      <c r="B1072" s="12" t="s">
        <v>908</v>
      </c>
      <c r="C1072" s="12" t="str">
        <f>VLOOKUP(B1072,'Insumos e Serviços'!$A:$F,2,0)</f>
        <v>SINAPI</v>
      </c>
      <c r="D1072" s="13" t="str">
        <f>VLOOKUP(B1072,'Insumos e Serviços'!$A:$F,4,0)</f>
        <v>REGISTRO DE GAVETA BRUTO, LATÃO, ROSCÁVEL, 2, INSTALADO EM RESERVAÇÃO DE ÁGUA DE EDIFICAÇÃO QUE POSSUA RESERVATÓRIO DE FIBRA/FIBROCIMENTO  FORNECIMENTO E INSTALAÇÃO. AF_06/2016</v>
      </c>
      <c r="E1072" s="12" t="str">
        <f>VLOOKUP(B1072,'Insumos e Serviços'!$A:$F,5,0)</f>
        <v>UN</v>
      </c>
      <c r="F1072" s="66">
        <v>2</v>
      </c>
      <c r="G1072" s="15">
        <f>VLOOKUP(B1072,'Insumos e Serviços'!$A:$F,6,0)</f>
        <v>149.99</v>
      </c>
      <c r="H1072" s="15">
        <f t="shared" si="125"/>
        <v>299.98</v>
      </c>
    </row>
    <row r="1073" spans="1:8" x14ac:dyDescent="0.2">
      <c r="A1073" s="13" t="str">
        <f>VLOOKUP(B1073,'Insumos e Serviços'!$A:$F,3,0)</f>
        <v>Composição</v>
      </c>
      <c r="B1073" s="12" t="s">
        <v>3395</v>
      </c>
      <c r="C1073" s="12" t="str">
        <f>VLOOKUP(B1073,'Insumos e Serviços'!$A:$F,2,0)</f>
        <v>SINAPI</v>
      </c>
      <c r="D1073" s="13" t="str">
        <f>VLOOKUP(B1073,'Insumos e Serviços'!$A:$F,4,0)</f>
        <v>ENCANADOR OU BOMBEIRO HIDRÁULICO COM ENCARGOS COMPLEMENTARES</v>
      </c>
      <c r="E1073" s="12" t="str">
        <f>VLOOKUP(B1073,'Insumos e Serviços'!$A:$F,5,0)</f>
        <v>H</v>
      </c>
      <c r="F1073" s="66">
        <v>0.89</v>
      </c>
      <c r="G1073" s="15">
        <f>VLOOKUP(B1073,'Insumos e Serviços'!$A:$F,6,0)</f>
        <v>22.76</v>
      </c>
      <c r="H1073" s="15">
        <f t="shared" si="125"/>
        <v>20.25</v>
      </c>
    </row>
    <row r="1074" spans="1:8" x14ac:dyDescent="0.2">
      <c r="A1074" s="13" t="str">
        <f>VLOOKUP(B1074,'Insumos e Serviços'!$A:$F,3,0)</f>
        <v>Composição</v>
      </c>
      <c r="B1074" s="12" t="s">
        <v>3393</v>
      </c>
      <c r="C1074" s="12" t="str">
        <f>VLOOKUP(B1074,'Insumos e Serviços'!$A:$F,2,0)</f>
        <v>SINAPI</v>
      </c>
      <c r="D1074" s="13" t="str">
        <f>VLOOKUP(B1074,'Insumos e Serviços'!$A:$F,4,0)</f>
        <v>AUXILIAR DE ENCANADOR OU BOMBEIRO HIDRÁULICO COM ENCARGOS COMPLEMENTARES</v>
      </c>
      <c r="E1074" s="12" t="str">
        <f>VLOOKUP(B1074,'Insumos e Serviços'!$A:$F,5,0)</f>
        <v>H</v>
      </c>
      <c r="F1074" s="66">
        <v>0.89</v>
      </c>
      <c r="G1074" s="15">
        <f>VLOOKUP(B1074,'Insumos e Serviços'!$A:$F,6,0)</f>
        <v>17.78</v>
      </c>
      <c r="H1074" s="15">
        <f t="shared" si="125"/>
        <v>15.82</v>
      </c>
    </row>
    <row r="1075" spans="1:8" x14ac:dyDescent="0.2">
      <c r="A1075" s="13" t="str">
        <f>VLOOKUP(B1075,'Insumos e Serviços'!$A:$F,3,0)</f>
        <v>Insumo</v>
      </c>
      <c r="B1075" s="12" t="s">
        <v>2881</v>
      </c>
      <c r="C1075" s="12" t="str">
        <f>VLOOKUP(B1075,'Insumos e Serviços'!$A:$F,2,0)</f>
        <v>Próprio</v>
      </c>
      <c r="D1075" s="13" t="str">
        <f>VLOOKUP(B1075,'Insumos e Serviços'!$A:$F,4,0)</f>
        <v>Adaptador curto com bolsa e rosca, PPR, soldável, dn 50 mm x 1 1/2"</v>
      </c>
      <c r="E1075" s="12" t="str">
        <f>VLOOKUP(B1075,'Insumos e Serviços'!$A:$F,5,0)</f>
        <v>un</v>
      </c>
      <c r="F1075" s="66">
        <v>3</v>
      </c>
      <c r="G1075" s="15">
        <f>VLOOKUP(B1075,'Insumos e Serviços'!$A:$F,6,0)</f>
        <v>76.260000000000005</v>
      </c>
      <c r="H1075" s="15">
        <f t="shared" si="125"/>
        <v>228.78</v>
      </c>
    </row>
    <row r="1076" spans="1:8" ht="15" thickBot="1" x14ac:dyDescent="0.25">
      <c r="A1076" s="13" t="str">
        <f>VLOOKUP(B1076,'Insumos e Serviços'!$A:$F,3,0)</f>
        <v>Insumo</v>
      </c>
      <c r="B1076" s="12" t="s">
        <v>2821</v>
      </c>
      <c r="C1076" s="12" t="str">
        <f>VLOOKUP(B1076,'Insumos e Serviços'!$A:$F,2,0)</f>
        <v>Próprio</v>
      </c>
      <c r="D1076" s="13" t="str">
        <f>VLOOKUP(B1076,'Insumos e Serviços'!$A:$F,4,0)</f>
        <v>Adaptador curto com bolsa e rosca, PPR, soldável, dn 60 mm x 2"</v>
      </c>
      <c r="E1076" s="12" t="str">
        <f>VLOOKUP(B1076,'Insumos e Serviços'!$A:$F,5,0)</f>
        <v>un</v>
      </c>
      <c r="F1076" s="66">
        <v>3</v>
      </c>
      <c r="G1076" s="15">
        <f>VLOOKUP(B1076,'Insumos e Serviços'!$A:$F,6,0)</f>
        <v>99.23</v>
      </c>
      <c r="H1076" s="15">
        <f t="shared" si="125"/>
        <v>297.69</v>
      </c>
    </row>
    <row r="1077" spans="1:8" ht="15" thickTop="1" x14ac:dyDescent="0.2">
      <c r="A1077" s="54"/>
      <c r="B1077" s="79"/>
      <c r="C1077" s="54"/>
      <c r="D1077" s="54"/>
      <c r="E1077" s="54"/>
      <c r="F1077" s="54"/>
      <c r="G1077" s="54"/>
      <c r="H1077" s="54"/>
    </row>
    <row r="1078" spans="1:8" ht="22.5" x14ac:dyDescent="0.2">
      <c r="A1078" s="68" t="s">
        <v>936</v>
      </c>
      <c r="B1078" s="67" t="str">
        <f>VLOOKUP(A1078,'Orçamento Sintético'!$A:$H,2,0)</f>
        <v xml:space="preserve"> MPDFT0289 </v>
      </c>
      <c r="C1078" s="67" t="str">
        <f>VLOOKUP(A1078,'Orçamento Sintético'!$A:$H,3,0)</f>
        <v>Próprio</v>
      </c>
      <c r="D1078" s="68" t="str">
        <f>VLOOKUP(A1078,'Orçamento Sintético'!$A:$H,4,0)</f>
        <v>Conjunto de conexões para  moto-bomba trifásico 220/380V, 3cv - BOMBA APROVEITAMENTO PLUVIAL (BAP)</v>
      </c>
      <c r="E1078" s="67" t="str">
        <f>VLOOKUP(A1078,'Orçamento Sintético'!$A:$H,5,0)</f>
        <v>cj</v>
      </c>
      <c r="F1078" s="113"/>
      <c r="G1078" s="114"/>
      <c r="H1078" s="116">
        <f>SUM(H1079:H1091)</f>
        <v>2218.2799999999997</v>
      </c>
    </row>
    <row r="1079" spans="1:8" ht="33.75" x14ac:dyDescent="0.2">
      <c r="A1079" s="13" t="str">
        <f>VLOOKUP(B1079,'Insumos e Serviços'!$A:$F,3,0)</f>
        <v>Composição</v>
      </c>
      <c r="B1079" s="12" t="s">
        <v>709</v>
      </c>
      <c r="C1079" s="12" t="str">
        <f>VLOOKUP(B1079,'Insumos e Serviços'!$A:$F,2,0)</f>
        <v>SINAPI</v>
      </c>
      <c r="D1079" s="13" t="str">
        <f>VLOOKUP(B1079,'Insumos e Serviços'!$A:$F,4,0)</f>
        <v>TÊ, PPR, DN 50 MM, CLASSE PN 25,  INSTALADO EM RESERVAÇÃO DE ÁGUA DE EDIFICAÇÃO QUE POSSUA RESERVATÓRIO DE FIBRA/FIBROCIMENTO  FORNECIMENTO E INSTALAÇÃO. AF_06/2016</v>
      </c>
      <c r="E1079" s="12" t="str">
        <f>VLOOKUP(B1079,'Insumos e Serviços'!$A:$F,5,0)</f>
        <v>UN</v>
      </c>
      <c r="F1079" s="66">
        <v>2</v>
      </c>
      <c r="G1079" s="15">
        <f>VLOOKUP(B1079,'Insumos e Serviços'!$A:$F,6,0)</f>
        <v>33.92</v>
      </c>
      <c r="H1079" s="15">
        <f t="shared" ref="H1079:H1091" si="126">TRUNC(F1079*G1079,2)</f>
        <v>67.84</v>
      </c>
    </row>
    <row r="1080" spans="1:8" ht="22.5" x14ac:dyDescent="0.2">
      <c r="A1080" s="13" t="str">
        <f>VLOOKUP(B1080,'Insumos e Serviços'!$A:$F,3,0)</f>
        <v>Composição</v>
      </c>
      <c r="B1080" s="12" t="s">
        <v>706</v>
      </c>
      <c r="C1080" s="12" t="str">
        <f>VLOOKUP(B1080,'Insumos e Serviços'!$A:$F,2,0)</f>
        <v>SINAPI</v>
      </c>
      <c r="D1080" s="13" t="str">
        <f>VLOOKUP(B1080,'Insumos e Serviços'!$A:$F,4,0)</f>
        <v>JOELHO 90 GRAUS, PPR, DN 50 MM, CLASSE PN 25, INSTALADO EM PRUMADA DE ÁGUA  FORNECIMENTO E INSTALAÇÃO . AF_06/2015</v>
      </c>
      <c r="E1080" s="12" t="str">
        <f>VLOOKUP(B1080,'Insumos e Serviços'!$A:$F,5,0)</f>
        <v>UN</v>
      </c>
      <c r="F1080" s="66">
        <v>2</v>
      </c>
      <c r="G1080" s="15">
        <f>VLOOKUP(B1080,'Insumos e Serviços'!$A:$F,6,0)</f>
        <v>25.28</v>
      </c>
      <c r="H1080" s="15">
        <f t="shared" si="126"/>
        <v>50.56</v>
      </c>
    </row>
    <row r="1081" spans="1:8" ht="22.5" x14ac:dyDescent="0.2">
      <c r="A1081" s="13" t="str">
        <f>VLOOKUP(B1081,'Insumos e Serviços'!$A:$F,3,0)</f>
        <v>Composição</v>
      </c>
      <c r="B1081" s="12" t="s">
        <v>656</v>
      </c>
      <c r="C1081" s="12" t="str">
        <f>VLOOKUP(B1081,'Insumos e Serviços'!$A:$F,2,0)</f>
        <v>SINAPI</v>
      </c>
      <c r="D1081" s="13" t="str">
        <f>VLOOKUP(B1081,'Insumos e Serviços'!$A:$F,4,0)</f>
        <v>UNIÃO, EM FERRO GALVANIZADO, DN 40 (1 1/2"), CONEXÃO ROSQUEADA, INSTALADO EM REDE DE ALIMENTAÇÃO PARA HIDRANTE - FORNECIMENTO E INSTALAÇÃO. AF_12/2015</v>
      </c>
      <c r="E1081" s="12" t="str">
        <f>VLOOKUP(B1081,'Insumos e Serviços'!$A:$F,5,0)</f>
        <v>UN</v>
      </c>
      <c r="F1081" s="66">
        <v>5</v>
      </c>
      <c r="G1081" s="15">
        <f>VLOOKUP(B1081,'Insumos e Serviços'!$A:$F,6,0)</f>
        <v>67.62</v>
      </c>
      <c r="H1081" s="15">
        <f t="shared" si="126"/>
        <v>338.1</v>
      </c>
    </row>
    <row r="1082" spans="1:8" ht="22.5" x14ac:dyDescent="0.2">
      <c r="A1082" s="13" t="str">
        <f>VLOOKUP(B1082,'Insumos e Serviços'!$A:$F,3,0)</f>
        <v>Composição</v>
      </c>
      <c r="B1082" s="12" t="s">
        <v>3612</v>
      </c>
      <c r="C1082" s="12" t="str">
        <f>VLOOKUP(B1082,'Insumos e Serviços'!$A:$F,2,0)</f>
        <v>SINAPI</v>
      </c>
      <c r="D1082" s="13" t="str">
        <f>VLOOKUP(B1082,'Insumos e Serviços'!$A:$F,4,0)</f>
        <v>NIPLE, EM FERRO GALVANIZADO, DN 40 (1 1/2"), CONEXÃO ROSQUEADA, INSTALADO EM REDE DE ALIMENTAÇÃO PARA HIDRANTE - FORNECIMENTO E INSTALAÇÃO. AF_12/2015</v>
      </c>
      <c r="E1082" s="12" t="str">
        <f>VLOOKUP(B1082,'Insumos e Serviços'!$A:$F,5,0)</f>
        <v>UN</v>
      </c>
      <c r="F1082" s="66">
        <v>9</v>
      </c>
      <c r="G1082" s="15">
        <f>VLOOKUP(B1082,'Insumos e Serviços'!$A:$F,6,0)</f>
        <v>38.24</v>
      </c>
      <c r="H1082" s="15">
        <f t="shared" si="126"/>
        <v>344.16</v>
      </c>
    </row>
    <row r="1083" spans="1:8" ht="22.5" x14ac:dyDescent="0.2">
      <c r="A1083" s="13" t="str">
        <f>VLOOKUP(B1083,'Insumos e Serviços'!$A:$F,3,0)</f>
        <v>Composição</v>
      </c>
      <c r="B1083" s="12" t="s">
        <v>3610</v>
      </c>
      <c r="C1083" s="12" t="str">
        <f>VLOOKUP(B1083,'Insumos e Serviços'!$A:$F,2,0)</f>
        <v>SINAPI</v>
      </c>
      <c r="D1083" s="13" t="str">
        <f>VLOOKUP(B1083,'Insumos e Serviços'!$A:$F,4,0)</f>
        <v>VÁLVULA DE RETENÇÃO VERTICAL, DE BRONZE, ROSCÁVEL, 1 1/2" - FORNECIMENTO E INSTALAÇÃO. AF_01/2019</v>
      </c>
      <c r="E1083" s="12" t="str">
        <f>VLOOKUP(B1083,'Insumos e Serviços'!$A:$F,5,0)</f>
        <v>UN</v>
      </c>
      <c r="F1083" s="66">
        <v>1</v>
      </c>
      <c r="G1083" s="15">
        <f>VLOOKUP(B1083,'Insumos e Serviços'!$A:$F,6,0)</f>
        <v>114.88</v>
      </c>
      <c r="H1083" s="15">
        <f t="shared" si="126"/>
        <v>114.88</v>
      </c>
    </row>
    <row r="1084" spans="1:8" ht="22.5" x14ac:dyDescent="0.2">
      <c r="A1084" s="13" t="str">
        <f>VLOOKUP(B1084,'Insumos e Serviços'!$A:$F,3,0)</f>
        <v>Composição</v>
      </c>
      <c r="B1084" s="12" t="s">
        <v>3608</v>
      </c>
      <c r="C1084" s="12" t="str">
        <f>VLOOKUP(B1084,'Insumos e Serviços'!$A:$F,2,0)</f>
        <v>SINAPI</v>
      </c>
      <c r="D1084" s="13" t="str">
        <f>VLOOKUP(B1084,'Insumos e Serviços'!$A:$F,4,0)</f>
        <v>NIPLE, EM FERRO GALVANIZADO, DN 50 (2"), CONEXÃO ROSQUEADA, INSTALADO EM PRUMADAS - FORNECIMENTO E INSTALAÇÃO. AF_12/2015</v>
      </c>
      <c r="E1084" s="12" t="str">
        <f>VLOOKUP(B1084,'Insumos e Serviços'!$A:$F,5,0)</f>
        <v>UN</v>
      </c>
      <c r="F1084" s="66">
        <v>1</v>
      </c>
      <c r="G1084" s="15">
        <f>VLOOKUP(B1084,'Insumos e Serviços'!$A:$F,6,0)</f>
        <v>48.8</v>
      </c>
      <c r="H1084" s="15">
        <f t="shared" si="126"/>
        <v>48.8</v>
      </c>
    </row>
    <row r="1085" spans="1:8" ht="22.5" x14ac:dyDescent="0.2">
      <c r="A1085" s="13" t="str">
        <f>VLOOKUP(B1085,'Insumos e Serviços'!$A:$F,3,0)</f>
        <v>Composição</v>
      </c>
      <c r="B1085" s="12" t="s">
        <v>3606</v>
      </c>
      <c r="C1085" s="12" t="str">
        <f>VLOOKUP(B1085,'Insumos e Serviços'!$A:$F,2,0)</f>
        <v>SINAPI</v>
      </c>
      <c r="D1085" s="13" t="str">
        <f>VLOOKUP(B1085,'Insumos e Serviços'!$A:$F,4,0)</f>
        <v>UNIÃO, EM FERRO GALVANIZADO, CONEXÃO ROSQUEADA, DN 32 (1 1/4"), INSTALADO EM REDE DE ALIMENTAÇÃO PARA SPRINKLER - FORNECIMENTO E INSTALAÇÃO. AF_12/2015</v>
      </c>
      <c r="E1085" s="12" t="str">
        <f>VLOOKUP(B1085,'Insumos e Serviços'!$A:$F,5,0)</f>
        <v>UN</v>
      </c>
      <c r="F1085" s="66">
        <v>1</v>
      </c>
      <c r="G1085" s="15">
        <f>VLOOKUP(B1085,'Insumos e Serviços'!$A:$F,6,0)</f>
        <v>48.28</v>
      </c>
      <c r="H1085" s="15">
        <f t="shared" si="126"/>
        <v>48.28</v>
      </c>
    </row>
    <row r="1086" spans="1:8" ht="33.75" x14ac:dyDescent="0.2">
      <c r="A1086" s="13" t="str">
        <f>VLOOKUP(B1086,'Insumos e Serviços'!$A:$F,3,0)</f>
        <v>Composição</v>
      </c>
      <c r="B1086" s="12" t="s">
        <v>905</v>
      </c>
      <c r="C1086" s="12" t="str">
        <f>VLOOKUP(B1086,'Insumos e Serviços'!$A:$F,2,0)</f>
        <v>SINAPI</v>
      </c>
      <c r="D1086" s="13" t="str">
        <f>VLOOKUP(B1086,'Insumos e Serviços'!$A:$F,4,0)</f>
        <v>REGISTRO DE GAVETA BRUTO, LATÃO, ROSCÁVEL, 1 1/2, INSTALADO EM RESERVAÇÃO DE ÁGUA DE EDIFICAÇÃO QUE POSSUA RESERVATÓRIO DE FIBRA/FIBROCIMENTO  FORNECIMENTO E INSTALAÇÃO. AF_06/2016</v>
      </c>
      <c r="E1086" s="12" t="str">
        <f>VLOOKUP(B1086,'Insumos e Serviços'!$A:$F,5,0)</f>
        <v>UN</v>
      </c>
      <c r="F1086" s="66">
        <v>3</v>
      </c>
      <c r="G1086" s="15">
        <f>VLOOKUP(B1086,'Insumos e Serviços'!$A:$F,6,0)</f>
        <v>115.73</v>
      </c>
      <c r="H1086" s="15">
        <f t="shared" si="126"/>
        <v>347.19</v>
      </c>
    </row>
    <row r="1087" spans="1:8" ht="33.75" x14ac:dyDescent="0.2">
      <c r="A1087" s="13" t="str">
        <f>VLOOKUP(B1087,'Insumos e Serviços'!$A:$F,3,0)</f>
        <v>Composição</v>
      </c>
      <c r="B1087" s="12" t="s">
        <v>908</v>
      </c>
      <c r="C1087" s="12" t="str">
        <f>VLOOKUP(B1087,'Insumos e Serviços'!$A:$F,2,0)</f>
        <v>SINAPI</v>
      </c>
      <c r="D1087" s="13" t="str">
        <f>VLOOKUP(B1087,'Insumos e Serviços'!$A:$F,4,0)</f>
        <v>REGISTRO DE GAVETA BRUTO, LATÃO, ROSCÁVEL, 2, INSTALADO EM RESERVAÇÃO DE ÁGUA DE EDIFICAÇÃO QUE POSSUA RESERVATÓRIO DE FIBRA/FIBROCIMENTO  FORNECIMENTO E INSTALAÇÃO. AF_06/2016</v>
      </c>
      <c r="E1087" s="12" t="str">
        <f>VLOOKUP(B1087,'Insumos e Serviços'!$A:$F,5,0)</f>
        <v>UN</v>
      </c>
      <c r="F1087" s="66">
        <v>2</v>
      </c>
      <c r="G1087" s="15">
        <f>VLOOKUP(B1087,'Insumos e Serviços'!$A:$F,6,0)</f>
        <v>149.99</v>
      </c>
      <c r="H1087" s="15">
        <f t="shared" si="126"/>
        <v>299.98</v>
      </c>
    </row>
    <row r="1088" spans="1:8" x14ac:dyDescent="0.2">
      <c r="A1088" s="13" t="str">
        <f>VLOOKUP(B1088,'Insumos e Serviços'!$A:$F,3,0)</f>
        <v>Composição</v>
      </c>
      <c r="B1088" s="12" t="s">
        <v>3395</v>
      </c>
      <c r="C1088" s="12" t="str">
        <f>VLOOKUP(B1088,'Insumos e Serviços'!$A:$F,2,0)</f>
        <v>SINAPI</v>
      </c>
      <c r="D1088" s="13" t="str">
        <f>VLOOKUP(B1088,'Insumos e Serviços'!$A:$F,4,0)</f>
        <v>ENCANADOR OU BOMBEIRO HIDRÁULICO COM ENCARGOS COMPLEMENTARES</v>
      </c>
      <c r="E1088" s="12" t="str">
        <f>VLOOKUP(B1088,'Insumos e Serviços'!$A:$F,5,0)</f>
        <v>H</v>
      </c>
      <c r="F1088" s="66">
        <v>0.79</v>
      </c>
      <c r="G1088" s="15">
        <f>VLOOKUP(B1088,'Insumos e Serviços'!$A:$F,6,0)</f>
        <v>22.76</v>
      </c>
      <c r="H1088" s="15">
        <f t="shared" si="126"/>
        <v>17.98</v>
      </c>
    </row>
    <row r="1089" spans="1:8" x14ac:dyDescent="0.2">
      <c r="A1089" s="13" t="str">
        <f>VLOOKUP(B1089,'Insumos e Serviços'!$A:$F,3,0)</f>
        <v>Composição</v>
      </c>
      <c r="B1089" s="12" t="s">
        <v>3393</v>
      </c>
      <c r="C1089" s="12" t="str">
        <f>VLOOKUP(B1089,'Insumos e Serviços'!$A:$F,2,0)</f>
        <v>SINAPI</v>
      </c>
      <c r="D1089" s="13" t="str">
        <f>VLOOKUP(B1089,'Insumos e Serviços'!$A:$F,4,0)</f>
        <v>AUXILIAR DE ENCANADOR OU BOMBEIRO HIDRÁULICO COM ENCARGOS COMPLEMENTARES</v>
      </c>
      <c r="E1089" s="12" t="str">
        <f>VLOOKUP(B1089,'Insumos e Serviços'!$A:$F,5,0)</f>
        <v>H</v>
      </c>
      <c r="F1089" s="66">
        <v>0.79</v>
      </c>
      <c r="G1089" s="15">
        <f>VLOOKUP(B1089,'Insumos e Serviços'!$A:$F,6,0)</f>
        <v>17.78</v>
      </c>
      <c r="H1089" s="15">
        <f t="shared" si="126"/>
        <v>14.04</v>
      </c>
    </row>
    <row r="1090" spans="1:8" x14ac:dyDescent="0.2">
      <c r="A1090" s="13" t="str">
        <f>VLOOKUP(B1090,'Insumos e Serviços'!$A:$F,3,0)</f>
        <v>Insumo</v>
      </c>
      <c r="B1090" s="12" t="s">
        <v>2881</v>
      </c>
      <c r="C1090" s="12" t="str">
        <f>VLOOKUP(B1090,'Insumos e Serviços'!$A:$F,2,0)</f>
        <v>Próprio</v>
      </c>
      <c r="D1090" s="13" t="str">
        <f>VLOOKUP(B1090,'Insumos e Serviços'!$A:$F,4,0)</f>
        <v>Adaptador curto com bolsa e rosca, PPR, soldável, dn 50 mm x 1 1/2"</v>
      </c>
      <c r="E1090" s="12" t="str">
        <f>VLOOKUP(B1090,'Insumos e Serviços'!$A:$F,5,0)</f>
        <v>un</v>
      </c>
      <c r="F1090" s="66">
        <v>3</v>
      </c>
      <c r="G1090" s="15">
        <f>VLOOKUP(B1090,'Insumos e Serviços'!$A:$F,6,0)</f>
        <v>76.260000000000005</v>
      </c>
      <c r="H1090" s="15">
        <f t="shared" si="126"/>
        <v>228.78</v>
      </c>
    </row>
    <row r="1091" spans="1:8" ht="15" thickBot="1" x14ac:dyDescent="0.25">
      <c r="A1091" s="13" t="str">
        <f>VLOOKUP(B1091,'Insumos e Serviços'!$A:$F,3,0)</f>
        <v>Insumo</v>
      </c>
      <c r="B1091" s="12" t="s">
        <v>2821</v>
      </c>
      <c r="C1091" s="12" t="str">
        <f>VLOOKUP(B1091,'Insumos e Serviços'!$A:$F,2,0)</f>
        <v>Próprio</v>
      </c>
      <c r="D1091" s="13" t="str">
        <f>VLOOKUP(B1091,'Insumos e Serviços'!$A:$F,4,0)</f>
        <v>Adaptador curto com bolsa e rosca, PPR, soldável, dn 60 mm x 2"</v>
      </c>
      <c r="E1091" s="12" t="str">
        <f>VLOOKUP(B1091,'Insumos e Serviços'!$A:$F,5,0)</f>
        <v>un</v>
      </c>
      <c r="F1091" s="66">
        <v>3</v>
      </c>
      <c r="G1091" s="15">
        <f>VLOOKUP(B1091,'Insumos e Serviços'!$A:$F,6,0)</f>
        <v>99.23</v>
      </c>
      <c r="H1091" s="15">
        <f t="shared" si="126"/>
        <v>297.69</v>
      </c>
    </row>
    <row r="1092" spans="1:8" ht="15" thickTop="1" x14ac:dyDescent="0.2">
      <c r="A1092" s="54"/>
      <c r="B1092" s="79"/>
      <c r="C1092" s="54"/>
      <c r="D1092" s="54"/>
      <c r="E1092" s="54"/>
      <c r="F1092" s="54"/>
      <c r="G1092" s="54"/>
      <c r="H1092" s="54"/>
    </row>
    <row r="1093" spans="1:8" ht="22.5" x14ac:dyDescent="0.2">
      <c r="A1093" s="68" t="s">
        <v>939</v>
      </c>
      <c r="B1093" s="67" t="str">
        <f>VLOOKUP(A1093,'Orçamento Sintético'!$A:$H,2,0)</f>
        <v xml:space="preserve"> MPDFT0290 </v>
      </c>
      <c r="C1093" s="67" t="str">
        <f>VLOOKUP(A1093,'Orçamento Sintético'!$A:$H,3,0)</f>
        <v>Próprio</v>
      </c>
      <c r="D1093" s="68" t="str">
        <f>VLOOKUP(A1093,'Orçamento Sintético'!$A:$H,4,0)</f>
        <v>Hidrômetro Woltmann flangeado modelo: H5000, classe C híbrido, diâmetro DN40 Honeywell Elster</v>
      </c>
      <c r="E1093" s="67" t="str">
        <f>VLOOKUP(A1093,'Orçamento Sintético'!$A:$H,5,0)</f>
        <v>un</v>
      </c>
      <c r="F1093" s="113"/>
      <c r="G1093" s="114"/>
      <c r="H1093" s="116">
        <f>SUM(H1094:H1096)</f>
        <v>1321.31</v>
      </c>
    </row>
    <row r="1094" spans="1:8" x14ac:dyDescent="0.2">
      <c r="A1094" s="13" t="str">
        <f>VLOOKUP(B1094,'Insumos e Serviços'!$A:$F,3,0)</f>
        <v>Composição</v>
      </c>
      <c r="B1094" s="12" t="s">
        <v>3395</v>
      </c>
      <c r="C1094" s="12" t="str">
        <f>VLOOKUP(B1094,'Insumos e Serviços'!$A:$F,2,0)</f>
        <v>SINAPI</v>
      </c>
      <c r="D1094" s="13" t="str">
        <f>VLOOKUP(B1094,'Insumos e Serviços'!$A:$F,4,0)</f>
        <v>ENCANADOR OU BOMBEIRO HIDRÁULICO COM ENCARGOS COMPLEMENTARES</v>
      </c>
      <c r="E1094" s="12" t="str">
        <f>VLOOKUP(B1094,'Insumos e Serviços'!$A:$F,5,0)</f>
        <v>H</v>
      </c>
      <c r="F1094" s="66">
        <v>0.52590000000000003</v>
      </c>
      <c r="G1094" s="15">
        <f>VLOOKUP(B1094,'Insumos e Serviços'!$A:$F,6,0)</f>
        <v>22.76</v>
      </c>
      <c r="H1094" s="15">
        <f t="shared" ref="H1094:H1096" si="127">TRUNC(F1094*G1094,2)</f>
        <v>11.96</v>
      </c>
    </row>
    <row r="1095" spans="1:8" x14ac:dyDescent="0.2">
      <c r="A1095" s="13" t="str">
        <f>VLOOKUP(B1095,'Insumos e Serviços'!$A:$F,3,0)</f>
        <v>Composição</v>
      </c>
      <c r="B1095" s="12" t="s">
        <v>3393</v>
      </c>
      <c r="C1095" s="12" t="str">
        <f>VLOOKUP(B1095,'Insumos e Serviços'!$A:$F,2,0)</f>
        <v>SINAPI</v>
      </c>
      <c r="D1095" s="13" t="str">
        <f>VLOOKUP(B1095,'Insumos e Serviços'!$A:$F,4,0)</f>
        <v>AUXILIAR DE ENCANADOR OU BOMBEIRO HIDRÁULICO COM ENCARGOS COMPLEMENTARES</v>
      </c>
      <c r="E1095" s="12" t="str">
        <f>VLOOKUP(B1095,'Insumos e Serviços'!$A:$F,5,0)</f>
        <v>H</v>
      </c>
      <c r="F1095" s="66">
        <v>0.52590000000000003</v>
      </c>
      <c r="G1095" s="15">
        <f>VLOOKUP(B1095,'Insumos e Serviços'!$A:$F,6,0)</f>
        <v>17.78</v>
      </c>
      <c r="H1095" s="15">
        <f t="shared" si="127"/>
        <v>9.35</v>
      </c>
    </row>
    <row r="1096" spans="1:8" ht="23.25" thickBot="1" x14ac:dyDescent="0.25">
      <c r="A1096" s="13" t="str">
        <f>VLOOKUP(B1096,'Insumos e Serviços'!$A:$F,3,0)</f>
        <v>Insumo</v>
      </c>
      <c r="B1096" s="12" t="s">
        <v>3100</v>
      </c>
      <c r="C1096" s="12" t="str">
        <f>VLOOKUP(B1096,'Insumos e Serviços'!$A:$F,2,0)</f>
        <v>Próprio</v>
      </c>
      <c r="D1096" s="13" t="str">
        <f>VLOOKUP(B1096,'Insumos e Serviços'!$A:$F,4,0)</f>
        <v>Hidrômetro Woltmann flangeado modelo: H5000, classe C híbrido, diâmetro DN40 Honeywell Elster</v>
      </c>
      <c r="E1096" s="12" t="str">
        <f>VLOOKUP(B1096,'Insumos e Serviços'!$A:$F,5,0)</f>
        <v>un</v>
      </c>
      <c r="F1096" s="66">
        <v>1</v>
      </c>
      <c r="G1096" s="15">
        <f>VLOOKUP(B1096,'Insumos e Serviços'!$A:$F,6,0)</f>
        <v>1300</v>
      </c>
      <c r="H1096" s="15">
        <f t="shared" si="127"/>
        <v>1300</v>
      </c>
    </row>
    <row r="1097" spans="1:8" ht="15" thickTop="1" x14ac:dyDescent="0.2">
      <c r="A1097" s="54"/>
      <c r="B1097" s="79"/>
      <c r="C1097" s="54"/>
      <c r="D1097" s="54"/>
      <c r="E1097" s="54"/>
      <c r="F1097" s="54"/>
      <c r="G1097" s="54"/>
      <c r="H1097" s="54"/>
    </row>
    <row r="1098" spans="1:8" ht="22.5" x14ac:dyDescent="0.2">
      <c r="A1098" s="68" t="s">
        <v>942</v>
      </c>
      <c r="B1098" s="67" t="str">
        <f>VLOOKUP(A1098,'Orçamento Sintético'!$A:$H,2,0)</f>
        <v xml:space="preserve"> MPDFT0291 </v>
      </c>
      <c r="C1098" s="67" t="str">
        <f>VLOOKUP(A1098,'Orçamento Sintético'!$A:$H,3,0)</f>
        <v>Próprio</v>
      </c>
      <c r="D1098" s="68" t="str">
        <f>VLOOKUP(A1098,'Orçamento Sintético'!$A:$H,4,0)</f>
        <v>Hidrômetro Woltmann flangeado modelo: H5000, classe C híbrido, diâmetro DN65 Honeywell Elster</v>
      </c>
      <c r="E1098" s="67" t="str">
        <f>VLOOKUP(A1098,'Orçamento Sintético'!$A:$H,5,0)</f>
        <v>un</v>
      </c>
      <c r="F1098" s="113"/>
      <c r="G1098" s="114"/>
      <c r="H1098" s="116">
        <f>SUM(H1099:H1101)</f>
        <v>1675.85</v>
      </c>
    </row>
    <row r="1099" spans="1:8" x14ac:dyDescent="0.2">
      <c r="A1099" s="13" t="str">
        <f>VLOOKUP(B1099,'Insumos e Serviços'!$A:$F,3,0)</f>
        <v>Composição</v>
      </c>
      <c r="B1099" s="12" t="s">
        <v>3395</v>
      </c>
      <c r="C1099" s="12" t="str">
        <f>VLOOKUP(B1099,'Insumos e Serviços'!$A:$F,2,0)</f>
        <v>SINAPI</v>
      </c>
      <c r="D1099" s="13" t="str">
        <f>VLOOKUP(B1099,'Insumos e Serviços'!$A:$F,4,0)</f>
        <v>ENCANADOR OU BOMBEIRO HIDRÁULICO COM ENCARGOS COMPLEMENTARES</v>
      </c>
      <c r="E1099" s="12" t="str">
        <f>VLOOKUP(B1099,'Insumos e Serviços'!$A:$F,5,0)</f>
        <v>H</v>
      </c>
      <c r="F1099" s="66">
        <v>0.52590000000000003</v>
      </c>
      <c r="G1099" s="15">
        <f>VLOOKUP(B1099,'Insumos e Serviços'!$A:$F,6,0)</f>
        <v>22.76</v>
      </c>
      <c r="H1099" s="15">
        <f t="shared" ref="H1099:H1101" si="128">TRUNC(F1099*G1099,2)</f>
        <v>11.96</v>
      </c>
    </row>
    <row r="1100" spans="1:8" x14ac:dyDescent="0.2">
      <c r="A1100" s="13" t="str">
        <f>VLOOKUP(B1100,'Insumos e Serviços'!$A:$F,3,0)</f>
        <v>Composição</v>
      </c>
      <c r="B1100" s="12" t="s">
        <v>3393</v>
      </c>
      <c r="C1100" s="12" t="str">
        <f>VLOOKUP(B1100,'Insumos e Serviços'!$A:$F,2,0)</f>
        <v>SINAPI</v>
      </c>
      <c r="D1100" s="13" t="str">
        <f>VLOOKUP(B1100,'Insumos e Serviços'!$A:$F,4,0)</f>
        <v>AUXILIAR DE ENCANADOR OU BOMBEIRO HIDRÁULICO COM ENCARGOS COMPLEMENTARES</v>
      </c>
      <c r="E1100" s="12" t="str">
        <f>VLOOKUP(B1100,'Insumos e Serviços'!$A:$F,5,0)</f>
        <v>H</v>
      </c>
      <c r="F1100" s="66">
        <v>0.52590000000000003</v>
      </c>
      <c r="G1100" s="15">
        <f>VLOOKUP(B1100,'Insumos e Serviços'!$A:$F,6,0)</f>
        <v>17.78</v>
      </c>
      <c r="H1100" s="15">
        <f t="shared" si="128"/>
        <v>9.35</v>
      </c>
    </row>
    <row r="1101" spans="1:8" ht="23.25" thickBot="1" x14ac:dyDescent="0.25">
      <c r="A1101" s="13" t="str">
        <f>VLOOKUP(B1101,'Insumos e Serviços'!$A:$F,3,0)</f>
        <v>Insumo</v>
      </c>
      <c r="B1101" s="12" t="s">
        <v>3165</v>
      </c>
      <c r="C1101" s="12" t="str">
        <f>VLOOKUP(B1101,'Insumos e Serviços'!$A:$F,2,0)</f>
        <v>Próprio</v>
      </c>
      <c r="D1101" s="13" t="str">
        <f>VLOOKUP(B1101,'Insumos e Serviços'!$A:$F,4,0)</f>
        <v>Hidrômetro Woltmann flangeado modelo: H5000, classe C híbrido, diâmetro DN65 Honeywell Elster</v>
      </c>
      <c r="E1101" s="12" t="str">
        <f>VLOOKUP(B1101,'Insumos e Serviços'!$A:$F,5,0)</f>
        <v>un</v>
      </c>
      <c r="F1101" s="66">
        <v>1</v>
      </c>
      <c r="G1101" s="15">
        <f>VLOOKUP(B1101,'Insumos e Serviços'!$A:$F,6,0)</f>
        <v>1654.54</v>
      </c>
      <c r="H1101" s="15">
        <f t="shared" si="128"/>
        <v>1654.54</v>
      </c>
    </row>
    <row r="1102" spans="1:8" ht="15" thickTop="1" x14ac:dyDescent="0.2">
      <c r="A1102" s="54"/>
      <c r="B1102" s="79"/>
      <c r="C1102" s="54"/>
      <c r="D1102" s="54"/>
      <c r="E1102" s="54"/>
      <c r="F1102" s="54"/>
      <c r="G1102" s="54"/>
      <c r="H1102" s="54"/>
    </row>
    <row r="1103" spans="1:8" x14ac:dyDescent="0.2">
      <c r="A1103" s="68" t="s">
        <v>951</v>
      </c>
      <c r="B1103" s="67" t="str">
        <f>VLOOKUP(A1103,'Orçamento Sintético'!$A:$H,2,0)</f>
        <v xml:space="preserve"> MPDFT0292 </v>
      </c>
      <c r="C1103" s="67" t="str">
        <f>VLOOKUP(A1103,'Orçamento Sintético'!$A:$H,3,0)</f>
        <v>Próprio</v>
      </c>
      <c r="D1103" s="68" t="str">
        <f>VLOOKUP(A1103,'Orçamento Sintético'!$A:$H,4,0)</f>
        <v>Válvula solenóide 5m³/h mod. 100-DV Ø1" Rainbird - fornecimento e instalação</v>
      </c>
      <c r="E1103" s="67" t="str">
        <f>VLOOKUP(A1103,'Orçamento Sintético'!$A:$H,5,0)</f>
        <v>un</v>
      </c>
      <c r="F1103" s="113"/>
      <c r="G1103" s="114"/>
      <c r="H1103" s="116">
        <f>SUM(H1104:H1107)</f>
        <v>268.04000000000002</v>
      </c>
    </row>
    <row r="1104" spans="1:8" x14ac:dyDescent="0.2">
      <c r="A1104" s="13" t="str">
        <f>VLOOKUP(B1104,'Insumos e Serviços'!$A:$F,3,0)</f>
        <v>Composição</v>
      </c>
      <c r="B1104" s="12" t="s">
        <v>3395</v>
      </c>
      <c r="C1104" s="12" t="str">
        <f>VLOOKUP(B1104,'Insumos e Serviços'!$A:$F,2,0)</f>
        <v>SINAPI</v>
      </c>
      <c r="D1104" s="13" t="str">
        <f>VLOOKUP(B1104,'Insumos e Serviços'!$A:$F,4,0)</f>
        <v>ENCANADOR OU BOMBEIRO HIDRÁULICO COM ENCARGOS COMPLEMENTARES</v>
      </c>
      <c r="E1104" s="12" t="str">
        <f>VLOOKUP(B1104,'Insumos e Serviços'!$A:$F,5,0)</f>
        <v>H</v>
      </c>
      <c r="F1104" s="66">
        <v>0.54</v>
      </c>
      <c r="G1104" s="15">
        <f>VLOOKUP(B1104,'Insumos e Serviços'!$A:$F,6,0)</f>
        <v>22.76</v>
      </c>
      <c r="H1104" s="15">
        <f t="shared" ref="H1104:H1107" si="129">TRUNC(F1104*G1104,2)</f>
        <v>12.29</v>
      </c>
    </row>
    <row r="1105" spans="1:8" x14ac:dyDescent="0.2">
      <c r="A1105" s="13" t="str">
        <f>VLOOKUP(B1105,'Insumos e Serviços'!$A:$F,3,0)</f>
        <v>Composição</v>
      </c>
      <c r="B1105" s="12" t="s">
        <v>3393</v>
      </c>
      <c r="C1105" s="12" t="str">
        <f>VLOOKUP(B1105,'Insumos e Serviços'!$A:$F,2,0)</f>
        <v>SINAPI</v>
      </c>
      <c r="D1105" s="13" t="str">
        <f>VLOOKUP(B1105,'Insumos e Serviços'!$A:$F,4,0)</f>
        <v>AUXILIAR DE ENCANADOR OU BOMBEIRO HIDRÁULICO COM ENCARGOS COMPLEMENTARES</v>
      </c>
      <c r="E1105" s="12" t="str">
        <f>VLOOKUP(B1105,'Insumos e Serviços'!$A:$F,5,0)</f>
        <v>H</v>
      </c>
      <c r="F1105" s="66">
        <v>0.54</v>
      </c>
      <c r="G1105" s="15">
        <f>VLOOKUP(B1105,'Insumos e Serviços'!$A:$F,6,0)</f>
        <v>17.78</v>
      </c>
      <c r="H1105" s="15">
        <f t="shared" si="129"/>
        <v>9.6</v>
      </c>
    </row>
    <row r="1106" spans="1:8" x14ac:dyDescent="0.2">
      <c r="A1106" s="13" t="str">
        <f>VLOOKUP(B1106,'Insumos e Serviços'!$A:$F,3,0)</f>
        <v>Insumo</v>
      </c>
      <c r="B1106" s="12" t="s">
        <v>2276</v>
      </c>
      <c r="C1106" s="12" t="str">
        <f>VLOOKUP(B1106,'Insumos e Serviços'!$A:$F,2,0)</f>
        <v>SINAPI</v>
      </c>
      <c r="D1106" s="13" t="str">
        <f>VLOOKUP(B1106,'Insumos e Serviços'!$A:$F,4,0)</f>
        <v>FITA VEDA ROSCA EM ROLOS DE 18 MM X 10 M (L X C)</v>
      </c>
      <c r="E1106" s="12" t="str">
        <f>VLOOKUP(B1106,'Insumos e Serviços'!$A:$F,5,0)</f>
        <v>UN</v>
      </c>
      <c r="F1106" s="66">
        <v>1.4999999999999999E-2</v>
      </c>
      <c r="G1106" s="15">
        <f>VLOOKUP(B1106,'Insumos e Serviços'!$A:$F,6,0)</f>
        <v>3.9</v>
      </c>
      <c r="H1106" s="15">
        <f t="shared" si="129"/>
        <v>0.05</v>
      </c>
    </row>
    <row r="1107" spans="1:8" ht="15" thickBot="1" x14ac:dyDescent="0.25">
      <c r="A1107" s="13" t="str">
        <f>VLOOKUP(B1107,'Insumos e Serviços'!$A:$F,3,0)</f>
        <v>Insumo</v>
      </c>
      <c r="B1107" s="12" t="s">
        <v>2454</v>
      </c>
      <c r="C1107" s="12" t="str">
        <f>VLOOKUP(B1107,'Insumos e Serviços'!$A:$F,2,0)</f>
        <v>Próprio</v>
      </c>
      <c r="D1107" s="13" t="str">
        <f>VLOOKUP(B1107,'Insumos e Serviços'!$A:$F,4,0)</f>
        <v>Válvula elétrica solenóide Ø1", ref. 100-DVF, fab. Rainbird</v>
      </c>
      <c r="E1107" s="12" t="str">
        <f>VLOOKUP(B1107,'Insumos e Serviços'!$A:$F,5,0)</f>
        <v>un</v>
      </c>
      <c r="F1107" s="66">
        <v>1</v>
      </c>
      <c r="G1107" s="15">
        <f>VLOOKUP(B1107,'Insumos e Serviços'!$A:$F,6,0)</f>
        <v>246.1</v>
      </c>
      <c r="H1107" s="15">
        <f t="shared" si="129"/>
        <v>246.1</v>
      </c>
    </row>
    <row r="1108" spans="1:8" ht="15" thickTop="1" x14ac:dyDescent="0.2">
      <c r="A1108" s="54"/>
      <c r="B1108" s="79"/>
      <c r="C1108" s="54"/>
      <c r="D1108" s="54"/>
      <c r="E1108" s="54"/>
      <c r="F1108" s="54"/>
      <c r="G1108" s="54"/>
      <c r="H1108" s="54"/>
    </row>
    <row r="1109" spans="1:8" ht="22.5" x14ac:dyDescent="0.2">
      <c r="A1109" s="68" t="s">
        <v>954</v>
      </c>
      <c r="B1109" s="67" t="str">
        <f>VLOOKUP(A1109,'Orçamento Sintético'!$A:$H,2,0)</f>
        <v xml:space="preserve"> MPDFT0294 </v>
      </c>
      <c r="C1109" s="67" t="str">
        <f>VLOOKUP(A1109,'Orçamento Sintético'!$A:$H,3,0)</f>
        <v>Próprio</v>
      </c>
      <c r="D1109" s="68" t="str">
        <f>VLOOKUP(A1109,'Orçamento Sintético'!$A:$H,4,0)</f>
        <v>Copia da CPOS (48.02.007) - Reservatório em fibra de vidro de 7.500 L, DM 217 x 250 cm, fab. Bakof Tec</v>
      </c>
      <c r="E1109" s="67" t="str">
        <f>VLOOKUP(A1109,'Orçamento Sintético'!$A:$H,5,0)</f>
        <v>un</v>
      </c>
      <c r="F1109" s="113"/>
      <c r="G1109" s="114"/>
      <c r="H1109" s="116">
        <f>SUM(H1110:H1112)</f>
        <v>3800.0499999999997</v>
      </c>
    </row>
    <row r="1110" spans="1:8" x14ac:dyDescent="0.2">
      <c r="A1110" s="13" t="str">
        <f>VLOOKUP(B1110,'Insumos e Serviços'!$A:$F,3,0)</f>
        <v>Composição</v>
      </c>
      <c r="B1110" s="12" t="s">
        <v>3395</v>
      </c>
      <c r="C1110" s="12" t="str">
        <f>VLOOKUP(B1110,'Insumos e Serviços'!$A:$F,2,0)</f>
        <v>SINAPI</v>
      </c>
      <c r="D1110" s="13" t="str">
        <f>VLOOKUP(B1110,'Insumos e Serviços'!$A:$F,4,0)</f>
        <v>ENCANADOR OU BOMBEIRO HIDRÁULICO COM ENCARGOS COMPLEMENTARES</v>
      </c>
      <c r="E1110" s="12" t="str">
        <f>VLOOKUP(B1110,'Insumos e Serviços'!$A:$F,5,0)</f>
        <v>H</v>
      </c>
      <c r="F1110" s="66">
        <v>4</v>
      </c>
      <c r="G1110" s="15">
        <f>VLOOKUP(B1110,'Insumos e Serviços'!$A:$F,6,0)</f>
        <v>22.76</v>
      </c>
      <c r="H1110" s="15">
        <f t="shared" ref="H1110:H1112" si="130">TRUNC(F1110*G1110,2)</f>
        <v>91.04</v>
      </c>
    </row>
    <row r="1111" spans="1:8" x14ac:dyDescent="0.2">
      <c r="A1111" s="13" t="str">
        <f>VLOOKUP(B1111,'Insumos e Serviços'!$A:$F,3,0)</f>
        <v>Composição</v>
      </c>
      <c r="B1111" s="12" t="s">
        <v>3393</v>
      </c>
      <c r="C1111" s="12" t="str">
        <f>VLOOKUP(B1111,'Insumos e Serviços'!$A:$F,2,0)</f>
        <v>SINAPI</v>
      </c>
      <c r="D1111" s="13" t="str">
        <f>VLOOKUP(B1111,'Insumos e Serviços'!$A:$F,4,0)</f>
        <v>AUXILIAR DE ENCANADOR OU BOMBEIRO HIDRÁULICO COM ENCARGOS COMPLEMENTARES</v>
      </c>
      <c r="E1111" s="12" t="str">
        <f>VLOOKUP(B1111,'Insumos e Serviços'!$A:$F,5,0)</f>
        <v>H</v>
      </c>
      <c r="F1111" s="66">
        <v>4</v>
      </c>
      <c r="G1111" s="15">
        <f>VLOOKUP(B1111,'Insumos e Serviços'!$A:$F,6,0)</f>
        <v>17.78</v>
      </c>
      <c r="H1111" s="15">
        <f t="shared" si="130"/>
        <v>71.12</v>
      </c>
    </row>
    <row r="1112" spans="1:8" ht="15" thickBot="1" x14ac:dyDescent="0.25">
      <c r="A1112" s="13" t="str">
        <f>VLOOKUP(B1112,'Insumos e Serviços'!$A:$F,3,0)</f>
        <v>Insumo</v>
      </c>
      <c r="B1112" s="12" t="s">
        <v>3065</v>
      </c>
      <c r="C1112" s="12" t="str">
        <f>VLOOKUP(B1112,'Insumos e Serviços'!$A:$F,2,0)</f>
        <v>Próprio</v>
      </c>
      <c r="D1112" s="13" t="str">
        <f>VLOOKUP(B1112,'Insumos e Serviços'!$A:$F,4,0)</f>
        <v>Reservatório em fibra de vidro de 7.500 L, DM 217 x 250 cm, fab. Bakof Tec</v>
      </c>
      <c r="E1112" s="12" t="str">
        <f>VLOOKUP(B1112,'Insumos e Serviços'!$A:$F,5,0)</f>
        <v>un</v>
      </c>
      <c r="F1112" s="66">
        <v>1</v>
      </c>
      <c r="G1112" s="15">
        <f>VLOOKUP(B1112,'Insumos e Serviços'!$A:$F,6,0)</f>
        <v>3637.89</v>
      </c>
      <c r="H1112" s="15">
        <f t="shared" si="130"/>
        <v>3637.89</v>
      </c>
    </row>
    <row r="1113" spans="1:8" ht="15" thickTop="1" x14ac:dyDescent="0.2">
      <c r="A1113" s="54"/>
      <c r="B1113" s="79"/>
      <c r="C1113" s="54"/>
      <c r="D1113" s="54"/>
      <c r="E1113" s="54"/>
      <c r="F1113" s="54"/>
      <c r="G1113" s="54"/>
      <c r="H1113" s="54"/>
    </row>
    <row r="1114" spans="1:8" ht="22.5" x14ac:dyDescent="0.2">
      <c r="A1114" s="68" t="s">
        <v>957</v>
      </c>
      <c r="B1114" s="67" t="str">
        <f>VLOOKUP(A1114,'Orçamento Sintético'!$A:$H,2,0)</f>
        <v xml:space="preserve"> MPDFT0296 </v>
      </c>
      <c r="C1114" s="67" t="str">
        <f>VLOOKUP(A1114,'Orçamento Sintético'!$A:$H,3,0)</f>
        <v>Próprio</v>
      </c>
      <c r="D1114" s="68" t="str">
        <f>VLOOKUP(A1114,'Orçamento Sintético'!$A:$H,4,0)</f>
        <v>Copia da CPOS (47.11.080) - Sensor de nível de líquido LA26M-40 com adaptador PVC M16x25, Icos Excelec</v>
      </c>
      <c r="E1114" s="67" t="str">
        <f>VLOOKUP(A1114,'Orçamento Sintético'!$A:$H,5,0)</f>
        <v>un</v>
      </c>
      <c r="F1114" s="113"/>
      <c r="G1114" s="114"/>
      <c r="H1114" s="116">
        <f>SUM(H1115:H1118)</f>
        <v>62.66</v>
      </c>
    </row>
    <row r="1115" spans="1:8" x14ac:dyDescent="0.2">
      <c r="A1115" s="13" t="str">
        <f>VLOOKUP(B1115,'Insumos e Serviços'!$A:$F,3,0)</f>
        <v>Composição</v>
      </c>
      <c r="B1115" s="12" t="s">
        <v>3395</v>
      </c>
      <c r="C1115" s="12" t="str">
        <f>VLOOKUP(B1115,'Insumos e Serviços'!$A:$F,2,0)</f>
        <v>SINAPI</v>
      </c>
      <c r="D1115" s="13" t="str">
        <f>VLOOKUP(B1115,'Insumos e Serviços'!$A:$F,4,0)</f>
        <v>ENCANADOR OU BOMBEIRO HIDRÁULICO COM ENCARGOS COMPLEMENTARES</v>
      </c>
      <c r="E1115" s="12" t="str">
        <f>VLOOKUP(B1115,'Insumos e Serviços'!$A:$F,5,0)</f>
        <v>H</v>
      </c>
      <c r="F1115" s="66">
        <v>0.2</v>
      </c>
      <c r="G1115" s="15">
        <f>VLOOKUP(B1115,'Insumos e Serviços'!$A:$F,6,0)</f>
        <v>22.76</v>
      </c>
      <c r="H1115" s="15">
        <f t="shared" ref="H1115:H1118" si="131">TRUNC(F1115*G1115,2)</f>
        <v>4.55</v>
      </c>
    </row>
    <row r="1116" spans="1:8" x14ac:dyDescent="0.2">
      <c r="A1116" s="13" t="str">
        <f>VLOOKUP(B1116,'Insumos e Serviços'!$A:$F,3,0)</f>
        <v>Composição</v>
      </c>
      <c r="B1116" s="12" t="s">
        <v>3393</v>
      </c>
      <c r="C1116" s="12" t="str">
        <f>VLOOKUP(B1116,'Insumos e Serviços'!$A:$F,2,0)</f>
        <v>SINAPI</v>
      </c>
      <c r="D1116" s="13" t="str">
        <f>VLOOKUP(B1116,'Insumos e Serviços'!$A:$F,4,0)</f>
        <v>AUXILIAR DE ENCANADOR OU BOMBEIRO HIDRÁULICO COM ENCARGOS COMPLEMENTARES</v>
      </c>
      <c r="E1116" s="12" t="str">
        <f>VLOOKUP(B1116,'Insumos e Serviços'!$A:$F,5,0)</f>
        <v>H</v>
      </c>
      <c r="F1116" s="66">
        <v>0.2</v>
      </c>
      <c r="G1116" s="15">
        <f>VLOOKUP(B1116,'Insumos e Serviços'!$A:$F,6,0)</f>
        <v>17.78</v>
      </c>
      <c r="H1116" s="15">
        <f t="shared" si="131"/>
        <v>3.55</v>
      </c>
    </row>
    <row r="1117" spans="1:8" x14ac:dyDescent="0.2">
      <c r="A1117" s="13" t="str">
        <f>VLOOKUP(B1117,'Insumos e Serviços'!$A:$F,3,0)</f>
        <v>Insumo</v>
      </c>
      <c r="B1117" s="12" t="s">
        <v>2276</v>
      </c>
      <c r="C1117" s="12" t="str">
        <f>VLOOKUP(B1117,'Insumos e Serviços'!$A:$F,2,0)</f>
        <v>SINAPI</v>
      </c>
      <c r="D1117" s="13" t="str">
        <f>VLOOKUP(B1117,'Insumos e Serviços'!$A:$F,4,0)</f>
        <v>FITA VEDA ROSCA EM ROLOS DE 18 MM X 10 M (L X C)</v>
      </c>
      <c r="E1117" s="12" t="str">
        <f>VLOOKUP(B1117,'Insumos e Serviços'!$A:$F,5,0)</f>
        <v>UN</v>
      </c>
      <c r="F1117" s="66">
        <v>3.2000000000000001E-2</v>
      </c>
      <c r="G1117" s="15">
        <f>VLOOKUP(B1117,'Insumos e Serviços'!$A:$F,6,0)</f>
        <v>3.9</v>
      </c>
      <c r="H1117" s="15">
        <f t="shared" si="131"/>
        <v>0.12</v>
      </c>
    </row>
    <row r="1118" spans="1:8" ht="15" thickBot="1" x14ac:dyDescent="0.25">
      <c r="A1118" s="13" t="str">
        <f>VLOOKUP(B1118,'Insumos e Serviços'!$A:$F,3,0)</f>
        <v>Insumo</v>
      </c>
      <c r="B1118" s="12" t="s">
        <v>2759</v>
      </c>
      <c r="C1118" s="12" t="str">
        <f>VLOOKUP(B1118,'Insumos e Serviços'!$A:$F,2,0)</f>
        <v>Próprio</v>
      </c>
      <c r="D1118" s="13" t="str">
        <f>VLOOKUP(B1118,'Insumos e Serviços'!$A:$F,4,0)</f>
        <v>Sensor de nível de líquido LA26M-40 com adaptador PVC M16 X 25, fab. Icos Excelec Ltda</v>
      </c>
      <c r="E1118" s="12" t="str">
        <f>VLOOKUP(B1118,'Insumos e Serviços'!$A:$F,5,0)</f>
        <v>un</v>
      </c>
      <c r="F1118" s="66">
        <v>1</v>
      </c>
      <c r="G1118" s="15">
        <f>VLOOKUP(B1118,'Insumos e Serviços'!$A:$F,6,0)</f>
        <v>54.44</v>
      </c>
      <c r="H1118" s="15">
        <f t="shared" si="131"/>
        <v>54.44</v>
      </c>
    </row>
    <row r="1119" spans="1:8" ht="15" thickTop="1" x14ac:dyDescent="0.2">
      <c r="A1119" s="54"/>
      <c r="B1119" s="79"/>
      <c r="C1119" s="54"/>
      <c r="D1119" s="54"/>
      <c r="E1119" s="54"/>
      <c r="F1119" s="54"/>
      <c r="G1119" s="54"/>
      <c r="H1119" s="54"/>
    </row>
    <row r="1120" spans="1:8" ht="33.75" x14ac:dyDescent="0.2">
      <c r="A1120" s="68" t="s">
        <v>960</v>
      </c>
      <c r="B1120" s="67" t="str">
        <f>VLOOKUP(A1120,'Orçamento Sintético'!$A:$H,2,0)</f>
        <v xml:space="preserve"> MPDFT0299 </v>
      </c>
      <c r="C1120" s="67" t="str">
        <f>VLOOKUP(A1120,'Orçamento Sintético'!$A:$H,3,0)</f>
        <v>Próprio</v>
      </c>
      <c r="D1120" s="68" t="str">
        <f>VLOOKUP(A1120,'Orçamento Sintético'!$A:$H,4,0)</f>
        <v>Clorador de passagem para pastilhas, vazão de 20 m³/h, pressão mínima de 22,5 mca, capacidade mínima para 6 pastilhas de 200g, fab. Snatural ou similar equivalente</v>
      </c>
      <c r="E1120" s="67" t="str">
        <f>VLOOKUP(A1120,'Orçamento Sintético'!$A:$H,5,0)</f>
        <v>un</v>
      </c>
      <c r="F1120" s="113"/>
      <c r="G1120" s="114"/>
      <c r="H1120" s="116">
        <f>SUM(H1121:H1123)</f>
        <v>3000.36</v>
      </c>
    </row>
    <row r="1121" spans="1:8" x14ac:dyDescent="0.2">
      <c r="A1121" s="13" t="str">
        <f>VLOOKUP(B1121,'Insumos e Serviços'!$A:$F,3,0)</f>
        <v>Composição</v>
      </c>
      <c r="B1121" s="12" t="s">
        <v>3393</v>
      </c>
      <c r="C1121" s="12" t="str">
        <f>VLOOKUP(B1121,'Insumos e Serviços'!$A:$F,2,0)</f>
        <v>SINAPI</v>
      </c>
      <c r="D1121" s="13" t="str">
        <f>VLOOKUP(B1121,'Insumos e Serviços'!$A:$F,4,0)</f>
        <v>AUXILIAR DE ENCANADOR OU BOMBEIRO HIDRÁULICO COM ENCARGOS COMPLEMENTARES</v>
      </c>
      <c r="E1121" s="12" t="str">
        <f>VLOOKUP(B1121,'Insumos e Serviços'!$A:$F,5,0)</f>
        <v>H</v>
      </c>
      <c r="F1121" s="66">
        <v>2</v>
      </c>
      <c r="G1121" s="15">
        <f>VLOOKUP(B1121,'Insumos e Serviços'!$A:$F,6,0)</f>
        <v>17.78</v>
      </c>
      <c r="H1121" s="15">
        <f t="shared" ref="H1121:H1123" si="132">TRUNC(F1121*G1121,2)</f>
        <v>35.56</v>
      </c>
    </row>
    <row r="1122" spans="1:8" x14ac:dyDescent="0.2">
      <c r="A1122" s="13" t="str">
        <f>VLOOKUP(B1122,'Insumos e Serviços'!$A:$F,3,0)</f>
        <v>Composição</v>
      </c>
      <c r="B1122" s="12" t="s">
        <v>3395</v>
      </c>
      <c r="C1122" s="12" t="str">
        <f>VLOOKUP(B1122,'Insumos e Serviços'!$A:$F,2,0)</f>
        <v>SINAPI</v>
      </c>
      <c r="D1122" s="13" t="str">
        <f>VLOOKUP(B1122,'Insumos e Serviços'!$A:$F,4,0)</f>
        <v>ENCANADOR OU BOMBEIRO HIDRÁULICO COM ENCARGOS COMPLEMENTARES</v>
      </c>
      <c r="E1122" s="12" t="str">
        <f>VLOOKUP(B1122,'Insumos e Serviços'!$A:$F,5,0)</f>
        <v>H</v>
      </c>
      <c r="F1122" s="66">
        <v>2</v>
      </c>
      <c r="G1122" s="15">
        <f>VLOOKUP(B1122,'Insumos e Serviços'!$A:$F,6,0)</f>
        <v>22.76</v>
      </c>
      <c r="H1122" s="15">
        <f t="shared" si="132"/>
        <v>45.52</v>
      </c>
    </row>
    <row r="1123" spans="1:8" ht="23.25" thickBot="1" x14ac:dyDescent="0.25">
      <c r="A1123" s="13" t="str">
        <f>VLOOKUP(B1123,'Insumos e Serviços'!$A:$F,3,0)</f>
        <v>Insumo</v>
      </c>
      <c r="B1123" s="12" t="s">
        <v>2885</v>
      </c>
      <c r="C1123" s="12" t="str">
        <f>VLOOKUP(B1123,'Insumos e Serviços'!$A:$F,2,0)</f>
        <v>Próprio</v>
      </c>
      <c r="D1123" s="13" t="str">
        <f>VLOOKUP(B1123,'Insumos e Serviços'!$A:$F,4,0)</f>
        <v>Clorador de passagem para pastilhas, vazão de 20 m³/h, pressão mínima de 22,5 mca, capacidade mínima para 6 pastilhas de 200g, fab. Snatural</v>
      </c>
      <c r="E1123" s="12" t="str">
        <f>VLOOKUP(B1123,'Insumos e Serviços'!$A:$F,5,0)</f>
        <v>un</v>
      </c>
      <c r="F1123" s="66">
        <v>1</v>
      </c>
      <c r="G1123" s="15">
        <f>VLOOKUP(B1123,'Insumos e Serviços'!$A:$F,6,0)</f>
        <v>2919.28</v>
      </c>
      <c r="H1123" s="15">
        <f t="shared" si="132"/>
        <v>2919.28</v>
      </c>
    </row>
    <row r="1124" spans="1:8" ht="15" thickTop="1" x14ac:dyDescent="0.2">
      <c r="A1124" s="54"/>
      <c r="B1124" s="79"/>
      <c r="C1124" s="54"/>
      <c r="D1124" s="54"/>
      <c r="E1124" s="54"/>
      <c r="F1124" s="54"/>
      <c r="G1124" s="54"/>
      <c r="H1124" s="54"/>
    </row>
    <row r="1125" spans="1:8" ht="22.5" x14ac:dyDescent="0.2">
      <c r="A1125" s="68" t="s">
        <v>963</v>
      </c>
      <c r="B1125" s="67" t="str">
        <f>VLOOKUP(A1125,'Orçamento Sintético'!$A:$H,2,0)</f>
        <v xml:space="preserve"> MPDFT0300 </v>
      </c>
      <c r="C1125" s="67" t="str">
        <f>VLOOKUP(A1125,'Orçamento Sintético'!$A:$H,3,0)</f>
        <v>Próprio</v>
      </c>
      <c r="D1125" s="68" t="str">
        <f>VLOOKUP(A1125,'Orçamento Sintético'!$A:$H,4,0)</f>
        <v>Filtro ultravioleta com vazão mínima de 17,0 m³/h, fab. Sodramar ou similar equivalente</v>
      </c>
      <c r="E1125" s="67" t="str">
        <f>VLOOKUP(A1125,'Orçamento Sintético'!$A:$H,5,0)</f>
        <v>un</v>
      </c>
      <c r="F1125" s="113"/>
      <c r="G1125" s="114"/>
      <c r="H1125" s="116">
        <f>SUM(H1126:H1128)</f>
        <v>2156.94</v>
      </c>
    </row>
    <row r="1126" spans="1:8" x14ac:dyDescent="0.2">
      <c r="A1126" s="13" t="str">
        <f>VLOOKUP(B1126,'Insumos e Serviços'!$A:$F,3,0)</f>
        <v>Composição</v>
      </c>
      <c r="B1126" s="12" t="s">
        <v>3406</v>
      </c>
      <c r="C1126" s="12" t="str">
        <f>VLOOKUP(B1126,'Insumos e Serviços'!$A:$F,2,0)</f>
        <v>SINAPI</v>
      </c>
      <c r="D1126" s="13" t="str">
        <f>VLOOKUP(B1126,'Insumos e Serviços'!$A:$F,4,0)</f>
        <v>MONTADOR ELETROMECÃNICO COM ENCARGOS COMPLEMENTARES</v>
      </c>
      <c r="E1126" s="12" t="str">
        <f>VLOOKUP(B1126,'Insumos e Serviços'!$A:$F,5,0)</f>
        <v>H</v>
      </c>
      <c r="F1126" s="66">
        <v>9</v>
      </c>
      <c r="G1126" s="15">
        <f>VLOOKUP(B1126,'Insumos e Serviços'!$A:$F,6,0)</f>
        <v>24.28</v>
      </c>
      <c r="H1126" s="15">
        <f t="shared" ref="H1126:H1128" si="133">TRUNC(F1126*G1126,2)</f>
        <v>218.52</v>
      </c>
    </row>
    <row r="1127" spans="1:8" x14ac:dyDescent="0.2">
      <c r="A1127" s="13" t="str">
        <f>VLOOKUP(B1127,'Insumos e Serviços'!$A:$F,3,0)</f>
        <v>Composição</v>
      </c>
      <c r="B1127" s="12" t="s">
        <v>3404</v>
      </c>
      <c r="C1127" s="12" t="str">
        <f>VLOOKUP(B1127,'Insumos e Serviços'!$A:$F,2,0)</f>
        <v>SINAPI</v>
      </c>
      <c r="D1127" s="13" t="str">
        <f>VLOOKUP(B1127,'Insumos e Serviços'!$A:$F,4,0)</f>
        <v>AJUDANTE ESPECIALIZADO COM ENCARGOS COMPLEMENTARES</v>
      </c>
      <c r="E1127" s="12" t="str">
        <f>VLOOKUP(B1127,'Insumos e Serviços'!$A:$F,5,0)</f>
        <v>H</v>
      </c>
      <c r="F1127" s="66">
        <v>9</v>
      </c>
      <c r="G1127" s="15">
        <f>VLOOKUP(B1127,'Insumos e Serviços'!$A:$F,6,0)</f>
        <v>20.39</v>
      </c>
      <c r="H1127" s="15">
        <f t="shared" si="133"/>
        <v>183.51</v>
      </c>
    </row>
    <row r="1128" spans="1:8" ht="23.25" thickBot="1" x14ac:dyDescent="0.25">
      <c r="A1128" s="13" t="str">
        <f>VLOOKUP(B1128,'Insumos e Serviços'!$A:$F,3,0)</f>
        <v>Insumo</v>
      </c>
      <c r="B1128" s="12" t="s">
        <v>2773</v>
      </c>
      <c r="C1128" s="12" t="str">
        <f>VLOOKUP(B1128,'Insumos e Serviços'!$A:$F,2,0)</f>
        <v>Próprio</v>
      </c>
      <c r="D1128" s="13" t="str">
        <f>VLOOKUP(B1128,'Insumos e Serviços'!$A:$F,4,0)</f>
        <v>Filtro ultravioleta - desinfecção, potência lâmpada 95W, vazão: 18m³/h, fab. Sodramar SUV 18 ABS</v>
      </c>
      <c r="E1128" s="12" t="str">
        <f>VLOOKUP(B1128,'Insumos e Serviços'!$A:$F,5,0)</f>
        <v>un</v>
      </c>
      <c r="F1128" s="66">
        <v>1</v>
      </c>
      <c r="G1128" s="15">
        <f>VLOOKUP(B1128,'Insumos e Serviços'!$A:$F,6,0)</f>
        <v>1754.91</v>
      </c>
      <c r="H1128" s="15">
        <f t="shared" si="133"/>
        <v>1754.91</v>
      </c>
    </row>
    <row r="1129" spans="1:8" ht="15" thickTop="1" x14ac:dyDescent="0.2">
      <c r="A1129" s="54"/>
      <c r="B1129" s="79"/>
      <c r="C1129" s="54"/>
      <c r="D1129" s="54"/>
      <c r="E1129" s="54"/>
      <c r="F1129" s="54"/>
      <c r="G1129" s="54"/>
      <c r="H1129" s="54"/>
    </row>
    <row r="1130" spans="1:8" ht="22.5" x14ac:dyDescent="0.2">
      <c r="A1130" s="68" t="s">
        <v>966</v>
      </c>
      <c r="B1130" s="67" t="str">
        <f>VLOOKUP(A1130,'Orçamento Sintético'!$A:$H,2,0)</f>
        <v xml:space="preserve"> MPDFT0301 </v>
      </c>
      <c r="C1130" s="67" t="str">
        <f>VLOOKUP(A1130,'Orçamento Sintético'!$A:$H,3,0)</f>
        <v>Próprio</v>
      </c>
      <c r="D1130" s="68" t="str">
        <f>VLOOKUP(A1130,'Orçamento Sintético'!$A:$H,4,0)</f>
        <v>Cópia da CPOS (43.12.500) - Filtro de areia tipo piscina, 3/4cv, trifásico 220/380V, inclusive areia, ref. DFR-22 Dancor</v>
      </c>
      <c r="E1130" s="67" t="str">
        <f>VLOOKUP(A1130,'Orçamento Sintético'!$A:$H,5,0)</f>
        <v>un</v>
      </c>
      <c r="F1130" s="113"/>
      <c r="G1130" s="114"/>
      <c r="H1130" s="116">
        <f>SUM(H1131:H1133)</f>
        <v>1810.66</v>
      </c>
    </row>
    <row r="1131" spans="1:8" x14ac:dyDescent="0.2">
      <c r="A1131" s="13" t="str">
        <f>VLOOKUP(B1131,'Insumos e Serviços'!$A:$F,3,0)</f>
        <v>Composição</v>
      </c>
      <c r="B1131" s="12" t="s">
        <v>3393</v>
      </c>
      <c r="C1131" s="12" t="str">
        <f>VLOOKUP(B1131,'Insumos e Serviços'!$A:$F,2,0)</f>
        <v>SINAPI</v>
      </c>
      <c r="D1131" s="13" t="str">
        <f>VLOOKUP(B1131,'Insumos e Serviços'!$A:$F,4,0)</f>
        <v>AUXILIAR DE ENCANADOR OU BOMBEIRO HIDRÁULICO COM ENCARGOS COMPLEMENTARES</v>
      </c>
      <c r="E1131" s="12" t="str">
        <f>VLOOKUP(B1131,'Insumos e Serviços'!$A:$F,5,0)</f>
        <v>H</v>
      </c>
      <c r="F1131" s="66">
        <v>4</v>
      </c>
      <c r="G1131" s="15">
        <f>VLOOKUP(B1131,'Insumos e Serviços'!$A:$F,6,0)</f>
        <v>17.78</v>
      </c>
      <c r="H1131" s="15">
        <f t="shared" ref="H1131:H1133" si="134">TRUNC(F1131*G1131,2)</f>
        <v>71.12</v>
      </c>
    </row>
    <row r="1132" spans="1:8" x14ac:dyDescent="0.2">
      <c r="A1132" s="13" t="str">
        <f>VLOOKUP(B1132,'Insumos e Serviços'!$A:$F,3,0)</f>
        <v>Composição</v>
      </c>
      <c r="B1132" s="12" t="s">
        <v>3395</v>
      </c>
      <c r="C1132" s="12" t="str">
        <f>VLOOKUP(B1132,'Insumos e Serviços'!$A:$F,2,0)</f>
        <v>SINAPI</v>
      </c>
      <c r="D1132" s="13" t="str">
        <f>VLOOKUP(B1132,'Insumos e Serviços'!$A:$F,4,0)</f>
        <v>ENCANADOR OU BOMBEIRO HIDRÁULICO COM ENCARGOS COMPLEMENTARES</v>
      </c>
      <c r="E1132" s="12" t="str">
        <f>VLOOKUP(B1132,'Insumos e Serviços'!$A:$F,5,0)</f>
        <v>H</v>
      </c>
      <c r="F1132" s="66">
        <v>2</v>
      </c>
      <c r="G1132" s="15">
        <f>VLOOKUP(B1132,'Insumos e Serviços'!$A:$F,6,0)</f>
        <v>22.76</v>
      </c>
      <c r="H1132" s="15">
        <f t="shared" si="134"/>
        <v>45.52</v>
      </c>
    </row>
    <row r="1133" spans="1:8" ht="15" thickBot="1" x14ac:dyDescent="0.25">
      <c r="A1133" s="13" t="str">
        <f>VLOOKUP(B1133,'Insumos e Serviços'!$A:$F,3,0)</f>
        <v>Insumo</v>
      </c>
      <c r="B1133" s="12" t="s">
        <v>2767</v>
      </c>
      <c r="C1133" s="12" t="str">
        <f>VLOOKUP(B1133,'Insumos e Serviços'!$A:$F,2,0)</f>
        <v>Próprio</v>
      </c>
      <c r="D1133" s="13" t="str">
        <f>VLOOKUP(B1133,'Insumos e Serviços'!$A:$F,4,0)</f>
        <v>Filtro de areia tipo piscina, 3/4cv, trifásico 220/380V, inclusive areia, ref. DFR-22 Dancor</v>
      </c>
      <c r="E1133" s="12" t="str">
        <f>VLOOKUP(B1133,'Insumos e Serviços'!$A:$F,5,0)</f>
        <v>un</v>
      </c>
      <c r="F1133" s="66">
        <v>1</v>
      </c>
      <c r="G1133" s="15">
        <f>VLOOKUP(B1133,'Insumos e Serviços'!$A:$F,6,0)</f>
        <v>1694.02</v>
      </c>
      <c r="H1133" s="15">
        <f t="shared" si="134"/>
        <v>1694.02</v>
      </c>
    </row>
    <row r="1134" spans="1:8" ht="15" thickTop="1" x14ac:dyDescent="0.2">
      <c r="A1134" s="54"/>
      <c r="B1134" s="79"/>
      <c r="C1134" s="54"/>
      <c r="D1134" s="54"/>
      <c r="E1134" s="54"/>
      <c r="F1134" s="54"/>
      <c r="G1134" s="54"/>
      <c r="H1134" s="54"/>
    </row>
    <row r="1135" spans="1:8" ht="22.5" x14ac:dyDescent="0.2">
      <c r="A1135" s="68" t="s">
        <v>969</v>
      </c>
      <c r="B1135" s="67" t="str">
        <f>VLOOKUP(A1135,'Orçamento Sintético'!$A:$H,2,0)</f>
        <v xml:space="preserve"> MPDFT0302 </v>
      </c>
      <c r="C1135" s="67" t="str">
        <f>VLOOKUP(A1135,'Orçamento Sintético'!$A:$H,3,0)</f>
        <v>Próprio</v>
      </c>
      <c r="D1135" s="68" t="str">
        <f>VLOOKUP(A1135,'Orçamento Sintético'!$A:$H,4,0)</f>
        <v>Cópia da CPOS (43.12.300) - Bomba dosadora -  220 V - 50/60 Hz. Acionamento magnético, modelo Exatta EX0507</v>
      </c>
      <c r="E1135" s="67" t="str">
        <f>VLOOKUP(A1135,'Orçamento Sintético'!$A:$H,5,0)</f>
        <v>un</v>
      </c>
      <c r="F1135" s="113"/>
      <c r="G1135" s="114"/>
      <c r="H1135" s="116">
        <f>SUM(H1136:H1140)</f>
        <v>1112.6400000000001</v>
      </c>
    </row>
    <row r="1136" spans="1:8" x14ac:dyDescent="0.2">
      <c r="A1136" s="13" t="str">
        <f>VLOOKUP(B1136,'Insumos e Serviços'!$A:$F,3,0)</f>
        <v>Composição</v>
      </c>
      <c r="B1136" s="12" t="s">
        <v>3397</v>
      </c>
      <c r="C1136" s="12" t="str">
        <f>VLOOKUP(B1136,'Insumos e Serviços'!$A:$F,2,0)</f>
        <v>SINAPI</v>
      </c>
      <c r="D1136" s="13" t="str">
        <f>VLOOKUP(B1136,'Insumos e Serviços'!$A:$F,4,0)</f>
        <v>AUXILIAR DE ELETRICISTA COM ENCARGOS COMPLEMENTARES</v>
      </c>
      <c r="E1136" s="12" t="str">
        <f>VLOOKUP(B1136,'Insumos e Serviços'!$A:$F,5,0)</f>
        <v>H</v>
      </c>
      <c r="F1136" s="66">
        <v>4</v>
      </c>
      <c r="G1136" s="15">
        <f>VLOOKUP(B1136,'Insumos e Serviços'!$A:$F,6,0)</f>
        <v>18.28</v>
      </c>
      <c r="H1136" s="15">
        <f t="shared" ref="H1136:H1140" si="135">TRUNC(F1136*G1136,2)</f>
        <v>73.12</v>
      </c>
    </row>
    <row r="1137" spans="1:8" x14ac:dyDescent="0.2">
      <c r="A1137" s="13" t="str">
        <f>VLOOKUP(B1137,'Insumos e Serviços'!$A:$F,3,0)</f>
        <v>Composição</v>
      </c>
      <c r="B1137" s="12" t="s">
        <v>3399</v>
      </c>
      <c r="C1137" s="12" t="str">
        <f>VLOOKUP(B1137,'Insumos e Serviços'!$A:$F,2,0)</f>
        <v>SINAPI</v>
      </c>
      <c r="D1137" s="13" t="str">
        <f>VLOOKUP(B1137,'Insumos e Serviços'!$A:$F,4,0)</f>
        <v>ELETRICISTA COM ENCARGOS COMPLEMENTARES</v>
      </c>
      <c r="E1137" s="12" t="str">
        <f>VLOOKUP(B1137,'Insumos e Serviços'!$A:$F,5,0)</f>
        <v>H</v>
      </c>
      <c r="F1137" s="66">
        <v>2</v>
      </c>
      <c r="G1137" s="15">
        <f>VLOOKUP(B1137,'Insumos e Serviços'!$A:$F,6,0)</f>
        <v>23.44</v>
      </c>
      <c r="H1137" s="15">
        <f t="shared" si="135"/>
        <v>46.88</v>
      </c>
    </row>
    <row r="1138" spans="1:8" x14ac:dyDescent="0.2">
      <c r="A1138" s="13" t="str">
        <f>VLOOKUP(B1138,'Insumos e Serviços'!$A:$F,3,0)</f>
        <v>Composição</v>
      </c>
      <c r="B1138" s="12" t="s">
        <v>3393</v>
      </c>
      <c r="C1138" s="12" t="str">
        <f>VLOOKUP(B1138,'Insumos e Serviços'!$A:$F,2,0)</f>
        <v>SINAPI</v>
      </c>
      <c r="D1138" s="13" t="str">
        <f>VLOOKUP(B1138,'Insumos e Serviços'!$A:$F,4,0)</f>
        <v>AUXILIAR DE ENCANADOR OU BOMBEIRO HIDRÁULICO COM ENCARGOS COMPLEMENTARES</v>
      </c>
      <c r="E1138" s="12" t="str">
        <f>VLOOKUP(B1138,'Insumos e Serviços'!$A:$F,5,0)</f>
        <v>H</v>
      </c>
      <c r="F1138" s="66">
        <v>4</v>
      </c>
      <c r="G1138" s="15">
        <f>VLOOKUP(B1138,'Insumos e Serviços'!$A:$F,6,0)</f>
        <v>17.78</v>
      </c>
      <c r="H1138" s="15">
        <f t="shared" si="135"/>
        <v>71.12</v>
      </c>
    </row>
    <row r="1139" spans="1:8" x14ac:dyDescent="0.2">
      <c r="A1139" s="13" t="str">
        <f>VLOOKUP(B1139,'Insumos e Serviços'!$A:$F,3,0)</f>
        <v>Composição</v>
      </c>
      <c r="B1139" s="12" t="s">
        <v>3395</v>
      </c>
      <c r="C1139" s="12" t="str">
        <f>VLOOKUP(B1139,'Insumos e Serviços'!$A:$F,2,0)</f>
        <v>SINAPI</v>
      </c>
      <c r="D1139" s="13" t="str">
        <f>VLOOKUP(B1139,'Insumos e Serviços'!$A:$F,4,0)</f>
        <v>ENCANADOR OU BOMBEIRO HIDRÁULICO COM ENCARGOS COMPLEMENTARES</v>
      </c>
      <c r="E1139" s="12" t="str">
        <f>VLOOKUP(B1139,'Insumos e Serviços'!$A:$F,5,0)</f>
        <v>H</v>
      </c>
      <c r="F1139" s="66">
        <v>2</v>
      </c>
      <c r="G1139" s="15">
        <f>VLOOKUP(B1139,'Insumos e Serviços'!$A:$F,6,0)</f>
        <v>22.76</v>
      </c>
      <c r="H1139" s="15">
        <f t="shared" si="135"/>
        <v>45.52</v>
      </c>
    </row>
    <row r="1140" spans="1:8" ht="15" thickBot="1" x14ac:dyDescent="0.25">
      <c r="A1140" s="13" t="str">
        <f>VLOOKUP(B1140,'Insumos e Serviços'!$A:$F,3,0)</f>
        <v>Insumo</v>
      </c>
      <c r="B1140" s="12" t="s">
        <v>2660</v>
      </c>
      <c r="C1140" s="12" t="str">
        <f>VLOOKUP(B1140,'Insumos e Serviços'!$A:$F,2,0)</f>
        <v>Próprio</v>
      </c>
      <c r="D1140" s="13" t="str">
        <f>VLOOKUP(B1140,'Insumos e Serviços'!$A:$F,4,0)</f>
        <v>Bomba dosadora -  220 V - 50/60 Hz. Acionamento magnético, modelo Exatta EX0507</v>
      </c>
      <c r="E1140" s="12" t="str">
        <f>VLOOKUP(B1140,'Insumos e Serviços'!$A:$F,5,0)</f>
        <v>un</v>
      </c>
      <c r="F1140" s="66">
        <v>1</v>
      </c>
      <c r="G1140" s="15">
        <f>VLOOKUP(B1140,'Insumos e Serviços'!$A:$F,6,0)</f>
        <v>876</v>
      </c>
      <c r="H1140" s="15">
        <f t="shared" si="135"/>
        <v>876</v>
      </c>
    </row>
    <row r="1141" spans="1:8" ht="15" thickTop="1" x14ac:dyDescent="0.2">
      <c r="A1141" s="54"/>
      <c r="B1141" s="79"/>
      <c r="C1141" s="54"/>
      <c r="D1141" s="54"/>
      <c r="E1141" s="54"/>
      <c r="F1141" s="54"/>
      <c r="G1141" s="54"/>
      <c r="H1141" s="54"/>
    </row>
    <row r="1142" spans="1:8" x14ac:dyDescent="0.2">
      <c r="A1142" s="58" t="s">
        <v>972</v>
      </c>
      <c r="B1142" s="77"/>
      <c r="C1142" s="58"/>
      <c r="D1142" s="58" t="s">
        <v>973</v>
      </c>
      <c r="E1142" s="59"/>
      <c r="F1142" s="60"/>
      <c r="G1142" s="58"/>
      <c r="H1142" s="61"/>
    </row>
    <row r="1143" spans="1:8" x14ac:dyDescent="0.2">
      <c r="A1143" s="62" t="s">
        <v>974</v>
      </c>
      <c r="B1143" s="64"/>
      <c r="C1143" s="62"/>
      <c r="D1143" s="62" t="s">
        <v>975</v>
      </c>
      <c r="E1143" s="64"/>
      <c r="F1143" s="65"/>
      <c r="G1143" s="63"/>
      <c r="H1143" s="75"/>
    </row>
    <row r="1144" spans="1:8" ht="22.5" x14ac:dyDescent="0.2">
      <c r="A1144" s="68" t="s">
        <v>988</v>
      </c>
      <c r="B1144" s="67" t="str">
        <f>VLOOKUP(A1144,'Orçamento Sintético'!$A:$H,2,0)</f>
        <v xml:space="preserve"> MPDFT0305 </v>
      </c>
      <c r="C1144" s="67" t="str">
        <f>VLOOKUP(A1144,'Orçamento Sintético'!$A:$H,3,0)</f>
        <v>Próprio</v>
      </c>
      <c r="D1144" s="68" t="str">
        <f>VLOOKUP(A1144,'Orçamento Sintético'!$A:$H,4,0)</f>
        <v>Copia da SINAPI (94654) - Serviço de inst. tubo PVC, série n, água fria, 85 mm, para bombeamento dos reservatórios de água Pluvial</v>
      </c>
      <c r="E1144" s="67" t="str">
        <f>VLOOKUP(A1144,'Orçamento Sintético'!$A:$H,5,0)</f>
        <v>M</v>
      </c>
      <c r="F1144" s="113"/>
      <c r="G1144" s="114"/>
      <c r="H1144" s="116">
        <f>SUM(H1145:H1148)</f>
        <v>72.31</v>
      </c>
    </row>
    <row r="1145" spans="1:8" x14ac:dyDescent="0.2">
      <c r="A1145" s="13" t="str">
        <f>VLOOKUP(B1145,'Insumos e Serviços'!$A:$F,3,0)</f>
        <v>Composição</v>
      </c>
      <c r="B1145" s="12" t="s">
        <v>3393</v>
      </c>
      <c r="C1145" s="12" t="str">
        <f>VLOOKUP(B1145,'Insumos e Serviços'!$A:$F,2,0)</f>
        <v>SINAPI</v>
      </c>
      <c r="D1145" s="13" t="str">
        <f>VLOOKUP(B1145,'Insumos e Serviços'!$A:$F,4,0)</f>
        <v>AUXILIAR DE ENCANADOR OU BOMBEIRO HIDRÁULICO COM ENCARGOS COMPLEMENTARES</v>
      </c>
      <c r="E1145" s="12" t="str">
        <f>VLOOKUP(B1145,'Insumos e Serviços'!$A:$F,5,0)</f>
        <v>H</v>
      </c>
      <c r="F1145" s="66">
        <v>0.53800000000000003</v>
      </c>
      <c r="G1145" s="15">
        <f>VLOOKUP(B1145,'Insumos e Serviços'!$A:$F,6,0)</f>
        <v>17.78</v>
      </c>
      <c r="H1145" s="15">
        <f t="shared" ref="H1145:H1148" si="136">TRUNC(F1145*G1145,2)</f>
        <v>9.56</v>
      </c>
    </row>
    <row r="1146" spans="1:8" x14ac:dyDescent="0.2">
      <c r="A1146" s="13" t="str">
        <f>VLOOKUP(B1146,'Insumos e Serviços'!$A:$F,3,0)</f>
        <v>Composição</v>
      </c>
      <c r="B1146" s="12" t="s">
        <v>3395</v>
      </c>
      <c r="C1146" s="12" t="str">
        <f>VLOOKUP(B1146,'Insumos e Serviços'!$A:$F,2,0)</f>
        <v>SINAPI</v>
      </c>
      <c r="D1146" s="13" t="str">
        <f>VLOOKUP(B1146,'Insumos e Serviços'!$A:$F,4,0)</f>
        <v>ENCANADOR OU BOMBEIRO HIDRÁULICO COM ENCARGOS COMPLEMENTARES</v>
      </c>
      <c r="E1146" s="12" t="str">
        <f>VLOOKUP(B1146,'Insumos e Serviços'!$A:$F,5,0)</f>
        <v>H</v>
      </c>
      <c r="F1146" s="66">
        <v>0.53800000000000003</v>
      </c>
      <c r="G1146" s="15">
        <f>VLOOKUP(B1146,'Insumos e Serviços'!$A:$F,6,0)</f>
        <v>22.76</v>
      </c>
      <c r="H1146" s="15">
        <f t="shared" si="136"/>
        <v>12.24</v>
      </c>
    </row>
    <row r="1147" spans="1:8" x14ac:dyDescent="0.2">
      <c r="A1147" s="13" t="str">
        <f>VLOOKUP(B1147,'Insumos e Serviços'!$A:$F,3,0)</f>
        <v>Insumo</v>
      </c>
      <c r="B1147" s="12" t="s">
        <v>3146</v>
      </c>
      <c r="C1147" s="12" t="str">
        <f>VLOOKUP(B1147,'Insumos e Serviços'!$A:$F,2,0)</f>
        <v>SINAPI</v>
      </c>
      <c r="D1147" s="13" t="str">
        <f>VLOOKUP(B1147,'Insumos e Serviços'!$A:$F,4,0)</f>
        <v>TUBO PVC, SOLDAVEL, DN 85 MM, AGUA FRIA (NBR-5648)</v>
      </c>
      <c r="E1147" s="12" t="str">
        <f>VLOOKUP(B1147,'Insumos e Serviços'!$A:$F,5,0)</f>
        <v>M</v>
      </c>
      <c r="F1147" s="66">
        <v>0.94199999999999995</v>
      </c>
      <c r="G1147" s="15">
        <f>VLOOKUP(B1147,'Insumos e Serviços'!$A:$F,6,0)</f>
        <v>53.56</v>
      </c>
      <c r="H1147" s="15">
        <f t="shared" si="136"/>
        <v>50.45</v>
      </c>
    </row>
    <row r="1148" spans="1:8" ht="15" thickBot="1" x14ac:dyDescent="0.25">
      <c r="A1148" s="13" t="str">
        <f>VLOOKUP(B1148,'Insumos e Serviços'!$A:$F,3,0)</f>
        <v>Insumo</v>
      </c>
      <c r="B1148" s="12" t="s">
        <v>2601</v>
      </c>
      <c r="C1148" s="12" t="str">
        <f>VLOOKUP(B1148,'Insumos e Serviços'!$A:$F,2,0)</f>
        <v>SINAPI</v>
      </c>
      <c r="D1148" s="13" t="str">
        <f>VLOOKUP(B1148,'Insumos e Serviços'!$A:$F,4,0)</f>
        <v>LIXA D'AGUA EM FOLHA, GRAO 100</v>
      </c>
      <c r="E1148" s="12" t="str">
        <f>VLOOKUP(B1148,'Insumos e Serviços'!$A:$F,5,0)</f>
        <v>UN</v>
      </c>
      <c r="F1148" s="66">
        <v>0.03</v>
      </c>
      <c r="G1148" s="15">
        <f>VLOOKUP(B1148,'Insumos e Serviços'!$A:$F,6,0)</f>
        <v>2.0499999999999998</v>
      </c>
      <c r="H1148" s="15">
        <f t="shared" si="136"/>
        <v>0.06</v>
      </c>
    </row>
    <row r="1149" spans="1:8" ht="15" thickTop="1" x14ac:dyDescent="0.2">
      <c r="A1149" s="54"/>
      <c r="B1149" s="79"/>
      <c r="C1149" s="54"/>
      <c r="D1149" s="54"/>
      <c r="E1149" s="54"/>
      <c r="F1149" s="54"/>
      <c r="G1149" s="54"/>
      <c r="H1149" s="54"/>
    </row>
    <row r="1150" spans="1:8" ht="22.5" x14ac:dyDescent="0.2">
      <c r="A1150" s="68" t="s">
        <v>991</v>
      </c>
      <c r="B1150" s="67" t="str">
        <f>VLOOKUP(A1150,'Orçamento Sintético'!$A:$H,2,0)</f>
        <v xml:space="preserve"> MPDFT0306 </v>
      </c>
      <c r="C1150" s="67" t="str">
        <f>VLOOKUP(A1150,'Orçamento Sintético'!$A:$H,3,0)</f>
        <v>Próprio</v>
      </c>
      <c r="D1150" s="68" t="str">
        <f>VLOOKUP(A1150,'Orçamento Sintético'!$A:$H,4,0)</f>
        <v>Copia da SINAPI (90712) - Fornecimento e instalação de tubo de PVC, JEI, DN 250mm, inclusive conexões</v>
      </c>
      <c r="E1150" s="67" t="str">
        <f>VLOOKUP(A1150,'Orçamento Sintético'!$A:$H,5,0)</f>
        <v>M</v>
      </c>
      <c r="F1150" s="113"/>
      <c r="G1150" s="114"/>
      <c r="H1150" s="116">
        <f>SUM(H1151:H1154)</f>
        <v>208.89000000000001</v>
      </c>
    </row>
    <row r="1151" spans="1:8" x14ac:dyDescent="0.2">
      <c r="A1151" s="13" t="str">
        <f>VLOOKUP(B1151,'Insumos e Serviços'!$A:$F,3,0)</f>
        <v>Composição</v>
      </c>
      <c r="B1151" s="12" t="s">
        <v>3604</v>
      </c>
      <c r="C1151" s="12" t="str">
        <f>VLOOKUP(B1151,'Insumos e Serviços'!$A:$F,2,0)</f>
        <v>SINAPI</v>
      </c>
      <c r="D1151" s="13" t="str">
        <f>VLOOKUP(B1151,'Insumos e Serviços'!$A:$F,4,0)</f>
        <v>ASSENTADOR DE TUBOS COM ENCARGOS COMPLEMENTARES</v>
      </c>
      <c r="E1151" s="12" t="str">
        <f>VLOOKUP(B1151,'Insumos e Serviços'!$A:$F,5,0)</f>
        <v>H</v>
      </c>
      <c r="F1151" s="66">
        <v>0.1474</v>
      </c>
      <c r="G1151" s="15">
        <f>VLOOKUP(B1151,'Insumos e Serviços'!$A:$F,6,0)</f>
        <v>18.16</v>
      </c>
      <c r="H1151" s="15">
        <f t="shared" ref="H1151:H1154" si="137">TRUNC(F1151*G1151,2)</f>
        <v>2.67</v>
      </c>
    </row>
    <row r="1152" spans="1:8" x14ac:dyDescent="0.2">
      <c r="A1152" s="13" t="str">
        <f>VLOOKUP(B1152,'Insumos e Serviços'!$A:$F,3,0)</f>
        <v>Composição</v>
      </c>
      <c r="B1152" s="12" t="s">
        <v>3379</v>
      </c>
      <c r="C1152" s="12" t="str">
        <f>VLOOKUP(B1152,'Insumos e Serviços'!$A:$F,2,0)</f>
        <v>SINAPI</v>
      </c>
      <c r="D1152" s="13" t="str">
        <f>VLOOKUP(B1152,'Insumos e Serviços'!$A:$F,4,0)</f>
        <v>SERVENTE COM ENCARGOS COMPLEMENTARES</v>
      </c>
      <c r="E1152" s="12" t="str">
        <f>VLOOKUP(B1152,'Insumos e Serviços'!$A:$F,5,0)</f>
        <v>H</v>
      </c>
      <c r="F1152" s="66">
        <v>0.1474</v>
      </c>
      <c r="G1152" s="15">
        <f>VLOOKUP(B1152,'Insumos e Serviços'!$A:$F,6,0)</f>
        <v>17.170000000000002</v>
      </c>
      <c r="H1152" s="15">
        <f t="shared" si="137"/>
        <v>2.5299999999999998</v>
      </c>
    </row>
    <row r="1153" spans="1:8" ht="22.5" x14ac:dyDescent="0.2">
      <c r="A1153" s="13" t="str">
        <f>VLOOKUP(B1153,'Insumos e Serviços'!$A:$F,3,0)</f>
        <v>Insumo</v>
      </c>
      <c r="B1153" s="12" t="s">
        <v>2834</v>
      </c>
      <c r="C1153" s="12" t="str">
        <f>VLOOKUP(B1153,'Insumos e Serviços'!$A:$F,2,0)</f>
        <v>SINAPI</v>
      </c>
      <c r="D1153" s="13" t="str">
        <f>VLOOKUP(B1153,'Insumos e Serviços'!$A:$F,4,0)</f>
        <v>PASTA LUBRIFICANTE PARA TUBOS E CONEXOES COM JUNTA ELASTICA (USO EM PVC, ACO, POLIETILENO E OUTROS) ( DE *400* G)</v>
      </c>
      <c r="E1153" s="12" t="str">
        <f>VLOOKUP(B1153,'Insumos e Serviços'!$A:$F,5,0)</f>
        <v>UN</v>
      </c>
      <c r="F1153" s="66">
        <v>2.0799999999999999E-2</v>
      </c>
      <c r="G1153" s="15">
        <f>VLOOKUP(B1153,'Insumos e Serviços'!$A:$F,6,0)</f>
        <v>29.1</v>
      </c>
      <c r="H1153" s="15">
        <f t="shared" si="137"/>
        <v>0.6</v>
      </c>
    </row>
    <row r="1154" spans="1:8" ht="15" thickBot="1" x14ac:dyDescent="0.25">
      <c r="A1154" s="13" t="str">
        <f>VLOOKUP(B1154,'Insumos e Serviços'!$A:$F,3,0)</f>
        <v>Insumo</v>
      </c>
      <c r="B1154" s="12" t="s">
        <v>2838</v>
      </c>
      <c r="C1154" s="12" t="str">
        <f>VLOOKUP(B1154,'Insumos e Serviços'!$A:$F,2,0)</f>
        <v>SINAPI</v>
      </c>
      <c r="D1154" s="13" t="str">
        <f>VLOOKUP(B1154,'Insumos e Serviços'!$A:$F,4,0)</f>
        <v>TUBO COLETOR DE ESGOTO PVC, JEI, DN 250 MM (NBR 7362)</v>
      </c>
      <c r="E1154" s="12" t="str">
        <f>VLOOKUP(B1154,'Insumos e Serviços'!$A:$F,5,0)</f>
        <v>M</v>
      </c>
      <c r="F1154" s="66">
        <v>1.05</v>
      </c>
      <c r="G1154" s="15">
        <f>VLOOKUP(B1154,'Insumos e Serviços'!$A:$F,6,0)</f>
        <v>193.42</v>
      </c>
      <c r="H1154" s="15">
        <f t="shared" si="137"/>
        <v>203.09</v>
      </c>
    </row>
    <row r="1155" spans="1:8" ht="15" thickTop="1" x14ac:dyDescent="0.2">
      <c r="A1155" s="54"/>
      <c r="B1155" s="79"/>
      <c r="C1155" s="54"/>
      <c r="D1155" s="54"/>
      <c r="E1155" s="54"/>
      <c r="F1155" s="54"/>
      <c r="G1155" s="54"/>
      <c r="H1155" s="54"/>
    </row>
    <row r="1156" spans="1:8" ht="22.5" x14ac:dyDescent="0.2">
      <c r="A1156" s="68" t="s">
        <v>994</v>
      </c>
      <c r="B1156" s="67" t="str">
        <f>VLOOKUP(A1156,'Orçamento Sintético'!$A:$H,2,0)</f>
        <v xml:space="preserve"> MPDFT0307 </v>
      </c>
      <c r="C1156" s="67" t="str">
        <f>VLOOKUP(A1156,'Orçamento Sintético'!$A:$H,3,0)</f>
        <v>Próprio</v>
      </c>
      <c r="D1156" s="68" t="str">
        <f>VLOOKUP(A1156,'Orçamento Sintético'!$A:$H,4,0)</f>
        <v>Copia da SINAPI (90711) - Fornecimento e instalação de tubo de PVC, JEI, DN 200mm, inclusive conexões</v>
      </c>
      <c r="E1156" s="67" t="str">
        <f>VLOOKUP(A1156,'Orçamento Sintético'!$A:$H,5,0)</f>
        <v>M</v>
      </c>
      <c r="F1156" s="113"/>
      <c r="G1156" s="114"/>
      <c r="H1156" s="116">
        <f>SUM(H1157:H1160)</f>
        <v>124.31</v>
      </c>
    </row>
    <row r="1157" spans="1:8" x14ac:dyDescent="0.2">
      <c r="A1157" s="13" t="str">
        <f>VLOOKUP(B1157,'Insumos e Serviços'!$A:$F,3,0)</f>
        <v>Composição</v>
      </c>
      <c r="B1157" s="12" t="s">
        <v>3604</v>
      </c>
      <c r="C1157" s="12" t="str">
        <f>VLOOKUP(B1157,'Insumos e Serviços'!$A:$F,2,0)</f>
        <v>SINAPI</v>
      </c>
      <c r="D1157" s="13" t="str">
        <f>VLOOKUP(B1157,'Insumos e Serviços'!$A:$F,4,0)</f>
        <v>ASSENTADOR DE TUBOS COM ENCARGOS COMPLEMENTARES</v>
      </c>
      <c r="E1157" s="12" t="str">
        <f>VLOOKUP(B1157,'Insumos e Serviços'!$A:$F,5,0)</f>
        <v>H</v>
      </c>
      <c r="F1157" s="66">
        <v>0.13400000000000001</v>
      </c>
      <c r="G1157" s="15">
        <f>VLOOKUP(B1157,'Insumos e Serviços'!$A:$F,6,0)</f>
        <v>18.16</v>
      </c>
      <c r="H1157" s="15">
        <f t="shared" ref="H1157:H1160" si="138">TRUNC(F1157*G1157,2)</f>
        <v>2.4300000000000002</v>
      </c>
    </row>
    <row r="1158" spans="1:8" x14ac:dyDescent="0.2">
      <c r="A1158" s="13" t="str">
        <f>VLOOKUP(B1158,'Insumos e Serviços'!$A:$F,3,0)</f>
        <v>Composição</v>
      </c>
      <c r="B1158" s="12" t="s">
        <v>3379</v>
      </c>
      <c r="C1158" s="12" t="str">
        <f>VLOOKUP(B1158,'Insumos e Serviços'!$A:$F,2,0)</f>
        <v>SINAPI</v>
      </c>
      <c r="D1158" s="13" t="str">
        <f>VLOOKUP(B1158,'Insumos e Serviços'!$A:$F,4,0)</f>
        <v>SERVENTE COM ENCARGOS COMPLEMENTARES</v>
      </c>
      <c r="E1158" s="12" t="str">
        <f>VLOOKUP(B1158,'Insumos e Serviços'!$A:$F,5,0)</f>
        <v>H</v>
      </c>
      <c r="F1158" s="66">
        <v>0.13400000000000001</v>
      </c>
      <c r="G1158" s="15">
        <f>VLOOKUP(B1158,'Insumos e Serviços'!$A:$F,6,0)</f>
        <v>17.170000000000002</v>
      </c>
      <c r="H1158" s="15">
        <f t="shared" si="138"/>
        <v>2.2999999999999998</v>
      </c>
    </row>
    <row r="1159" spans="1:8" ht="22.5" x14ac:dyDescent="0.2">
      <c r="A1159" s="13" t="str">
        <f>VLOOKUP(B1159,'Insumos e Serviços'!$A:$F,3,0)</f>
        <v>Insumo</v>
      </c>
      <c r="B1159" s="12" t="s">
        <v>2834</v>
      </c>
      <c r="C1159" s="12" t="str">
        <f>VLOOKUP(B1159,'Insumos e Serviços'!$A:$F,2,0)</f>
        <v>SINAPI</v>
      </c>
      <c r="D1159" s="13" t="str">
        <f>VLOOKUP(B1159,'Insumos e Serviços'!$A:$F,4,0)</f>
        <v>PASTA LUBRIFICANTE PARA TUBOS E CONEXOES COM JUNTA ELASTICA (USO EM PVC, ACO, POLIETILENO E OUTROS) ( DE *400* G)</v>
      </c>
      <c r="E1159" s="12" t="str">
        <f>VLOOKUP(B1159,'Insumos e Serviços'!$A:$F,5,0)</f>
        <v>UN</v>
      </c>
      <c r="F1159" s="66">
        <v>1.67E-2</v>
      </c>
      <c r="G1159" s="15">
        <f>VLOOKUP(B1159,'Insumos e Serviços'!$A:$F,6,0)</f>
        <v>29.1</v>
      </c>
      <c r="H1159" s="15">
        <f t="shared" si="138"/>
        <v>0.48</v>
      </c>
    </row>
    <row r="1160" spans="1:8" ht="15" thickBot="1" x14ac:dyDescent="0.25">
      <c r="A1160" s="13" t="str">
        <f>VLOOKUP(B1160,'Insumos e Serviços'!$A:$F,3,0)</f>
        <v>Insumo</v>
      </c>
      <c r="B1160" s="12" t="s">
        <v>2983</v>
      </c>
      <c r="C1160" s="12" t="str">
        <f>VLOOKUP(B1160,'Insumos e Serviços'!$A:$F,2,0)</f>
        <v>SINAPI</v>
      </c>
      <c r="D1160" s="13" t="str">
        <f>VLOOKUP(B1160,'Insumos e Serviços'!$A:$F,4,0)</f>
        <v>TUBO COLETOR DE ESGOTO PVC, JEI, DN 200 MM (NBR 7362)</v>
      </c>
      <c r="E1160" s="12" t="str">
        <f>VLOOKUP(B1160,'Insumos e Serviços'!$A:$F,5,0)</f>
        <v>M</v>
      </c>
      <c r="F1160" s="66">
        <v>1.05</v>
      </c>
      <c r="G1160" s="15">
        <f>VLOOKUP(B1160,'Insumos e Serviços'!$A:$F,6,0)</f>
        <v>113.43</v>
      </c>
      <c r="H1160" s="15">
        <f t="shared" si="138"/>
        <v>119.1</v>
      </c>
    </row>
    <row r="1161" spans="1:8" ht="15" thickTop="1" x14ac:dyDescent="0.2">
      <c r="A1161" s="54"/>
      <c r="B1161" s="79"/>
      <c r="C1161" s="54"/>
      <c r="D1161" s="54"/>
      <c r="E1161" s="54"/>
      <c r="F1161" s="54"/>
      <c r="G1161" s="54"/>
      <c r="H1161" s="54"/>
    </row>
    <row r="1162" spans="1:8" x14ac:dyDescent="0.2">
      <c r="A1162" s="58" t="s">
        <v>1003</v>
      </c>
      <c r="B1162" s="77"/>
      <c r="C1162" s="58"/>
      <c r="D1162" s="58" t="s">
        <v>1004</v>
      </c>
      <c r="E1162" s="59"/>
      <c r="F1162" s="60"/>
      <c r="G1162" s="58"/>
      <c r="H1162" s="61"/>
    </row>
    <row r="1163" spans="1:8" x14ac:dyDescent="0.2">
      <c r="A1163" s="68" t="s">
        <v>1005</v>
      </c>
      <c r="B1163" s="67" t="str">
        <f>VLOOKUP(A1163,'Orçamento Sintético'!$A:$H,2,0)</f>
        <v xml:space="preserve"> MPDFT0308 </v>
      </c>
      <c r="C1163" s="67" t="str">
        <f>VLOOKUP(A1163,'Orçamento Sintético'!$A:$H,3,0)</f>
        <v>Próprio</v>
      </c>
      <c r="D1163" s="68" t="str">
        <f>VLOOKUP(A1163,'Orçamento Sintético'!$A:$H,4,0)</f>
        <v>Copia da SINAPI (83531) - Sifão ladrão Ø 200mm, fab: AQUASAVE</v>
      </c>
      <c r="E1163" s="67" t="str">
        <f>VLOOKUP(A1163,'Orçamento Sintético'!$A:$H,5,0)</f>
        <v>UN</v>
      </c>
      <c r="F1163" s="113"/>
      <c r="G1163" s="114"/>
      <c r="H1163" s="116">
        <f>SUM(H1164:H1167)</f>
        <v>601.16</v>
      </c>
    </row>
    <row r="1164" spans="1:8" x14ac:dyDescent="0.2">
      <c r="A1164" s="13" t="str">
        <f>VLOOKUP(B1164,'Insumos e Serviços'!$A:$F,3,0)</f>
        <v>Composição</v>
      </c>
      <c r="B1164" s="12" t="s">
        <v>3393</v>
      </c>
      <c r="C1164" s="12" t="str">
        <f>VLOOKUP(B1164,'Insumos e Serviços'!$A:$F,2,0)</f>
        <v>SINAPI</v>
      </c>
      <c r="D1164" s="13" t="str">
        <f>VLOOKUP(B1164,'Insumos e Serviços'!$A:$F,4,0)</f>
        <v>AUXILIAR DE ENCANADOR OU BOMBEIRO HIDRÁULICO COM ENCARGOS COMPLEMENTARES</v>
      </c>
      <c r="E1164" s="12" t="str">
        <f>VLOOKUP(B1164,'Insumos e Serviços'!$A:$F,5,0)</f>
        <v>H</v>
      </c>
      <c r="F1164" s="66">
        <v>0.7</v>
      </c>
      <c r="G1164" s="15">
        <f>VLOOKUP(B1164,'Insumos e Serviços'!$A:$F,6,0)</f>
        <v>17.78</v>
      </c>
      <c r="H1164" s="15">
        <f t="shared" ref="H1164:H1167" si="139">TRUNC(F1164*G1164,2)</f>
        <v>12.44</v>
      </c>
    </row>
    <row r="1165" spans="1:8" x14ac:dyDescent="0.2">
      <c r="A1165" s="13" t="str">
        <f>VLOOKUP(B1165,'Insumos e Serviços'!$A:$F,3,0)</f>
        <v>Composição</v>
      </c>
      <c r="B1165" s="12" t="s">
        <v>3395</v>
      </c>
      <c r="C1165" s="12" t="str">
        <f>VLOOKUP(B1165,'Insumos e Serviços'!$A:$F,2,0)</f>
        <v>SINAPI</v>
      </c>
      <c r="D1165" s="13" t="str">
        <f>VLOOKUP(B1165,'Insumos e Serviços'!$A:$F,4,0)</f>
        <v>ENCANADOR OU BOMBEIRO HIDRÁULICO COM ENCARGOS COMPLEMENTARES</v>
      </c>
      <c r="E1165" s="12" t="str">
        <f>VLOOKUP(B1165,'Insumos e Serviços'!$A:$F,5,0)</f>
        <v>H</v>
      </c>
      <c r="F1165" s="66">
        <v>0.7</v>
      </c>
      <c r="G1165" s="15">
        <f>VLOOKUP(B1165,'Insumos e Serviços'!$A:$F,6,0)</f>
        <v>22.76</v>
      </c>
      <c r="H1165" s="15">
        <f t="shared" si="139"/>
        <v>15.93</v>
      </c>
    </row>
    <row r="1166" spans="1:8" x14ac:dyDescent="0.2">
      <c r="A1166" s="13" t="str">
        <f>VLOOKUP(B1166,'Insumos e Serviços'!$A:$F,3,0)</f>
        <v>Insumo</v>
      </c>
      <c r="B1166" s="12" t="s">
        <v>2575</v>
      </c>
      <c r="C1166" s="12" t="str">
        <f>VLOOKUP(B1166,'Insumos e Serviços'!$A:$F,2,0)</f>
        <v>Próprio</v>
      </c>
      <c r="D1166" s="13" t="str">
        <f>VLOOKUP(B1166,'Insumos e Serviços'!$A:$F,4,0)</f>
        <v>Sifão ladrão Ø200mm, dimensões: 375 x 659 x 765 mm, fab.:ACQUASAVE</v>
      </c>
      <c r="E1166" s="12" t="str">
        <f>VLOOKUP(B1166,'Insumos e Serviços'!$A:$F,5,0)</f>
        <v>un</v>
      </c>
      <c r="F1166" s="66">
        <v>1</v>
      </c>
      <c r="G1166" s="15">
        <f>VLOOKUP(B1166,'Insumos e Serviços'!$A:$F,6,0)</f>
        <v>570.25</v>
      </c>
      <c r="H1166" s="15">
        <f t="shared" si="139"/>
        <v>570.25</v>
      </c>
    </row>
    <row r="1167" spans="1:8" ht="23.25" thickBot="1" x14ac:dyDescent="0.25">
      <c r="A1167" s="13" t="str">
        <f>VLOOKUP(B1167,'Insumos e Serviços'!$A:$F,3,0)</f>
        <v>Insumo</v>
      </c>
      <c r="B1167" s="12" t="s">
        <v>2834</v>
      </c>
      <c r="C1167" s="12" t="str">
        <f>VLOOKUP(B1167,'Insumos e Serviços'!$A:$F,2,0)</f>
        <v>SINAPI</v>
      </c>
      <c r="D1167" s="13" t="str">
        <f>VLOOKUP(B1167,'Insumos e Serviços'!$A:$F,4,0)</f>
        <v>PASTA LUBRIFICANTE PARA TUBOS E CONEXOES COM JUNTA ELASTICA (USO EM PVC, ACO, POLIETILENO E OUTROS) ( DE *400* G)</v>
      </c>
      <c r="E1167" s="12" t="str">
        <f>VLOOKUP(B1167,'Insumos e Serviços'!$A:$F,5,0)</f>
        <v>UN</v>
      </c>
      <c r="F1167" s="66">
        <v>8.7499999999999994E-2</v>
      </c>
      <c r="G1167" s="15">
        <f>VLOOKUP(B1167,'Insumos e Serviços'!$A:$F,6,0)</f>
        <v>29.1</v>
      </c>
      <c r="H1167" s="15">
        <f t="shared" si="139"/>
        <v>2.54</v>
      </c>
    </row>
    <row r="1168" spans="1:8" ht="15" thickTop="1" x14ac:dyDescent="0.2">
      <c r="A1168" s="54"/>
      <c r="B1168" s="79"/>
      <c r="C1168" s="54"/>
      <c r="D1168" s="54"/>
      <c r="E1168" s="54"/>
      <c r="F1168" s="54"/>
      <c r="G1168" s="54"/>
      <c r="H1168" s="54"/>
    </row>
    <row r="1169" spans="1:8" x14ac:dyDescent="0.2">
      <c r="A1169" s="68" t="s">
        <v>1008</v>
      </c>
      <c r="B1169" s="67" t="str">
        <f>VLOOKUP(A1169,'Orçamento Sintético'!$A:$H,2,0)</f>
        <v xml:space="preserve"> MPDFT0309 </v>
      </c>
      <c r="C1169" s="67" t="str">
        <f>VLOOKUP(A1169,'Orçamento Sintético'!$A:$H,3,0)</f>
        <v>Próprio</v>
      </c>
      <c r="D1169" s="68" t="str">
        <f>VLOOKUP(A1169,'Orçamento Sintético'!$A:$H,4,0)</f>
        <v>Copia da SINAPI (83531) - Freio d'água Ø 200mm, ref. FDA-200 fab. 3P Technik</v>
      </c>
      <c r="E1169" s="67" t="str">
        <f>VLOOKUP(A1169,'Orçamento Sintético'!$A:$H,5,0)</f>
        <v>UN</v>
      </c>
      <c r="F1169" s="113"/>
      <c r="G1169" s="114"/>
      <c r="H1169" s="116">
        <f>SUM(H1170:H1173)</f>
        <v>362.65000000000003</v>
      </c>
    </row>
    <row r="1170" spans="1:8" x14ac:dyDescent="0.2">
      <c r="A1170" s="13" t="str">
        <f>VLOOKUP(B1170,'Insumos e Serviços'!$A:$F,3,0)</f>
        <v>Composição</v>
      </c>
      <c r="B1170" s="12" t="s">
        <v>3393</v>
      </c>
      <c r="C1170" s="12" t="str">
        <f>VLOOKUP(B1170,'Insumos e Serviços'!$A:$F,2,0)</f>
        <v>SINAPI</v>
      </c>
      <c r="D1170" s="13" t="str">
        <f>VLOOKUP(B1170,'Insumos e Serviços'!$A:$F,4,0)</f>
        <v>AUXILIAR DE ENCANADOR OU BOMBEIRO HIDRÁULICO COM ENCARGOS COMPLEMENTARES</v>
      </c>
      <c r="E1170" s="12" t="str">
        <f>VLOOKUP(B1170,'Insumos e Serviços'!$A:$F,5,0)</f>
        <v>H</v>
      </c>
      <c r="F1170" s="66">
        <v>0.7</v>
      </c>
      <c r="G1170" s="15">
        <f>VLOOKUP(B1170,'Insumos e Serviços'!$A:$F,6,0)</f>
        <v>17.78</v>
      </c>
      <c r="H1170" s="15">
        <f t="shared" ref="H1170:H1173" si="140">TRUNC(F1170*G1170,2)</f>
        <v>12.44</v>
      </c>
    </row>
    <row r="1171" spans="1:8" x14ac:dyDescent="0.2">
      <c r="A1171" s="13" t="str">
        <f>VLOOKUP(B1171,'Insumos e Serviços'!$A:$F,3,0)</f>
        <v>Composição</v>
      </c>
      <c r="B1171" s="12" t="s">
        <v>3395</v>
      </c>
      <c r="C1171" s="12" t="str">
        <f>VLOOKUP(B1171,'Insumos e Serviços'!$A:$F,2,0)</f>
        <v>SINAPI</v>
      </c>
      <c r="D1171" s="13" t="str">
        <f>VLOOKUP(B1171,'Insumos e Serviços'!$A:$F,4,0)</f>
        <v>ENCANADOR OU BOMBEIRO HIDRÁULICO COM ENCARGOS COMPLEMENTARES</v>
      </c>
      <c r="E1171" s="12" t="str">
        <f>VLOOKUP(B1171,'Insumos e Serviços'!$A:$F,5,0)</f>
        <v>H</v>
      </c>
      <c r="F1171" s="66">
        <v>0.7</v>
      </c>
      <c r="G1171" s="15">
        <f>VLOOKUP(B1171,'Insumos e Serviços'!$A:$F,6,0)</f>
        <v>22.76</v>
      </c>
      <c r="H1171" s="15">
        <f t="shared" si="140"/>
        <v>15.93</v>
      </c>
    </row>
    <row r="1172" spans="1:8" x14ac:dyDescent="0.2">
      <c r="A1172" s="13" t="str">
        <f>VLOOKUP(B1172,'Insumos e Serviços'!$A:$F,3,0)</f>
        <v>Insumo</v>
      </c>
      <c r="B1172" s="12" t="s">
        <v>2609</v>
      </c>
      <c r="C1172" s="12" t="str">
        <f>VLOOKUP(B1172,'Insumos e Serviços'!$A:$F,2,0)</f>
        <v>Próprio</v>
      </c>
      <c r="D1172" s="13" t="str">
        <f>VLOOKUP(B1172,'Insumos e Serviços'!$A:$F,4,0)</f>
        <v>Freio d'água Ø 200mm, ref. FDA-200 fab. 3P Technik</v>
      </c>
      <c r="E1172" s="12" t="str">
        <f>VLOOKUP(B1172,'Insumos e Serviços'!$A:$F,5,0)</f>
        <v>un</v>
      </c>
      <c r="F1172" s="66">
        <v>1</v>
      </c>
      <c r="G1172" s="15">
        <f>VLOOKUP(B1172,'Insumos e Serviços'!$A:$F,6,0)</f>
        <v>331.74</v>
      </c>
      <c r="H1172" s="15">
        <f t="shared" si="140"/>
        <v>331.74</v>
      </c>
    </row>
    <row r="1173" spans="1:8" ht="23.25" thickBot="1" x14ac:dyDescent="0.25">
      <c r="A1173" s="13" t="str">
        <f>VLOOKUP(B1173,'Insumos e Serviços'!$A:$F,3,0)</f>
        <v>Insumo</v>
      </c>
      <c r="B1173" s="12" t="s">
        <v>2834</v>
      </c>
      <c r="C1173" s="12" t="str">
        <f>VLOOKUP(B1173,'Insumos e Serviços'!$A:$F,2,0)</f>
        <v>SINAPI</v>
      </c>
      <c r="D1173" s="13" t="str">
        <f>VLOOKUP(B1173,'Insumos e Serviços'!$A:$F,4,0)</f>
        <v>PASTA LUBRIFICANTE PARA TUBOS E CONEXOES COM JUNTA ELASTICA (USO EM PVC, ACO, POLIETILENO E OUTROS) ( DE *400* G)</v>
      </c>
      <c r="E1173" s="12" t="str">
        <f>VLOOKUP(B1173,'Insumos e Serviços'!$A:$F,5,0)</f>
        <v>UN</v>
      </c>
      <c r="F1173" s="66">
        <v>8.7499999999999994E-2</v>
      </c>
      <c r="G1173" s="15">
        <f>VLOOKUP(B1173,'Insumos e Serviços'!$A:$F,6,0)</f>
        <v>29.1</v>
      </c>
      <c r="H1173" s="15">
        <f t="shared" si="140"/>
        <v>2.54</v>
      </c>
    </row>
    <row r="1174" spans="1:8" ht="15" thickTop="1" x14ac:dyDescent="0.2">
      <c r="A1174" s="54"/>
      <c r="B1174" s="79"/>
      <c r="C1174" s="54"/>
      <c r="D1174" s="54"/>
      <c r="E1174" s="54"/>
      <c r="F1174" s="54"/>
      <c r="G1174" s="54"/>
      <c r="H1174" s="54"/>
    </row>
    <row r="1175" spans="1:8" ht="22.5" x14ac:dyDescent="0.2">
      <c r="A1175" s="68" t="s">
        <v>1011</v>
      </c>
      <c r="B1175" s="67" t="str">
        <f>VLOOKUP(A1175,'Orçamento Sintético'!$A:$H,2,0)</f>
        <v xml:space="preserve"> MPDFT0657 </v>
      </c>
      <c r="C1175" s="67" t="str">
        <f>VLOOKUP(A1175,'Orçamento Sintético'!$A:$H,3,0)</f>
        <v>Próprio</v>
      </c>
      <c r="D1175" s="68" t="str">
        <f>VLOOKUP(A1175,'Orçamento Sintético'!$A:$H,4,0)</f>
        <v>Filtro primário com elemento filtrante duplo em aço inoxidável, malha 304, câmara e e tampa em polietileno mod. Ciclo 500 - Ciclo D'água</v>
      </c>
      <c r="E1175" s="67" t="str">
        <f>VLOOKUP(A1175,'Orçamento Sintético'!$A:$H,5,0)</f>
        <v>un</v>
      </c>
      <c r="F1175" s="113"/>
      <c r="G1175" s="114"/>
      <c r="H1175" s="116">
        <f>SUM(H1176:H1178)</f>
        <v>2764.29</v>
      </c>
    </row>
    <row r="1176" spans="1:8" x14ac:dyDescent="0.2">
      <c r="A1176" s="13" t="str">
        <f>VLOOKUP(B1176,'Insumos e Serviços'!$A:$F,3,0)</f>
        <v>Composição</v>
      </c>
      <c r="B1176" s="12" t="s">
        <v>3393</v>
      </c>
      <c r="C1176" s="12" t="str">
        <f>VLOOKUP(B1176,'Insumos e Serviços'!$A:$F,2,0)</f>
        <v>SINAPI</v>
      </c>
      <c r="D1176" s="13" t="str">
        <f>VLOOKUP(B1176,'Insumos e Serviços'!$A:$F,4,0)</f>
        <v>AUXILIAR DE ENCANADOR OU BOMBEIRO HIDRÁULICO COM ENCARGOS COMPLEMENTARES</v>
      </c>
      <c r="E1176" s="12" t="str">
        <f>VLOOKUP(B1176,'Insumos e Serviços'!$A:$F,5,0)</f>
        <v>H</v>
      </c>
      <c r="F1176" s="66">
        <v>0.7</v>
      </c>
      <c r="G1176" s="15">
        <f>VLOOKUP(B1176,'Insumos e Serviços'!$A:$F,6,0)</f>
        <v>17.78</v>
      </c>
      <c r="H1176" s="15">
        <f t="shared" ref="H1176:H1178" si="141">TRUNC(F1176*G1176,2)</f>
        <v>12.44</v>
      </c>
    </row>
    <row r="1177" spans="1:8" x14ac:dyDescent="0.2">
      <c r="A1177" s="13" t="str">
        <f>VLOOKUP(B1177,'Insumos e Serviços'!$A:$F,3,0)</f>
        <v>Composição</v>
      </c>
      <c r="B1177" s="12" t="s">
        <v>3395</v>
      </c>
      <c r="C1177" s="12" t="str">
        <f>VLOOKUP(B1177,'Insumos e Serviços'!$A:$F,2,0)</f>
        <v>SINAPI</v>
      </c>
      <c r="D1177" s="13" t="str">
        <f>VLOOKUP(B1177,'Insumos e Serviços'!$A:$F,4,0)</f>
        <v>ENCANADOR OU BOMBEIRO HIDRÁULICO COM ENCARGOS COMPLEMENTARES</v>
      </c>
      <c r="E1177" s="12" t="str">
        <f>VLOOKUP(B1177,'Insumos e Serviços'!$A:$F,5,0)</f>
        <v>H</v>
      </c>
      <c r="F1177" s="66">
        <v>0.7</v>
      </c>
      <c r="G1177" s="15">
        <f>VLOOKUP(B1177,'Insumos e Serviços'!$A:$F,6,0)</f>
        <v>22.76</v>
      </c>
      <c r="H1177" s="15">
        <f t="shared" si="141"/>
        <v>15.93</v>
      </c>
    </row>
    <row r="1178" spans="1:8" ht="23.25" thickBot="1" x14ac:dyDescent="0.25">
      <c r="A1178" s="13" t="str">
        <f>VLOOKUP(B1178,'Insumos e Serviços'!$A:$F,3,0)</f>
        <v>Insumo</v>
      </c>
      <c r="B1178" s="12" t="s">
        <v>3004</v>
      </c>
      <c r="C1178" s="12" t="str">
        <f>VLOOKUP(B1178,'Insumos e Serviços'!$A:$F,2,0)</f>
        <v>Próprio</v>
      </c>
      <c r="D1178" s="13" t="str">
        <f>VLOOKUP(B1178,'Insumos e Serviços'!$A:$F,4,0)</f>
        <v>Filtro primário com elemento filtrante duplo em aço inoxidável, malha 304, câmara e e tampa em polietileno mod. Ciclo 500 - Ciclo D'água</v>
      </c>
      <c r="E1178" s="12" t="str">
        <f>VLOOKUP(B1178,'Insumos e Serviços'!$A:$F,5,0)</f>
        <v>un</v>
      </c>
      <c r="F1178" s="66">
        <v>1</v>
      </c>
      <c r="G1178" s="15">
        <f>VLOOKUP(B1178,'Insumos e Serviços'!$A:$F,6,0)</f>
        <v>2735.92</v>
      </c>
      <c r="H1178" s="15">
        <f t="shared" si="141"/>
        <v>2735.92</v>
      </c>
    </row>
    <row r="1179" spans="1:8" ht="15" thickTop="1" x14ac:dyDescent="0.2">
      <c r="A1179" s="54"/>
      <c r="B1179" s="79"/>
      <c r="C1179" s="54"/>
      <c r="D1179" s="54"/>
      <c r="E1179" s="54"/>
      <c r="F1179" s="54"/>
      <c r="G1179" s="54"/>
      <c r="H1179" s="54"/>
    </row>
    <row r="1180" spans="1:8" ht="22.5" x14ac:dyDescent="0.2">
      <c r="A1180" s="68" t="s">
        <v>1014</v>
      </c>
      <c r="B1180" s="67" t="str">
        <f>VLOOKUP(A1180,'Orçamento Sintético'!$A:$H,2,0)</f>
        <v xml:space="preserve"> MPDFT0284 </v>
      </c>
      <c r="C1180" s="67" t="str">
        <f>VLOOKUP(A1180,'Orçamento Sintético'!$A:$H,3,0)</f>
        <v>Próprio</v>
      </c>
      <c r="D1180" s="68" t="str">
        <f>VLOOKUP(A1180,'Orçamento Sintético'!$A:$H,4,0)</f>
        <v>Cópia da Sinapi (102122) - Conjunto moto-bomba trifásico 220/380V, 1cv, ref. CAM W16 Dancor</v>
      </c>
      <c r="E1180" s="67" t="str">
        <f>VLOOKUP(A1180,'Orçamento Sintético'!$A:$H,5,0)</f>
        <v>un</v>
      </c>
      <c r="F1180" s="113"/>
      <c r="G1180" s="114"/>
      <c r="H1180" s="116">
        <f>SUM(H1181:H1188)</f>
        <v>1334.1599999999999</v>
      </c>
    </row>
    <row r="1181" spans="1:8" x14ac:dyDescent="0.2">
      <c r="A1181" s="13" t="str">
        <f>VLOOKUP(B1181,'Insumos e Serviços'!$A:$F,3,0)</f>
        <v>Composição</v>
      </c>
      <c r="B1181" s="12" t="s">
        <v>3397</v>
      </c>
      <c r="C1181" s="12" t="str">
        <f>VLOOKUP(B1181,'Insumos e Serviços'!$A:$F,2,0)</f>
        <v>SINAPI</v>
      </c>
      <c r="D1181" s="13" t="str">
        <f>VLOOKUP(B1181,'Insumos e Serviços'!$A:$F,4,0)</f>
        <v>AUXILIAR DE ELETRICISTA COM ENCARGOS COMPLEMENTARES</v>
      </c>
      <c r="E1181" s="12" t="str">
        <f>VLOOKUP(B1181,'Insumos e Serviços'!$A:$F,5,0)</f>
        <v>H</v>
      </c>
      <c r="F1181" s="66">
        <v>0.63300000000000001</v>
      </c>
      <c r="G1181" s="15">
        <f>VLOOKUP(B1181,'Insumos e Serviços'!$A:$F,6,0)</f>
        <v>18.28</v>
      </c>
      <c r="H1181" s="15">
        <f t="shared" ref="H1181:H1188" si="142">TRUNC(F1181*G1181,2)</f>
        <v>11.57</v>
      </c>
    </row>
    <row r="1182" spans="1:8" x14ac:dyDescent="0.2">
      <c r="A1182" s="13" t="str">
        <f>VLOOKUP(B1182,'Insumos e Serviços'!$A:$F,3,0)</f>
        <v>Composição</v>
      </c>
      <c r="B1182" s="12" t="s">
        <v>3393</v>
      </c>
      <c r="C1182" s="12" t="str">
        <f>VLOOKUP(B1182,'Insumos e Serviços'!$A:$F,2,0)</f>
        <v>SINAPI</v>
      </c>
      <c r="D1182" s="13" t="str">
        <f>VLOOKUP(B1182,'Insumos e Serviços'!$A:$F,4,0)</f>
        <v>AUXILIAR DE ENCANADOR OU BOMBEIRO HIDRÁULICO COM ENCARGOS COMPLEMENTARES</v>
      </c>
      <c r="E1182" s="12" t="str">
        <f>VLOOKUP(B1182,'Insumos e Serviços'!$A:$F,5,0)</f>
        <v>H</v>
      </c>
      <c r="F1182" s="66">
        <v>3.2890000000000001</v>
      </c>
      <c r="G1182" s="15">
        <f>VLOOKUP(B1182,'Insumos e Serviços'!$A:$F,6,0)</f>
        <v>17.78</v>
      </c>
      <c r="H1182" s="15">
        <f t="shared" si="142"/>
        <v>58.47</v>
      </c>
    </row>
    <row r="1183" spans="1:8" x14ac:dyDescent="0.2">
      <c r="A1183" s="13" t="str">
        <f>VLOOKUP(B1183,'Insumos e Serviços'!$A:$F,3,0)</f>
        <v>Composição</v>
      </c>
      <c r="B1183" s="12" t="s">
        <v>3399</v>
      </c>
      <c r="C1183" s="12" t="str">
        <f>VLOOKUP(B1183,'Insumos e Serviços'!$A:$F,2,0)</f>
        <v>SINAPI</v>
      </c>
      <c r="D1183" s="13" t="str">
        <f>VLOOKUP(B1183,'Insumos e Serviços'!$A:$F,4,0)</f>
        <v>ELETRICISTA COM ENCARGOS COMPLEMENTARES</v>
      </c>
      <c r="E1183" s="12" t="str">
        <f>VLOOKUP(B1183,'Insumos e Serviços'!$A:$F,5,0)</f>
        <v>H</v>
      </c>
      <c r="F1183" s="66">
        <v>0.63300000000000001</v>
      </c>
      <c r="G1183" s="15">
        <f>VLOOKUP(B1183,'Insumos e Serviços'!$A:$F,6,0)</f>
        <v>23.44</v>
      </c>
      <c r="H1183" s="15">
        <f t="shared" si="142"/>
        <v>14.83</v>
      </c>
    </row>
    <row r="1184" spans="1:8" x14ac:dyDescent="0.2">
      <c r="A1184" s="13" t="str">
        <f>VLOOKUP(B1184,'Insumos e Serviços'!$A:$F,3,0)</f>
        <v>Composição</v>
      </c>
      <c r="B1184" s="12" t="s">
        <v>3395</v>
      </c>
      <c r="C1184" s="12" t="str">
        <f>VLOOKUP(B1184,'Insumos e Serviços'!$A:$F,2,0)</f>
        <v>SINAPI</v>
      </c>
      <c r="D1184" s="13" t="str">
        <f>VLOOKUP(B1184,'Insumos e Serviços'!$A:$F,4,0)</f>
        <v>ENCANADOR OU BOMBEIRO HIDRÁULICO COM ENCARGOS COMPLEMENTARES</v>
      </c>
      <c r="E1184" s="12" t="str">
        <f>VLOOKUP(B1184,'Insumos e Serviços'!$A:$F,5,0)</f>
        <v>H</v>
      </c>
      <c r="F1184" s="66">
        <v>3.2890000000000001</v>
      </c>
      <c r="G1184" s="15">
        <f>VLOOKUP(B1184,'Insumos e Serviços'!$A:$F,6,0)</f>
        <v>22.76</v>
      </c>
      <c r="H1184" s="15">
        <f t="shared" si="142"/>
        <v>74.849999999999994</v>
      </c>
    </row>
    <row r="1185" spans="1:8" ht="45" x14ac:dyDescent="0.2">
      <c r="A1185" s="13" t="str">
        <f>VLOOKUP(B1185,'Insumos e Serviços'!$A:$F,3,0)</f>
        <v>Insumo</v>
      </c>
      <c r="B1185" s="12" t="s">
        <v>2915</v>
      </c>
      <c r="C1185" s="12" t="str">
        <f>VLOOKUP(B1185,'Insumos e Serviços'!$A:$F,2,0)</f>
        <v>Próprio</v>
      </c>
      <c r="D1185" s="13" t="str">
        <f>VLOOKUP(B1185,'Insumos e Serviços'!$A:$F,4,0)</f>
        <v>Bomba tipo centrífuga, potência 1 CV, vazão 9,1 m³/h, altura manométrica 16,0 mca, diâmetro do rotor 104 mm - 2 polos, motor trifásico tensão 220/380V - 60Hz, rotação do rotor 3500 rpm, grau de proteção IP 21, diâmetro de sucção 2", diâmetro recalque 1.1/2". Marca referência: Dancor. Modelo: CAM-W16</v>
      </c>
      <c r="E1185" s="12" t="str">
        <f>VLOOKUP(B1185,'Insumos e Serviços'!$A:$F,5,0)</f>
        <v>un</v>
      </c>
      <c r="F1185" s="66">
        <v>1</v>
      </c>
      <c r="G1185" s="15">
        <f>VLOOKUP(B1185,'Insumos e Serviços'!$A:$F,6,0)</f>
        <v>1169.51</v>
      </c>
      <c r="H1185" s="15">
        <f t="shared" si="142"/>
        <v>1169.51</v>
      </c>
    </row>
    <row r="1186" spans="1:8" ht="22.5" x14ac:dyDescent="0.2">
      <c r="A1186" s="13" t="str">
        <f>VLOOKUP(B1186,'Insumos e Serviços'!$A:$F,3,0)</f>
        <v>Insumo</v>
      </c>
      <c r="B1186" s="12" t="s">
        <v>2757</v>
      </c>
      <c r="C1186" s="12" t="str">
        <f>VLOOKUP(B1186,'Insumos e Serviços'!$A:$F,2,0)</f>
        <v>SINAPI</v>
      </c>
      <c r="D1186" s="13" t="str">
        <f>VLOOKUP(B1186,'Insumos e Serviços'!$A:$F,4,0)</f>
        <v>ARRUELA REDONDA DE LATAO, DIAMETRO EXTERNO = 34 MM, ESPESSURA = 2,5 MM, DIAMETRO DO FURO = 17 MM</v>
      </c>
      <c r="E1186" s="12" t="str">
        <f>VLOOKUP(B1186,'Insumos e Serviços'!$A:$F,5,0)</f>
        <v>UN</v>
      </c>
      <c r="F1186" s="66">
        <v>4</v>
      </c>
      <c r="G1186" s="15">
        <f>VLOOKUP(B1186,'Insumos e Serviços'!$A:$F,6,0)</f>
        <v>0.9</v>
      </c>
      <c r="H1186" s="15">
        <f t="shared" si="142"/>
        <v>3.6</v>
      </c>
    </row>
    <row r="1187" spans="1:8" x14ac:dyDescent="0.2">
      <c r="A1187" s="13" t="str">
        <f>VLOOKUP(B1187,'Insumos e Serviços'!$A:$F,3,0)</f>
        <v>Insumo</v>
      </c>
      <c r="B1187" s="12" t="s">
        <v>2670</v>
      </c>
      <c r="C1187" s="12" t="str">
        <f>VLOOKUP(B1187,'Insumos e Serviços'!$A:$F,2,0)</f>
        <v>SINAPI</v>
      </c>
      <c r="D1187" s="13" t="str">
        <f>VLOOKUP(B1187,'Insumos e Serviços'!$A:$F,4,0)</f>
        <v>VERGALHAO ZINCADO ROSCA TOTAL, 1/4 " (6,3 MM)</v>
      </c>
      <c r="E1187" s="12" t="str">
        <f>VLOOKUP(B1187,'Insumos e Serviços'!$A:$F,5,0)</f>
        <v>M</v>
      </c>
      <c r="F1187" s="66">
        <v>0.2</v>
      </c>
      <c r="G1187" s="15">
        <f>VLOOKUP(B1187,'Insumos e Serviços'!$A:$F,6,0)</f>
        <v>3.67</v>
      </c>
      <c r="H1187" s="15">
        <f t="shared" si="142"/>
        <v>0.73</v>
      </c>
    </row>
    <row r="1188" spans="1:8" ht="15" thickBot="1" x14ac:dyDescent="0.25">
      <c r="A1188" s="13" t="str">
        <f>VLOOKUP(B1188,'Insumos e Serviços'!$A:$F,3,0)</f>
        <v>Insumo</v>
      </c>
      <c r="B1188" s="12" t="s">
        <v>2474</v>
      </c>
      <c r="C1188" s="12" t="str">
        <f>VLOOKUP(B1188,'Insumos e Serviços'!$A:$F,2,0)</f>
        <v>SINAPI</v>
      </c>
      <c r="D1188" s="13" t="str">
        <f>VLOOKUP(B1188,'Insumos e Serviços'!$A:$F,4,0)</f>
        <v>PORCA ZINCADA, SEXTAVADA, DIAMETRO 1/4"</v>
      </c>
      <c r="E1188" s="12" t="str">
        <f>VLOOKUP(B1188,'Insumos e Serviços'!$A:$F,5,0)</f>
        <v>UN</v>
      </c>
      <c r="F1188" s="66">
        <v>4</v>
      </c>
      <c r="G1188" s="15">
        <f>VLOOKUP(B1188,'Insumos e Serviços'!$A:$F,6,0)</f>
        <v>0.15</v>
      </c>
      <c r="H1188" s="15">
        <f t="shared" si="142"/>
        <v>0.6</v>
      </c>
    </row>
    <row r="1189" spans="1:8" ht="15" thickTop="1" x14ac:dyDescent="0.2">
      <c r="A1189" s="54"/>
      <c r="B1189" s="79"/>
      <c r="C1189" s="54"/>
      <c r="D1189" s="54"/>
      <c r="E1189" s="54"/>
      <c r="F1189" s="54"/>
      <c r="G1189" s="54"/>
      <c r="H1189" s="54"/>
    </row>
    <row r="1190" spans="1:8" ht="22.5" x14ac:dyDescent="0.2">
      <c r="A1190" s="68" t="s">
        <v>1015</v>
      </c>
      <c r="B1190" s="67" t="str">
        <f>VLOOKUP(A1190,'Orçamento Sintético'!$A:$H,2,0)</f>
        <v xml:space="preserve"> MPDFT0318 </v>
      </c>
      <c r="C1190" s="67" t="str">
        <f>VLOOKUP(A1190,'Orçamento Sintético'!$A:$H,3,0)</f>
        <v>Próprio</v>
      </c>
      <c r="D1190" s="68" t="str">
        <f>VLOOKUP(A1190,'Orçamento Sintético'!$A:$H,4,0)</f>
        <v>Cópia da Sinapi (102118) - Bomba tipo submergível trifásica 220/380V, 2CV. Ref.: DS 76-50 Dancor</v>
      </c>
      <c r="E1190" s="67" t="str">
        <f>VLOOKUP(A1190,'Orçamento Sintético'!$A:$H,5,0)</f>
        <v>un</v>
      </c>
      <c r="F1190" s="113"/>
      <c r="G1190" s="114"/>
      <c r="H1190" s="116">
        <f>SUM(H1191:H1198)</f>
        <v>4061.2499999999995</v>
      </c>
    </row>
    <row r="1191" spans="1:8" x14ac:dyDescent="0.2">
      <c r="A1191" s="13" t="str">
        <f>VLOOKUP(B1191,'Insumos e Serviços'!$A:$F,3,0)</f>
        <v>Composição</v>
      </c>
      <c r="B1191" s="12" t="s">
        <v>3397</v>
      </c>
      <c r="C1191" s="12" t="str">
        <f>VLOOKUP(B1191,'Insumos e Serviços'!$A:$F,2,0)</f>
        <v>SINAPI</v>
      </c>
      <c r="D1191" s="13" t="str">
        <f>VLOOKUP(B1191,'Insumos e Serviços'!$A:$F,4,0)</f>
        <v>AUXILIAR DE ELETRICISTA COM ENCARGOS COMPLEMENTARES</v>
      </c>
      <c r="E1191" s="12" t="str">
        <f>VLOOKUP(B1191,'Insumos e Serviços'!$A:$F,5,0)</f>
        <v>H</v>
      </c>
      <c r="F1191" s="66">
        <v>0.63300000000000001</v>
      </c>
      <c r="G1191" s="15">
        <f>VLOOKUP(B1191,'Insumos e Serviços'!$A:$F,6,0)</f>
        <v>18.28</v>
      </c>
      <c r="H1191" s="15">
        <f t="shared" ref="H1191:H1198" si="143">TRUNC(F1191*G1191,2)</f>
        <v>11.57</v>
      </c>
    </row>
    <row r="1192" spans="1:8" x14ac:dyDescent="0.2">
      <c r="A1192" s="13" t="str">
        <f>VLOOKUP(B1192,'Insumos e Serviços'!$A:$F,3,0)</f>
        <v>Composição</v>
      </c>
      <c r="B1192" s="12" t="s">
        <v>3393</v>
      </c>
      <c r="C1192" s="12" t="str">
        <f>VLOOKUP(B1192,'Insumos e Serviços'!$A:$F,2,0)</f>
        <v>SINAPI</v>
      </c>
      <c r="D1192" s="13" t="str">
        <f>VLOOKUP(B1192,'Insumos e Serviços'!$A:$F,4,0)</f>
        <v>AUXILIAR DE ENCANADOR OU BOMBEIRO HIDRÁULICO COM ENCARGOS COMPLEMENTARES</v>
      </c>
      <c r="E1192" s="12" t="str">
        <f>VLOOKUP(B1192,'Insumos e Serviços'!$A:$F,5,0)</f>
        <v>H</v>
      </c>
      <c r="F1192" s="66">
        <v>2.2774000000000001</v>
      </c>
      <c r="G1192" s="15">
        <f>VLOOKUP(B1192,'Insumos e Serviços'!$A:$F,6,0)</f>
        <v>17.78</v>
      </c>
      <c r="H1192" s="15">
        <f t="shared" si="143"/>
        <v>40.49</v>
      </c>
    </row>
    <row r="1193" spans="1:8" x14ac:dyDescent="0.2">
      <c r="A1193" s="13" t="str">
        <f>VLOOKUP(B1193,'Insumos e Serviços'!$A:$F,3,0)</f>
        <v>Composição</v>
      </c>
      <c r="B1193" s="12" t="s">
        <v>3399</v>
      </c>
      <c r="C1193" s="12" t="str">
        <f>VLOOKUP(B1193,'Insumos e Serviços'!$A:$F,2,0)</f>
        <v>SINAPI</v>
      </c>
      <c r="D1193" s="13" t="str">
        <f>VLOOKUP(B1193,'Insumos e Serviços'!$A:$F,4,0)</f>
        <v>ELETRICISTA COM ENCARGOS COMPLEMENTARES</v>
      </c>
      <c r="E1193" s="12" t="str">
        <f>VLOOKUP(B1193,'Insumos e Serviços'!$A:$F,5,0)</f>
        <v>H</v>
      </c>
      <c r="F1193" s="66">
        <v>0.63300000000000001</v>
      </c>
      <c r="G1193" s="15">
        <f>VLOOKUP(B1193,'Insumos e Serviços'!$A:$F,6,0)</f>
        <v>23.44</v>
      </c>
      <c r="H1193" s="15">
        <f t="shared" si="143"/>
        <v>14.83</v>
      </c>
    </row>
    <row r="1194" spans="1:8" x14ac:dyDescent="0.2">
      <c r="A1194" s="13" t="str">
        <f>VLOOKUP(B1194,'Insumos e Serviços'!$A:$F,3,0)</f>
        <v>Composição</v>
      </c>
      <c r="B1194" s="12" t="s">
        <v>3395</v>
      </c>
      <c r="C1194" s="12" t="str">
        <f>VLOOKUP(B1194,'Insumos e Serviços'!$A:$F,2,0)</f>
        <v>SINAPI</v>
      </c>
      <c r="D1194" s="13" t="str">
        <f>VLOOKUP(B1194,'Insumos e Serviços'!$A:$F,4,0)</f>
        <v>ENCANADOR OU BOMBEIRO HIDRÁULICO COM ENCARGOS COMPLEMENTARES</v>
      </c>
      <c r="E1194" s="12" t="str">
        <f>VLOOKUP(B1194,'Insumos e Serviços'!$A:$F,5,0)</f>
        <v>H</v>
      </c>
      <c r="F1194" s="66">
        <v>2.2774000000000001</v>
      </c>
      <c r="G1194" s="15">
        <f>VLOOKUP(B1194,'Insumos e Serviços'!$A:$F,6,0)</f>
        <v>22.76</v>
      </c>
      <c r="H1194" s="15">
        <f t="shared" si="143"/>
        <v>51.83</v>
      </c>
    </row>
    <row r="1195" spans="1:8" ht="45" x14ac:dyDescent="0.2">
      <c r="A1195" s="13" t="str">
        <f>VLOOKUP(B1195,'Insumos e Serviços'!$A:$F,3,0)</f>
        <v>Insumo</v>
      </c>
      <c r="B1195" s="12" t="s">
        <v>3212</v>
      </c>
      <c r="C1195" s="12" t="str">
        <f>VLOOKUP(B1195,'Insumos e Serviços'!$A:$F,2,0)</f>
        <v>Próprio</v>
      </c>
      <c r="D1195" s="13" t="str">
        <f>VLOOKUP(B1195,'Insumos e Serviços'!$A:$F,4,0)</f>
        <v>Bomba tipo submersível, potência 2 CV, vazão 6,8 m³/h, altura manométrica 10,0 mca, diâmetro do rotor 162 mm - 4 polos, motor trifásico tensão 220/380V - 60Hz, rotação do rotor 1750 rpm, grau de proteção IP 68, diâmetro elevação 3", diâmetro máx. sólidos 50 mm.  Marca referência: Dancor. Modelo: DS 76-50</v>
      </c>
      <c r="E1195" s="12" t="str">
        <f>VLOOKUP(B1195,'Insumos e Serviços'!$A:$F,5,0)</f>
        <v>un</v>
      </c>
      <c r="F1195" s="66">
        <v>1</v>
      </c>
      <c r="G1195" s="15">
        <f>VLOOKUP(B1195,'Insumos e Serviços'!$A:$F,6,0)</f>
        <v>3937.6</v>
      </c>
      <c r="H1195" s="15">
        <f t="shared" si="143"/>
        <v>3937.6</v>
      </c>
    </row>
    <row r="1196" spans="1:8" ht="22.5" x14ac:dyDescent="0.2">
      <c r="A1196" s="13" t="str">
        <f>VLOOKUP(B1196,'Insumos e Serviços'!$A:$F,3,0)</f>
        <v>Insumo</v>
      </c>
      <c r="B1196" s="12" t="s">
        <v>2757</v>
      </c>
      <c r="C1196" s="12" t="str">
        <f>VLOOKUP(B1196,'Insumos e Serviços'!$A:$F,2,0)</f>
        <v>SINAPI</v>
      </c>
      <c r="D1196" s="13" t="str">
        <f>VLOOKUP(B1196,'Insumos e Serviços'!$A:$F,4,0)</f>
        <v>ARRUELA REDONDA DE LATAO, DIAMETRO EXTERNO = 34 MM, ESPESSURA = 2,5 MM, DIAMETRO DO FURO = 17 MM</v>
      </c>
      <c r="E1196" s="12" t="str">
        <f>VLOOKUP(B1196,'Insumos e Serviços'!$A:$F,5,0)</f>
        <v>UN</v>
      </c>
      <c r="F1196" s="66">
        <v>4</v>
      </c>
      <c r="G1196" s="15">
        <f>VLOOKUP(B1196,'Insumos e Serviços'!$A:$F,6,0)</f>
        <v>0.9</v>
      </c>
      <c r="H1196" s="15">
        <f t="shared" si="143"/>
        <v>3.6</v>
      </c>
    </row>
    <row r="1197" spans="1:8" x14ac:dyDescent="0.2">
      <c r="A1197" s="13" t="str">
        <f>VLOOKUP(B1197,'Insumos e Serviços'!$A:$F,3,0)</f>
        <v>Insumo</v>
      </c>
      <c r="B1197" s="12" t="s">
        <v>2670</v>
      </c>
      <c r="C1197" s="12" t="str">
        <f>VLOOKUP(B1197,'Insumos e Serviços'!$A:$F,2,0)</f>
        <v>SINAPI</v>
      </c>
      <c r="D1197" s="13" t="str">
        <f>VLOOKUP(B1197,'Insumos e Serviços'!$A:$F,4,0)</f>
        <v>VERGALHAO ZINCADO ROSCA TOTAL, 1/4 " (6,3 MM)</v>
      </c>
      <c r="E1197" s="12" t="str">
        <f>VLOOKUP(B1197,'Insumos e Serviços'!$A:$F,5,0)</f>
        <v>M</v>
      </c>
      <c r="F1197" s="66">
        <v>0.2</v>
      </c>
      <c r="G1197" s="15">
        <f>VLOOKUP(B1197,'Insumos e Serviços'!$A:$F,6,0)</f>
        <v>3.67</v>
      </c>
      <c r="H1197" s="15">
        <f t="shared" si="143"/>
        <v>0.73</v>
      </c>
    </row>
    <row r="1198" spans="1:8" ht="15" thickBot="1" x14ac:dyDescent="0.25">
      <c r="A1198" s="13" t="str">
        <f>VLOOKUP(B1198,'Insumos e Serviços'!$A:$F,3,0)</f>
        <v>Insumo</v>
      </c>
      <c r="B1198" s="12" t="s">
        <v>2474</v>
      </c>
      <c r="C1198" s="12" t="str">
        <f>VLOOKUP(B1198,'Insumos e Serviços'!$A:$F,2,0)</f>
        <v>SINAPI</v>
      </c>
      <c r="D1198" s="13" t="str">
        <f>VLOOKUP(B1198,'Insumos e Serviços'!$A:$F,4,0)</f>
        <v>PORCA ZINCADA, SEXTAVADA, DIAMETRO 1/4"</v>
      </c>
      <c r="E1198" s="12" t="str">
        <f>VLOOKUP(B1198,'Insumos e Serviços'!$A:$F,5,0)</f>
        <v>UN</v>
      </c>
      <c r="F1198" s="66">
        <v>4</v>
      </c>
      <c r="G1198" s="15">
        <f>VLOOKUP(B1198,'Insumos e Serviços'!$A:$F,6,0)</f>
        <v>0.15</v>
      </c>
      <c r="H1198" s="15">
        <f t="shared" si="143"/>
        <v>0.6</v>
      </c>
    </row>
    <row r="1199" spans="1:8" ht="15" thickTop="1" x14ac:dyDescent="0.2">
      <c r="A1199" s="54"/>
      <c r="B1199" s="79"/>
      <c r="C1199" s="54"/>
      <c r="D1199" s="54"/>
      <c r="E1199" s="54"/>
      <c r="F1199" s="54"/>
      <c r="G1199" s="54"/>
      <c r="H1199" s="54"/>
    </row>
    <row r="1200" spans="1:8" ht="22.5" x14ac:dyDescent="0.2">
      <c r="A1200" s="68" t="s">
        <v>1018</v>
      </c>
      <c r="B1200" s="67" t="str">
        <f>VLOOKUP(A1200,'Orçamento Sintético'!$A:$H,2,0)</f>
        <v xml:space="preserve"> MPDFT0311 </v>
      </c>
      <c r="C1200" s="67" t="str">
        <f>VLOOKUP(A1200,'Orçamento Sintético'!$A:$H,3,0)</f>
        <v>Próprio</v>
      </c>
      <c r="D1200" s="68" t="str">
        <f>VLOOKUP(A1200,'Orçamento Sintético'!$A:$H,4,0)</f>
        <v>Conjunto de conexões para instalação de bombas para reservatório enterrado de águas pluviais</v>
      </c>
      <c r="E1200" s="67" t="str">
        <f>VLOOKUP(A1200,'Orçamento Sintético'!$A:$H,5,0)</f>
        <v>UN</v>
      </c>
      <c r="F1200" s="113"/>
      <c r="G1200" s="114"/>
      <c r="H1200" s="116">
        <f>SUM(H1201:H1221)</f>
        <v>4659.71</v>
      </c>
    </row>
    <row r="1201" spans="1:8" x14ac:dyDescent="0.2">
      <c r="A1201" s="13" t="str">
        <f>VLOOKUP(B1201,'Insumos e Serviços'!$A:$F,3,0)</f>
        <v>Composição</v>
      </c>
      <c r="B1201" s="12" t="s">
        <v>3393</v>
      </c>
      <c r="C1201" s="12" t="str">
        <f>VLOOKUP(B1201,'Insumos e Serviços'!$A:$F,2,0)</f>
        <v>SINAPI</v>
      </c>
      <c r="D1201" s="13" t="str">
        <f>VLOOKUP(B1201,'Insumos e Serviços'!$A:$F,4,0)</f>
        <v>AUXILIAR DE ENCANADOR OU BOMBEIRO HIDRÁULICO COM ENCARGOS COMPLEMENTARES</v>
      </c>
      <c r="E1201" s="12" t="str">
        <f>VLOOKUP(B1201,'Insumos e Serviços'!$A:$F,5,0)</f>
        <v>H</v>
      </c>
      <c r="F1201" s="66">
        <v>2.1230000000000002</v>
      </c>
      <c r="G1201" s="15">
        <f>VLOOKUP(B1201,'Insumos e Serviços'!$A:$F,6,0)</f>
        <v>17.78</v>
      </c>
      <c r="H1201" s="15">
        <f t="shared" ref="H1201:H1221" si="144">TRUNC(F1201*G1201,2)</f>
        <v>37.74</v>
      </c>
    </row>
    <row r="1202" spans="1:8" x14ac:dyDescent="0.2">
      <c r="A1202" s="13" t="str">
        <f>VLOOKUP(B1202,'Insumos e Serviços'!$A:$F,3,0)</f>
        <v>Composição</v>
      </c>
      <c r="B1202" s="12" t="s">
        <v>3395</v>
      </c>
      <c r="C1202" s="12" t="str">
        <f>VLOOKUP(B1202,'Insumos e Serviços'!$A:$F,2,0)</f>
        <v>SINAPI</v>
      </c>
      <c r="D1202" s="13" t="str">
        <f>VLOOKUP(B1202,'Insumos e Serviços'!$A:$F,4,0)</f>
        <v>ENCANADOR OU BOMBEIRO HIDRÁULICO COM ENCARGOS COMPLEMENTARES</v>
      </c>
      <c r="E1202" s="12" t="str">
        <f>VLOOKUP(B1202,'Insumos e Serviços'!$A:$F,5,0)</f>
        <v>H</v>
      </c>
      <c r="F1202" s="66">
        <v>2.1230000000000002</v>
      </c>
      <c r="G1202" s="15">
        <f>VLOOKUP(B1202,'Insumos e Serviços'!$A:$F,6,0)</f>
        <v>22.76</v>
      </c>
      <c r="H1202" s="15">
        <f t="shared" si="144"/>
        <v>48.31</v>
      </c>
    </row>
    <row r="1203" spans="1:8" ht="22.5" x14ac:dyDescent="0.2">
      <c r="A1203" s="13" t="str">
        <f>VLOOKUP(B1203,'Insumos e Serviços'!$A:$F,3,0)</f>
        <v>Composição</v>
      </c>
      <c r="B1203" s="12" t="s">
        <v>3596</v>
      </c>
      <c r="C1203" s="12" t="str">
        <f>VLOOKUP(B1203,'Insumos e Serviços'!$A:$F,2,0)</f>
        <v>SINAPI</v>
      </c>
      <c r="D1203" s="13" t="str">
        <f>VLOOKUP(B1203,'Insumos e Serviços'!$A:$F,4,0)</f>
        <v>UNIÃO, EM FERRO GALVANIZADO, DN 80 (3"), CONEXÃO ROSQUEADA, INSTALADO EM PRUMADAS - FORNECIMENTO E INSTALAÇÃO. AF_12/2015</v>
      </c>
      <c r="E1203" s="12" t="str">
        <f>VLOOKUP(B1203,'Insumos e Serviços'!$A:$F,5,0)</f>
        <v>UN</v>
      </c>
      <c r="F1203" s="66">
        <v>4</v>
      </c>
      <c r="G1203" s="15">
        <f>VLOOKUP(B1203,'Insumos e Serviços'!$A:$F,6,0)</f>
        <v>195.85</v>
      </c>
      <c r="H1203" s="15">
        <f t="shared" si="144"/>
        <v>783.4</v>
      </c>
    </row>
    <row r="1204" spans="1:8" ht="22.5" x14ac:dyDescent="0.2">
      <c r="A1204" s="13" t="str">
        <f>VLOOKUP(B1204,'Insumos e Serviços'!$A:$F,3,0)</f>
        <v>Composição</v>
      </c>
      <c r="B1204" s="12" t="s">
        <v>3594</v>
      </c>
      <c r="C1204" s="12" t="str">
        <f>VLOOKUP(B1204,'Insumos e Serviços'!$A:$F,2,0)</f>
        <v>SINAPI</v>
      </c>
      <c r="D1204" s="13" t="str">
        <f>VLOOKUP(B1204,'Insumos e Serviços'!$A:$F,4,0)</f>
        <v>NIPLE, EM FERRO GALVANIZADO, DN 80 (3"), CONEXÃO ROSQUEADA, INSTALADO EM PRUMADAS - FORNECIMENTO E INSTALAÇÃO. AF_12/2015</v>
      </c>
      <c r="E1204" s="12" t="str">
        <f>VLOOKUP(B1204,'Insumos e Serviços'!$A:$F,5,0)</f>
        <v>UN</v>
      </c>
      <c r="F1204" s="66">
        <v>6</v>
      </c>
      <c r="G1204" s="15">
        <f>VLOOKUP(B1204,'Insumos e Serviços'!$A:$F,6,0)</f>
        <v>86.57</v>
      </c>
      <c r="H1204" s="15">
        <f t="shared" si="144"/>
        <v>519.41999999999996</v>
      </c>
    </row>
    <row r="1205" spans="1:8" ht="22.5" x14ac:dyDescent="0.2">
      <c r="A1205" s="13" t="str">
        <f>VLOOKUP(B1205,'Insumos e Serviços'!$A:$F,3,0)</f>
        <v>Composição</v>
      </c>
      <c r="B1205" s="12" t="s">
        <v>3592</v>
      </c>
      <c r="C1205" s="12" t="str">
        <f>VLOOKUP(B1205,'Insumos e Serviços'!$A:$F,2,0)</f>
        <v>SINAPI</v>
      </c>
      <c r="D1205" s="13" t="str">
        <f>VLOOKUP(B1205,'Insumos e Serviços'!$A:$F,4,0)</f>
        <v>VÁLVULA DE RETENÇÃO VERTICAL, DE BRONZE, ROSCÁVEL, 3" - FORNECIMENTO E INSTALAÇÃO. AF_01/2019</v>
      </c>
      <c r="E1205" s="12" t="str">
        <f>VLOOKUP(B1205,'Insumos e Serviços'!$A:$F,5,0)</f>
        <v>UN</v>
      </c>
      <c r="F1205" s="66">
        <v>2</v>
      </c>
      <c r="G1205" s="15">
        <f>VLOOKUP(B1205,'Insumos e Serviços'!$A:$F,6,0)</f>
        <v>298.60000000000002</v>
      </c>
      <c r="H1205" s="15">
        <f t="shared" si="144"/>
        <v>597.20000000000005</v>
      </c>
    </row>
    <row r="1206" spans="1:8" ht="22.5" x14ac:dyDescent="0.2">
      <c r="A1206" s="13" t="str">
        <f>VLOOKUP(B1206,'Insumos e Serviços'!$A:$F,3,0)</f>
        <v>Composição</v>
      </c>
      <c r="B1206" s="12" t="s">
        <v>3590</v>
      </c>
      <c r="C1206" s="12" t="str">
        <f>VLOOKUP(B1206,'Insumos e Serviços'!$A:$F,2,0)</f>
        <v>SINAPI</v>
      </c>
      <c r="D1206" s="13" t="str">
        <f>VLOOKUP(B1206,'Insumos e Serviços'!$A:$F,4,0)</f>
        <v>TUBO, PVC, SOLDÁVEL, DN 32MM, INSTALADO EM PRUMADA DE ÁGUA - FORNECIMENTO E INSTALAÇÃO. AF_12/2014</v>
      </c>
      <c r="E1206" s="12" t="str">
        <f>VLOOKUP(B1206,'Insumos e Serviços'!$A:$F,5,0)</f>
        <v>M</v>
      </c>
      <c r="F1206" s="66">
        <v>3.4</v>
      </c>
      <c r="G1206" s="15">
        <f>VLOOKUP(B1206,'Insumos e Serviços'!$A:$F,6,0)</f>
        <v>10.44</v>
      </c>
      <c r="H1206" s="15">
        <f t="shared" si="144"/>
        <v>35.49</v>
      </c>
    </row>
    <row r="1207" spans="1:8" x14ac:dyDescent="0.2">
      <c r="A1207" s="13" t="str">
        <f>VLOOKUP(B1207,'Insumos e Serviços'!$A:$F,3,0)</f>
        <v>Composição</v>
      </c>
      <c r="B1207" s="12" t="s">
        <v>3379</v>
      </c>
      <c r="C1207" s="12" t="str">
        <f>VLOOKUP(B1207,'Insumos e Serviços'!$A:$F,2,0)</f>
        <v>SINAPI</v>
      </c>
      <c r="D1207" s="13" t="str">
        <f>VLOOKUP(B1207,'Insumos e Serviços'!$A:$F,4,0)</f>
        <v>SERVENTE COM ENCARGOS COMPLEMENTARES</v>
      </c>
      <c r="E1207" s="12" t="str">
        <f>VLOOKUP(B1207,'Insumos e Serviços'!$A:$F,5,0)</f>
        <v>H</v>
      </c>
      <c r="F1207" s="66">
        <v>0.2</v>
      </c>
      <c r="G1207" s="15">
        <f>VLOOKUP(B1207,'Insumos e Serviços'!$A:$F,6,0)</f>
        <v>17.170000000000002</v>
      </c>
      <c r="H1207" s="15">
        <f t="shared" si="144"/>
        <v>3.43</v>
      </c>
    </row>
    <row r="1208" spans="1:8" ht="22.5" x14ac:dyDescent="0.2">
      <c r="A1208" s="13" t="str">
        <f>VLOOKUP(B1208,'Insumos e Serviços'!$A:$F,3,0)</f>
        <v>Insumo</v>
      </c>
      <c r="B1208" s="12" t="s">
        <v>2850</v>
      </c>
      <c r="C1208" s="12" t="str">
        <f>VLOOKUP(B1208,'Insumos e Serviços'!$A:$F,2,0)</f>
        <v>Próprio</v>
      </c>
      <c r="D1208" s="13" t="str">
        <f>VLOOKUP(B1208,'Insumos e Serviços'!$A:$F,4,0)</f>
        <v>Tampão em alumínio fundido na cor natural, 60x60cm, dupla vedação, Fundição Vesúvio GDA-3016</v>
      </c>
      <c r="E1208" s="12" t="str">
        <f>VLOOKUP(B1208,'Insumos e Serviços'!$A:$F,5,0)</f>
        <v>un</v>
      </c>
      <c r="F1208" s="66">
        <v>2</v>
      </c>
      <c r="G1208" s="15">
        <f>VLOOKUP(B1208,'Insumos e Serviços'!$A:$F,6,0)</f>
        <v>613.21</v>
      </c>
      <c r="H1208" s="15">
        <f t="shared" si="144"/>
        <v>1226.42</v>
      </c>
    </row>
    <row r="1209" spans="1:8" x14ac:dyDescent="0.2">
      <c r="A1209" s="13" t="str">
        <f>VLOOKUP(B1209,'Insumos e Serviços'!$A:$F,3,0)</f>
        <v>Insumo</v>
      </c>
      <c r="B1209" s="12" t="s">
        <v>2569</v>
      </c>
      <c r="C1209" s="12" t="str">
        <f>VLOOKUP(B1209,'Insumos e Serviços'!$A:$F,2,0)</f>
        <v>Próprio</v>
      </c>
      <c r="D1209" s="13" t="str">
        <f>VLOOKUP(B1209,'Insumos e Serviços'!$A:$F,4,0)</f>
        <v>Mangueira de ligação para bomba Ø 3"</v>
      </c>
      <c r="E1209" s="12" t="str">
        <f>VLOOKUP(B1209,'Insumos e Serviços'!$A:$F,5,0)</f>
        <v>m</v>
      </c>
      <c r="F1209" s="66">
        <v>6</v>
      </c>
      <c r="G1209" s="15">
        <f>VLOOKUP(B1209,'Insumos e Serviços'!$A:$F,6,0)</f>
        <v>49.71</v>
      </c>
      <c r="H1209" s="15">
        <f t="shared" si="144"/>
        <v>298.26</v>
      </c>
    </row>
    <row r="1210" spans="1:8" ht="22.5" x14ac:dyDescent="0.2">
      <c r="A1210" s="13" t="str">
        <f>VLOOKUP(B1210,'Insumos e Serviços'!$A:$F,3,0)</f>
        <v>Insumo</v>
      </c>
      <c r="B1210" s="12" t="s">
        <v>2292</v>
      </c>
      <c r="C1210" s="12" t="str">
        <f>VLOOKUP(B1210,'Insumos e Serviços'!$A:$F,2,0)</f>
        <v>SINAPI</v>
      </c>
      <c r="D1210" s="13" t="str">
        <f>VLOOKUP(B1210,'Insumos e Serviços'!$A:$F,4,0)</f>
        <v>ABRACADEIRA, GALVANIZADA/ZINCADA, ROSCA SEM FIM, PARAFUSO INOX, LARGURA  FITA *12,6 A *14 MM, D = 3" A 3 3/4"</v>
      </c>
      <c r="E1210" s="12" t="str">
        <f>VLOOKUP(B1210,'Insumos e Serviços'!$A:$F,5,0)</f>
        <v>UN</v>
      </c>
      <c r="F1210" s="66">
        <v>4</v>
      </c>
      <c r="G1210" s="15">
        <f>VLOOKUP(B1210,'Insumos e Serviços'!$A:$F,6,0)</f>
        <v>4.55</v>
      </c>
      <c r="H1210" s="15">
        <f t="shared" si="144"/>
        <v>18.2</v>
      </c>
    </row>
    <row r="1211" spans="1:8" ht="22.5" x14ac:dyDescent="0.2">
      <c r="A1211" s="13" t="str">
        <f>VLOOKUP(B1211,'Insumos e Serviços'!$A:$F,3,0)</f>
        <v>Insumo</v>
      </c>
      <c r="B1211" s="12" t="s">
        <v>2445</v>
      </c>
      <c r="C1211" s="12" t="str">
        <f>VLOOKUP(B1211,'Insumos e Serviços'!$A:$F,2,0)</f>
        <v>SINAPI</v>
      </c>
      <c r="D1211" s="13" t="str">
        <f>VLOOKUP(B1211,'Insumos e Serviços'!$A:$F,4,0)</f>
        <v>CORRENTE DE ELO CURTO COMUM, SOLDADA, GALVANIZADA, ESPESSURA DO ELO = 1/2" (12,5 MM)</v>
      </c>
      <c r="E1211" s="12" t="str">
        <f>VLOOKUP(B1211,'Insumos e Serviços'!$A:$F,5,0)</f>
        <v>KG</v>
      </c>
      <c r="F1211" s="66">
        <v>3.9</v>
      </c>
      <c r="G1211" s="15">
        <f>VLOOKUP(B1211,'Insumos e Serviços'!$A:$F,6,0)</f>
        <v>29.2</v>
      </c>
      <c r="H1211" s="15">
        <f t="shared" si="144"/>
        <v>113.88</v>
      </c>
    </row>
    <row r="1212" spans="1:8" x14ac:dyDescent="0.2">
      <c r="A1212" s="13" t="str">
        <f>VLOOKUP(B1212,'Insumos e Serviços'!$A:$F,3,0)</f>
        <v>Insumo</v>
      </c>
      <c r="B1212" s="12" t="s">
        <v>2674</v>
      </c>
      <c r="C1212" s="12" t="str">
        <f>VLOOKUP(B1212,'Insumos e Serviços'!$A:$F,2,0)</f>
        <v>SINAPI</v>
      </c>
      <c r="D1212" s="13" t="str">
        <f>VLOOKUP(B1212,'Insumos e Serviços'!$A:$F,4,0)</f>
        <v>ADAPTADOR PVC SOLDAVEL CURTO COM BOLSA E ROSCA, 85 MM X 3", PARA AGUA FRIA</v>
      </c>
      <c r="E1212" s="12" t="str">
        <f>VLOOKUP(B1212,'Insumos e Serviços'!$A:$F,5,0)</f>
        <v>UN</v>
      </c>
      <c r="F1212" s="66">
        <v>4</v>
      </c>
      <c r="G1212" s="15">
        <f>VLOOKUP(B1212,'Insumos e Serviços'!$A:$F,6,0)</f>
        <v>31.23</v>
      </c>
      <c r="H1212" s="15">
        <f t="shared" si="144"/>
        <v>124.92</v>
      </c>
    </row>
    <row r="1213" spans="1:8" x14ac:dyDescent="0.2">
      <c r="A1213" s="13" t="str">
        <f>VLOOKUP(B1213,'Insumos e Serviços'!$A:$F,3,0)</f>
        <v>Insumo</v>
      </c>
      <c r="B1213" s="12" t="s">
        <v>2935</v>
      </c>
      <c r="C1213" s="12" t="str">
        <f>VLOOKUP(B1213,'Insumos e Serviços'!$A:$F,2,0)</f>
        <v>SINAPI</v>
      </c>
      <c r="D1213" s="13" t="str">
        <f>VLOOKUP(B1213,'Insumos e Serviços'!$A:$F,4,0)</f>
        <v>REGISTRO GAVETA BRUTO EM LATAO FORJADO, BITOLA 3 " (REF 1509)</v>
      </c>
      <c r="E1213" s="12" t="str">
        <f>VLOOKUP(B1213,'Insumos e Serviços'!$A:$F,5,0)</f>
        <v>UN</v>
      </c>
      <c r="F1213" s="66">
        <v>2</v>
      </c>
      <c r="G1213" s="15">
        <f>VLOOKUP(B1213,'Insumos e Serviços'!$A:$F,6,0)</f>
        <v>292</v>
      </c>
      <c r="H1213" s="15">
        <f t="shared" si="144"/>
        <v>584</v>
      </c>
    </row>
    <row r="1214" spans="1:8" x14ac:dyDescent="0.2">
      <c r="A1214" s="13" t="str">
        <f>VLOOKUP(B1214,'Insumos e Serviços'!$A:$F,3,0)</f>
        <v>Insumo</v>
      </c>
      <c r="B1214" s="12" t="s">
        <v>2759</v>
      </c>
      <c r="C1214" s="12" t="str">
        <f>VLOOKUP(B1214,'Insumos e Serviços'!$A:$F,2,0)</f>
        <v>Próprio</v>
      </c>
      <c r="D1214" s="13" t="str">
        <f>VLOOKUP(B1214,'Insumos e Serviços'!$A:$F,4,0)</f>
        <v>Sensor de nível de líquido LA26M-40 com adaptador PVC M16 X 25, fab. Icos Excelec Ltda</v>
      </c>
      <c r="E1214" s="12" t="str">
        <f>VLOOKUP(B1214,'Insumos e Serviços'!$A:$F,5,0)</f>
        <v>un</v>
      </c>
      <c r="F1214" s="66">
        <v>4</v>
      </c>
      <c r="G1214" s="15">
        <f>VLOOKUP(B1214,'Insumos e Serviços'!$A:$F,6,0)</f>
        <v>54.44</v>
      </c>
      <c r="H1214" s="15">
        <f t="shared" si="144"/>
        <v>217.76</v>
      </c>
    </row>
    <row r="1215" spans="1:8" x14ac:dyDescent="0.2">
      <c r="A1215" s="13" t="str">
        <f>VLOOKUP(B1215,'Insumos e Serviços'!$A:$F,3,0)</f>
        <v>Insumo</v>
      </c>
      <c r="B1215" s="12" t="s">
        <v>2314</v>
      </c>
      <c r="C1215" s="12" t="str">
        <f>VLOOKUP(B1215,'Insumos e Serviços'!$A:$F,2,0)</f>
        <v>Próprio</v>
      </c>
      <c r="D1215" s="13" t="str">
        <f>VLOOKUP(B1215,'Insumos e Serviços'!$A:$F,4,0)</f>
        <v>Adaptador PVC soldável ICOS M16x25</v>
      </c>
      <c r="E1215" s="12" t="str">
        <f>VLOOKUP(B1215,'Insumos e Serviços'!$A:$F,5,0)</f>
        <v>un</v>
      </c>
      <c r="F1215" s="66">
        <v>4</v>
      </c>
      <c r="G1215" s="15">
        <f>VLOOKUP(B1215,'Insumos e Serviços'!$A:$F,6,0)</f>
        <v>4.53</v>
      </c>
      <c r="H1215" s="15">
        <f t="shared" si="144"/>
        <v>18.12</v>
      </c>
    </row>
    <row r="1216" spans="1:8" x14ac:dyDescent="0.2">
      <c r="A1216" s="13" t="str">
        <f>VLOOKUP(B1216,'Insumos e Serviços'!$A:$F,3,0)</f>
        <v>Insumo</v>
      </c>
      <c r="B1216" s="12" t="s">
        <v>2498</v>
      </c>
      <c r="C1216" s="12" t="str">
        <f>VLOOKUP(B1216,'Insumos e Serviços'!$A:$F,2,0)</f>
        <v>SINAPI</v>
      </c>
      <c r="D1216" s="13" t="str">
        <f>VLOOKUP(B1216,'Insumos e Serviços'!$A:$F,4,0)</f>
        <v>TE DE REDUCAO, PVC, SOLDAVEL, 90 GRAUS, 32 MM X 25 MM, PARA AGUA FRIA PREDIAL</v>
      </c>
      <c r="E1216" s="12" t="str">
        <f>VLOOKUP(B1216,'Insumos e Serviços'!$A:$F,5,0)</f>
        <v>UN</v>
      </c>
      <c r="F1216" s="66">
        <v>3</v>
      </c>
      <c r="G1216" s="15">
        <f>VLOOKUP(B1216,'Insumos e Serviços'!$A:$F,6,0)</f>
        <v>6.69</v>
      </c>
      <c r="H1216" s="15">
        <f t="shared" si="144"/>
        <v>20.07</v>
      </c>
    </row>
    <row r="1217" spans="1:8" ht="22.5" x14ac:dyDescent="0.2">
      <c r="A1217" s="13" t="str">
        <f>VLOOKUP(B1217,'Insumos e Serviços'!$A:$F,3,0)</f>
        <v>Insumo</v>
      </c>
      <c r="B1217" s="12" t="s">
        <v>2328</v>
      </c>
      <c r="C1217" s="12" t="str">
        <f>VLOOKUP(B1217,'Insumos e Serviços'!$A:$F,2,0)</f>
        <v>SINAPI</v>
      </c>
      <c r="D1217" s="13" t="str">
        <f>VLOOKUP(B1217,'Insumos e Serviços'!$A:$F,4,0)</f>
        <v>JOELHO DE REDUCAO, PVC SOLDAVEL, 90 GRAUS,  32 MM X 25 MM, PARA AGUA FRIA PREDIAL</v>
      </c>
      <c r="E1217" s="12" t="str">
        <f>VLOOKUP(B1217,'Insumos e Serviços'!$A:$F,5,0)</f>
        <v>UN</v>
      </c>
      <c r="F1217" s="66">
        <v>1</v>
      </c>
      <c r="G1217" s="15">
        <f>VLOOKUP(B1217,'Insumos e Serviços'!$A:$F,6,0)</f>
        <v>4.29</v>
      </c>
      <c r="H1217" s="15">
        <f t="shared" si="144"/>
        <v>4.29</v>
      </c>
    </row>
    <row r="1218" spans="1:8" x14ac:dyDescent="0.2">
      <c r="A1218" s="13" t="str">
        <f>VLOOKUP(B1218,'Insumos e Serviços'!$A:$F,3,0)</f>
        <v>Insumo</v>
      </c>
      <c r="B1218" s="12" t="s">
        <v>2427</v>
      </c>
      <c r="C1218" s="12" t="str">
        <f>VLOOKUP(B1218,'Insumos e Serviços'!$A:$F,2,0)</f>
        <v>SINAPI</v>
      </c>
      <c r="D1218" s="13" t="str">
        <f>VLOOKUP(B1218,'Insumos e Serviços'!$A:$F,4,0)</f>
        <v>FITA VEDA ROSCA EM ROLOS DE 18 MM X 50 M (L X C)</v>
      </c>
      <c r="E1218" s="12" t="str">
        <f>VLOOKUP(B1218,'Insumos e Serviços'!$A:$F,5,0)</f>
        <v>UN</v>
      </c>
      <c r="F1218" s="66">
        <v>0.114</v>
      </c>
      <c r="G1218" s="15">
        <f>VLOOKUP(B1218,'Insumos e Serviços'!$A:$F,6,0)</f>
        <v>14.38</v>
      </c>
      <c r="H1218" s="15">
        <f t="shared" si="144"/>
        <v>1.63</v>
      </c>
    </row>
    <row r="1219" spans="1:8" x14ac:dyDescent="0.2">
      <c r="A1219" s="13" t="str">
        <f>VLOOKUP(B1219,'Insumos e Serviços'!$A:$F,3,0)</f>
        <v>Insumo</v>
      </c>
      <c r="B1219" s="12" t="s">
        <v>2979</v>
      </c>
      <c r="C1219" s="12" t="str">
        <f>VLOOKUP(B1219,'Insumos e Serviços'!$A:$F,2,0)</f>
        <v>SINAPI</v>
      </c>
      <c r="D1219" s="13" t="str">
        <f>VLOOKUP(B1219,'Insumos e Serviços'!$A:$F,4,0)</f>
        <v>ADESIVO PLASTICO PARA PVC, FRASCO COM 850 GR</v>
      </c>
      <c r="E1219" s="12" t="str">
        <f>VLOOKUP(B1219,'Insumos e Serviços'!$A:$F,5,0)</f>
        <v>UN</v>
      </c>
      <c r="F1219" s="66">
        <v>4.2000000000000003E-2</v>
      </c>
      <c r="G1219" s="15">
        <f>VLOOKUP(B1219,'Insumos e Serviços'!$A:$F,6,0)</f>
        <v>79.489999999999995</v>
      </c>
      <c r="H1219" s="15">
        <f t="shared" si="144"/>
        <v>3.33</v>
      </c>
    </row>
    <row r="1220" spans="1:8" x14ac:dyDescent="0.2">
      <c r="A1220" s="13" t="str">
        <f>VLOOKUP(B1220,'Insumos e Serviços'!$A:$F,3,0)</f>
        <v>Insumo</v>
      </c>
      <c r="B1220" s="12" t="s">
        <v>3030</v>
      </c>
      <c r="C1220" s="12" t="str">
        <f>VLOOKUP(B1220,'Insumos e Serviços'!$A:$F,2,0)</f>
        <v>SINAPI</v>
      </c>
      <c r="D1220" s="13" t="str">
        <f>VLOOKUP(B1220,'Insumos e Serviços'!$A:$F,4,0)</f>
        <v>SOLUCAO LIMPADORA PARA PVC, FRASCO COM 1000 CM3</v>
      </c>
      <c r="E1220" s="12" t="str">
        <f>VLOOKUP(B1220,'Insumos e Serviços'!$A:$F,5,0)</f>
        <v>UN</v>
      </c>
      <c r="F1220" s="66">
        <v>5.0999999999999997E-2</v>
      </c>
      <c r="G1220" s="15">
        <f>VLOOKUP(B1220,'Insumos e Serviços'!$A:$F,6,0)</f>
        <v>69.03</v>
      </c>
      <c r="H1220" s="15">
        <f t="shared" si="144"/>
        <v>3.52</v>
      </c>
    </row>
    <row r="1221" spans="1:8" ht="15" thickBot="1" x14ac:dyDescent="0.25">
      <c r="A1221" s="13" t="str">
        <f>VLOOKUP(B1221,'Insumos e Serviços'!$A:$F,3,0)</f>
        <v>Insumo</v>
      </c>
      <c r="B1221" s="12" t="s">
        <v>2601</v>
      </c>
      <c r="C1221" s="12" t="str">
        <f>VLOOKUP(B1221,'Insumos e Serviços'!$A:$F,2,0)</f>
        <v>SINAPI</v>
      </c>
      <c r="D1221" s="13" t="str">
        <f>VLOOKUP(B1221,'Insumos e Serviços'!$A:$F,4,0)</f>
        <v>LIXA D'AGUA EM FOLHA, GRAO 100</v>
      </c>
      <c r="E1221" s="12" t="str">
        <f>VLOOKUP(B1221,'Insumos e Serviços'!$A:$F,5,0)</f>
        <v>UN</v>
      </c>
      <c r="F1221" s="66">
        <v>0.159</v>
      </c>
      <c r="G1221" s="15">
        <f>VLOOKUP(B1221,'Insumos e Serviços'!$A:$F,6,0)</f>
        <v>2.0499999999999998</v>
      </c>
      <c r="H1221" s="15">
        <f t="shared" si="144"/>
        <v>0.32</v>
      </c>
    </row>
    <row r="1222" spans="1:8" ht="15" thickTop="1" x14ac:dyDescent="0.2">
      <c r="A1222" s="54"/>
      <c r="B1222" s="79"/>
      <c r="C1222" s="54"/>
      <c r="D1222" s="54"/>
      <c r="E1222" s="54"/>
      <c r="F1222" s="54"/>
      <c r="G1222" s="54"/>
      <c r="H1222" s="54"/>
    </row>
    <row r="1223" spans="1:8" ht="22.5" x14ac:dyDescent="0.2">
      <c r="A1223" s="68" t="s">
        <v>1021</v>
      </c>
      <c r="B1223" s="67" t="str">
        <f>VLOOKUP(A1223,'Orçamento Sintético'!$A:$H,2,0)</f>
        <v xml:space="preserve"> MPDFT0312 </v>
      </c>
      <c r="C1223" s="67" t="str">
        <f>VLOOKUP(A1223,'Orçamento Sintético'!$A:$H,3,0)</f>
        <v>Próprio</v>
      </c>
      <c r="D1223" s="68" t="str">
        <f>VLOOKUP(A1223,'Orçamento Sintético'!$A:$H,4,0)</f>
        <v>Conjunto de conexões para instalação de bombas para reservatório de amortecimento de águas pluviais</v>
      </c>
      <c r="E1223" s="67" t="str">
        <f>VLOOKUP(A1223,'Orçamento Sintético'!$A:$H,5,0)</f>
        <v>UN</v>
      </c>
      <c r="F1223" s="113"/>
      <c r="G1223" s="114"/>
      <c r="H1223" s="116">
        <f>SUM(H1224:H1244)</f>
        <v>7158.5700000000006</v>
      </c>
    </row>
    <row r="1224" spans="1:8" x14ac:dyDescent="0.2">
      <c r="A1224" s="13" t="str">
        <f>VLOOKUP(B1224,'Insumos e Serviços'!$A:$F,3,0)</f>
        <v>Composição</v>
      </c>
      <c r="B1224" s="12" t="s">
        <v>3393</v>
      </c>
      <c r="C1224" s="12" t="str">
        <f>VLOOKUP(B1224,'Insumos e Serviços'!$A:$F,2,0)</f>
        <v>SINAPI</v>
      </c>
      <c r="D1224" s="13" t="str">
        <f>VLOOKUP(B1224,'Insumos e Serviços'!$A:$F,4,0)</f>
        <v>AUXILIAR DE ENCANADOR OU BOMBEIRO HIDRÁULICO COM ENCARGOS COMPLEMENTARES</v>
      </c>
      <c r="E1224" s="12" t="str">
        <f>VLOOKUP(B1224,'Insumos e Serviços'!$A:$F,5,0)</f>
        <v>H</v>
      </c>
      <c r="F1224" s="66">
        <v>2.1230000000000002</v>
      </c>
      <c r="G1224" s="15">
        <f>VLOOKUP(B1224,'Insumos e Serviços'!$A:$F,6,0)</f>
        <v>17.78</v>
      </c>
      <c r="H1224" s="15">
        <f t="shared" ref="H1224:H1244" si="145">TRUNC(F1224*G1224,2)</f>
        <v>37.74</v>
      </c>
    </row>
    <row r="1225" spans="1:8" x14ac:dyDescent="0.2">
      <c r="A1225" s="13" t="str">
        <f>VLOOKUP(B1225,'Insumos e Serviços'!$A:$F,3,0)</f>
        <v>Composição</v>
      </c>
      <c r="B1225" s="12" t="s">
        <v>3395</v>
      </c>
      <c r="C1225" s="12" t="str">
        <f>VLOOKUP(B1225,'Insumos e Serviços'!$A:$F,2,0)</f>
        <v>SINAPI</v>
      </c>
      <c r="D1225" s="13" t="str">
        <f>VLOOKUP(B1225,'Insumos e Serviços'!$A:$F,4,0)</f>
        <v>ENCANADOR OU BOMBEIRO HIDRÁULICO COM ENCARGOS COMPLEMENTARES</v>
      </c>
      <c r="E1225" s="12" t="str">
        <f>VLOOKUP(B1225,'Insumos e Serviços'!$A:$F,5,0)</f>
        <v>H</v>
      </c>
      <c r="F1225" s="66">
        <v>2.1230000000000002</v>
      </c>
      <c r="G1225" s="15">
        <f>VLOOKUP(B1225,'Insumos e Serviços'!$A:$F,6,0)</f>
        <v>22.76</v>
      </c>
      <c r="H1225" s="15">
        <f t="shared" si="145"/>
        <v>48.31</v>
      </c>
    </row>
    <row r="1226" spans="1:8" ht="22.5" x14ac:dyDescent="0.2">
      <c r="A1226" s="13" t="str">
        <f>VLOOKUP(B1226,'Insumos e Serviços'!$A:$F,3,0)</f>
        <v>Composição</v>
      </c>
      <c r="B1226" s="12" t="s">
        <v>3596</v>
      </c>
      <c r="C1226" s="12" t="str">
        <f>VLOOKUP(B1226,'Insumos e Serviços'!$A:$F,2,0)</f>
        <v>SINAPI</v>
      </c>
      <c r="D1226" s="13" t="str">
        <f>VLOOKUP(B1226,'Insumos e Serviços'!$A:$F,4,0)</f>
        <v>UNIÃO, EM FERRO GALVANIZADO, DN 80 (3"), CONEXÃO ROSQUEADA, INSTALADO EM PRUMADAS - FORNECIMENTO E INSTALAÇÃO. AF_12/2015</v>
      </c>
      <c r="E1226" s="12" t="str">
        <f>VLOOKUP(B1226,'Insumos e Serviços'!$A:$F,5,0)</f>
        <v>UN</v>
      </c>
      <c r="F1226" s="66">
        <v>4</v>
      </c>
      <c r="G1226" s="15">
        <f>VLOOKUP(B1226,'Insumos e Serviços'!$A:$F,6,0)</f>
        <v>195.85</v>
      </c>
      <c r="H1226" s="15">
        <f t="shared" si="145"/>
        <v>783.4</v>
      </c>
    </row>
    <row r="1227" spans="1:8" ht="22.5" x14ac:dyDescent="0.2">
      <c r="A1227" s="13" t="str">
        <f>VLOOKUP(B1227,'Insumos e Serviços'!$A:$F,3,0)</f>
        <v>Composição</v>
      </c>
      <c r="B1227" s="12" t="s">
        <v>3594</v>
      </c>
      <c r="C1227" s="12" t="str">
        <f>VLOOKUP(B1227,'Insumos e Serviços'!$A:$F,2,0)</f>
        <v>SINAPI</v>
      </c>
      <c r="D1227" s="13" t="str">
        <f>VLOOKUP(B1227,'Insumos e Serviços'!$A:$F,4,0)</f>
        <v>NIPLE, EM FERRO GALVANIZADO, DN 80 (3"), CONEXÃO ROSQUEADA, INSTALADO EM PRUMADAS - FORNECIMENTO E INSTALAÇÃO. AF_12/2015</v>
      </c>
      <c r="E1227" s="12" t="str">
        <f>VLOOKUP(B1227,'Insumos e Serviços'!$A:$F,5,0)</f>
        <v>UN</v>
      </c>
      <c r="F1227" s="66">
        <v>8</v>
      </c>
      <c r="G1227" s="15">
        <f>VLOOKUP(B1227,'Insumos e Serviços'!$A:$F,6,0)</f>
        <v>86.57</v>
      </c>
      <c r="H1227" s="15">
        <f t="shared" si="145"/>
        <v>692.56</v>
      </c>
    </row>
    <row r="1228" spans="1:8" ht="22.5" x14ac:dyDescent="0.2">
      <c r="A1228" s="13" t="str">
        <f>VLOOKUP(B1228,'Insumos e Serviços'!$A:$F,3,0)</f>
        <v>Composição</v>
      </c>
      <c r="B1228" s="12" t="s">
        <v>3592</v>
      </c>
      <c r="C1228" s="12" t="str">
        <f>VLOOKUP(B1228,'Insumos e Serviços'!$A:$F,2,0)</f>
        <v>SINAPI</v>
      </c>
      <c r="D1228" s="13" t="str">
        <f>VLOOKUP(B1228,'Insumos e Serviços'!$A:$F,4,0)</f>
        <v>VÁLVULA DE RETENÇÃO VERTICAL, DE BRONZE, ROSCÁVEL, 3" - FORNECIMENTO E INSTALAÇÃO. AF_01/2019</v>
      </c>
      <c r="E1228" s="12" t="str">
        <f>VLOOKUP(B1228,'Insumos e Serviços'!$A:$F,5,0)</f>
        <v>UN</v>
      </c>
      <c r="F1228" s="66">
        <v>2</v>
      </c>
      <c r="G1228" s="15">
        <f>VLOOKUP(B1228,'Insumos e Serviços'!$A:$F,6,0)</f>
        <v>298.60000000000002</v>
      </c>
      <c r="H1228" s="15">
        <f t="shared" si="145"/>
        <v>597.20000000000005</v>
      </c>
    </row>
    <row r="1229" spans="1:8" x14ac:dyDescent="0.2">
      <c r="A1229" s="13" t="str">
        <f>VLOOKUP(B1229,'Insumos e Serviços'!$A:$F,3,0)</f>
        <v>Composição</v>
      </c>
      <c r="B1229" s="12" t="s">
        <v>3379</v>
      </c>
      <c r="C1229" s="12" t="str">
        <f>VLOOKUP(B1229,'Insumos e Serviços'!$A:$F,2,0)</f>
        <v>SINAPI</v>
      </c>
      <c r="D1229" s="13" t="str">
        <f>VLOOKUP(B1229,'Insumos e Serviços'!$A:$F,4,0)</f>
        <v>SERVENTE COM ENCARGOS COMPLEMENTARES</v>
      </c>
      <c r="E1229" s="12" t="str">
        <f>VLOOKUP(B1229,'Insumos e Serviços'!$A:$F,5,0)</f>
        <v>H</v>
      </c>
      <c r="F1229" s="66">
        <v>0.2</v>
      </c>
      <c r="G1229" s="15">
        <f>VLOOKUP(B1229,'Insumos e Serviços'!$A:$F,6,0)</f>
        <v>17.170000000000002</v>
      </c>
      <c r="H1229" s="15">
        <f t="shared" si="145"/>
        <v>3.43</v>
      </c>
    </row>
    <row r="1230" spans="1:8" ht="22.5" x14ac:dyDescent="0.2">
      <c r="A1230" s="13" t="str">
        <f>VLOOKUP(B1230,'Insumos e Serviços'!$A:$F,3,0)</f>
        <v>Composição</v>
      </c>
      <c r="B1230" s="12" t="s">
        <v>3590</v>
      </c>
      <c r="C1230" s="12" t="str">
        <f>VLOOKUP(B1230,'Insumos e Serviços'!$A:$F,2,0)</f>
        <v>SINAPI</v>
      </c>
      <c r="D1230" s="13" t="str">
        <f>VLOOKUP(B1230,'Insumos e Serviços'!$A:$F,4,0)</f>
        <v>TUBO, PVC, SOLDÁVEL, DN 32MM, INSTALADO EM PRUMADA DE ÁGUA - FORNECIMENTO E INSTALAÇÃO. AF_12/2014</v>
      </c>
      <c r="E1230" s="12" t="str">
        <f>VLOOKUP(B1230,'Insumos e Serviços'!$A:$F,5,0)</f>
        <v>M</v>
      </c>
      <c r="F1230" s="66">
        <v>5.6</v>
      </c>
      <c r="G1230" s="15">
        <f>VLOOKUP(B1230,'Insumos e Serviços'!$A:$F,6,0)</f>
        <v>10.44</v>
      </c>
      <c r="H1230" s="15">
        <f t="shared" si="145"/>
        <v>58.46</v>
      </c>
    </row>
    <row r="1231" spans="1:8" ht="22.5" x14ac:dyDescent="0.2">
      <c r="A1231" s="13" t="str">
        <f>VLOOKUP(B1231,'Insumos e Serviços'!$A:$F,3,0)</f>
        <v>Composição</v>
      </c>
      <c r="B1231" s="12" t="s">
        <v>3602</v>
      </c>
      <c r="C1231" s="12" t="str">
        <f>VLOOKUP(B1231,'Insumos e Serviços'!$A:$F,2,0)</f>
        <v>SINAPI</v>
      </c>
      <c r="D1231" s="13" t="str">
        <f>VLOOKUP(B1231,'Insumos e Serviços'!$A:$F,4,0)</f>
        <v>LUVA DE REDUÇÃO, EM FERRO GALVANIZADO, 3" X 1 1/2", CONEXÃO ROSQUEADA, INSTALADO EM PRUMADAS - FORNECIMENTO E INSTALAÇÃO. AF_12/2015</v>
      </c>
      <c r="E1231" s="12" t="str">
        <f>VLOOKUP(B1231,'Insumos e Serviços'!$A:$F,5,0)</f>
        <v>UN</v>
      </c>
      <c r="F1231" s="66">
        <v>2</v>
      </c>
      <c r="G1231" s="15">
        <f>VLOOKUP(B1231,'Insumos e Serviços'!$A:$F,6,0)</f>
        <v>94.73</v>
      </c>
      <c r="H1231" s="15">
        <f t="shared" si="145"/>
        <v>189.46</v>
      </c>
    </row>
    <row r="1232" spans="1:8" ht="22.5" x14ac:dyDescent="0.2">
      <c r="A1232" s="13" t="str">
        <f>VLOOKUP(B1232,'Insumos e Serviços'!$A:$F,3,0)</f>
        <v>Composição</v>
      </c>
      <c r="B1232" s="12" t="s">
        <v>3600</v>
      </c>
      <c r="C1232" s="12" t="str">
        <f>VLOOKUP(B1232,'Insumos e Serviços'!$A:$F,2,0)</f>
        <v>SINAPI</v>
      </c>
      <c r="D1232" s="13" t="str">
        <f>VLOOKUP(B1232,'Insumos e Serviços'!$A:$F,4,0)</f>
        <v>LUVA DE REDUÇÃO, EM FERRO GALVANIZADO, 3" X 2", CONEXÃO ROSQUEADA, INSTALADO EM PRUMADAS - FORNECIMENTO E INSTALAÇÃO. AF_12/2015</v>
      </c>
      <c r="E1232" s="12" t="str">
        <f>VLOOKUP(B1232,'Insumos e Serviços'!$A:$F,5,0)</f>
        <v>UN</v>
      </c>
      <c r="F1232" s="66">
        <v>2</v>
      </c>
      <c r="G1232" s="15">
        <f>VLOOKUP(B1232,'Insumos e Serviços'!$A:$F,6,0)</f>
        <v>97.1</v>
      </c>
      <c r="H1232" s="15">
        <f t="shared" si="145"/>
        <v>194.2</v>
      </c>
    </row>
    <row r="1233" spans="1:8" ht="22.5" x14ac:dyDescent="0.2">
      <c r="A1233" s="13" t="str">
        <f>VLOOKUP(B1233,'Insumos e Serviços'!$A:$F,3,0)</f>
        <v>Insumo</v>
      </c>
      <c r="B1233" s="12" t="s">
        <v>2850</v>
      </c>
      <c r="C1233" s="12" t="str">
        <f>VLOOKUP(B1233,'Insumos e Serviços'!$A:$F,2,0)</f>
        <v>Próprio</v>
      </c>
      <c r="D1233" s="13" t="str">
        <f>VLOOKUP(B1233,'Insumos e Serviços'!$A:$F,4,0)</f>
        <v>Tampão em alumínio fundido na cor natural, 60x60cm, dupla vedação, Fundição Vesúvio GDA-3016</v>
      </c>
      <c r="E1233" s="12" t="str">
        <f>VLOOKUP(B1233,'Insumos e Serviços'!$A:$F,5,0)</f>
        <v>un</v>
      </c>
      <c r="F1233" s="66">
        <v>1</v>
      </c>
      <c r="G1233" s="15">
        <f>VLOOKUP(B1233,'Insumos e Serviços'!$A:$F,6,0)</f>
        <v>613.21</v>
      </c>
      <c r="H1233" s="15">
        <f t="shared" si="145"/>
        <v>613.21</v>
      </c>
    </row>
    <row r="1234" spans="1:8" x14ac:dyDescent="0.2">
      <c r="A1234" s="13" t="str">
        <f>VLOOKUP(B1234,'Insumos e Serviços'!$A:$F,3,0)</f>
        <v>Insumo</v>
      </c>
      <c r="B1234" s="12" t="s">
        <v>2935</v>
      </c>
      <c r="C1234" s="12" t="str">
        <f>VLOOKUP(B1234,'Insumos e Serviços'!$A:$F,2,0)</f>
        <v>SINAPI</v>
      </c>
      <c r="D1234" s="13" t="str">
        <f>VLOOKUP(B1234,'Insumos e Serviços'!$A:$F,4,0)</f>
        <v>REGISTRO GAVETA BRUTO EM LATAO FORJADO, BITOLA 3 " (REF 1509)</v>
      </c>
      <c r="E1234" s="12" t="str">
        <f>VLOOKUP(B1234,'Insumos e Serviços'!$A:$F,5,0)</f>
        <v>UN</v>
      </c>
      <c r="F1234" s="66">
        <v>8</v>
      </c>
      <c r="G1234" s="15">
        <f>VLOOKUP(B1234,'Insumos e Serviços'!$A:$F,6,0)</f>
        <v>292</v>
      </c>
      <c r="H1234" s="15">
        <f t="shared" si="145"/>
        <v>2336</v>
      </c>
    </row>
    <row r="1235" spans="1:8" x14ac:dyDescent="0.2">
      <c r="A1235" s="13" t="str">
        <f>VLOOKUP(B1235,'Insumos e Serviços'!$A:$F,3,0)</f>
        <v>Insumo</v>
      </c>
      <c r="B1235" s="12" t="s">
        <v>2498</v>
      </c>
      <c r="C1235" s="12" t="str">
        <f>VLOOKUP(B1235,'Insumos e Serviços'!$A:$F,2,0)</f>
        <v>SINAPI</v>
      </c>
      <c r="D1235" s="13" t="str">
        <f>VLOOKUP(B1235,'Insumos e Serviços'!$A:$F,4,0)</f>
        <v>TE DE REDUCAO, PVC, SOLDAVEL, 90 GRAUS, 32 MM X 25 MM, PARA AGUA FRIA PREDIAL</v>
      </c>
      <c r="E1235" s="12" t="str">
        <f>VLOOKUP(B1235,'Insumos e Serviços'!$A:$F,5,0)</f>
        <v>UN</v>
      </c>
      <c r="F1235" s="66">
        <v>6</v>
      </c>
      <c r="G1235" s="15">
        <f>VLOOKUP(B1235,'Insumos e Serviços'!$A:$F,6,0)</f>
        <v>6.69</v>
      </c>
      <c r="H1235" s="15">
        <f t="shared" si="145"/>
        <v>40.14</v>
      </c>
    </row>
    <row r="1236" spans="1:8" ht="22.5" x14ac:dyDescent="0.2">
      <c r="A1236" s="13" t="str">
        <f>VLOOKUP(B1236,'Insumos e Serviços'!$A:$F,3,0)</f>
        <v>Insumo</v>
      </c>
      <c r="B1236" s="12" t="s">
        <v>2328</v>
      </c>
      <c r="C1236" s="12" t="str">
        <f>VLOOKUP(B1236,'Insumos e Serviços'!$A:$F,2,0)</f>
        <v>SINAPI</v>
      </c>
      <c r="D1236" s="13" t="str">
        <f>VLOOKUP(B1236,'Insumos e Serviços'!$A:$F,4,0)</f>
        <v>JOELHO DE REDUCAO, PVC SOLDAVEL, 90 GRAUS,  32 MM X 25 MM, PARA AGUA FRIA PREDIAL</v>
      </c>
      <c r="E1236" s="12" t="str">
        <f>VLOOKUP(B1236,'Insumos e Serviços'!$A:$F,5,0)</f>
        <v>UN</v>
      </c>
      <c r="F1236" s="66">
        <v>2</v>
      </c>
      <c r="G1236" s="15">
        <f>VLOOKUP(B1236,'Insumos e Serviços'!$A:$F,6,0)</f>
        <v>4.29</v>
      </c>
      <c r="H1236" s="15">
        <f t="shared" si="145"/>
        <v>8.58</v>
      </c>
    </row>
    <row r="1237" spans="1:8" x14ac:dyDescent="0.2">
      <c r="A1237" s="13" t="str">
        <f>VLOOKUP(B1237,'Insumos e Serviços'!$A:$F,3,0)</f>
        <v>Insumo</v>
      </c>
      <c r="B1237" s="12" t="s">
        <v>2427</v>
      </c>
      <c r="C1237" s="12" t="str">
        <f>VLOOKUP(B1237,'Insumos e Serviços'!$A:$F,2,0)</f>
        <v>SINAPI</v>
      </c>
      <c r="D1237" s="13" t="str">
        <f>VLOOKUP(B1237,'Insumos e Serviços'!$A:$F,4,0)</f>
        <v>FITA VEDA ROSCA EM ROLOS DE 18 MM X 50 M (L X C)</v>
      </c>
      <c r="E1237" s="12" t="str">
        <f>VLOOKUP(B1237,'Insumos e Serviços'!$A:$F,5,0)</f>
        <v>UN</v>
      </c>
      <c r="F1237" s="66">
        <v>0.114</v>
      </c>
      <c r="G1237" s="15">
        <f>VLOOKUP(B1237,'Insumos e Serviços'!$A:$F,6,0)</f>
        <v>14.38</v>
      </c>
      <c r="H1237" s="15">
        <f t="shared" si="145"/>
        <v>1.63</v>
      </c>
    </row>
    <row r="1238" spans="1:8" x14ac:dyDescent="0.2">
      <c r="A1238" s="13" t="str">
        <f>VLOOKUP(B1238,'Insumos e Serviços'!$A:$F,3,0)</f>
        <v>Insumo</v>
      </c>
      <c r="B1238" s="12" t="s">
        <v>2979</v>
      </c>
      <c r="C1238" s="12" t="str">
        <f>VLOOKUP(B1238,'Insumos e Serviços'!$A:$F,2,0)</f>
        <v>SINAPI</v>
      </c>
      <c r="D1238" s="13" t="str">
        <f>VLOOKUP(B1238,'Insumos e Serviços'!$A:$F,4,0)</f>
        <v>ADESIVO PLASTICO PARA PVC, FRASCO COM 850 GR</v>
      </c>
      <c r="E1238" s="12" t="str">
        <f>VLOOKUP(B1238,'Insumos e Serviços'!$A:$F,5,0)</f>
        <v>UN</v>
      </c>
      <c r="F1238" s="66">
        <v>4.2000000000000003E-2</v>
      </c>
      <c r="G1238" s="15">
        <f>VLOOKUP(B1238,'Insumos e Serviços'!$A:$F,6,0)</f>
        <v>79.489999999999995</v>
      </c>
      <c r="H1238" s="15">
        <f t="shared" si="145"/>
        <v>3.33</v>
      </c>
    </row>
    <row r="1239" spans="1:8" x14ac:dyDescent="0.2">
      <c r="A1239" s="13" t="str">
        <f>VLOOKUP(B1239,'Insumos e Serviços'!$A:$F,3,0)</f>
        <v>Insumo</v>
      </c>
      <c r="B1239" s="12" t="s">
        <v>3030</v>
      </c>
      <c r="C1239" s="12" t="str">
        <f>VLOOKUP(B1239,'Insumos e Serviços'!$A:$F,2,0)</f>
        <v>SINAPI</v>
      </c>
      <c r="D1239" s="13" t="str">
        <f>VLOOKUP(B1239,'Insumos e Serviços'!$A:$F,4,0)</f>
        <v>SOLUCAO LIMPADORA PARA PVC, FRASCO COM 1000 CM3</v>
      </c>
      <c r="E1239" s="12" t="str">
        <f>VLOOKUP(B1239,'Insumos e Serviços'!$A:$F,5,0)</f>
        <v>UN</v>
      </c>
      <c r="F1239" s="66">
        <v>5.0999999999999997E-2</v>
      </c>
      <c r="G1239" s="15">
        <f>VLOOKUP(B1239,'Insumos e Serviços'!$A:$F,6,0)</f>
        <v>69.03</v>
      </c>
      <c r="H1239" s="15">
        <f t="shared" si="145"/>
        <v>3.52</v>
      </c>
    </row>
    <row r="1240" spans="1:8" x14ac:dyDescent="0.2">
      <c r="A1240" s="13" t="str">
        <f>VLOOKUP(B1240,'Insumos e Serviços'!$A:$F,3,0)</f>
        <v>Insumo</v>
      </c>
      <c r="B1240" s="12" t="s">
        <v>2601</v>
      </c>
      <c r="C1240" s="12" t="str">
        <f>VLOOKUP(B1240,'Insumos e Serviços'!$A:$F,2,0)</f>
        <v>SINAPI</v>
      </c>
      <c r="D1240" s="13" t="str">
        <f>VLOOKUP(B1240,'Insumos e Serviços'!$A:$F,4,0)</f>
        <v>LIXA D'AGUA EM FOLHA, GRAO 100</v>
      </c>
      <c r="E1240" s="12" t="str">
        <f>VLOOKUP(B1240,'Insumos e Serviços'!$A:$F,5,0)</f>
        <v>UN</v>
      </c>
      <c r="F1240" s="66">
        <v>0.159</v>
      </c>
      <c r="G1240" s="15">
        <f>VLOOKUP(B1240,'Insumos e Serviços'!$A:$F,6,0)</f>
        <v>2.0499999999999998</v>
      </c>
      <c r="H1240" s="15">
        <f t="shared" si="145"/>
        <v>0.32</v>
      </c>
    </row>
    <row r="1241" spans="1:8" x14ac:dyDescent="0.2">
      <c r="A1241" s="13" t="str">
        <f>VLOOKUP(B1241,'Insumos e Serviços'!$A:$F,3,0)</f>
        <v>Insumo</v>
      </c>
      <c r="B1241" s="12" t="s">
        <v>2674</v>
      </c>
      <c r="C1241" s="12" t="str">
        <f>VLOOKUP(B1241,'Insumos e Serviços'!$A:$F,2,0)</f>
        <v>SINAPI</v>
      </c>
      <c r="D1241" s="13" t="str">
        <f>VLOOKUP(B1241,'Insumos e Serviços'!$A:$F,4,0)</f>
        <v>ADAPTADOR PVC SOLDAVEL CURTO COM BOLSA E ROSCA, 85 MM X 3", PARA AGUA FRIA</v>
      </c>
      <c r="E1241" s="12" t="str">
        <f>VLOOKUP(B1241,'Insumos e Serviços'!$A:$F,5,0)</f>
        <v>UN</v>
      </c>
      <c r="F1241" s="66">
        <v>16</v>
      </c>
      <c r="G1241" s="15">
        <f>VLOOKUP(B1241,'Insumos e Serviços'!$A:$F,6,0)</f>
        <v>31.23</v>
      </c>
      <c r="H1241" s="15">
        <f t="shared" si="145"/>
        <v>499.68</v>
      </c>
    </row>
    <row r="1242" spans="1:8" x14ac:dyDescent="0.2">
      <c r="A1242" s="13" t="str">
        <f>VLOOKUP(B1242,'Insumos e Serviços'!$A:$F,3,0)</f>
        <v>Insumo</v>
      </c>
      <c r="B1242" s="12" t="s">
        <v>2759</v>
      </c>
      <c r="C1242" s="12" t="str">
        <f>VLOOKUP(B1242,'Insumos e Serviços'!$A:$F,2,0)</f>
        <v>Próprio</v>
      </c>
      <c r="D1242" s="13" t="str">
        <f>VLOOKUP(B1242,'Insumos e Serviços'!$A:$F,4,0)</f>
        <v>Sensor de nível de líquido LA26M-40 com adaptador PVC M16 X 25, fab. Icos Excelec Ltda</v>
      </c>
      <c r="E1242" s="12" t="str">
        <f>VLOOKUP(B1242,'Insumos e Serviços'!$A:$F,5,0)</f>
        <v>un</v>
      </c>
      <c r="F1242" s="66">
        <v>8</v>
      </c>
      <c r="G1242" s="15">
        <f>VLOOKUP(B1242,'Insumos e Serviços'!$A:$F,6,0)</f>
        <v>54.44</v>
      </c>
      <c r="H1242" s="15">
        <f t="shared" si="145"/>
        <v>435.52</v>
      </c>
    </row>
    <row r="1243" spans="1:8" x14ac:dyDescent="0.2">
      <c r="A1243" s="13" t="str">
        <f>VLOOKUP(B1243,'Insumos e Serviços'!$A:$F,3,0)</f>
        <v>Insumo</v>
      </c>
      <c r="B1243" s="12" t="s">
        <v>2314</v>
      </c>
      <c r="C1243" s="12" t="str">
        <f>VLOOKUP(B1243,'Insumos e Serviços'!$A:$F,2,0)</f>
        <v>Próprio</v>
      </c>
      <c r="D1243" s="13" t="str">
        <f>VLOOKUP(B1243,'Insumos e Serviços'!$A:$F,4,0)</f>
        <v>Adaptador PVC soldável ICOS M16x25</v>
      </c>
      <c r="E1243" s="12" t="str">
        <f>VLOOKUP(B1243,'Insumos e Serviços'!$A:$F,5,0)</f>
        <v>un</v>
      </c>
      <c r="F1243" s="66">
        <v>4</v>
      </c>
      <c r="G1243" s="15">
        <f>VLOOKUP(B1243,'Insumos e Serviços'!$A:$F,6,0)</f>
        <v>4.53</v>
      </c>
      <c r="H1243" s="15">
        <f t="shared" si="145"/>
        <v>18.12</v>
      </c>
    </row>
    <row r="1244" spans="1:8" ht="23.25" thickBot="1" x14ac:dyDescent="0.25">
      <c r="A1244" s="13" t="str">
        <f>VLOOKUP(B1244,'Insumos e Serviços'!$A:$F,3,0)</f>
        <v>Insumo</v>
      </c>
      <c r="B1244" s="12" t="s">
        <v>2555</v>
      </c>
      <c r="C1244" s="12" t="str">
        <f>VLOOKUP(B1244,'Insumos e Serviços'!$A:$F,2,0)</f>
        <v>SINAPI</v>
      </c>
      <c r="D1244" s="13" t="str">
        <f>VLOOKUP(B1244,'Insumos e Serviços'!$A:$F,4,0)</f>
        <v>VALVULA DE RETENCAO DE BRONZE, PE COM CRIVOS, EXTREMIDADE COM ROSCA, DE 3", PARA FUNDO DE POCO</v>
      </c>
      <c r="E1244" s="12" t="str">
        <f>VLOOKUP(B1244,'Insumos e Serviços'!$A:$F,5,0)</f>
        <v>UN</v>
      </c>
      <c r="F1244" s="66">
        <v>2</v>
      </c>
      <c r="G1244" s="15">
        <f>VLOOKUP(B1244,'Insumos e Serviços'!$A:$F,6,0)</f>
        <v>296.88</v>
      </c>
      <c r="H1244" s="15">
        <f t="shared" si="145"/>
        <v>593.76</v>
      </c>
    </row>
    <row r="1245" spans="1:8" ht="15" thickTop="1" x14ac:dyDescent="0.2">
      <c r="A1245" s="54"/>
      <c r="B1245" s="79"/>
      <c r="C1245" s="54"/>
      <c r="D1245" s="54"/>
      <c r="E1245" s="54"/>
      <c r="F1245" s="54"/>
      <c r="G1245" s="54"/>
      <c r="H1245" s="54"/>
    </row>
    <row r="1246" spans="1:8" ht="22.5" x14ac:dyDescent="0.2">
      <c r="A1246" s="68" t="s">
        <v>1024</v>
      </c>
      <c r="B1246" s="67" t="str">
        <f>VLOOKUP(A1246,'Orçamento Sintético'!$A:$H,2,0)</f>
        <v xml:space="preserve"> MPDFT0101 </v>
      </c>
      <c r="C1246" s="67" t="str">
        <f>VLOOKUP(A1246,'Orçamento Sintético'!$A:$H,3,0)</f>
        <v>Próprio</v>
      </c>
      <c r="D1246" s="68" t="str">
        <f>VLOOKUP(A1246,'Orçamento Sintético'!$A:$H,4,0)</f>
        <v>Tampa para reservatório em alumínio naval xadrez, dobrada, antiderrapante, com borracha de vedação entre a base de apoio e tampa. Dimensões: 70 x 70cm Prolider</v>
      </c>
      <c r="E1246" s="67" t="str">
        <f>VLOOKUP(A1246,'Orçamento Sintético'!$A:$H,5,0)</f>
        <v>un</v>
      </c>
      <c r="F1246" s="113"/>
      <c r="G1246" s="114"/>
      <c r="H1246" s="116">
        <f>SUM(H1247:H1248)</f>
        <v>881.64</v>
      </c>
    </row>
    <row r="1247" spans="1:8" x14ac:dyDescent="0.2">
      <c r="A1247" s="13" t="str">
        <f>VLOOKUP(B1247,'Insumos e Serviços'!$A:$F,3,0)</f>
        <v>Composição</v>
      </c>
      <c r="B1247" s="12" t="s">
        <v>3598</v>
      </c>
      <c r="C1247" s="12" t="str">
        <f>VLOOKUP(B1247,'Insumos e Serviços'!$A:$F,2,0)</f>
        <v>SINAPI</v>
      </c>
      <c r="D1247" s="13" t="str">
        <f>VLOOKUP(B1247,'Insumos e Serviços'!$A:$F,4,0)</f>
        <v>ASSENTAMENTO DE TAMPAO DE FERRO FUNDIDO 600 MM</v>
      </c>
      <c r="E1247" s="12" t="str">
        <f>VLOOKUP(B1247,'Insumos e Serviços'!$A:$F,5,0)</f>
        <v>UN</v>
      </c>
      <c r="F1247" s="66">
        <v>1</v>
      </c>
      <c r="G1247" s="15">
        <f>VLOOKUP(B1247,'Insumos e Serviços'!$A:$F,6,0)</f>
        <v>91.64</v>
      </c>
      <c r="H1247" s="15">
        <f t="shared" ref="H1247:H1248" si="146">TRUNC(F1247*G1247,2)</f>
        <v>91.64</v>
      </c>
    </row>
    <row r="1248" spans="1:8" ht="23.25" thickBot="1" x14ac:dyDescent="0.25">
      <c r="A1248" s="13" t="str">
        <f>VLOOKUP(B1248,'Insumos e Serviços'!$A:$F,3,0)</f>
        <v>Insumo</v>
      </c>
      <c r="B1248" s="12" t="s">
        <v>2902</v>
      </c>
      <c r="C1248" s="12" t="str">
        <f>VLOOKUP(B1248,'Insumos e Serviços'!$A:$F,2,0)</f>
        <v>Próprio</v>
      </c>
      <c r="D1248" s="13" t="str">
        <f>VLOOKUP(B1248,'Insumos e Serviços'!$A:$F,4,0)</f>
        <v>Tampa para reservatório em alumínio naval xadrez, dobrada, antiderrapante, com borracha de vedação entre a base de apoio e tampa. Dimensões: 70 x 70cm Prolider</v>
      </c>
      <c r="E1248" s="12" t="str">
        <f>VLOOKUP(B1248,'Insumos e Serviços'!$A:$F,5,0)</f>
        <v>un</v>
      </c>
      <c r="F1248" s="66">
        <v>1</v>
      </c>
      <c r="G1248" s="15">
        <f>VLOOKUP(B1248,'Insumos e Serviços'!$A:$F,6,0)</f>
        <v>790</v>
      </c>
      <c r="H1248" s="15">
        <f t="shared" si="146"/>
        <v>790</v>
      </c>
    </row>
    <row r="1249" spans="1:8" ht="15" thickTop="1" x14ac:dyDescent="0.2">
      <c r="A1249" s="54"/>
      <c r="B1249" s="79"/>
      <c r="C1249" s="54"/>
      <c r="D1249" s="54"/>
      <c r="E1249" s="54"/>
      <c r="F1249" s="54"/>
      <c r="G1249" s="54"/>
      <c r="H1249" s="54"/>
    </row>
    <row r="1250" spans="1:8" x14ac:dyDescent="0.2">
      <c r="A1250" s="62" t="s">
        <v>1027</v>
      </c>
      <c r="B1250" s="64"/>
      <c r="C1250" s="62"/>
      <c r="D1250" s="62" t="s">
        <v>1028</v>
      </c>
      <c r="E1250" s="64"/>
      <c r="F1250" s="65"/>
      <c r="G1250" s="63"/>
      <c r="H1250" s="75"/>
    </row>
    <row r="1251" spans="1:8" ht="22.5" x14ac:dyDescent="0.2">
      <c r="A1251" s="68" t="s">
        <v>1029</v>
      </c>
      <c r="B1251" s="67" t="str">
        <f>VLOOKUP(A1251,'Orçamento Sintético'!$A:$H,2,0)</f>
        <v xml:space="preserve"> MPDFT0313 </v>
      </c>
      <c r="C1251" s="67" t="str">
        <f>VLOOKUP(A1251,'Orçamento Sintético'!$A:$H,3,0)</f>
        <v>Próprio</v>
      </c>
      <c r="D1251" s="68" t="str">
        <f>VLOOKUP(A1251,'Orçamento Sintético'!$A:$H,4,0)</f>
        <v>Copia da ORSE (7752) - Ralo hemisférico tipo abacaxi em ferro fundido, D = 150mm - fornecimento e instalação</v>
      </c>
      <c r="E1251" s="67" t="str">
        <f>VLOOKUP(A1251,'Orçamento Sintético'!$A:$H,5,0)</f>
        <v>un</v>
      </c>
      <c r="F1251" s="113"/>
      <c r="G1251" s="114"/>
      <c r="H1251" s="116">
        <f>SUM(H1252:H1254)</f>
        <v>80.360000000000014</v>
      </c>
    </row>
    <row r="1252" spans="1:8" x14ac:dyDescent="0.2">
      <c r="A1252" s="13" t="str">
        <f>VLOOKUP(B1252,'Insumos e Serviços'!$A:$F,3,0)</f>
        <v>Composição</v>
      </c>
      <c r="B1252" s="12" t="s">
        <v>3395</v>
      </c>
      <c r="C1252" s="12" t="str">
        <f>VLOOKUP(B1252,'Insumos e Serviços'!$A:$F,2,0)</f>
        <v>SINAPI</v>
      </c>
      <c r="D1252" s="13" t="str">
        <f>VLOOKUP(B1252,'Insumos e Serviços'!$A:$F,4,0)</f>
        <v>ENCANADOR OU BOMBEIRO HIDRÁULICO COM ENCARGOS COMPLEMENTARES</v>
      </c>
      <c r="E1252" s="12" t="str">
        <f>VLOOKUP(B1252,'Insumos e Serviços'!$A:$F,5,0)</f>
        <v>H</v>
      </c>
      <c r="F1252" s="66">
        <v>0.5</v>
      </c>
      <c r="G1252" s="15">
        <f>VLOOKUP(B1252,'Insumos e Serviços'!$A:$F,6,0)</f>
        <v>22.76</v>
      </c>
      <c r="H1252" s="15">
        <f t="shared" ref="H1252:H1254" si="147">TRUNC(F1252*G1252,2)</f>
        <v>11.38</v>
      </c>
    </row>
    <row r="1253" spans="1:8" x14ac:dyDescent="0.2">
      <c r="A1253" s="13" t="str">
        <f>VLOOKUP(B1253,'Insumos e Serviços'!$A:$F,3,0)</f>
        <v>Composição</v>
      </c>
      <c r="B1253" s="12" t="s">
        <v>3393</v>
      </c>
      <c r="C1253" s="12" t="str">
        <f>VLOOKUP(B1253,'Insumos e Serviços'!$A:$F,2,0)</f>
        <v>SINAPI</v>
      </c>
      <c r="D1253" s="13" t="str">
        <f>VLOOKUP(B1253,'Insumos e Serviços'!$A:$F,4,0)</f>
        <v>AUXILIAR DE ENCANADOR OU BOMBEIRO HIDRÁULICO COM ENCARGOS COMPLEMENTARES</v>
      </c>
      <c r="E1253" s="12" t="str">
        <f>VLOOKUP(B1253,'Insumos e Serviços'!$A:$F,5,0)</f>
        <v>H</v>
      </c>
      <c r="F1253" s="66">
        <v>0.5</v>
      </c>
      <c r="G1253" s="15">
        <f>VLOOKUP(B1253,'Insumos e Serviços'!$A:$F,6,0)</f>
        <v>17.78</v>
      </c>
      <c r="H1253" s="15">
        <f t="shared" si="147"/>
        <v>8.89</v>
      </c>
    </row>
    <row r="1254" spans="1:8" ht="15" thickBot="1" x14ac:dyDescent="0.25">
      <c r="A1254" s="13" t="str">
        <f>VLOOKUP(B1254,'Insumos e Serviços'!$A:$F,3,0)</f>
        <v>Insumo</v>
      </c>
      <c r="B1254" s="12" t="s">
        <v>2625</v>
      </c>
      <c r="C1254" s="12" t="str">
        <f>VLOOKUP(B1254,'Insumos e Serviços'!$A:$F,2,0)</f>
        <v>SINAPI</v>
      </c>
      <c r="D1254" s="13" t="str">
        <f>VLOOKUP(B1254,'Insumos e Serviços'!$A:$F,4,0)</f>
        <v>RALO FOFO SEMIESFERICO, 150 MM, PARA LAJES/ CALHAS</v>
      </c>
      <c r="E1254" s="12" t="str">
        <f>VLOOKUP(B1254,'Insumos e Serviços'!$A:$F,5,0)</f>
        <v>UN</v>
      </c>
      <c r="F1254" s="66">
        <v>1</v>
      </c>
      <c r="G1254" s="15">
        <f>VLOOKUP(B1254,'Insumos e Serviços'!$A:$F,6,0)</f>
        <v>60.09</v>
      </c>
      <c r="H1254" s="15">
        <f t="shared" si="147"/>
        <v>60.09</v>
      </c>
    </row>
    <row r="1255" spans="1:8" ht="15" thickTop="1" x14ac:dyDescent="0.2">
      <c r="A1255" s="54"/>
      <c r="B1255" s="79"/>
      <c r="C1255" s="54"/>
      <c r="D1255" s="54"/>
      <c r="E1255" s="54"/>
      <c r="F1255" s="54"/>
      <c r="G1255" s="54"/>
      <c r="H1255" s="54"/>
    </row>
    <row r="1256" spans="1:8" ht="22.5" x14ac:dyDescent="0.2">
      <c r="A1256" s="68" t="s">
        <v>1032</v>
      </c>
      <c r="B1256" s="67" t="str">
        <f>VLOOKUP(A1256,'Orçamento Sintético'!$A:$H,2,0)</f>
        <v xml:space="preserve"> MPDFT0317 </v>
      </c>
      <c r="C1256" s="67" t="str">
        <f>VLOOKUP(A1256,'Orçamento Sintético'!$A:$H,3,0)</f>
        <v>Próprio</v>
      </c>
      <c r="D1256" s="68" t="str">
        <f>VLOOKUP(A1256,'Orçamento Sintético'!$A:$H,4,0)</f>
        <v>Copia da SBC (053440) - Grelha quadrada em ferro fundido, 200x200mm para drenagem de piso - fornecimento e instalação</v>
      </c>
      <c r="E1256" s="67" t="str">
        <f>VLOOKUP(A1256,'Orçamento Sintético'!$A:$H,5,0)</f>
        <v>UN</v>
      </c>
      <c r="F1256" s="113"/>
      <c r="G1256" s="114"/>
      <c r="H1256" s="116">
        <f>SUM(H1257:H1259)</f>
        <v>47.53</v>
      </c>
    </row>
    <row r="1257" spans="1:8" x14ac:dyDescent="0.2">
      <c r="A1257" s="13" t="str">
        <f>VLOOKUP(B1257,'Insumos e Serviços'!$A:$F,3,0)</f>
        <v>Composição</v>
      </c>
      <c r="B1257" s="12" t="s">
        <v>3393</v>
      </c>
      <c r="C1257" s="12" t="str">
        <f>VLOOKUP(B1257,'Insumos e Serviços'!$A:$F,2,0)</f>
        <v>SINAPI</v>
      </c>
      <c r="D1257" s="13" t="str">
        <f>VLOOKUP(B1257,'Insumos e Serviços'!$A:$F,4,0)</f>
        <v>AUXILIAR DE ENCANADOR OU BOMBEIRO HIDRÁULICO COM ENCARGOS COMPLEMENTARES</v>
      </c>
      <c r="E1257" s="12" t="str">
        <f>VLOOKUP(B1257,'Insumos e Serviços'!$A:$F,5,0)</f>
        <v>H</v>
      </c>
      <c r="F1257" s="66">
        <v>0.42499999999999999</v>
      </c>
      <c r="G1257" s="15">
        <f>VLOOKUP(B1257,'Insumos e Serviços'!$A:$F,6,0)</f>
        <v>17.78</v>
      </c>
      <c r="H1257" s="15">
        <f t="shared" ref="H1257:H1259" si="148">TRUNC(F1257*G1257,2)</f>
        <v>7.55</v>
      </c>
    </row>
    <row r="1258" spans="1:8" x14ac:dyDescent="0.2">
      <c r="A1258" s="13" t="str">
        <f>VLOOKUP(B1258,'Insumos e Serviços'!$A:$F,3,0)</f>
        <v>Composição</v>
      </c>
      <c r="B1258" s="12" t="s">
        <v>3395</v>
      </c>
      <c r="C1258" s="12" t="str">
        <f>VLOOKUP(B1258,'Insumos e Serviços'!$A:$F,2,0)</f>
        <v>SINAPI</v>
      </c>
      <c r="D1258" s="13" t="str">
        <f>VLOOKUP(B1258,'Insumos e Serviços'!$A:$F,4,0)</f>
        <v>ENCANADOR OU BOMBEIRO HIDRÁULICO COM ENCARGOS COMPLEMENTARES</v>
      </c>
      <c r="E1258" s="12" t="str">
        <f>VLOOKUP(B1258,'Insumos e Serviços'!$A:$F,5,0)</f>
        <v>H</v>
      </c>
      <c r="F1258" s="66">
        <v>0.42499999999999999</v>
      </c>
      <c r="G1258" s="15">
        <f>VLOOKUP(B1258,'Insumos e Serviços'!$A:$F,6,0)</f>
        <v>22.76</v>
      </c>
      <c r="H1258" s="15">
        <f t="shared" si="148"/>
        <v>9.67</v>
      </c>
    </row>
    <row r="1259" spans="1:8" ht="15" thickBot="1" x14ac:dyDescent="0.25">
      <c r="A1259" s="13" t="str">
        <f>VLOOKUP(B1259,'Insumos e Serviços'!$A:$F,3,0)</f>
        <v>Insumo</v>
      </c>
      <c r="B1259" s="12" t="s">
        <v>2664</v>
      </c>
      <c r="C1259" s="12" t="str">
        <f>VLOOKUP(B1259,'Insumos e Serviços'!$A:$F,2,0)</f>
        <v>Próprio</v>
      </c>
      <c r="D1259" s="13" t="str">
        <f>VLOOKUP(B1259,'Insumos e Serviços'!$A:$F,4,0)</f>
        <v>Grelha quadrada em ferro fundido com porta grelha, DM 200x200mm</v>
      </c>
      <c r="E1259" s="12" t="str">
        <f>VLOOKUP(B1259,'Insumos e Serviços'!$A:$F,5,0)</f>
        <v>un</v>
      </c>
      <c r="F1259" s="66">
        <v>1</v>
      </c>
      <c r="G1259" s="15">
        <f>VLOOKUP(B1259,'Insumos e Serviços'!$A:$F,6,0)</f>
        <v>30.31</v>
      </c>
      <c r="H1259" s="15">
        <f t="shared" si="148"/>
        <v>30.31</v>
      </c>
    </row>
    <row r="1260" spans="1:8" ht="15" thickTop="1" x14ac:dyDescent="0.2">
      <c r="A1260" s="54"/>
      <c r="B1260" s="79"/>
      <c r="C1260" s="54"/>
      <c r="D1260" s="54"/>
      <c r="E1260" s="54"/>
      <c r="F1260" s="54"/>
      <c r="G1260" s="54"/>
      <c r="H1260" s="54"/>
    </row>
    <row r="1261" spans="1:8" x14ac:dyDescent="0.2">
      <c r="A1261" s="58" t="s">
        <v>1035</v>
      </c>
      <c r="B1261" s="77"/>
      <c r="C1261" s="58"/>
      <c r="D1261" s="58" t="s">
        <v>1036</v>
      </c>
      <c r="E1261" s="59"/>
      <c r="F1261" s="60"/>
      <c r="G1261" s="58"/>
      <c r="H1261" s="61"/>
    </row>
    <row r="1262" spans="1:8" x14ac:dyDescent="0.2">
      <c r="A1262" s="62" t="s">
        <v>1037</v>
      </c>
      <c r="B1262" s="64"/>
      <c r="C1262" s="62"/>
      <c r="D1262" s="62" t="s">
        <v>975</v>
      </c>
      <c r="E1262" s="64"/>
      <c r="F1262" s="65"/>
      <c r="G1262" s="63"/>
      <c r="H1262" s="75"/>
    </row>
    <row r="1263" spans="1:8" ht="22.5" x14ac:dyDescent="0.2">
      <c r="A1263" s="68" t="s">
        <v>1049</v>
      </c>
      <c r="B1263" s="67" t="str">
        <f>VLOOKUP(A1263,'Orçamento Sintético'!$A:$H,2,0)</f>
        <v xml:space="preserve"> MPDFT0319 </v>
      </c>
      <c r="C1263" s="67" t="str">
        <f>VLOOKUP(A1263,'Orçamento Sintético'!$A:$H,3,0)</f>
        <v>Próprio</v>
      </c>
      <c r="D1263" s="68" t="str">
        <f>VLOOKUP(A1263,'Orçamento Sintético'!$A:$H,4,0)</f>
        <v>Copia da SINAPI (94654) - Serviço de instalação tubo PVC, série n, água fria, 85 mm, para bombeamento dos reservatórios de esgoto</v>
      </c>
      <c r="E1263" s="67" t="str">
        <f>VLOOKUP(A1263,'Orçamento Sintético'!$A:$H,5,0)</f>
        <v>M</v>
      </c>
      <c r="F1263" s="113"/>
      <c r="G1263" s="114"/>
      <c r="H1263" s="116">
        <f>SUM(H1264:H1267)</f>
        <v>72.31</v>
      </c>
    </row>
    <row r="1264" spans="1:8" x14ac:dyDescent="0.2">
      <c r="A1264" s="13" t="str">
        <f>VLOOKUP(B1264,'Insumos e Serviços'!$A:$F,3,0)</f>
        <v>Composição</v>
      </c>
      <c r="B1264" s="12" t="s">
        <v>3393</v>
      </c>
      <c r="C1264" s="12" t="str">
        <f>VLOOKUP(B1264,'Insumos e Serviços'!$A:$F,2,0)</f>
        <v>SINAPI</v>
      </c>
      <c r="D1264" s="13" t="str">
        <f>VLOOKUP(B1264,'Insumos e Serviços'!$A:$F,4,0)</f>
        <v>AUXILIAR DE ENCANADOR OU BOMBEIRO HIDRÁULICO COM ENCARGOS COMPLEMENTARES</v>
      </c>
      <c r="E1264" s="12" t="str">
        <f>VLOOKUP(B1264,'Insumos e Serviços'!$A:$F,5,0)</f>
        <v>H</v>
      </c>
      <c r="F1264" s="66">
        <v>0.53800000000000003</v>
      </c>
      <c r="G1264" s="15">
        <f>VLOOKUP(B1264,'Insumos e Serviços'!$A:$F,6,0)</f>
        <v>17.78</v>
      </c>
      <c r="H1264" s="15">
        <f t="shared" ref="H1264:H1267" si="149">TRUNC(F1264*G1264,2)</f>
        <v>9.56</v>
      </c>
    </row>
    <row r="1265" spans="1:8" x14ac:dyDescent="0.2">
      <c r="A1265" s="13" t="str">
        <f>VLOOKUP(B1265,'Insumos e Serviços'!$A:$F,3,0)</f>
        <v>Composição</v>
      </c>
      <c r="B1265" s="12" t="s">
        <v>3395</v>
      </c>
      <c r="C1265" s="12" t="str">
        <f>VLOOKUP(B1265,'Insumos e Serviços'!$A:$F,2,0)</f>
        <v>SINAPI</v>
      </c>
      <c r="D1265" s="13" t="str">
        <f>VLOOKUP(B1265,'Insumos e Serviços'!$A:$F,4,0)</f>
        <v>ENCANADOR OU BOMBEIRO HIDRÁULICO COM ENCARGOS COMPLEMENTARES</v>
      </c>
      <c r="E1265" s="12" t="str">
        <f>VLOOKUP(B1265,'Insumos e Serviços'!$A:$F,5,0)</f>
        <v>H</v>
      </c>
      <c r="F1265" s="66">
        <v>0.53800000000000003</v>
      </c>
      <c r="G1265" s="15">
        <f>VLOOKUP(B1265,'Insumos e Serviços'!$A:$F,6,0)</f>
        <v>22.76</v>
      </c>
      <c r="H1265" s="15">
        <f t="shared" si="149"/>
        <v>12.24</v>
      </c>
    </row>
    <row r="1266" spans="1:8" x14ac:dyDescent="0.2">
      <c r="A1266" s="13" t="str">
        <f>VLOOKUP(B1266,'Insumos e Serviços'!$A:$F,3,0)</f>
        <v>Insumo</v>
      </c>
      <c r="B1266" s="12" t="s">
        <v>3146</v>
      </c>
      <c r="C1266" s="12" t="str">
        <f>VLOOKUP(B1266,'Insumos e Serviços'!$A:$F,2,0)</f>
        <v>SINAPI</v>
      </c>
      <c r="D1266" s="13" t="str">
        <f>VLOOKUP(B1266,'Insumos e Serviços'!$A:$F,4,0)</f>
        <v>TUBO PVC, SOLDAVEL, DN 85 MM, AGUA FRIA (NBR-5648)</v>
      </c>
      <c r="E1266" s="12" t="str">
        <f>VLOOKUP(B1266,'Insumos e Serviços'!$A:$F,5,0)</f>
        <v>M</v>
      </c>
      <c r="F1266" s="66">
        <v>0.94199999999999995</v>
      </c>
      <c r="G1266" s="15">
        <f>VLOOKUP(B1266,'Insumos e Serviços'!$A:$F,6,0)</f>
        <v>53.56</v>
      </c>
      <c r="H1266" s="15">
        <f t="shared" si="149"/>
        <v>50.45</v>
      </c>
    </row>
    <row r="1267" spans="1:8" ht="15" thickBot="1" x14ac:dyDescent="0.25">
      <c r="A1267" s="13" t="str">
        <f>VLOOKUP(B1267,'Insumos e Serviços'!$A:$F,3,0)</f>
        <v>Insumo</v>
      </c>
      <c r="B1267" s="12" t="s">
        <v>2601</v>
      </c>
      <c r="C1267" s="12" t="str">
        <f>VLOOKUP(B1267,'Insumos e Serviços'!$A:$F,2,0)</f>
        <v>SINAPI</v>
      </c>
      <c r="D1267" s="13" t="str">
        <f>VLOOKUP(B1267,'Insumos e Serviços'!$A:$F,4,0)</f>
        <v>LIXA D'AGUA EM FOLHA, GRAO 100</v>
      </c>
      <c r="E1267" s="12" t="str">
        <f>VLOOKUP(B1267,'Insumos e Serviços'!$A:$F,5,0)</f>
        <v>UN</v>
      </c>
      <c r="F1267" s="66">
        <v>0.03</v>
      </c>
      <c r="G1267" s="15">
        <f>VLOOKUP(B1267,'Insumos e Serviços'!$A:$F,6,0)</f>
        <v>2.0499999999999998</v>
      </c>
      <c r="H1267" s="15">
        <f t="shared" si="149"/>
        <v>0.06</v>
      </c>
    </row>
    <row r="1268" spans="1:8" ht="15" thickTop="1" x14ac:dyDescent="0.2">
      <c r="A1268" s="54"/>
      <c r="B1268" s="79"/>
      <c r="C1268" s="54"/>
      <c r="D1268" s="54"/>
      <c r="E1268" s="54"/>
      <c r="F1268" s="54"/>
      <c r="G1268" s="54"/>
      <c r="H1268" s="54"/>
    </row>
    <row r="1269" spans="1:8" ht="22.5" x14ac:dyDescent="0.2">
      <c r="A1269" s="68" t="s">
        <v>1054</v>
      </c>
      <c r="B1269" s="67" t="str">
        <f>VLOOKUP(A1269,'Orçamento Sintético'!$A:$H,2,0)</f>
        <v xml:space="preserve"> MPDFT0322 </v>
      </c>
      <c r="C1269" s="67" t="str">
        <f>VLOOKUP(A1269,'Orçamento Sintético'!$A:$H,3,0)</f>
        <v>Próprio</v>
      </c>
      <c r="D1269" s="68" t="str">
        <f>VLOOKUP(A1269,'Orçamento Sintético'!$A:$H,4,0)</f>
        <v>Copia da SINAPI (72293) - Terminal de ventilação, PVC, DN 50mm - fornecimento e instalação</v>
      </c>
      <c r="E1269" s="67" t="str">
        <f>VLOOKUP(A1269,'Orçamento Sintético'!$A:$H,5,0)</f>
        <v>UN</v>
      </c>
      <c r="F1269" s="113"/>
      <c r="G1269" s="114"/>
      <c r="H1269" s="116">
        <f>SUM(H1270:H1274)</f>
        <v>10.02</v>
      </c>
    </row>
    <row r="1270" spans="1:8" x14ac:dyDescent="0.2">
      <c r="A1270" s="13" t="str">
        <f>VLOOKUP(B1270,'Insumos e Serviços'!$A:$F,3,0)</f>
        <v>Composição</v>
      </c>
      <c r="B1270" s="12" t="s">
        <v>3395</v>
      </c>
      <c r="C1270" s="12" t="str">
        <f>VLOOKUP(B1270,'Insumos e Serviços'!$A:$F,2,0)</f>
        <v>SINAPI</v>
      </c>
      <c r="D1270" s="13" t="str">
        <f>VLOOKUP(B1270,'Insumos e Serviços'!$A:$F,4,0)</f>
        <v>ENCANADOR OU BOMBEIRO HIDRÁULICO COM ENCARGOS COMPLEMENTARES</v>
      </c>
      <c r="E1270" s="12" t="str">
        <f>VLOOKUP(B1270,'Insumos e Serviços'!$A:$F,5,0)</f>
        <v>H</v>
      </c>
      <c r="F1270" s="66">
        <v>6.5000000000000002E-2</v>
      </c>
      <c r="G1270" s="15">
        <f>VLOOKUP(B1270,'Insumos e Serviços'!$A:$F,6,0)</f>
        <v>22.76</v>
      </c>
      <c r="H1270" s="15">
        <f t="shared" ref="H1270:H1274" si="150">TRUNC(F1270*G1270,2)</f>
        <v>1.47</v>
      </c>
    </row>
    <row r="1271" spans="1:8" x14ac:dyDescent="0.2">
      <c r="A1271" s="13" t="str">
        <f>VLOOKUP(B1271,'Insumos e Serviços'!$A:$F,3,0)</f>
        <v>Composição</v>
      </c>
      <c r="B1271" s="12" t="s">
        <v>3379</v>
      </c>
      <c r="C1271" s="12" t="str">
        <f>VLOOKUP(B1271,'Insumos e Serviços'!$A:$F,2,0)</f>
        <v>SINAPI</v>
      </c>
      <c r="D1271" s="13" t="str">
        <f>VLOOKUP(B1271,'Insumos e Serviços'!$A:$F,4,0)</f>
        <v>SERVENTE COM ENCARGOS COMPLEMENTARES</v>
      </c>
      <c r="E1271" s="12" t="str">
        <f>VLOOKUP(B1271,'Insumos e Serviços'!$A:$F,5,0)</f>
        <v>H</v>
      </c>
      <c r="F1271" s="66">
        <v>6.5000000000000002E-2</v>
      </c>
      <c r="G1271" s="15">
        <f>VLOOKUP(B1271,'Insumos e Serviços'!$A:$F,6,0)</f>
        <v>17.170000000000002</v>
      </c>
      <c r="H1271" s="15">
        <f t="shared" si="150"/>
        <v>1.1100000000000001</v>
      </c>
    </row>
    <row r="1272" spans="1:8" x14ac:dyDescent="0.2">
      <c r="A1272" s="13" t="str">
        <f>VLOOKUP(B1272,'Insumos e Serviços'!$A:$F,3,0)</f>
        <v>Insumo</v>
      </c>
      <c r="B1272" s="12" t="s">
        <v>2979</v>
      </c>
      <c r="C1272" s="12" t="str">
        <f>VLOOKUP(B1272,'Insumos e Serviços'!$A:$F,2,0)</f>
        <v>SINAPI</v>
      </c>
      <c r="D1272" s="13" t="str">
        <f>VLOOKUP(B1272,'Insumos e Serviços'!$A:$F,4,0)</f>
        <v>ADESIVO PLASTICO PARA PVC, FRASCO COM 850 GR</v>
      </c>
      <c r="E1272" s="12" t="str">
        <f>VLOOKUP(B1272,'Insumos e Serviços'!$A:$F,5,0)</f>
        <v>UN</v>
      </c>
      <c r="F1272" s="66">
        <v>7.0000000000000001E-3</v>
      </c>
      <c r="G1272" s="15">
        <f>VLOOKUP(B1272,'Insumos e Serviços'!$A:$F,6,0)</f>
        <v>79.489999999999995</v>
      </c>
      <c r="H1272" s="15">
        <f t="shared" si="150"/>
        <v>0.55000000000000004</v>
      </c>
    </row>
    <row r="1273" spans="1:8" x14ac:dyDescent="0.2">
      <c r="A1273" s="13" t="str">
        <f>VLOOKUP(B1273,'Insumos e Serviços'!$A:$F,3,0)</f>
        <v>Insumo</v>
      </c>
      <c r="B1273" s="12" t="s">
        <v>3030</v>
      </c>
      <c r="C1273" s="12" t="str">
        <f>VLOOKUP(B1273,'Insumos e Serviços'!$A:$F,2,0)</f>
        <v>SINAPI</v>
      </c>
      <c r="D1273" s="13" t="str">
        <f>VLOOKUP(B1273,'Insumos e Serviços'!$A:$F,4,0)</f>
        <v>SOLUCAO LIMPADORA PARA PVC, FRASCO COM 1000 CM3</v>
      </c>
      <c r="E1273" s="12" t="str">
        <f>VLOOKUP(B1273,'Insumos e Serviços'!$A:$F,5,0)</f>
        <v>UN</v>
      </c>
      <c r="F1273" s="66">
        <v>5.0000000000000001E-3</v>
      </c>
      <c r="G1273" s="15">
        <f>VLOOKUP(B1273,'Insumos e Serviços'!$A:$F,6,0)</f>
        <v>69.03</v>
      </c>
      <c r="H1273" s="15">
        <f t="shared" si="150"/>
        <v>0.34</v>
      </c>
    </row>
    <row r="1274" spans="1:8" ht="15" thickBot="1" x14ac:dyDescent="0.25">
      <c r="A1274" s="13" t="str">
        <f>VLOOKUP(B1274,'Insumos e Serviços'!$A:$F,3,0)</f>
        <v>Insumo</v>
      </c>
      <c r="B1274" s="12" t="s">
        <v>2270</v>
      </c>
      <c r="C1274" s="12" t="str">
        <f>VLOOKUP(B1274,'Insumos e Serviços'!$A:$F,2,0)</f>
        <v>SINAPI</v>
      </c>
      <c r="D1274" s="13" t="str">
        <f>VLOOKUP(B1274,'Insumos e Serviços'!$A:$F,4,0)</f>
        <v>TERMINAL DE VENTILACAO, 50 MM, SERIE NORMAL, ESGOTO PREDIAL</v>
      </c>
      <c r="E1274" s="12" t="str">
        <f>VLOOKUP(B1274,'Insumos e Serviços'!$A:$F,5,0)</f>
        <v>UN</v>
      </c>
      <c r="F1274" s="66">
        <v>1</v>
      </c>
      <c r="G1274" s="15">
        <f>VLOOKUP(B1274,'Insumos e Serviços'!$A:$F,6,0)</f>
        <v>6.55</v>
      </c>
      <c r="H1274" s="15">
        <f t="shared" si="150"/>
        <v>6.55</v>
      </c>
    </row>
    <row r="1275" spans="1:8" ht="15" thickTop="1" x14ac:dyDescent="0.2">
      <c r="A1275" s="54"/>
      <c r="B1275" s="79"/>
      <c r="C1275" s="54"/>
      <c r="D1275" s="54"/>
      <c r="E1275" s="54"/>
      <c r="F1275" s="54"/>
      <c r="G1275" s="54"/>
      <c r="H1275" s="54"/>
    </row>
    <row r="1276" spans="1:8" ht="22.5" x14ac:dyDescent="0.2">
      <c r="A1276" s="68" t="s">
        <v>1057</v>
      </c>
      <c r="B1276" s="67" t="str">
        <f>VLOOKUP(A1276,'Orçamento Sintético'!$A:$H,2,0)</f>
        <v xml:space="preserve"> MPDFT0324 </v>
      </c>
      <c r="C1276" s="67" t="str">
        <f>VLOOKUP(A1276,'Orçamento Sintético'!$A:$H,3,0)</f>
        <v>Próprio</v>
      </c>
      <c r="D1276" s="68" t="str">
        <f>VLOOKUP(A1276,'Orçamento Sintético'!$A:$H,4,0)</f>
        <v>Copia da SINAPI (89611) - Terminal de ventilação, PVC, DN 75mm - fornecimento e instalação</v>
      </c>
      <c r="E1276" s="67" t="str">
        <f>VLOOKUP(A1276,'Orçamento Sintético'!$A:$H,5,0)</f>
        <v>UN</v>
      </c>
      <c r="F1276" s="113"/>
      <c r="G1276" s="114"/>
      <c r="H1276" s="116">
        <f>SUM(H1277:H1282)</f>
        <v>21.91</v>
      </c>
    </row>
    <row r="1277" spans="1:8" x14ac:dyDescent="0.2">
      <c r="A1277" s="13" t="str">
        <f>VLOOKUP(B1277,'Insumos e Serviços'!$A:$F,3,0)</f>
        <v>Composição</v>
      </c>
      <c r="B1277" s="12" t="s">
        <v>3393</v>
      </c>
      <c r="C1277" s="12" t="str">
        <f>VLOOKUP(B1277,'Insumos e Serviços'!$A:$F,2,0)</f>
        <v>SINAPI</v>
      </c>
      <c r="D1277" s="13" t="str">
        <f>VLOOKUP(B1277,'Insumos e Serviços'!$A:$F,4,0)</f>
        <v>AUXILIAR DE ENCANADOR OU BOMBEIRO HIDRÁULICO COM ENCARGOS COMPLEMENTARES</v>
      </c>
      <c r="E1277" s="12" t="str">
        <f>VLOOKUP(B1277,'Insumos e Serviços'!$A:$F,5,0)</f>
        <v>H</v>
      </c>
      <c r="F1277" s="66">
        <v>0.104</v>
      </c>
      <c r="G1277" s="15">
        <f>VLOOKUP(B1277,'Insumos e Serviços'!$A:$F,6,0)</f>
        <v>17.78</v>
      </c>
      <c r="H1277" s="15">
        <f t="shared" ref="H1277:H1282" si="151">TRUNC(F1277*G1277,2)</f>
        <v>1.84</v>
      </c>
    </row>
    <row r="1278" spans="1:8" x14ac:dyDescent="0.2">
      <c r="A1278" s="13" t="str">
        <f>VLOOKUP(B1278,'Insumos e Serviços'!$A:$F,3,0)</f>
        <v>Composição</v>
      </c>
      <c r="B1278" s="12" t="s">
        <v>3395</v>
      </c>
      <c r="C1278" s="12" t="str">
        <f>VLOOKUP(B1278,'Insumos e Serviços'!$A:$F,2,0)</f>
        <v>SINAPI</v>
      </c>
      <c r="D1278" s="13" t="str">
        <f>VLOOKUP(B1278,'Insumos e Serviços'!$A:$F,4,0)</f>
        <v>ENCANADOR OU BOMBEIRO HIDRÁULICO COM ENCARGOS COMPLEMENTARES</v>
      </c>
      <c r="E1278" s="12" t="str">
        <f>VLOOKUP(B1278,'Insumos e Serviços'!$A:$F,5,0)</f>
        <v>H</v>
      </c>
      <c r="F1278" s="66">
        <v>0.104</v>
      </c>
      <c r="G1278" s="15">
        <f>VLOOKUP(B1278,'Insumos e Serviços'!$A:$F,6,0)</f>
        <v>22.76</v>
      </c>
      <c r="H1278" s="15">
        <f t="shared" si="151"/>
        <v>2.36</v>
      </c>
    </row>
    <row r="1279" spans="1:8" x14ac:dyDescent="0.2">
      <c r="A1279" s="13" t="str">
        <f>VLOOKUP(B1279,'Insumos e Serviços'!$A:$F,3,0)</f>
        <v>Insumo</v>
      </c>
      <c r="B1279" s="12" t="s">
        <v>2979</v>
      </c>
      <c r="C1279" s="12" t="str">
        <f>VLOOKUP(B1279,'Insumos e Serviços'!$A:$F,2,0)</f>
        <v>SINAPI</v>
      </c>
      <c r="D1279" s="13" t="str">
        <f>VLOOKUP(B1279,'Insumos e Serviços'!$A:$F,4,0)</f>
        <v>ADESIVO PLASTICO PARA PVC, FRASCO COM 850 GR</v>
      </c>
      <c r="E1279" s="12" t="str">
        <f>VLOOKUP(B1279,'Insumos e Serviços'!$A:$F,5,0)</f>
        <v>UN</v>
      </c>
      <c r="F1279" s="66">
        <v>0.04</v>
      </c>
      <c r="G1279" s="15">
        <f>VLOOKUP(B1279,'Insumos e Serviços'!$A:$F,6,0)</f>
        <v>79.489999999999995</v>
      </c>
      <c r="H1279" s="15">
        <f t="shared" si="151"/>
        <v>3.17</v>
      </c>
    </row>
    <row r="1280" spans="1:8" x14ac:dyDescent="0.2">
      <c r="A1280" s="13" t="str">
        <f>VLOOKUP(B1280,'Insumos e Serviços'!$A:$F,3,0)</f>
        <v>Insumo</v>
      </c>
      <c r="B1280" s="12" t="s">
        <v>3030</v>
      </c>
      <c r="C1280" s="12" t="str">
        <f>VLOOKUP(B1280,'Insumos e Serviços'!$A:$F,2,0)</f>
        <v>SINAPI</v>
      </c>
      <c r="D1280" s="13" t="str">
        <f>VLOOKUP(B1280,'Insumos e Serviços'!$A:$F,4,0)</f>
        <v>SOLUCAO LIMPADORA PARA PVC, FRASCO COM 1000 CM3</v>
      </c>
      <c r="E1280" s="12" t="str">
        <f>VLOOKUP(B1280,'Insumos e Serviços'!$A:$F,5,0)</f>
        <v>UN</v>
      </c>
      <c r="F1280" s="66">
        <v>5.1999999999999998E-2</v>
      </c>
      <c r="G1280" s="15">
        <f>VLOOKUP(B1280,'Insumos e Serviços'!$A:$F,6,0)</f>
        <v>69.03</v>
      </c>
      <c r="H1280" s="15">
        <f t="shared" si="151"/>
        <v>3.58</v>
      </c>
    </row>
    <row r="1281" spans="1:8" x14ac:dyDescent="0.2">
      <c r="A1281" s="13" t="str">
        <f>VLOOKUP(B1281,'Insumos e Serviços'!$A:$F,3,0)</f>
        <v>Insumo</v>
      </c>
      <c r="B1281" s="12" t="s">
        <v>2601</v>
      </c>
      <c r="C1281" s="12" t="str">
        <f>VLOOKUP(B1281,'Insumos e Serviços'!$A:$F,2,0)</f>
        <v>SINAPI</v>
      </c>
      <c r="D1281" s="13" t="str">
        <f>VLOOKUP(B1281,'Insumos e Serviços'!$A:$F,4,0)</f>
        <v>LIXA D'AGUA EM FOLHA, GRAO 100</v>
      </c>
      <c r="E1281" s="12" t="str">
        <f>VLOOKUP(B1281,'Insumos e Serviços'!$A:$F,5,0)</f>
        <v>UN</v>
      </c>
      <c r="F1281" s="66">
        <v>3.5000000000000003E-2</v>
      </c>
      <c r="G1281" s="15">
        <f>VLOOKUP(B1281,'Insumos e Serviços'!$A:$F,6,0)</f>
        <v>2.0499999999999998</v>
      </c>
      <c r="H1281" s="15">
        <f t="shared" si="151"/>
        <v>7.0000000000000007E-2</v>
      </c>
    </row>
    <row r="1282" spans="1:8" ht="15" thickBot="1" x14ac:dyDescent="0.25">
      <c r="A1282" s="13" t="str">
        <f>VLOOKUP(B1282,'Insumos e Serviços'!$A:$F,3,0)</f>
        <v>Insumo</v>
      </c>
      <c r="B1282" s="12" t="s">
        <v>2316</v>
      </c>
      <c r="C1282" s="12" t="str">
        <f>VLOOKUP(B1282,'Insumos e Serviços'!$A:$F,2,0)</f>
        <v>SINAPI</v>
      </c>
      <c r="D1282" s="13" t="str">
        <f>VLOOKUP(B1282,'Insumos e Serviços'!$A:$F,4,0)</f>
        <v>TERMINAL DE VENTILACAO, 75 MM, SERIE NORMAL, ESGOTO PREDIAL</v>
      </c>
      <c r="E1282" s="12" t="str">
        <f>VLOOKUP(B1282,'Insumos e Serviços'!$A:$F,5,0)</f>
        <v>UN</v>
      </c>
      <c r="F1282" s="66">
        <v>1</v>
      </c>
      <c r="G1282" s="15">
        <f>VLOOKUP(B1282,'Insumos e Serviços'!$A:$F,6,0)</f>
        <v>10.89</v>
      </c>
      <c r="H1282" s="15">
        <f t="shared" si="151"/>
        <v>10.89</v>
      </c>
    </row>
    <row r="1283" spans="1:8" ht="15" thickTop="1" x14ac:dyDescent="0.2">
      <c r="A1283" s="54"/>
      <c r="B1283" s="79"/>
      <c r="C1283" s="54"/>
      <c r="D1283" s="54"/>
      <c r="E1283" s="54"/>
      <c r="F1283" s="54"/>
      <c r="G1283" s="54"/>
      <c r="H1283" s="54"/>
    </row>
    <row r="1284" spans="1:8" ht="22.5" x14ac:dyDescent="0.2">
      <c r="A1284" s="68" t="s">
        <v>1060</v>
      </c>
      <c r="B1284" s="67" t="str">
        <f>VLOOKUP(A1284,'Orçamento Sintético'!$A:$H,2,0)</f>
        <v xml:space="preserve"> MPDFT0323 </v>
      </c>
      <c r="C1284" s="67" t="str">
        <f>VLOOKUP(A1284,'Orçamento Sintético'!$A:$H,3,0)</f>
        <v>Próprio</v>
      </c>
      <c r="D1284" s="68" t="str">
        <f>VLOOKUP(A1284,'Orçamento Sintético'!$A:$H,4,0)</f>
        <v>Copia da SINAPI (89614) - Terminal de ventilação, PVC, DN 100mm - fornecimento e instalação</v>
      </c>
      <c r="E1284" s="67" t="str">
        <f>VLOOKUP(A1284,'Orçamento Sintético'!$A:$H,5,0)</f>
        <v>UN</v>
      </c>
      <c r="F1284" s="113"/>
      <c r="G1284" s="114"/>
      <c r="H1284" s="116">
        <f>SUM(H1285:H1290)</f>
        <v>29.46</v>
      </c>
    </row>
    <row r="1285" spans="1:8" x14ac:dyDescent="0.2">
      <c r="A1285" s="13" t="str">
        <f>VLOOKUP(B1285,'Insumos e Serviços'!$A:$F,3,0)</f>
        <v>Composição</v>
      </c>
      <c r="B1285" s="12" t="s">
        <v>3393</v>
      </c>
      <c r="C1285" s="12" t="str">
        <f>VLOOKUP(B1285,'Insumos e Serviços'!$A:$F,2,0)</f>
        <v>SINAPI</v>
      </c>
      <c r="D1285" s="13" t="str">
        <f>VLOOKUP(B1285,'Insumos e Serviços'!$A:$F,4,0)</f>
        <v>AUXILIAR DE ENCANADOR OU BOMBEIRO HIDRÁULICO COM ENCARGOS COMPLEMENTARES</v>
      </c>
      <c r="E1285" s="12" t="str">
        <f>VLOOKUP(B1285,'Insumos e Serviços'!$A:$F,5,0)</f>
        <v>H</v>
      </c>
      <c r="F1285" s="66">
        <v>0.11700000000000001</v>
      </c>
      <c r="G1285" s="15">
        <f>VLOOKUP(B1285,'Insumos e Serviços'!$A:$F,6,0)</f>
        <v>17.78</v>
      </c>
      <c r="H1285" s="15">
        <f t="shared" ref="H1285:H1290" si="152">TRUNC(F1285*G1285,2)</f>
        <v>2.08</v>
      </c>
    </row>
    <row r="1286" spans="1:8" x14ac:dyDescent="0.2">
      <c r="A1286" s="13" t="str">
        <f>VLOOKUP(B1286,'Insumos e Serviços'!$A:$F,3,0)</f>
        <v>Composição</v>
      </c>
      <c r="B1286" s="12" t="s">
        <v>3395</v>
      </c>
      <c r="C1286" s="12" t="str">
        <f>VLOOKUP(B1286,'Insumos e Serviços'!$A:$F,2,0)</f>
        <v>SINAPI</v>
      </c>
      <c r="D1286" s="13" t="str">
        <f>VLOOKUP(B1286,'Insumos e Serviços'!$A:$F,4,0)</f>
        <v>ENCANADOR OU BOMBEIRO HIDRÁULICO COM ENCARGOS COMPLEMENTARES</v>
      </c>
      <c r="E1286" s="12" t="str">
        <f>VLOOKUP(B1286,'Insumos e Serviços'!$A:$F,5,0)</f>
        <v>H</v>
      </c>
      <c r="F1286" s="66">
        <v>0.11700000000000001</v>
      </c>
      <c r="G1286" s="15">
        <f>VLOOKUP(B1286,'Insumos e Serviços'!$A:$F,6,0)</f>
        <v>22.76</v>
      </c>
      <c r="H1286" s="15">
        <f t="shared" si="152"/>
        <v>2.66</v>
      </c>
    </row>
    <row r="1287" spans="1:8" x14ac:dyDescent="0.2">
      <c r="A1287" s="13" t="str">
        <f>VLOOKUP(B1287,'Insumos e Serviços'!$A:$F,3,0)</f>
        <v>Insumo</v>
      </c>
      <c r="B1287" s="12" t="s">
        <v>2979</v>
      </c>
      <c r="C1287" s="12" t="str">
        <f>VLOOKUP(B1287,'Insumos e Serviços'!$A:$F,2,0)</f>
        <v>SINAPI</v>
      </c>
      <c r="D1287" s="13" t="str">
        <f>VLOOKUP(B1287,'Insumos e Serviços'!$A:$F,4,0)</f>
        <v>ADESIVO PLASTICO PARA PVC, FRASCO COM 850 GR</v>
      </c>
      <c r="E1287" s="12" t="str">
        <f>VLOOKUP(B1287,'Insumos e Serviços'!$A:$F,5,0)</f>
        <v>UN</v>
      </c>
      <c r="F1287" s="66">
        <v>4.7E-2</v>
      </c>
      <c r="G1287" s="15">
        <f>VLOOKUP(B1287,'Insumos e Serviços'!$A:$F,6,0)</f>
        <v>79.489999999999995</v>
      </c>
      <c r="H1287" s="15">
        <f t="shared" si="152"/>
        <v>3.73</v>
      </c>
    </row>
    <row r="1288" spans="1:8" x14ac:dyDescent="0.2">
      <c r="A1288" s="13" t="str">
        <f>VLOOKUP(B1288,'Insumos e Serviços'!$A:$F,3,0)</f>
        <v>Insumo</v>
      </c>
      <c r="B1288" s="12" t="s">
        <v>3030</v>
      </c>
      <c r="C1288" s="12" t="str">
        <f>VLOOKUP(B1288,'Insumos e Serviços'!$A:$F,2,0)</f>
        <v>SINAPI</v>
      </c>
      <c r="D1288" s="13" t="str">
        <f>VLOOKUP(B1288,'Insumos e Serviços'!$A:$F,4,0)</f>
        <v>SOLUCAO LIMPADORA PARA PVC, FRASCO COM 1000 CM3</v>
      </c>
      <c r="E1288" s="12" t="str">
        <f>VLOOKUP(B1288,'Insumos e Serviços'!$A:$F,5,0)</f>
        <v>UN</v>
      </c>
      <c r="F1288" s="66">
        <v>0.06</v>
      </c>
      <c r="G1288" s="15">
        <f>VLOOKUP(B1288,'Insumos e Serviços'!$A:$F,6,0)</f>
        <v>69.03</v>
      </c>
      <c r="H1288" s="15">
        <f t="shared" si="152"/>
        <v>4.1399999999999997</v>
      </c>
    </row>
    <row r="1289" spans="1:8" x14ac:dyDescent="0.2">
      <c r="A1289" s="13" t="str">
        <f>VLOOKUP(B1289,'Insumos e Serviços'!$A:$F,3,0)</f>
        <v>Insumo</v>
      </c>
      <c r="B1289" s="12" t="s">
        <v>2601</v>
      </c>
      <c r="C1289" s="12" t="str">
        <f>VLOOKUP(B1289,'Insumos e Serviços'!$A:$F,2,0)</f>
        <v>SINAPI</v>
      </c>
      <c r="D1289" s="13" t="str">
        <f>VLOOKUP(B1289,'Insumos e Serviços'!$A:$F,4,0)</f>
        <v>LIXA D'AGUA EM FOLHA, GRAO 100</v>
      </c>
      <c r="E1289" s="12" t="str">
        <f>VLOOKUP(B1289,'Insumos e Serviços'!$A:$F,5,0)</f>
        <v>UN</v>
      </c>
      <c r="F1289" s="66">
        <v>3.9E-2</v>
      </c>
      <c r="G1289" s="15">
        <f>VLOOKUP(B1289,'Insumos e Serviços'!$A:$F,6,0)</f>
        <v>2.0499999999999998</v>
      </c>
      <c r="H1289" s="15">
        <f t="shared" si="152"/>
        <v>7.0000000000000007E-2</v>
      </c>
    </row>
    <row r="1290" spans="1:8" ht="15" thickBot="1" x14ac:dyDescent="0.25">
      <c r="A1290" s="13" t="str">
        <f>VLOOKUP(B1290,'Insumos e Serviços'!$A:$F,3,0)</f>
        <v>Insumo</v>
      </c>
      <c r="B1290" s="12" t="s">
        <v>2342</v>
      </c>
      <c r="C1290" s="12" t="str">
        <f>VLOOKUP(B1290,'Insumos e Serviços'!$A:$F,2,0)</f>
        <v>SINAPI</v>
      </c>
      <c r="D1290" s="13" t="str">
        <f>VLOOKUP(B1290,'Insumos e Serviços'!$A:$F,4,0)</f>
        <v>TERMINAL DE VENTILACAO, 100 MM, SERIE NORMAL, ESGOTO PREDIAL</v>
      </c>
      <c r="E1290" s="12" t="str">
        <f>VLOOKUP(B1290,'Insumos e Serviços'!$A:$F,5,0)</f>
        <v>UN</v>
      </c>
      <c r="F1290" s="66">
        <v>1</v>
      </c>
      <c r="G1290" s="15">
        <f>VLOOKUP(B1290,'Insumos e Serviços'!$A:$F,6,0)</f>
        <v>16.78</v>
      </c>
      <c r="H1290" s="15">
        <f t="shared" si="152"/>
        <v>16.78</v>
      </c>
    </row>
    <row r="1291" spans="1:8" ht="15" thickTop="1" x14ac:dyDescent="0.2">
      <c r="A1291" s="54"/>
      <c r="B1291" s="79"/>
      <c r="C1291" s="54"/>
      <c r="D1291" s="54"/>
      <c r="E1291" s="54"/>
      <c r="F1291" s="54"/>
      <c r="G1291" s="54"/>
      <c r="H1291" s="54"/>
    </row>
    <row r="1292" spans="1:8" x14ac:dyDescent="0.2">
      <c r="A1292" s="62" t="s">
        <v>1063</v>
      </c>
      <c r="B1292" s="64"/>
      <c r="C1292" s="62"/>
      <c r="D1292" s="62" t="s">
        <v>1004</v>
      </c>
      <c r="E1292" s="64"/>
      <c r="F1292" s="65"/>
      <c r="G1292" s="63"/>
      <c r="H1292" s="75"/>
    </row>
    <row r="1293" spans="1:8" ht="22.5" x14ac:dyDescent="0.2">
      <c r="A1293" s="68" t="s">
        <v>1064</v>
      </c>
      <c r="B1293" s="67" t="str">
        <f>VLOOKUP(A1293,'Orçamento Sintético'!$A:$H,2,0)</f>
        <v xml:space="preserve"> MPDFT0318 </v>
      </c>
      <c r="C1293" s="67" t="str">
        <f>VLOOKUP(A1293,'Orçamento Sintético'!$A:$H,3,0)</f>
        <v>Próprio</v>
      </c>
      <c r="D1293" s="68" t="str">
        <f>VLOOKUP(A1293,'Orçamento Sintético'!$A:$H,4,0)</f>
        <v>Cópia da Sinapi (102118) - Bomba tipo submergível trifásica 220/380V, 2CV. Ref.: DS 76-50 Dancor</v>
      </c>
      <c r="E1293" s="67" t="str">
        <f>VLOOKUP(A1293,'Orçamento Sintético'!$A:$H,5,0)</f>
        <v>un</v>
      </c>
      <c r="F1293" s="113"/>
      <c r="G1293" s="114"/>
      <c r="H1293" s="116">
        <f>SUM(H1294:H1301)</f>
        <v>4061.2499999999995</v>
      </c>
    </row>
    <row r="1294" spans="1:8" x14ac:dyDescent="0.2">
      <c r="A1294" s="13" t="str">
        <f>VLOOKUP(B1294,'Insumos e Serviços'!$A:$F,3,0)</f>
        <v>Composição</v>
      </c>
      <c r="B1294" s="12" t="s">
        <v>3397</v>
      </c>
      <c r="C1294" s="12" t="str">
        <f>VLOOKUP(B1294,'Insumos e Serviços'!$A:$F,2,0)</f>
        <v>SINAPI</v>
      </c>
      <c r="D1294" s="13" t="str">
        <f>VLOOKUP(B1294,'Insumos e Serviços'!$A:$F,4,0)</f>
        <v>AUXILIAR DE ELETRICISTA COM ENCARGOS COMPLEMENTARES</v>
      </c>
      <c r="E1294" s="12" t="str">
        <f>VLOOKUP(B1294,'Insumos e Serviços'!$A:$F,5,0)</f>
        <v>H</v>
      </c>
      <c r="F1294" s="66">
        <v>0.63300000000000001</v>
      </c>
      <c r="G1294" s="15">
        <f>VLOOKUP(B1294,'Insumos e Serviços'!$A:$F,6,0)</f>
        <v>18.28</v>
      </c>
      <c r="H1294" s="15">
        <f t="shared" ref="H1294:H1301" si="153">TRUNC(F1294*G1294,2)</f>
        <v>11.57</v>
      </c>
    </row>
    <row r="1295" spans="1:8" x14ac:dyDescent="0.2">
      <c r="A1295" s="13" t="str">
        <f>VLOOKUP(B1295,'Insumos e Serviços'!$A:$F,3,0)</f>
        <v>Composição</v>
      </c>
      <c r="B1295" s="12" t="s">
        <v>3393</v>
      </c>
      <c r="C1295" s="12" t="str">
        <f>VLOOKUP(B1295,'Insumos e Serviços'!$A:$F,2,0)</f>
        <v>SINAPI</v>
      </c>
      <c r="D1295" s="13" t="str">
        <f>VLOOKUP(B1295,'Insumos e Serviços'!$A:$F,4,0)</f>
        <v>AUXILIAR DE ENCANADOR OU BOMBEIRO HIDRÁULICO COM ENCARGOS COMPLEMENTARES</v>
      </c>
      <c r="E1295" s="12" t="str">
        <f>VLOOKUP(B1295,'Insumos e Serviços'!$A:$F,5,0)</f>
        <v>H</v>
      </c>
      <c r="F1295" s="66">
        <v>2.2774000000000001</v>
      </c>
      <c r="G1295" s="15">
        <f>VLOOKUP(B1295,'Insumos e Serviços'!$A:$F,6,0)</f>
        <v>17.78</v>
      </c>
      <c r="H1295" s="15">
        <f t="shared" si="153"/>
        <v>40.49</v>
      </c>
    </row>
    <row r="1296" spans="1:8" x14ac:dyDescent="0.2">
      <c r="A1296" s="13" t="str">
        <f>VLOOKUP(B1296,'Insumos e Serviços'!$A:$F,3,0)</f>
        <v>Composição</v>
      </c>
      <c r="B1296" s="12" t="s">
        <v>3399</v>
      </c>
      <c r="C1296" s="12" t="str">
        <f>VLOOKUP(B1296,'Insumos e Serviços'!$A:$F,2,0)</f>
        <v>SINAPI</v>
      </c>
      <c r="D1296" s="13" t="str">
        <f>VLOOKUP(B1296,'Insumos e Serviços'!$A:$F,4,0)</f>
        <v>ELETRICISTA COM ENCARGOS COMPLEMENTARES</v>
      </c>
      <c r="E1296" s="12" t="str">
        <f>VLOOKUP(B1296,'Insumos e Serviços'!$A:$F,5,0)</f>
        <v>H</v>
      </c>
      <c r="F1296" s="66">
        <v>0.63300000000000001</v>
      </c>
      <c r="G1296" s="15">
        <f>VLOOKUP(B1296,'Insumos e Serviços'!$A:$F,6,0)</f>
        <v>23.44</v>
      </c>
      <c r="H1296" s="15">
        <f t="shared" si="153"/>
        <v>14.83</v>
      </c>
    </row>
    <row r="1297" spans="1:8" x14ac:dyDescent="0.2">
      <c r="A1297" s="13" t="str">
        <f>VLOOKUP(B1297,'Insumos e Serviços'!$A:$F,3,0)</f>
        <v>Composição</v>
      </c>
      <c r="B1297" s="12" t="s">
        <v>3395</v>
      </c>
      <c r="C1297" s="12" t="str">
        <f>VLOOKUP(B1297,'Insumos e Serviços'!$A:$F,2,0)</f>
        <v>SINAPI</v>
      </c>
      <c r="D1297" s="13" t="str">
        <f>VLOOKUP(B1297,'Insumos e Serviços'!$A:$F,4,0)</f>
        <v>ENCANADOR OU BOMBEIRO HIDRÁULICO COM ENCARGOS COMPLEMENTARES</v>
      </c>
      <c r="E1297" s="12" t="str">
        <f>VLOOKUP(B1297,'Insumos e Serviços'!$A:$F,5,0)</f>
        <v>H</v>
      </c>
      <c r="F1297" s="66">
        <v>2.2774000000000001</v>
      </c>
      <c r="G1297" s="15">
        <f>VLOOKUP(B1297,'Insumos e Serviços'!$A:$F,6,0)</f>
        <v>22.76</v>
      </c>
      <c r="H1297" s="15">
        <f t="shared" si="153"/>
        <v>51.83</v>
      </c>
    </row>
    <row r="1298" spans="1:8" ht="45" x14ac:dyDescent="0.2">
      <c r="A1298" s="13" t="str">
        <f>VLOOKUP(B1298,'Insumos e Serviços'!$A:$F,3,0)</f>
        <v>Insumo</v>
      </c>
      <c r="B1298" s="12" t="s">
        <v>3212</v>
      </c>
      <c r="C1298" s="12" t="str">
        <f>VLOOKUP(B1298,'Insumos e Serviços'!$A:$F,2,0)</f>
        <v>Próprio</v>
      </c>
      <c r="D1298" s="13" t="str">
        <f>VLOOKUP(B1298,'Insumos e Serviços'!$A:$F,4,0)</f>
        <v>Bomba tipo submersível, potência 2 CV, vazão 6,8 m³/h, altura manométrica 10,0 mca, diâmetro do rotor 162 mm - 4 polos, motor trifásico tensão 220/380V - 60Hz, rotação do rotor 1750 rpm, grau de proteção IP 68, diâmetro elevação 3", diâmetro máx. sólidos 50 mm.  Marca referência: Dancor. Modelo: DS 76-50</v>
      </c>
      <c r="E1298" s="12" t="str">
        <f>VLOOKUP(B1298,'Insumos e Serviços'!$A:$F,5,0)</f>
        <v>un</v>
      </c>
      <c r="F1298" s="66">
        <v>1</v>
      </c>
      <c r="G1298" s="15">
        <f>VLOOKUP(B1298,'Insumos e Serviços'!$A:$F,6,0)</f>
        <v>3937.6</v>
      </c>
      <c r="H1298" s="15">
        <f t="shared" si="153"/>
        <v>3937.6</v>
      </c>
    </row>
    <row r="1299" spans="1:8" ht="22.5" x14ac:dyDescent="0.2">
      <c r="A1299" s="13" t="str">
        <f>VLOOKUP(B1299,'Insumos e Serviços'!$A:$F,3,0)</f>
        <v>Insumo</v>
      </c>
      <c r="B1299" s="12" t="s">
        <v>2757</v>
      </c>
      <c r="C1299" s="12" t="str">
        <f>VLOOKUP(B1299,'Insumos e Serviços'!$A:$F,2,0)</f>
        <v>SINAPI</v>
      </c>
      <c r="D1299" s="13" t="str">
        <f>VLOOKUP(B1299,'Insumos e Serviços'!$A:$F,4,0)</f>
        <v>ARRUELA REDONDA DE LATAO, DIAMETRO EXTERNO = 34 MM, ESPESSURA = 2,5 MM, DIAMETRO DO FURO = 17 MM</v>
      </c>
      <c r="E1299" s="12" t="str">
        <f>VLOOKUP(B1299,'Insumos e Serviços'!$A:$F,5,0)</f>
        <v>UN</v>
      </c>
      <c r="F1299" s="66">
        <v>4</v>
      </c>
      <c r="G1299" s="15">
        <f>VLOOKUP(B1299,'Insumos e Serviços'!$A:$F,6,0)</f>
        <v>0.9</v>
      </c>
      <c r="H1299" s="15">
        <f t="shared" si="153"/>
        <v>3.6</v>
      </c>
    </row>
    <row r="1300" spans="1:8" x14ac:dyDescent="0.2">
      <c r="A1300" s="13" t="str">
        <f>VLOOKUP(B1300,'Insumos e Serviços'!$A:$F,3,0)</f>
        <v>Insumo</v>
      </c>
      <c r="B1300" s="12" t="s">
        <v>2670</v>
      </c>
      <c r="C1300" s="12" t="str">
        <f>VLOOKUP(B1300,'Insumos e Serviços'!$A:$F,2,0)</f>
        <v>SINAPI</v>
      </c>
      <c r="D1300" s="13" t="str">
        <f>VLOOKUP(B1300,'Insumos e Serviços'!$A:$F,4,0)</f>
        <v>VERGALHAO ZINCADO ROSCA TOTAL, 1/4 " (6,3 MM)</v>
      </c>
      <c r="E1300" s="12" t="str">
        <f>VLOOKUP(B1300,'Insumos e Serviços'!$A:$F,5,0)</f>
        <v>M</v>
      </c>
      <c r="F1300" s="66">
        <v>0.2</v>
      </c>
      <c r="G1300" s="15">
        <f>VLOOKUP(B1300,'Insumos e Serviços'!$A:$F,6,0)</f>
        <v>3.67</v>
      </c>
      <c r="H1300" s="15">
        <f t="shared" si="153"/>
        <v>0.73</v>
      </c>
    </row>
    <row r="1301" spans="1:8" ht="15" thickBot="1" x14ac:dyDescent="0.25">
      <c r="A1301" s="13" t="str">
        <f>VLOOKUP(B1301,'Insumos e Serviços'!$A:$F,3,0)</f>
        <v>Insumo</v>
      </c>
      <c r="B1301" s="12" t="s">
        <v>2474</v>
      </c>
      <c r="C1301" s="12" t="str">
        <f>VLOOKUP(B1301,'Insumos e Serviços'!$A:$F,2,0)</f>
        <v>SINAPI</v>
      </c>
      <c r="D1301" s="13" t="str">
        <f>VLOOKUP(B1301,'Insumos e Serviços'!$A:$F,4,0)</f>
        <v>PORCA ZINCADA, SEXTAVADA, DIAMETRO 1/4"</v>
      </c>
      <c r="E1301" s="12" t="str">
        <f>VLOOKUP(B1301,'Insumos e Serviços'!$A:$F,5,0)</f>
        <v>UN</v>
      </c>
      <c r="F1301" s="66">
        <v>4</v>
      </c>
      <c r="G1301" s="15">
        <f>VLOOKUP(B1301,'Insumos e Serviços'!$A:$F,6,0)</f>
        <v>0.15</v>
      </c>
      <c r="H1301" s="15">
        <f t="shared" si="153"/>
        <v>0.6</v>
      </c>
    </row>
    <row r="1302" spans="1:8" ht="15" thickTop="1" x14ac:dyDescent="0.2">
      <c r="A1302" s="54"/>
      <c r="B1302" s="79"/>
      <c r="C1302" s="54"/>
      <c r="D1302" s="54"/>
      <c r="E1302" s="54"/>
      <c r="F1302" s="54"/>
      <c r="G1302" s="54"/>
      <c r="H1302" s="54"/>
    </row>
    <row r="1303" spans="1:8" ht="22.5" x14ac:dyDescent="0.2">
      <c r="A1303" s="68" t="s">
        <v>1065</v>
      </c>
      <c r="B1303" s="67" t="str">
        <f>VLOOKUP(A1303,'Orçamento Sintético'!$A:$H,2,0)</f>
        <v xml:space="preserve"> MPDFT0137 </v>
      </c>
      <c r="C1303" s="67" t="str">
        <f>VLOOKUP(A1303,'Orçamento Sintético'!$A:$H,3,0)</f>
        <v>Próprio</v>
      </c>
      <c r="D1303" s="68" t="str">
        <f>VLOOKUP(A1303,'Orçamento Sintético'!$A:$H,4,0)</f>
        <v>Conjunto de conexões para instalação de bombas para reservatório inferior e recalque de esgoto</v>
      </c>
      <c r="E1303" s="67" t="str">
        <f>VLOOKUP(A1303,'Orçamento Sintético'!$A:$H,5,0)</f>
        <v>cj</v>
      </c>
      <c r="F1303" s="113"/>
      <c r="G1303" s="114"/>
      <c r="H1303" s="116">
        <f>SUM(H1304:H1324)</f>
        <v>3947.8300000000004</v>
      </c>
    </row>
    <row r="1304" spans="1:8" ht="22.5" x14ac:dyDescent="0.2">
      <c r="A1304" s="13" t="str">
        <f>VLOOKUP(B1304,'Insumos e Serviços'!$A:$F,3,0)</f>
        <v>Composição</v>
      </c>
      <c r="B1304" s="12" t="s">
        <v>3596</v>
      </c>
      <c r="C1304" s="12" t="str">
        <f>VLOOKUP(B1304,'Insumos e Serviços'!$A:$F,2,0)</f>
        <v>SINAPI</v>
      </c>
      <c r="D1304" s="13" t="str">
        <f>VLOOKUP(B1304,'Insumos e Serviços'!$A:$F,4,0)</f>
        <v>UNIÃO, EM FERRO GALVANIZADO, DN 80 (3"), CONEXÃO ROSQUEADA, INSTALADO EM PRUMADAS - FORNECIMENTO E INSTALAÇÃO. AF_12/2015</v>
      </c>
      <c r="E1304" s="12" t="str">
        <f>VLOOKUP(B1304,'Insumos e Serviços'!$A:$F,5,0)</f>
        <v>UN</v>
      </c>
      <c r="F1304" s="66">
        <v>4</v>
      </c>
      <c r="G1304" s="15">
        <f>VLOOKUP(B1304,'Insumos e Serviços'!$A:$F,6,0)</f>
        <v>195.85</v>
      </c>
      <c r="H1304" s="15">
        <f t="shared" ref="H1304:H1324" si="154">TRUNC(F1304*G1304,2)</f>
        <v>783.4</v>
      </c>
    </row>
    <row r="1305" spans="1:8" ht="22.5" x14ac:dyDescent="0.2">
      <c r="A1305" s="13" t="str">
        <f>VLOOKUP(B1305,'Insumos e Serviços'!$A:$F,3,0)</f>
        <v>Composição</v>
      </c>
      <c r="B1305" s="12" t="s">
        <v>3594</v>
      </c>
      <c r="C1305" s="12" t="str">
        <f>VLOOKUP(B1305,'Insumos e Serviços'!$A:$F,2,0)</f>
        <v>SINAPI</v>
      </c>
      <c r="D1305" s="13" t="str">
        <f>VLOOKUP(B1305,'Insumos e Serviços'!$A:$F,4,0)</f>
        <v>NIPLE, EM FERRO GALVANIZADO, DN 80 (3"), CONEXÃO ROSQUEADA, INSTALADO EM PRUMADAS - FORNECIMENTO E INSTALAÇÃO. AF_12/2015</v>
      </c>
      <c r="E1305" s="12" t="str">
        <f>VLOOKUP(B1305,'Insumos e Serviços'!$A:$F,5,0)</f>
        <v>UN</v>
      </c>
      <c r="F1305" s="66">
        <v>6</v>
      </c>
      <c r="G1305" s="15">
        <f>VLOOKUP(B1305,'Insumos e Serviços'!$A:$F,6,0)</f>
        <v>86.57</v>
      </c>
      <c r="H1305" s="15">
        <f t="shared" si="154"/>
        <v>519.41999999999996</v>
      </c>
    </row>
    <row r="1306" spans="1:8" ht="22.5" x14ac:dyDescent="0.2">
      <c r="A1306" s="13" t="str">
        <f>VLOOKUP(B1306,'Insumos e Serviços'!$A:$F,3,0)</f>
        <v>Composição</v>
      </c>
      <c r="B1306" s="12" t="s">
        <v>3592</v>
      </c>
      <c r="C1306" s="12" t="str">
        <f>VLOOKUP(B1306,'Insumos e Serviços'!$A:$F,2,0)</f>
        <v>SINAPI</v>
      </c>
      <c r="D1306" s="13" t="str">
        <f>VLOOKUP(B1306,'Insumos e Serviços'!$A:$F,4,0)</f>
        <v>VÁLVULA DE RETENÇÃO VERTICAL, DE BRONZE, ROSCÁVEL, 3" - FORNECIMENTO E INSTALAÇÃO. AF_01/2019</v>
      </c>
      <c r="E1306" s="12" t="str">
        <f>VLOOKUP(B1306,'Insumos e Serviços'!$A:$F,5,0)</f>
        <v>UN</v>
      </c>
      <c r="F1306" s="66">
        <v>2</v>
      </c>
      <c r="G1306" s="15">
        <f>VLOOKUP(B1306,'Insumos e Serviços'!$A:$F,6,0)</f>
        <v>298.60000000000002</v>
      </c>
      <c r="H1306" s="15">
        <f t="shared" si="154"/>
        <v>597.20000000000005</v>
      </c>
    </row>
    <row r="1307" spans="1:8" ht="22.5" x14ac:dyDescent="0.2">
      <c r="A1307" s="13" t="str">
        <f>VLOOKUP(B1307,'Insumos e Serviços'!$A:$F,3,0)</f>
        <v>Composição</v>
      </c>
      <c r="B1307" s="12" t="s">
        <v>3590</v>
      </c>
      <c r="C1307" s="12" t="str">
        <f>VLOOKUP(B1307,'Insumos e Serviços'!$A:$F,2,0)</f>
        <v>SINAPI</v>
      </c>
      <c r="D1307" s="13" t="str">
        <f>VLOOKUP(B1307,'Insumos e Serviços'!$A:$F,4,0)</f>
        <v>TUBO, PVC, SOLDÁVEL, DN 32MM, INSTALADO EM PRUMADA DE ÁGUA - FORNECIMENTO E INSTALAÇÃO. AF_12/2014</v>
      </c>
      <c r="E1307" s="12" t="str">
        <f>VLOOKUP(B1307,'Insumos e Serviços'!$A:$F,5,0)</f>
        <v>M</v>
      </c>
      <c r="F1307" s="66">
        <v>2.8</v>
      </c>
      <c r="G1307" s="15">
        <f>VLOOKUP(B1307,'Insumos e Serviços'!$A:$F,6,0)</f>
        <v>10.44</v>
      </c>
      <c r="H1307" s="15">
        <f t="shared" si="154"/>
        <v>29.23</v>
      </c>
    </row>
    <row r="1308" spans="1:8" x14ac:dyDescent="0.2">
      <c r="A1308" s="13" t="str">
        <f>VLOOKUP(B1308,'Insumos e Serviços'!$A:$F,3,0)</f>
        <v>Composição</v>
      </c>
      <c r="B1308" s="12" t="s">
        <v>3393</v>
      </c>
      <c r="C1308" s="12" t="str">
        <f>VLOOKUP(B1308,'Insumos e Serviços'!$A:$F,2,0)</f>
        <v>SINAPI</v>
      </c>
      <c r="D1308" s="13" t="str">
        <f>VLOOKUP(B1308,'Insumos e Serviços'!$A:$F,4,0)</f>
        <v>AUXILIAR DE ENCANADOR OU BOMBEIRO HIDRÁULICO COM ENCARGOS COMPLEMENTARES</v>
      </c>
      <c r="E1308" s="12" t="str">
        <f>VLOOKUP(B1308,'Insumos e Serviços'!$A:$F,5,0)</f>
        <v>H</v>
      </c>
      <c r="F1308" s="66">
        <v>2.1230000000000002</v>
      </c>
      <c r="G1308" s="15">
        <f>VLOOKUP(B1308,'Insumos e Serviços'!$A:$F,6,0)</f>
        <v>17.78</v>
      </c>
      <c r="H1308" s="15">
        <f t="shared" si="154"/>
        <v>37.74</v>
      </c>
    </row>
    <row r="1309" spans="1:8" x14ac:dyDescent="0.2">
      <c r="A1309" s="13" t="str">
        <f>VLOOKUP(B1309,'Insumos e Serviços'!$A:$F,3,0)</f>
        <v>Composição</v>
      </c>
      <c r="B1309" s="12" t="s">
        <v>3395</v>
      </c>
      <c r="C1309" s="12" t="str">
        <f>VLOOKUP(B1309,'Insumos e Serviços'!$A:$F,2,0)</f>
        <v>SINAPI</v>
      </c>
      <c r="D1309" s="13" t="str">
        <f>VLOOKUP(B1309,'Insumos e Serviços'!$A:$F,4,0)</f>
        <v>ENCANADOR OU BOMBEIRO HIDRÁULICO COM ENCARGOS COMPLEMENTARES</v>
      </c>
      <c r="E1309" s="12" t="str">
        <f>VLOOKUP(B1309,'Insumos e Serviços'!$A:$F,5,0)</f>
        <v>H</v>
      </c>
      <c r="F1309" s="66">
        <v>2.1230000000000002</v>
      </c>
      <c r="G1309" s="15">
        <f>VLOOKUP(B1309,'Insumos e Serviços'!$A:$F,6,0)</f>
        <v>22.76</v>
      </c>
      <c r="H1309" s="15">
        <f t="shared" si="154"/>
        <v>48.31</v>
      </c>
    </row>
    <row r="1310" spans="1:8" x14ac:dyDescent="0.2">
      <c r="A1310" s="13" t="str">
        <f>VLOOKUP(B1310,'Insumos e Serviços'!$A:$F,3,0)</f>
        <v>Composição</v>
      </c>
      <c r="B1310" s="12" t="s">
        <v>3379</v>
      </c>
      <c r="C1310" s="12" t="str">
        <f>VLOOKUP(B1310,'Insumos e Serviços'!$A:$F,2,0)</f>
        <v>SINAPI</v>
      </c>
      <c r="D1310" s="13" t="str">
        <f>VLOOKUP(B1310,'Insumos e Serviços'!$A:$F,4,0)</f>
        <v>SERVENTE COM ENCARGOS COMPLEMENTARES</v>
      </c>
      <c r="E1310" s="12" t="str">
        <f>VLOOKUP(B1310,'Insumos e Serviços'!$A:$F,5,0)</f>
        <v>H</v>
      </c>
      <c r="F1310" s="66">
        <v>0.2</v>
      </c>
      <c r="G1310" s="15">
        <f>VLOOKUP(B1310,'Insumos e Serviços'!$A:$F,6,0)</f>
        <v>17.170000000000002</v>
      </c>
      <c r="H1310" s="15">
        <f t="shared" si="154"/>
        <v>3.43</v>
      </c>
    </row>
    <row r="1311" spans="1:8" ht="22.5" x14ac:dyDescent="0.2">
      <c r="A1311" s="13" t="str">
        <f>VLOOKUP(B1311,'Insumos e Serviços'!$A:$F,3,0)</f>
        <v>Insumo</v>
      </c>
      <c r="B1311" s="12" t="s">
        <v>2850</v>
      </c>
      <c r="C1311" s="12" t="str">
        <f>VLOOKUP(B1311,'Insumos e Serviços'!$A:$F,2,0)</f>
        <v>Próprio</v>
      </c>
      <c r="D1311" s="13" t="str">
        <f>VLOOKUP(B1311,'Insumos e Serviços'!$A:$F,4,0)</f>
        <v>Tampão em alumínio fundido na cor natural, 60x60cm, dupla vedação, Fundição Vesúvio GDA-3016</v>
      </c>
      <c r="E1311" s="12" t="str">
        <f>VLOOKUP(B1311,'Insumos e Serviços'!$A:$F,5,0)</f>
        <v>un</v>
      </c>
      <c r="F1311" s="66">
        <v>1</v>
      </c>
      <c r="G1311" s="15">
        <f>VLOOKUP(B1311,'Insumos e Serviços'!$A:$F,6,0)</f>
        <v>613.21</v>
      </c>
      <c r="H1311" s="15">
        <f t="shared" si="154"/>
        <v>613.21</v>
      </c>
    </row>
    <row r="1312" spans="1:8" ht="22.5" x14ac:dyDescent="0.2">
      <c r="A1312" s="13" t="str">
        <f>VLOOKUP(B1312,'Insumos e Serviços'!$A:$F,3,0)</f>
        <v>Insumo</v>
      </c>
      <c r="B1312" s="12" t="s">
        <v>2292</v>
      </c>
      <c r="C1312" s="12" t="str">
        <f>VLOOKUP(B1312,'Insumos e Serviços'!$A:$F,2,0)</f>
        <v>SINAPI</v>
      </c>
      <c r="D1312" s="13" t="str">
        <f>VLOOKUP(B1312,'Insumos e Serviços'!$A:$F,4,0)</f>
        <v>ABRACADEIRA, GALVANIZADA/ZINCADA, ROSCA SEM FIM, PARAFUSO INOX, LARGURA  FITA *12,6 A *14 MM, D = 3" A 3 3/4"</v>
      </c>
      <c r="E1312" s="12" t="str">
        <f>VLOOKUP(B1312,'Insumos e Serviços'!$A:$F,5,0)</f>
        <v>UN</v>
      </c>
      <c r="F1312" s="66">
        <v>4</v>
      </c>
      <c r="G1312" s="15">
        <f>VLOOKUP(B1312,'Insumos e Serviços'!$A:$F,6,0)</f>
        <v>4.55</v>
      </c>
      <c r="H1312" s="15">
        <f t="shared" si="154"/>
        <v>18.2</v>
      </c>
    </row>
    <row r="1313" spans="1:8" x14ac:dyDescent="0.2">
      <c r="A1313" s="13" t="str">
        <f>VLOOKUP(B1313,'Insumos e Serviços'!$A:$F,3,0)</f>
        <v>Insumo</v>
      </c>
      <c r="B1313" s="12" t="s">
        <v>2569</v>
      </c>
      <c r="C1313" s="12" t="str">
        <f>VLOOKUP(B1313,'Insumos e Serviços'!$A:$F,2,0)</f>
        <v>Próprio</v>
      </c>
      <c r="D1313" s="13" t="str">
        <f>VLOOKUP(B1313,'Insumos e Serviços'!$A:$F,4,0)</f>
        <v>Mangueira de ligação para bomba Ø 3"</v>
      </c>
      <c r="E1313" s="12" t="str">
        <f>VLOOKUP(B1313,'Insumos e Serviços'!$A:$F,5,0)</f>
        <v>m</v>
      </c>
      <c r="F1313" s="66">
        <v>5.0599999999999996</v>
      </c>
      <c r="G1313" s="15">
        <f>VLOOKUP(B1313,'Insumos e Serviços'!$A:$F,6,0)</f>
        <v>49.71</v>
      </c>
      <c r="H1313" s="15">
        <f t="shared" si="154"/>
        <v>251.53</v>
      </c>
    </row>
    <row r="1314" spans="1:8" ht="22.5" x14ac:dyDescent="0.2">
      <c r="A1314" s="13" t="str">
        <f>VLOOKUP(B1314,'Insumos e Serviços'!$A:$F,3,0)</f>
        <v>Insumo</v>
      </c>
      <c r="B1314" s="12" t="s">
        <v>2445</v>
      </c>
      <c r="C1314" s="12" t="str">
        <f>VLOOKUP(B1314,'Insumos e Serviços'!$A:$F,2,0)</f>
        <v>SINAPI</v>
      </c>
      <c r="D1314" s="13" t="str">
        <f>VLOOKUP(B1314,'Insumos e Serviços'!$A:$F,4,0)</f>
        <v>CORRENTE DE ELO CURTO COMUM, SOLDADA, GALVANIZADA, ESPESSURA DO ELO = 1/2" (12,5 MM)</v>
      </c>
      <c r="E1314" s="12" t="str">
        <f>VLOOKUP(B1314,'Insumos e Serviços'!$A:$F,5,0)</f>
        <v>KG</v>
      </c>
      <c r="F1314" s="66">
        <v>4.2</v>
      </c>
      <c r="G1314" s="15">
        <f>VLOOKUP(B1314,'Insumos e Serviços'!$A:$F,6,0)</f>
        <v>29.2</v>
      </c>
      <c r="H1314" s="15">
        <f t="shared" si="154"/>
        <v>122.64</v>
      </c>
    </row>
    <row r="1315" spans="1:8" x14ac:dyDescent="0.2">
      <c r="A1315" s="13" t="str">
        <f>VLOOKUP(B1315,'Insumos e Serviços'!$A:$F,3,0)</f>
        <v>Insumo</v>
      </c>
      <c r="B1315" s="12" t="s">
        <v>2674</v>
      </c>
      <c r="C1315" s="12" t="str">
        <f>VLOOKUP(B1315,'Insumos e Serviços'!$A:$F,2,0)</f>
        <v>SINAPI</v>
      </c>
      <c r="D1315" s="13" t="str">
        <f>VLOOKUP(B1315,'Insumos e Serviços'!$A:$F,4,0)</f>
        <v>ADAPTADOR PVC SOLDAVEL CURTO COM BOLSA E ROSCA, 85 MM X 3", PARA AGUA FRIA</v>
      </c>
      <c r="E1315" s="12" t="str">
        <f>VLOOKUP(B1315,'Insumos e Serviços'!$A:$F,5,0)</f>
        <v>UN</v>
      </c>
      <c r="F1315" s="66">
        <v>4</v>
      </c>
      <c r="G1315" s="15">
        <f>VLOOKUP(B1315,'Insumos e Serviços'!$A:$F,6,0)</f>
        <v>31.23</v>
      </c>
      <c r="H1315" s="15">
        <f t="shared" si="154"/>
        <v>124.92</v>
      </c>
    </row>
    <row r="1316" spans="1:8" x14ac:dyDescent="0.2">
      <c r="A1316" s="13" t="str">
        <f>VLOOKUP(B1316,'Insumos e Serviços'!$A:$F,3,0)</f>
        <v>Insumo</v>
      </c>
      <c r="B1316" s="12" t="s">
        <v>2935</v>
      </c>
      <c r="C1316" s="12" t="str">
        <f>VLOOKUP(B1316,'Insumos e Serviços'!$A:$F,2,0)</f>
        <v>SINAPI</v>
      </c>
      <c r="D1316" s="13" t="str">
        <f>VLOOKUP(B1316,'Insumos e Serviços'!$A:$F,4,0)</f>
        <v>REGISTRO GAVETA BRUTO EM LATAO FORJADO, BITOLA 3 " (REF 1509)</v>
      </c>
      <c r="E1316" s="12" t="str">
        <f>VLOOKUP(B1316,'Insumos e Serviços'!$A:$F,5,0)</f>
        <v>UN</v>
      </c>
      <c r="F1316" s="66">
        <v>2</v>
      </c>
      <c r="G1316" s="15">
        <f>VLOOKUP(B1316,'Insumos e Serviços'!$A:$F,6,0)</f>
        <v>292</v>
      </c>
      <c r="H1316" s="15">
        <f t="shared" si="154"/>
        <v>584</v>
      </c>
    </row>
    <row r="1317" spans="1:8" x14ac:dyDescent="0.2">
      <c r="A1317" s="13" t="str">
        <f>VLOOKUP(B1317,'Insumos e Serviços'!$A:$F,3,0)</f>
        <v>Insumo</v>
      </c>
      <c r="B1317" s="12" t="s">
        <v>2759</v>
      </c>
      <c r="C1317" s="12" t="str">
        <f>VLOOKUP(B1317,'Insumos e Serviços'!$A:$F,2,0)</f>
        <v>Próprio</v>
      </c>
      <c r="D1317" s="13" t="str">
        <f>VLOOKUP(B1317,'Insumos e Serviços'!$A:$F,4,0)</f>
        <v>Sensor de nível de líquido LA26M-40 com adaptador PVC M16 X 25, fab. Icos Excelec Ltda</v>
      </c>
      <c r="E1317" s="12" t="str">
        <f>VLOOKUP(B1317,'Insumos e Serviços'!$A:$F,5,0)</f>
        <v>un</v>
      </c>
      <c r="F1317" s="66">
        <v>3</v>
      </c>
      <c r="G1317" s="15">
        <f>VLOOKUP(B1317,'Insumos e Serviços'!$A:$F,6,0)</f>
        <v>54.44</v>
      </c>
      <c r="H1317" s="15">
        <f t="shared" si="154"/>
        <v>163.32</v>
      </c>
    </row>
    <row r="1318" spans="1:8" x14ac:dyDescent="0.2">
      <c r="A1318" s="13" t="str">
        <f>VLOOKUP(B1318,'Insumos e Serviços'!$A:$F,3,0)</f>
        <v>Insumo</v>
      </c>
      <c r="B1318" s="12" t="s">
        <v>2314</v>
      </c>
      <c r="C1318" s="12" t="str">
        <f>VLOOKUP(B1318,'Insumos e Serviços'!$A:$F,2,0)</f>
        <v>Próprio</v>
      </c>
      <c r="D1318" s="13" t="str">
        <f>VLOOKUP(B1318,'Insumos e Serviços'!$A:$F,4,0)</f>
        <v>Adaptador PVC soldável ICOS M16x25</v>
      </c>
      <c r="E1318" s="12" t="str">
        <f>VLOOKUP(B1318,'Insumos e Serviços'!$A:$F,5,0)</f>
        <v>un</v>
      </c>
      <c r="F1318" s="66">
        <v>4</v>
      </c>
      <c r="G1318" s="15">
        <f>VLOOKUP(B1318,'Insumos e Serviços'!$A:$F,6,0)</f>
        <v>4.53</v>
      </c>
      <c r="H1318" s="15">
        <f t="shared" si="154"/>
        <v>18.12</v>
      </c>
    </row>
    <row r="1319" spans="1:8" x14ac:dyDescent="0.2">
      <c r="A1319" s="13" t="str">
        <f>VLOOKUP(B1319,'Insumos e Serviços'!$A:$F,3,0)</f>
        <v>Insumo</v>
      </c>
      <c r="B1319" s="12" t="s">
        <v>2498</v>
      </c>
      <c r="C1319" s="12" t="str">
        <f>VLOOKUP(B1319,'Insumos e Serviços'!$A:$F,2,0)</f>
        <v>SINAPI</v>
      </c>
      <c r="D1319" s="13" t="str">
        <f>VLOOKUP(B1319,'Insumos e Serviços'!$A:$F,4,0)</f>
        <v>TE DE REDUCAO, PVC, SOLDAVEL, 90 GRAUS, 32 MM X 25 MM, PARA AGUA FRIA PREDIAL</v>
      </c>
      <c r="E1319" s="12" t="str">
        <f>VLOOKUP(B1319,'Insumos e Serviços'!$A:$F,5,0)</f>
        <v>UN</v>
      </c>
      <c r="F1319" s="66">
        <v>3</v>
      </c>
      <c r="G1319" s="15">
        <f>VLOOKUP(B1319,'Insumos e Serviços'!$A:$F,6,0)</f>
        <v>6.69</v>
      </c>
      <c r="H1319" s="15">
        <f t="shared" si="154"/>
        <v>20.07</v>
      </c>
    </row>
    <row r="1320" spans="1:8" ht="22.5" x14ac:dyDescent="0.2">
      <c r="A1320" s="13" t="str">
        <f>VLOOKUP(B1320,'Insumos e Serviços'!$A:$F,3,0)</f>
        <v>Insumo</v>
      </c>
      <c r="B1320" s="12" t="s">
        <v>2328</v>
      </c>
      <c r="C1320" s="12" t="str">
        <f>VLOOKUP(B1320,'Insumos e Serviços'!$A:$F,2,0)</f>
        <v>SINAPI</v>
      </c>
      <c r="D1320" s="13" t="str">
        <f>VLOOKUP(B1320,'Insumos e Serviços'!$A:$F,4,0)</f>
        <v>JOELHO DE REDUCAO, PVC SOLDAVEL, 90 GRAUS,  32 MM X 25 MM, PARA AGUA FRIA PREDIAL</v>
      </c>
      <c r="E1320" s="12" t="str">
        <f>VLOOKUP(B1320,'Insumos e Serviços'!$A:$F,5,0)</f>
        <v>UN</v>
      </c>
      <c r="F1320" s="66">
        <v>1</v>
      </c>
      <c r="G1320" s="15">
        <f>VLOOKUP(B1320,'Insumos e Serviços'!$A:$F,6,0)</f>
        <v>4.29</v>
      </c>
      <c r="H1320" s="15">
        <f t="shared" si="154"/>
        <v>4.29</v>
      </c>
    </row>
    <row r="1321" spans="1:8" x14ac:dyDescent="0.2">
      <c r="A1321" s="13" t="str">
        <f>VLOOKUP(B1321,'Insumos e Serviços'!$A:$F,3,0)</f>
        <v>Insumo</v>
      </c>
      <c r="B1321" s="12" t="s">
        <v>2427</v>
      </c>
      <c r="C1321" s="12" t="str">
        <f>VLOOKUP(B1321,'Insumos e Serviços'!$A:$F,2,0)</f>
        <v>SINAPI</v>
      </c>
      <c r="D1321" s="13" t="str">
        <f>VLOOKUP(B1321,'Insumos e Serviços'!$A:$F,4,0)</f>
        <v>FITA VEDA ROSCA EM ROLOS DE 18 MM X 50 M (L X C)</v>
      </c>
      <c r="E1321" s="12" t="str">
        <f>VLOOKUP(B1321,'Insumos e Serviços'!$A:$F,5,0)</f>
        <v>UN</v>
      </c>
      <c r="F1321" s="66">
        <v>0.114</v>
      </c>
      <c r="G1321" s="15">
        <f>VLOOKUP(B1321,'Insumos e Serviços'!$A:$F,6,0)</f>
        <v>14.38</v>
      </c>
      <c r="H1321" s="15">
        <f t="shared" si="154"/>
        <v>1.63</v>
      </c>
    </row>
    <row r="1322" spans="1:8" x14ac:dyDescent="0.2">
      <c r="A1322" s="13" t="str">
        <f>VLOOKUP(B1322,'Insumos e Serviços'!$A:$F,3,0)</f>
        <v>Insumo</v>
      </c>
      <c r="B1322" s="12" t="s">
        <v>2979</v>
      </c>
      <c r="C1322" s="12" t="str">
        <f>VLOOKUP(B1322,'Insumos e Serviços'!$A:$F,2,0)</f>
        <v>SINAPI</v>
      </c>
      <c r="D1322" s="13" t="str">
        <f>VLOOKUP(B1322,'Insumos e Serviços'!$A:$F,4,0)</f>
        <v>ADESIVO PLASTICO PARA PVC, FRASCO COM 850 GR</v>
      </c>
      <c r="E1322" s="12" t="str">
        <f>VLOOKUP(B1322,'Insumos e Serviços'!$A:$F,5,0)</f>
        <v>UN</v>
      </c>
      <c r="F1322" s="66">
        <v>4.2000000000000003E-2</v>
      </c>
      <c r="G1322" s="15">
        <f>VLOOKUP(B1322,'Insumos e Serviços'!$A:$F,6,0)</f>
        <v>79.489999999999995</v>
      </c>
      <c r="H1322" s="15">
        <f t="shared" si="154"/>
        <v>3.33</v>
      </c>
    </row>
    <row r="1323" spans="1:8" x14ac:dyDescent="0.2">
      <c r="A1323" s="13" t="str">
        <f>VLOOKUP(B1323,'Insumos e Serviços'!$A:$F,3,0)</f>
        <v>Insumo</v>
      </c>
      <c r="B1323" s="12" t="s">
        <v>3030</v>
      </c>
      <c r="C1323" s="12" t="str">
        <f>VLOOKUP(B1323,'Insumos e Serviços'!$A:$F,2,0)</f>
        <v>SINAPI</v>
      </c>
      <c r="D1323" s="13" t="str">
        <f>VLOOKUP(B1323,'Insumos e Serviços'!$A:$F,4,0)</f>
        <v>SOLUCAO LIMPADORA PARA PVC, FRASCO COM 1000 CM3</v>
      </c>
      <c r="E1323" s="12" t="str">
        <f>VLOOKUP(B1323,'Insumos e Serviços'!$A:$F,5,0)</f>
        <v>UN</v>
      </c>
      <c r="F1323" s="66">
        <v>5.0999999999999997E-2</v>
      </c>
      <c r="G1323" s="15">
        <f>VLOOKUP(B1323,'Insumos e Serviços'!$A:$F,6,0)</f>
        <v>69.03</v>
      </c>
      <c r="H1323" s="15">
        <f t="shared" si="154"/>
        <v>3.52</v>
      </c>
    </row>
    <row r="1324" spans="1:8" ht="15" thickBot="1" x14ac:dyDescent="0.25">
      <c r="A1324" s="13" t="str">
        <f>VLOOKUP(B1324,'Insumos e Serviços'!$A:$F,3,0)</f>
        <v>Insumo</v>
      </c>
      <c r="B1324" s="12" t="s">
        <v>2601</v>
      </c>
      <c r="C1324" s="12" t="str">
        <f>VLOOKUP(B1324,'Insumos e Serviços'!$A:$F,2,0)</f>
        <v>SINAPI</v>
      </c>
      <c r="D1324" s="13" t="str">
        <f>VLOOKUP(B1324,'Insumos e Serviços'!$A:$F,4,0)</f>
        <v>LIXA D'AGUA EM FOLHA, GRAO 100</v>
      </c>
      <c r="E1324" s="12" t="str">
        <f>VLOOKUP(B1324,'Insumos e Serviços'!$A:$F,5,0)</f>
        <v>UN</v>
      </c>
      <c r="F1324" s="66">
        <v>0.159</v>
      </c>
      <c r="G1324" s="15">
        <f>VLOOKUP(B1324,'Insumos e Serviços'!$A:$F,6,0)</f>
        <v>2.0499999999999998</v>
      </c>
      <c r="H1324" s="15">
        <f t="shared" si="154"/>
        <v>0.32</v>
      </c>
    </row>
    <row r="1325" spans="1:8" ht="15" thickTop="1" x14ac:dyDescent="0.2">
      <c r="A1325" s="54"/>
      <c r="B1325" s="79"/>
      <c r="C1325" s="54"/>
      <c r="D1325" s="54"/>
      <c r="E1325" s="54"/>
      <c r="F1325" s="54"/>
      <c r="G1325" s="54"/>
      <c r="H1325" s="54"/>
    </row>
    <row r="1326" spans="1:8" x14ac:dyDescent="0.2">
      <c r="A1326" s="62" t="s">
        <v>1068</v>
      </c>
      <c r="B1326" s="64"/>
      <c r="C1326" s="62"/>
      <c r="D1326" s="62" t="s">
        <v>1028</v>
      </c>
      <c r="E1326" s="64"/>
      <c r="F1326" s="65"/>
      <c r="G1326" s="63"/>
      <c r="H1326" s="75"/>
    </row>
    <row r="1327" spans="1:8" ht="22.5" x14ac:dyDescent="0.2">
      <c r="A1327" s="68" t="s">
        <v>1069</v>
      </c>
      <c r="B1327" s="67" t="str">
        <f>VLOOKUP(A1327,'Orçamento Sintético'!$A:$H,2,0)</f>
        <v xml:space="preserve"> MPDFT0220 </v>
      </c>
      <c r="C1327" s="67" t="str">
        <f>VLOOKUP(A1327,'Orçamento Sintético'!$A:$H,3,0)</f>
        <v>Próprio</v>
      </c>
      <c r="D1327" s="68" t="str">
        <f>VLOOKUP(A1327,'Orçamento Sintético'!$A:$H,4,0)</f>
        <v>Copia da SINAPI (89708) - Caixa sifonada, PVC, DN 150x185x75mm, incluindo grelha quadrada em aço inox - fornecimento e instalação</v>
      </c>
      <c r="E1327" s="67" t="str">
        <f>VLOOKUP(A1327,'Orçamento Sintético'!$A:$H,5,0)</f>
        <v>un</v>
      </c>
      <c r="F1327" s="113"/>
      <c r="G1327" s="114"/>
      <c r="H1327" s="116">
        <f>SUM(H1328:H1329)</f>
        <v>90.81</v>
      </c>
    </row>
    <row r="1328" spans="1:8" ht="22.5" x14ac:dyDescent="0.2">
      <c r="A1328" s="13" t="str">
        <f>VLOOKUP(B1328,'Insumos e Serviços'!$A:$F,3,0)</f>
        <v>Composição</v>
      </c>
      <c r="B1328" s="12" t="s">
        <v>3588</v>
      </c>
      <c r="C1328" s="12" t="str">
        <f>VLOOKUP(B1328,'Insumos e Serviços'!$A:$F,2,0)</f>
        <v>SINAPI</v>
      </c>
      <c r="D1328" s="13" t="str">
        <f>VLOOKUP(B1328,'Insumos e Serviços'!$A:$F,4,0)</f>
        <v>CAIXA SIFONADA, PVC, DN 150 X 185 X 75 MM, JUNTA ELÁSTICA, FORNECIDA E INSTALADA EM RAMAL DE DESCARGA OU EM RAMAL DE ESGOTO SANITÁRIO. AF_12/2014</v>
      </c>
      <c r="E1328" s="12" t="str">
        <f>VLOOKUP(B1328,'Insumos e Serviços'!$A:$F,5,0)</f>
        <v>UN</v>
      </c>
      <c r="F1328" s="66">
        <v>1</v>
      </c>
      <c r="G1328" s="15">
        <f>VLOOKUP(B1328,'Insumos e Serviços'!$A:$F,6,0)</f>
        <v>79.06</v>
      </c>
      <c r="H1328" s="15">
        <f t="shared" ref="H1328:H1329" si="155">TRUNC(F1328*G1328,2)</f>
        <v>79.06</v>
      </c>
    </row>
    <row r="1329" spans="1:8" ht="23.25" thickBot="1" x14ac:dyDescent="0.25">
      <c r="A1329" s="13" t="str">
        <f>VLOOKUP(B1329,'Insumos e Serviços'!$A:$F,3,0)</f>
        <v>Insumo</v>
      </c>
      <c r="B1329" s="12" t="s">
        <v>2482</v>
      </c>
      <c r="C1329" s="12" t="str">
        <f>VLOOKUP(B1329,'Insumos e Serviços'!$A:$F,2,0)</f>
        <v>Próprio</v>
      </c>
      <c r="D1329" s="13" t="str">
        <f>VLOOKUP(B1329,'Insumos e Serviços'!$A:$F,4,0)</f>
        <v>Grelha para ralo quadrado em aço inox AISI 304, fab. Tramontina, código 94535003, dimensões (comprimento x largura x altura) 150 x 150 x 4 mm</v>
      </c>
      <c r="E1329" s="12" t="str">
        <f>VLOOKUP(B1329,'Insumos e Serviços'!$A:$F,5,0)</f>
        <v>un</v>
      </c>
      <c r="F1329" s="66">
        <v>1</v>
      </c>
      <c r="G1329" s="15">
        <f>VLOOKUP(B1329,'Insumos e Serviços'!$A:$F,6,0)</f>
        <v>11.75</v>
      </c>
      <c r="H1329" s="15">
        <f t="shared" si="155"/>
        <v>11.75</v>
      </c>
    </row>
    <row r="1330" spans="1:8" ht="15" thickTop="1" x14ac:dyDescent="0.2">
      <c r="A1330" s="54"/>
      <c r="B1330" s="79"/>
      <c r="C1330" s="54"/>
      <c r="D1330" s="54"/>
      <c r="E1330" s="54"/>
      <c r="F1330" s="54"/>
      <c r="G1330" s="54"/>
      <c r="H1330" s="54"/>
    </row>
    <row r="1331" spans="1:8" ht="22.5" x14ac:dyDescent="0.2">
      <c r="A1331" s="68" t="s">
        <v>1072</v>
      </c>
      <c r="B1331" s="67" t="str">
        <f>VLOOKUP(A1331,'Orçamento Sintético'!$A:$H,2,0)</f>
        <v xml:space="preserve"> MPDFT0238 </v>
      </c>
      <c r="C1331" s="67" t="str">
        <f>VLOOKUP(A1331,'Orçamento Sintético'!$A:$H,3,0)</f>
        <v>Próprio</v>
      </c>
      <c r="D1331" s="68" t="str">
        <f>VLOOKUP(A1331,'Orçamento Sintético'!$A:$H,4,0)</f>
        <v>Copia da SINAPI (89708) - Caixa sifonada, PVC, DN 150x185x75mm, incluindo tampa hermética em aço inox - fornecimento e instalação</v>
      </c>
      <c r="E1331" s="67" t="str">
        <f>VLOOKUP(A1331,'Orçamento Sintético'!$A:$H,5,0)</f>
        <v>UN</v>
      </c>
      <c r="F1331" s="113"/>
      <c r="G1331" s="114"/>
      <c r="H1331" s="116">
        <f>SUM(H1332:H1340)</f>
        <v>93.4</v>
      </c>
    </row>
    <row r="1332" spans="1:8" x14ac:dyDescent="0.2">
      <c r="A1332" s="13" t="str">
        <f>VLOOKUP(B1332,'Insumos e Serviços'!$A:$F,3,0)</f>
        <v>Composição</v>
      </c>
      <c r="B1332" s="12" t="s">
        <v>3393</v>
      </c>
      <c r="C1332" s="12" t="str">
        <f>VLOOKUP(B1332,'Insumos e Serviços'!$A:$F,2,0)</f>
        <v>SINAPI</v>
      </c>
      <c r="D1332" s="13" t="str">
        <f>VLOOKUP(B1332,'Insumos e Serviços'!$A:$F,4,0)</f>
        <v>AUXILIAR DE ENCANADOR OU BOMBEIRO HIDRÁULICO COM ENCARGOS COMPLEMENTARES</v>
      </c>
      <c r="E1332" s="12" t="str">
        <f>VLOOKUP(B1332,'Insumos e Serviços'!$A:$F,5,0)</f>
        <v>H</v>
      </c>
      <c r="F1332" s="66">
        <v>0.38</v>
      </c>
      <c r="G1332" s="15">
        <f>VLOOKUP(B1332,'Insumos e Serviços'!$A:$F,6,0)</f>
        <v>17.78</v>
      </c>
      <c r="H1332" s="15">
        <f t="shared" ref="H1332:H1340" si="156">TRUNC(F1332*G1332,2)</f>
        <v>6.75</v>
      </c>
    </row>
    <row r="1333" spans="1:8" x14ac:dyDescent="0.2">
      <c r="A1333" s="13" t="str">
        <f>VLOOKUP(B1333,'Insumos e Serviços'!$A:$F,3,0)</f>
        <v>Composição</v>
      </c>
      <c r="B1333" s="12" t="s">
        <v>3395</v>
      </c>
      <c r="C1333" s="12" t="str">
        <f>VLOOKUP(B1333,'Insumos e Serviços'!$A:$F,2,0)</f>
        <v>SINAPI</v>
      </c>
      <c r="D1333" s="13" t="str">
        <f>VLOOKUP(B1333,'Insumos e Serviços'!$A:$F,4,0)</f>
        <v>ENCANADOR OU BOMBEIRO HIDRÁULICO COM ENCARGOS COMPLEMENTARES</v>
      </c>
      <c r="E1333" s="12" t="str">
        <f>VLOOKUP(B1333,'Insumos e Serviços'!$A:$F,5,0)</f>
        <v>H</v>
      </c>
      <c r="F1333" s="66">
        <v>0.38</v>
      </c>
      <c r="G1333" s="15">
        <f>VLOOKUP(B1333,'Insumos e Serviços'!$A:$F,6,0)</f>
        <v>22.76</v>
      </c>
      <c r="H1333" s="15">
        <f t="shared" si="156"/>
        <v>8.64</v>
      </c>
    </row>
    <row r="1334" spans="1:8" x14ac:dyDescent="0.2">
      <c r="A1334" s="13" t="str">
        <f>VLOOKUP(B1334,'Insumos e Serviços'!$A:$F,3,0)</f>
        <v>Insumo</v>
      </c>
      <c r="B1334" s="12" t="s">
        <v>2979</v>
      </c>
      <c r="C1334" s="12" t="str">
        <f>VLOOKUP(B1334,'Insumos e Serviços'!$A:$F,2,0)</f>
        <v>SINAPI</v>
      </c>
      <c r="D1334" s="13" t="str">
        <f>VLOOKUP(B1334,'Insumos e Serviços'!$A:$F,4,0)</f>
        <v>ADESIVO PLASTICO PARA PVC, FRASCO COM 850 GR</v>
      </c>
      <c r="E1334" s="12" t="str">
        <f>VLOOKUP(B1334,'Insumos e Serviços'!$A:$F,5,0)</f>
        <v>UN</v>
      </c>
      <c r="F1334" s="66">
        <v>1.4800000000000001E-2</v>
      </c>
      <c r="G1334" s="15">
        <f>VLOOKUP(B1334,'Insumos e Serviços'!$A:$F,6,0)</f>
        <v>79.489999999999995</v>
      </c>
      <c r="H1334" s="15">
        <f t="shared" si="156"/>
        <v>1.17</v>
      </c>
    </row>
    <row r="1335" spans="1:8" x14ac:dyDescent="0.2">
      <c r="A1335" s="13" t="str">
        <f>VLOOKUP(B1335,'Insumos e Serviços'!$A:$F,3,0)</f>
        <v>Insumo</v>
      </c>
      <c r="B1335" s="12" t="s">
        <v>2510</v>
      </c>
      <c r="C1335" s="12" t="str">
        <f>VLOOKUP(B1335,'Insumos e Serviços'!$A:$F,2,0)</f>
        <v>SINAPI</v>
      </c>
      <c r="D1335" s="13" t="str">
        <f>VLOOKUP(B1335,'Insumos e Serviços'!$A:$F,4,0)</f>
        <v>ANEL BORRACHA PARA TUBO ESGOTO PREDIAL DN 75 MM (NBR 5688)</v>
      </c>
      <c r="E1335" s="12" t="str">
        <f>VLOOKUP(B1335,'Insumos e Serviços'!$A:$F,5,0)</f>
        <v>UN</v>
      </c>
      <c r="F1335" s="66">
        <v>1</v>
      </c>
      <c r="G1335" s="15">
        <f>VLOOKUP(B1335,'Insumos e Serviços'!$A:$F,6,0)</f>
        <v>2.27</v>
      </c>
      <c r="H1335" s="15">
        <f t="shared" si="156"/>
        <v>2.27</v>
      </c>
    </row>
    <row r="1336" spans="1:8" ht="22.5" x14ac:dyDescent="0.2">
      <c r="A1336" s="13" t="str">
        <f>VLOOKUP(B1336,'Insumos e Serviços'!$A:$F,3,0)</f>
        <v>Insumo</v>
      </c>
      <c r="B1336" s="12" t="s">
        <v>2834</v>
      </c>
      <c r="C1336" s="12" t="str">
        <f>VLOOKUP(B1336,'Insumos e Serviços'!$A:$F,2,0)</f>
        <v>SINAPI</v>
      </c>
      <c r="D1336" s="13" t="str">
        <f>VLOOKUP(B1336,'Insumos e Serviços'!$A:$F,4,0)</f>
        <v>PASTA LUBRIFICANTE PARA TUBOS E CONEXOES COM JUNTA ELASTICA (USO EM PVC, ACO, POLIETILENO E OUTROS) ( DE *400* G)</v>
      </c>
      <c r="E1336" s="12" t="str">
        <f>VLOOKUP(B1336,'Insumos e Serviços'!$A:$F,5,0)</f>
        <v>UN</v>
      </c>
      <c r="F1336" s="66">
        <v>0.03</v>
      </c>
      <c r="G1336" s="15">
        <f>VLOOKUP(B1336,'Insumos e Serviços'!$A:$F,6,0)</f>
        <v>29.1</v>
      </c>
      <c r="H1336" s="15">
        <f t="shared" si="156"/>
        <v>0.87</v>
      </c>
    </row>
    <row r="1337" spans="1:8" x14ac:dyDescent="0.2">
      <c r="A1337" s="13" t="str">
        <f>VLOOKUP(B1337,'Insumos e Serviços'!$A:$F,3,0)</f>
        <v>Insumo</v>
      </c>
      <c r="B1337" s="12" t="s">
        <v>3030</v>
      </c>
      <c r="C1337" s="12" t="str">
        <f>VLOOKUP(B1337,'Insumos e Serviços'!$A:$F,2,0)</f>
        <v>SINAPI</v>
      </c>
      <c r="D1337" s="13" t="str">
        <f>VLOOKUP(B1337,'Insumos e Serviços'!$A:$F,4,0)</f>
        <v>SOLUCAO LIMPADORA PARA PVC, FRASCO COM 1000 CM3</v>
      </c>
      <c r="E1337" s="12" t="str">
        <f>VLOOKUP(B1337,'Insumos e Serviços'!$A:$F,5,0)</f>
        <v>UN</v>
      </c>
      <c r="F1337" s="66">
        <v>2.2499999999999999E-2</v>
      </c>
      <c r="G1337" s="15">
        <f>VLOOKUP(B1337,'Insumos e Serviços'!$A:$F,6,0)</f>
        <v>69.03</v>
      </c>
      <c r="H1337" s="15">
        <f t="shared" si="156"/>
        <v>1.55</v>
      </c>
    </row>
    <row r="1338" spans="1:8" x14ac:dyDescent="0.2">
      <c r="A1338" s="13" t="str">
        <f>VLOOKUP(B1338,'Insumos e Serviços'!$A:$F,3,0)</f>
        <v>Insumo</v>
      </c>
      <c r="B1338" s="12" t="s">
        <v>2601</v>
      </c>
      <c r="C1338" s="12" t="str">
        <f>VLOOKUP(B1338,'Insumos e Serviços'!$A:$F,2,0)</f>
        <v>SINAPI</v>
      </c>
      <c r="D1338" s="13" t="str">
        <f>VLOOKUP(B1338,'Insumos e Serviços'!$A:$F,4,0)</f>
        <v>LIXA D'AGUA EM FOLHA, GRAO 100</v>
      </c>
      <c r="E1338" s="12" t="str">
        <f>VLOOKUP(B1338,'Insumos e Serviços'!$A:$F,5,0)</f>
        <v>UN</v>
      </c>
      <c r="F1338" s="66">
        <v>5.7000000000000002E-2</v>
      </c>
      <c r="G1338" s="15">
        <f>VLOOKUP(B1338,'Insumos e Serviços'!$A:$F,6,0)</f>
        <v>2.0499999999999998</v>
      </c>
      <c r="H1338" s="15">
        <f t="shared" si="156"/>
        <v>0.11</v>
      </c>
    </row>
    <row r="1339" spans="1:8" x14ac:dyDescent="0.2">
      <c r="A1339" s="13" t="str">
        <f>VLOOKUP(B1339,'Insumos e Serviços'!$A:$F,3,0)</f>
        <v>Insumo</v>
      </c>
      <c r="B1339" s="12" t="s">
        <v>2344</v>
      </c>
      <c r="C1339" s="12" t="str">
        <f>VLOOKUP(B1339,'Insumos e Serviços'!$A:$F,2,0)</f>
        <v>Próprio</v>
      </c>
      <c r="D1339" s="13" t="str">
        <f>VLOOKUP(B1339,'Insumos e Serviços'!$A:$F,4,0)</f>
        <v>Tampa hermética em aço inox, DN 150mm, para fechamento de caixa sifonada</v>
      </c>
      <c r="E1339" s="12" t="str">
        <f>VLOOKUP(B1339,'Insumos e Serviços'!$A:$F,5,0)</f>
        <v>un</v>
      </c>
      <c r="F1339" s="66">
        <v>1</v>
      </c>
      <c r="G1339" s="15">
        <f>VLOOKUP(B1339,'Insumos e Serviços'!$A:$F,6,0)</f>
        <v>14.34</v>
      </c>
      <c r="H1339" s="15">
        <f t="shared" si="156"/>
        <v>14.34</v>
      </c>
    </row>
    <row r="1340" spans="1:8" ht="15" thickBot="1" x14ac:dyDescent="0.25">
      <c r="A1340" s="13" t="str">
        <f>VLOOKUP(B1340,'Insumos e Serviços'!$A:$F,3,0)</f>
        <v>Insumo</v>
      </c>
      <c r="B1340" s="12" t="s">
        <v>2778</v>
      </c>
      <c r="C1340" s="12" t="str">
        <f>VLOOKUP(B1340,'Insumos e Serviços'!$A:$F,2,0)</f>
        <v>SINAPI</v>
      </c>
      <c r="D1340" s="13" t="str">
        <f>VLOOKUP(B1340,'Insumos e Serviços'!$A:$F,4,0)</f>
        <v>CAIXA SIFONADA PVC, 150 X 185 X 75 MM, COM GRELHA QUADRADA BRANCA</v>
      </c>
      <c r="E1340" s="12" t="str">
        <f>VLOOKUP(B1340,'Insumos e Serviços'!$A:$F,5,0)</f>
        <v>UN</v>
      </c>
      <c r="F1340" s="66">
        <v>1</v>
      </c>
      <c r="G1340" s="15">
        <f>VLOOKUP(B1340,'Insumos e Serviços'!$A:$F,6,0)</f>
        <v>57.7</v>
      </c>
      <c r="H1340" s="15">
        <f t="shared" si="156"/>
        <v>57.7</v>
      </c>
    </row>
    <row r="1341" spans="1:8" ht="15" thickTop="1" x14ac:dyDescent="0.2">
      <c r="A1341" s="54"/>
      <c r="B1341" s="79"/>
      <c r="C1341" s="54"/>
      <c r="D1341" s="54"/>
      <c r="E1341" s="54"/>
      <c r="F1341" s="54"/>
      <c r="G1341" s="54"/>
      <c r="H1341" s="54"/>
    </row>
    <row r="1342" spans="1:8" ht="22.5" x14ac:dyDescent="0.2">
      <c r="A1342" s="68" t="s">
        <v>1075</v>
      </c>
      <c r="B1342" s="67" t="str">
        <f>VLOOKUP(A1342,'Orçamento Sintético'!$A:$H,2,0)</f>
        <v xml:space="preserve"> MPDFT0240 </v>
      </c>
      <c r="C1342" s="67" t="str">
        <f>VLOOKUP(A1342,'Orçamento Sintético'!$A:$H,3,0)</f>
        <v>Próprio</v>
      </c>
      <c r="D1342" s="68" t="str">
        <f>VLOOKUP(A1342,'Orçamento Sintético'!$A:$H,4,0)</f>
        <v>Caixa de gordura especial, em alvenaria revestida, DM 60x60cm (interna), volume útil de 180 L, com tampão de ferro fundido, inclusive escavação</v>
      </c>
      <c r="E1342" s="67" t="str">
        <f>VLOOKUP(A1342,'Orçamento Sintético'!$A:$H,5,0)</f>
        <v>un</v>
      </c>
      <c r="F1342" s="113"/>
      <c r="G1342" s="114"/>
      <c r="H1342" s="116">
        <f>SUM(H1343:H1357)</f>
        <v>1284.3800000000001</v>
      </c>
    </row>
    <row r="1343" spans="1:8" x14ac:dyDescent="0.2">
      <c r="A1343" s="13" t="str">
        <f>VLOOKUP(B1343,'Insumos e Serviços'!$A:$F,3,0)</f>
        <v>Composição</v>
      </c>
      <c r="B1343" s="12" t="s">
        <v>3391</v>
      </c>
      <c r="C1343" s="12" t="str">
        <f>VLOOKUP(B1343,'Insumos e Serviços'!$A:$F,2,0)</f>
        <v>SINAPI</v>
      </c>
      <c r="D1343" s="13" t="str">
        <f>VLOOKUP(B1343,'Insumos e Serviços'!$A:$F,4,0)</f>
        <v>PEDREIRO COM ENCARGOS COMPLEMENTARES</v>
      </c>
      <c r="E1343" s="12" t="str">
        <f>VLOOKUP(B1343,'Insumos e Serviços'!$A:$F,5,0)</f>
        <v>H</v>
      </c>
      <c r="F1343" s="66">
        <v>3.7654999999999998</v>
      </c>
      <c r="G1343" s="15">
        <f>VLOOKUP(B1343,'Insumos e Serviços'!$A:$F,6,0)</f>
        <v>23.25</v>
      </c>
      <c r="H1343" s="15">
        <f t="shared" ref="H1343:H1357" si="157">TRUNC(F1343*G1343,2)</f>
        <v>87.54</v>
      </c>
    </row>
    <row r="1344" spans="1:8" x14ac:dyDescent="0.2">
      <c r="A1344" s="13" t="str">
        <f>VLOOKUP(B1344,'Insumos e Serviços'!$A:$F,3,0)</f>
        <v>Composição</v>
      </c>
      <c r="B1344" s="12" t="s">
        <v>3379</v>
      </c>
      <c r="C1344" s="12" t="str">
        <f>VLOOKUP(B1344,'Insumos e Serviços'!$A:$F,2,0)</f>
        <v>SINAPI</v>
      </c>
      <c r="D1344" s="13" t="str">
        <f>VLOOKUP(B1344,'Insumos e Serviços'!$A:$F,4,0)</f>
        <v>SERVENTE COM ENCARGOS COMPLEMENTARES</v>
      </c>
      <c r="E1344" s="12" t="str">
        <f>VLOOKUP(B1344,'Insumos e Serviços'!$A:$F,5,0)</f>
        <v>H</v>
      </c>
      <c r="F1344" s="66">
        <v>5.5514999999999999</v>
      </c>
      <c r="G1344" s="15">
        <f>VLOOKUP(B1344,'Insumos e Serviços'!$A:$F,6,0)</f>
        <v>17.170000000000002</v>
      </c>
      <c r="H1344" s="15">
        <f t="shared" si="157"/>
        <v>95.31</v>
      </c>
    </row>
    <row r="1345" spans="1:8" ht="22.5" x14ac:dyDescent="0.2">
      <c r="A1345" s="13" t="str">
        <f>VLOOKUP(B1345,'Insumos e Serviços'!$A:$F,3,0)</f>
        <v>Composição</v>
      </c>
      <c r="B1345" s="12" t="s">
        <v>3586</v>
      </c>
      <c r="C1345" s="12" t="str">
        <f>VLOOKUP(B1345,'Insumos e Serviços'!$A:$F,2,0)</f>
        <v>SINAPI</v>
      </c>
      <c r="D1345" s="13" t="str">
        <f>VLOOKUP(B1345,'Insumos e Serviços'!$A:$F,4,0)</f>
        <v>LASTRO DE CONCRETO, PREPARO MECÂNICO, INCLUSOS ADITIVO IMPERMEABILIZANTE, LANÇAMENTO E ADENSAMENTO</v>
      </c>
      <c r="E1345" s="12" t="str">
        <f>VLOOKUP(B1345,'Insumos e Serviços'!$A:$F,5,0)</f>
        <v>m³</v>
      </c>
      <c r="F1345" s="66">
        <v>7.6999999999999999E-2</v>
      </c>
      <c r="G1345" s="15">
        <f>VLOOKUP(B1345,'Insumos e Serviços'!$A:$F,6,0)</f>
        <v>595.69000000000005</v>
      </c>
      <c r="H1345" s="15">
        <f t="shared" si="157"/>
        <v>45.86</v>
      </c>
    </row>
    <row r="1346" spans="1:8" ht="22.5" x14ac:dyDescent="0.2">
      <c r="A1346" s="13" t="str">
        <f>VLOOKUP(B1346,'Insumos e Serviços'!$A:$F,3,0)</f>
        <v>Composição</v>
      </c>
      <c r="B1346" s="12" t="s">
        <v>3584</v>
      </c>
      <c r="C1346" s="12" t="str">
        <f>VLOOKUP(B1346,'Insumos e Serviços'!$A:$F,2,0)</f>
        <v>SINAPI</v>
      </c>
      <c r="D1346" s="13" t="str">
        <f>VLOOKUP(B1346,'Insumos e Serviços'!$A:$F,4,0)</f>
        <v>ALVENARIA EM TIJOLO CERAMICO MACICO 5X10X20CM 1/2 VEZ (ESPESSURA 10CM), ASSENTADO COM ARGAMASSA TRACO 1:2:8 (CIMENTO, CAL E AREIA)</v>
      </c>
      <c r="E1346" s="12" t="str">
        <f>VLOOKUP(B1346,'Insumos e Serviços'!$A:$F,5,0)</f>
        <v>m²</v>
      </c>
      <c r="F1346" s="66">
        <v>2.7</v>
      </c>
      <c r="G1346" s="15">
        <f>VLOOKUP(B1346,'Insumos e Serviços'!$A:$F,6,0)</f>
        <v>95.35</v>
      </c>
      <c r="H1346" s="15">
        <f t="shared" si="157"/>
        <v>257.44</v>
      </c>
    </row>
    <row r="1347" spans="1:8" x14ac:dyDescent="0.2">
      <c r="A1347" s="13" t="str">
        <f>VLOOKUP(B1347,'Insumos e Serviços'!$A:$F,3,0)</f>
        <v>Composição</v>
      </c>
      <c r="B1347" s="12" t="s">
        <v>3393</v>
      </c>
      <c r="C1347" s="12" t="str">
        <f>VLOOKUP(B1347,'Insumos e Serviços'!$A:$F,2,0)</f>
        <v>SINAPI</v>
      </c>
      <c r="D1347" s="13" t="str">
        <f>VLOOKUP(B1347,'Insumos e Serviços'!$A:$F,4,0)</f>
        <v>AUXILIAR DE ENCANADOR OU BOMBEIRO HIDRÁULICO COM ENCARGOS COMPLEMENTARES</v>
      </c>
      <c r="E1347" s="12" t="str">
        <f>VLOOKUP(B1347,'Insumos e Serviços'!$A:$F,5,0)</f>
        <v>H</v>
      </c>
      <c r="F1347" s="66">
        <v>0.44</v>
      </c>
      <c r="G1347" s="15">
        <f>VLOOKUP(B1347,'Insumos e Serviços'!$A:$F,6,0)</f>
        <v>17.78</v>
      </c>
      <c r="H1347" s="15">
        <f t="shared" si="157"/>
        <v>7.82</v>
      </c>
    </row>
    <row r="1348" spans="1:8" x14ac:dyDescent="0.2">
      <c r="A1348" s="13" t="str">
        <f>VLOOKUP(B1348,'Insumos e Serviços'!$A:$F,3,0)</f>
        <v>Composição</v>
      </c>
      <c r="B1348" s="12" t="s">
        <v>3395</v>
      </c>
      <c r="C1348" s="12" t="str">
        <f>VLOOKUP(B1348,'Insumos e Serviços'!$A:$F,2,0)</f>
        <v>SINAPI</v>
      </c>
      <c r="D1348" s="13" t="str">
        <f>VLOOKUP(B1348,'Insumos e Serviços'!$A:$F,4,0)</f>
        <v>ENCANADOR OU BOMBEIRO HIDRÁULICO COM ENCARGOS COMPLEMENTARES</v>
      </c>
      <c r="E1348" s="12" t="str">
        <f>VLOOKUP(B1348,'Insumos e Serviços'!$A:$F,5,0)</f>
        <v>H</v>
      </c>
      <c r="F1348" s="66">
        <v>0.44</v>
      </c>
      <c r="G1348" s="15">
        <f>VLOOKUP(B1348,'Insumos e Serviços'!$A:$F,6,0)</f>
        <v>22.76</v>
      </c>
      <c r="H1348" s="15">
        <f t="shared" si="157"/>
        <v>10.01</v>
      </c>
    </row>
    <row r="1349" spans="1:8" ht="33.75" x14ac:dyDescent="0.2">
      <c r="A1349" s="13" t="str">
        <f>VLOOKUP(B1349,'Insumos e Serviços'!$A:$F,3,0)</f>
        <v>Composição</v>
      </c>
      <c r="B1349" s="12" t="s">
        <v>434</v>
      </c>
      <c r="C1349" s="12" t="str">
        <f>VLOOKUP(B1349,'Insumos e Serviços'!$A:$F,2,0)</f>
        <v>SINAPI</v>
      </c>
      <c r="D1349" s="13" t="str">
        <f>VLOOKUP(B1349,'Insumos e Serviços'!$A:$F,4,0)</f>
        <v>CHAPISCO APLICADO EM ALVENARIAS E ESTRUTURAS DE CONCRETO INTERNAS, COM COLHER DE PEDREIRO.  ARGAMASSA TRAÇO 1:3 COM PREPARO EM BETONEIRA 400L. AF_06/2014</v>
      </c>
      <c r="E1349" s="12" t="str">
        <f>VLOOKUP(B1349,'Insumos e Serviços'!$A:$F,5,0)</f>
        <v>m²</v>
      </c>
      <c r="F1349" s="66">
        <v>5.76</v>
      </c>
      <c r="G1349" s="15">
        <f>VLOOKUP(B1349,'Insumos e Serviços'!$A:$F,6,0)</f>
        <v>3.43</v>
      </c>
      <c r="H1349" s="15">
        <f t="shared" si="157"/>
        <v>19.75</v>
      </c>
    </row>
    <row r="1350" spans="1:8" ht="45" x14ac:dyDescent="0.2">
      <c r="A1350" s="13" t="str">
        <f>VLOOKUP(B1350,'Insumos e Serviços'!$A:$F,3,0)</f>
        <v>Composição</v>
      </c>
      <c r="B1350" s="12" t="s">
        <v>437</v>
      </c>
      <c r="C1350" s="12" t="str">
        <f>VLOOKUP(B1350,'Insumos e Serviços'!$A:$F,2,0)</f>
        <v>SINAPI</v>
      </c>
      <c r="D1350" s="13" t="str">
        <f>VLOOKUP(B1350,'Insumos e Serviços'!$A:$F,4,0)</f>
        <v>(COMPOSIÇÃO REPRESENTATIVA) DO SERVIÇO DE EMBOÇO/MASSA ÚNICA, APLICADO MANUALMENTE, TRAÇO 1:2:8, EM BETONEIRA DE 400L, PAREDES INTERNAS, COM EXECUÇÃO DE TALISCAS, EDIFICAÇÃO HABITACIONAL UNIFAMILIAR (CASAS) E EDIFICAÇÃO PÚBLICA PADRÃO. AF_12/2014</v>
      </c>
      <c r="E1350" s="12" t="str">
        <f>VLOOKUP(B1350,'Insumos e Serviços'!$A:$F,5,0)</f>
        <v>m²</v>
      </c>
      <c r="F1350" s="66">
        <v>5.76</v>
      </c>
      <c r="G1350" s="15">
        <f>VLOOKUP(B1350,'Insumos e Serviços'!$A:$F,6,0)</f>
        <v>30.77</v>
      </c>
      <c r="H1350" s="15">
        <f t="shared" si="157"/>
        <v>177.23</v>
      </c>
    </row>
    <row r="1351" spans="1:8" ht="22.5" x14ac:dyDescent="0.2">
      <c r="A1351" s="13" t="str">
        <f>VLOOKUP(B1351,'Insumos e Serviços'!$A:$F,3,0)</f>
        <v>Composição</v>
      </c>
      <c r="B1351" s="12" t="s">
        <v>3534</v>
      </c>
      <c r="C1351" s="12" t="str">
        <f>VLOOKUP(B1351,'Insumos e Serviços'!$A:$F,2,0)</f>
        <v>SINAPI</v>
      </c>
      <c r="D1351" s="13" t="str">
        <f>VLOOKUP(B1351,'Insumos e Serviços'!$A:$F,4,0)</f>
        <v>CONCRETO FCK = 20MPA, TRAÇO 1:2,7:3 (CIMENTO/ AREIA MÉDIA/ BRITA 1)  - PREPARO MECÂNICO COM BETONEIRA 600 L. AF_07/2016</v>
      </c>
      <c r="E1351" s="12" t="str">
        <f>VLOOKUP(B1351,'Insumos e Serviços'!$A:$F,5,0)</f>
        <v>m³</v>
      </c>
      <c r="F1351" s="66">
        <v>2.81E-2</v>
      </c>
      <c r="G1351" s="15">
        <f>VLOOKUP(B1351,'Insumos e Serviços'!$A:$F,6,0)</f>
        <v>368.23</v>
      </c>
      <c r="H1351" s="15">
        <f t="shared" si="157"/>
        <v>10.34</v>
      </c>
    </row>
    <row r="1352" spans="1:8" x14ac:dyDescent="0.2">
      <c r="A1352" s="13" t="str">
        <f>VLOOKUP(B1352,'Insumos e Serviços'!$A:$F,3,0)</f>
        <v>Insumo</v>
      </c>
      <c r="B1352" s="12" t="s">
        <v>2433</v>
      </c>
      <c r="C1352" s="12" t="str">
        <f>VLOOKUP(B1352,'Insumos e Serviços'!$A:$F,2,0)</f>
        <v>SINAPI</v>
      </c>
      <c r="D1352" s="13" t="str">
        <f>VLOOKUP(B1352,'Insumos e Serviços'!$A:$F,4,0)</f>
        <v>CAP PVC, SERIE R, DN 150 MM, PARA ESGOTO PREDIAL</v>
      </c>
      <c r="E1352" s="12" t="str">
        <f>VLOOKUP(B1352,'Insumos e Serviços'!$A:$F,5,0)</f>
        <v>UN</v>
      </c>
      <c r="F1352" s="66">
        <v>1</v>
      </c>
      <c r="G1352" s="15">
        <f>VLOOKUP(B1352,'Insumos e Serviços'!$A:$F,6,0)</f>
        <v>70.33</v>
      </c>
      <c r="H1352" s="15">
        <f t="shared" si="157"/>
        <v>70.33</v>
      </c>
    </row>
    <row r="1353" spans="1:8" ht="22.5" x14ac:dyDescent="0.2">
      <c r="A1353" s="13" t="str">
        <f>VLOOKUP(B1353,'Insumos e Serviços'!$A:$F,3,0)</f>
        <v>Insumo</v>
      </c>
      <c r="B1353" s="12" t="s">
        <v>2346</v>
      </c>
      <c r="C1353" s="12" t="str">
        <f>VLOOKUP(B1353,'Insumos e Serviços'!$A:$F,2,0)</f>
        <v>SINAPI</v>
      </c>
      <c r="D1353" s="13" t="str">
        <f>VLOOKUP(B1353,'Insumos e Serviços'!$A:$F,4,0)</f>
        <v>TE DE REDUCAO, PVC LEVE, CURTO, 90 GRAUS, COM BOLSA PARA ANEL, 150 X 100 MM, PARA ESGOTO</v>
      </c>
      <c r="E1353" s="12" t="str">
        <f>VLOOKUP(B1353,'Insumos e Serviços'!$A:$F,5,0)</f>
        <v>UN</v>
      </c>
      <c r="F1353" s="66">
        <v>1</v>
      </c>
      <c r="G1353" s="15">
        <f>VLOOKUP(B1353,'Insumos e Serviços'!$A:$F,6,0)</f>
        <v>43.3</v>
      </c>
      <c r="H1353" s="15">
        <f t="shared" si="157"/>
        <v>43.3</v>
      </c>
    </row>
    <row r="1354" spans="1:8" x14ac:dyDescent="0.2">
      <c r="A1354" s="13" t="str">
        <f>VLOOKUP(B1354,'Insumos e Serviços'!$A:$F,3,0)</f>
        <v>Insumo</v>
      </c>
      <c r="B1354" s="12" t="s">
        <v>2284</v>
      </c>
      <c r="C1354" s="12" t="str">
        <f>VLOOKUP(B1354,'Insumos e Serviços'!$A:$F,2,0)</f>
        <v>SINAPI</v>
      </c>
      <c r="D1354" s="13" t="str">
        <f>VLOOKUP(B1354,'Insumos e Serviços'!$A:$F,4,0)</f>
        <v>ANEL BORRACHA, PARA TUBO PVC, REDE COLETOR ESGOTO, DN 150 MM (NBR 7362)</v>
      </c>
      <c r="E1354" s="12" t="str">
        <f>VLOOKUP(B1354,'Insumos e Serviços'!$A:$F,5,0)</f>
        <v>UN</v>
      </c>
      <c r="F1354" s="66">
        <v>1</v>
      </c>
      <c r="G1354" s="15">
        <f>VLOOKUP(B1354,'Insumos e Serviços'!$A:$F,6,0)</f>
        <v>10.130000000000001</v>
      </c>
      <c r="H1354" s="15">
        <f t="shared" si="157"/>
        <v>10.130000000000001</v>
      </c>
    </row>
    <row r="1355" spans="1:8" ht="22.5" x14ac:dyDescent="0.2">
      <c r="A1355" s="13" t="str">
        <f>VLOOKUP(B1355,'Insumos e Serviços'!$A:$F,3,0)</f>
        <v>Insumo</v>
      </c>
      <c r="B1355" s="12" t="s">
        <v>2834</v>
      </c>
      <c r="C1355" s="12" t="str">
        <f>VLOOKUP(B1355,'Insumos e Serviços'!$A:$F,2,0)</f>
        <v>SINAPI</v>
      </c>
      <c r="D1355" s="13" t="str">
        <f>VLOOKUP(B1355,'Insumos e Serviços'!$A:$F,4,0)</f>
        <v>PASTA LUBRIFICANTE PARA TUBOS E CONEXOES COM JUNTA ELASTICA (USO EM PVC, ACO, POLIETILENO E OUTROS) ( DE *400* G)</v>
      </c>
      <c r="E1355" s="12" t="str">
        <f>VLOOKUP(B1355,'Insumos e Serviços'!$A:$F,5,0)</f>
        <v>UN</v>
      </c>
      <c r="F1355" s="66">
        <v>0.14000000000000001</v>
      </c>
      <c r="G1355" s="15">
        <f>VLOOKUP(B1355,'Insumos e Serviços'!$A:$F,6,0)</f>
        <v>29.1</v>
      </c>
      <c r="H1355" s="15">
        <f t="shared" si="157"/>
        <v>4.07</v>
      </c>
    </row>
    <row r="1356" spans="1:8" x14ac:dyDescent="0.2">
      <c r="A1356" s="13" t="str">
        <f>VLOOKUP(B1356,'Insumos e Serviços'!$A:$F,3,0)</f>
        <v>Insumo</v>
      </c>
      <c r="B1356" s="12" t="s">
        <v>2644</v>
      </c>
      <c r="C1356" s="12" t="str">
        <f>VLOOKUP(B1356,'Insumos e Serviços'!$A:$F,2,0)</f>
        <v>Próprio</v>
      </c>
      <c r="D1356" s="13" t="str">
        <f>VLOOKUP(B1356,'Insumos e Serviços'!$A:$F,4,0)</f>
        <v>Tampão dupla vedação simples em ferro fundido ou alumínio fundido - 500x500mm</v>
      </c>
      <c r="E1356" s="12" t="str">
        <f>VLOOKUP(B1356,'Insumos e Serviços'!$A:$F,5,0)</f>
        <v>un</v>
      </c>
      <c r="F1356" s="66">
        <v>1</v>
      </c>
      <c r="G1356" s="15">
        <f>VLOOKUP(B1356,'Insumos e Serviços'!$A:$F,6,0)</f>
        <v>421.62</v>
      </c>
      <c r="H1356" s="15">
        <f t="shared" si="157"/>
        <v>421.62</v>
      </c>
    </row>
    <row r="1357" spans="1:8" ht="23.25" thickBot="1" x14ac:dyDescent="0.25">
      <c r="A1357" s="13" t="str">
        <f>VLOOKUP(B1357,'Insumos e Serviços'!$A:$F,3,0)</f>
        <v>Insumo</v>
      </c>
      <c r="B1357" s="12" t="s">
        <v>2417</v>
      </c>
      <c r="C1357" s="12" t="str">
        <f>VLOOKUP(B1357,'Insumos e Serviços'!$A:$F,2,0)</f>
        <v>SINAPI</v>
      </c>
      <c r="D1357" s="13" t="str">
        <f>VLOOKUP(B1357,'Insumos e Serviços'!$A:$F,4,0)</f>
        <v>ADITIVO IMPERMEABILIZANTE DE PEGA NORMAL PARA ARGAMASSAS E CONCRETOS SEM ARMACAO, LIQUIDO E ISENTO DE CLORETOS</v>
      </c>
      <c r="E1357" s="12" t="str">
        <f>VLOOKUP(B1357,'Insumos e Serviços'!$A:$F,5,0)</f>
        <v>L</v>
      </c>
      <c r="F1357" s="66">
        <v>3.843</v>
      </c>
      <c r="G1357" s="15">
        <f>VLOOKUP(B1357,'Insumos e Serviços'!$A:$F,6,0)</f>
        <v>6.15</v>
      </c>
      <c r="H1357" s="15">
        <f t="shared" si="157"/>
        <v>23.63</v>
      </c>
    </row>
    <row r="1358" spans="1:8" ht="15" thickTop="1" x14ac:dyDescent="0.2">
      <c r="A1358" s="54"/>
      <c r="B1358" s="79"/>
      <c r="C1358" s="54"/>
      <c r="D1358" s="54"/>
      <c r="E1358" s="54"/>
      <c r="F1358" s="54"/>
      <c r="G1358" s="54"/>
      <c r="H1358" s="54"/>
    </row>
    <row r="1359" spans="1:8" ht="22.5" x14ac:dyDescent="0.2">
      <c r="A1359" s="68" t="s">
        <v>1078</v>
      </c>
      <c r="B1359" s="67" t="str">
        <f>VLOOKUP(A1359,'Orçamento Sintético'!$A:$H,2,0)</f>
        <v xml:space="preserve"> MPDFT0271 </v>
      </c>
      <c r="C1359" s="67" t="str">
        <f>VLOOKUP(A1359,'Orçamento Sintético'!$A:$H,3,0)</f>
        <v>Próprio</v>
      </c>
      <c r="D1359" s="68" t="str">
        <f>VLOOKUP(A1359,'Orçamento Sintético'!$A:$H,4,0)</f>
        <v>Caixa de sabão sifonada, em alvenaria revestida, DM 60x60cm (interna), com tampão de ferro fundido, inclusive escavação</v>
      </c>
      <c r="E1359" s="67" t="str">
        <f>VLOOKUP(A1359,'Orçamento Sintético'!$A:$H,5,0)</f>
        <v>un</v>
      </c>
      <c r="F1359" s="113"/>
      <c r="G1359" s="114"/>
      <c r="H1359" s="116">
        <f>SUM(H1360:H1372)</f>
        <v>1039.1300000000003</v>
      </c>
    </row>
    <row r="1360" spans="1:8" x14ac:dyDescent="0.2">
      <c r="A1360" s="13" t="str">
        <f>VLOOKUP(B1360,'Insumos e Serviços'!$A:$F,3,0)</f>
        <v>Composição</v>
      </c>
      <c r="B1360" s="12" t="s">
        <v>3391</v>
      </c>
      <c r="C1360" s="12" t="str">
        <f>VLOOKUP(B1360,'Insumos e Serviços'!$A:$F,2,0)</f>
        <v>SINAPI</v>
      </c>
      <c r="D1360" s="13" t="str">
        <f>VLOOKUP(B1360,'Insumos e Serviços'!$A:$F,4,0)</f>
        <v>PEDREIRO COM ENCARGOS COMPLEMENTARES</v>
      </c>
      <c r="E1360" s="12" t="str">
        <f>VLOOKUP(B1360,'Insumos e Serviços'!$A:$F,5,0)</f>
        <v>H</v>
      </c>
      <c r="F1360" s="66">
        <v>3.7654999999999998</v>
      </c>
      <c r="G1360" s="15">
        <f>VLOOKUP(B1360,'Insumos e Serviços'!$A:$F,6,0)</f>
        <v>23.25</v>
      </c>
      <c r="H1360" s="15">
        <f t="shared" ref="H1360:H1372" si="158">TRUNC(F1360*G1360,2)</f>
        <v>87.54</v>
      </c>
    </row>
    <row r="1361" spans="1:8" x14ac:dyDescent="0.2">
      <c r="A1361" s="13" t="str">
        <f>VLOOKUP(B1361,'Insumos e Serviços'!$A:$F,3,0)</f>
        <v>Composição</v>
      </c>
      <c r="B1361" s="12" t="s">
        <v>3379</v>
      </c>
      <c r="C1361" s="12" t="str">
        <f>VLOOKUP(B1361,'Insumos e Serviços'!$A:$F,2,0)</f>
        <v>SINAPI</v>
      </c>
      <c r="D1361" s="13" t="str">
        <f>VLOOKUP(B1361,'Insumos e Serviços'!$A:$F,4,0)</f>
        <v>SERVENTE COM ENCARGOS COMPLEMENTARES</v>
      </c>
      <c r="E1361" s="12" t="str">
        <f>VLOOKUP(B1361,'Insumos e Serviços'!$A:$F,5,0)</f>
        <v>H</v>
      </c>
      <c r="F1361" s="66">
        <v>5.5514999999999999</v>
      </c>
      <c r="G1361" s="15">
        <f>VLOOKUP(B1361,'Insumos e Serviços'!$A:$F,6,0)</f>
        <v>17.170000000000002</v>
      </c>
      <c r="H1361" s="15">
        <f t="shared" si="158"/>
        <v>95.31</v>
      </c>
    </row>
    <row r="1362" spans="1:8" ht="22.5" x14ac:dyDescent="0.2">
      <c r="A1362" s="13" t="str">
        <f>VLOOKUP(B1362,'Insumos e Serviços'!$A:$F,3,0)</f>
        <v>Composição</v>
      </c>
      <c r="B1362" s="12" t="s">
        <v>3586</v>
      </c>
      <c r="C1362" s="12" t="str">
        <f>VLOOKUP(B1362,'Insumos e Serviços'!$A:$F,2,0)</f>
        <v>SINAPI</v>
      </c>
      <c r="D1362" s="13" t="str">
        <f>VLOOKUP(B1362,'Insumos e Serviços'!$A:$F,4,0)</f>
        <v>LASTRO DE CONCRETO, PREPARO MECÂNICO, INCLUSOS ADITIVO IMPERMEABILIZANTE, LANÇAMENTO E ADENSAMENTO</v>
      </c>
      <c r="E1362" s="12" t="str">
        <f>VLOOKUP(B1362,'Insumos e Serviços'!$A:$F,5,0)</f>
        <v>m³</v>
      </c>
      <c r="F1362" s="66">
        <v>7.6999999999999999E-2</v>
      </c>
      <c r="G1362" s="15">
        <f>VLOOKUP(B1362,'Insumos e Serviços'!$A:$F,6,0)</f>
        <v>595.69000000000005</v>
      </c>
      <c r="H1362" s="15">
        <f t="shared" si="158"/>
        <v>45.86</v>
      </c>
    </row>
    <row r="1363" spans="1:8" ht="22.5" x14ac:dyDescent="0.2">
      <c r="A1363" s="13" t="str">
        <f>VLOOKUP(B1363,'Insumos e Serviços'!$A:$F,3,0)</f>
        <v>Composição</v>
      </c>
      <c r="B1363" s="12" t="s">
        <v>3584</v>
      </c>
      <c r="C1363" s="12" t="str">
        <f>VLOOKUP(B1363,'Insumos e Serviços'!$A:$F,2,0)</f>
        <v>SINAPI</v>
      </c>
      <c r="D1363" s="13" t="str">
        <f>VLOOKUP(B1363,'Insumos e Serviços'!$A:$F,4,0)</f>
        <v>ALVENARIA EM TIJOLO CERAMICO MACICO 5X10X20CM 1/2 VEZ (ESPESSURA 10CM), ASSENTADO COM ARGAMASSA TRACO 1:2:8 (CIMENTO, CAL E AREIA)</v>
      </c>
      <c r="E1363" s="12" t="str">
        <f>VLOOKUP(B1363,'Insumos e Serviços'!$A:$F,5,0)</f>
        <v>m²</v>
      </c>
      <c r="F1363" s="66">
        <v>2.7</v>
      </c>
      <c r="G1363" s="15">
        <f>VLOOKUP(B1363,'Insumos e Serviços'!$A:$F,6,0)</f>
        <v>95.35</v>
      </c>
      <c r="H1363" s="15">
        <f t="shared" si="158"/>
        <v>257.44</v>
      </c>
    </row>
    <row r="1364" spans="1:8" ht="22.5" x14ac:dyDescent="0.2">
      <c r="A1364" s="13" t="str">
        <f>VLOOKUP(B1364,'Insumos e Serviços'!$A:$F,3,0)</f>
        <v>Composição</v>
      </c>
      <c r="B1364" s="12" t="s">
        <v>3582</v>
      </c>
      <c r="C1364" s="12" t="str">
        <f>VLOOKUP(B1364,'Insumos e Serviços'!$A:$F,2,0)</f>
        <v>SINAPI</v>
      </c>
      <c r="D1364" s="13" t="str">
        <f>VLOOKUP(B1364,'Insumos e Serviços'!$A:$F,4,0)</f>
        <v>TÊ DE INSPEÇÃO, PVC, SERIE R, ÁGUA PLUVIAL, DN 100 MM, JUNTA ELÁSTICA, FORNECIDO E INSTALADO EM RAMAL DE ENCAMINHAMENTO. AF_12/2014</v>
      </c>
      <c r="E1364" s="12" t="str">
        <f>VLOOKUP(B1364,'Insumos e Serviços'!$A:$F,5,0)</f>
        <v>UN</v>
      </c>
      <c r="F1364" s="66">
        <v>1</v>
      </c>
      <c r="G1364" s="15">
        <f>VLOOKUP(B1364,'Insumos e Serviços'!$A:$F,6,0)</f>
        <v>58.27</v>
      </c>
      <c r="H1364" s="15">
        <f t="shared" si="158"/>
        <v>58.27</v>
      </c>
    </row>
    <row r="1365" spans="1:8" x14ac:dyDescent="0.2">
      <c r="A1365" s="13" t="str">
        <f>VLOOKUP(B1365,'Insumos e Serviços'!$A:$F,3,0)</f>
        <v>Composição</v>
      </c>
      <c r="B1365" s="12" t="s">
        <v>3395</v>
      </c>
      <c r="C1365" s="12" t="str">
        <f>VLOOKUP(B1365,'Insumos e Serviços'!$A:$F,2,0)</f>
        <v>SINAPI</v>
      </c>
      <c r="D1365" s="13" t="str">
        <f>VLOOKUP(B1365,'Insumos e Serviços'!$A:$F,4,0)</f>
        <v>ENCANADOR OU BOMBEIRO HIDRÁULICO COM ENCARGOS COMPLEMENTARES</v>
      </c>
      <c r="E1365" s="12" t="str">
        <f>VLOOKUP(B1365,'Insumos e Serviços'!$A:$F,5,0)</f>
        <v>H</v>
      </c>
      <c r="F1365" s="66">
        <v>0.44</v>
      </c>
      <c r="G1365" s="15">
        <f>VLOOKUP(B1365,'Insumos e Serviços'!$A:$F,6,0)</f>
        <v>22.76</v>
      </c>
      <c r="H1365" s="15">
        <f t="shared" si="158"/>
        <v>10.01</v>
      </c>
    </row>
    <row r="1366" spans="1:8" x14ac:dyDescent="0.2">
      <c r="A1366" s="13" t="str">
        <f>VLOOKUP(B1366,'Insumos e Serviços'!$A:$F,3,0)</f>
        <v>Composição</v>
      </c>
      <c r="B1366" s="12" t="s">
        <v>3393</v>
      </c>
      <c r="C1366" s="12" t="str">
        <f>VLOOKUP(B1366,'Insumos e Serviços'!$A:$F,2,0)</f>
        <v>SINAPI</v>
      </c>
      <c r="D1366" s="13" t="str">
        <f>VLOOKUP(B1366,'Insumos e Serviços'!$A:$F,4,0)</f>
        <v>AUXILIAR DE ENCANADOR OU BOMBEIRO HIDRÁULICO COM ENCARGOS COMPLEMENTARES</v>
      </c>
      <c r="E1366" s="12" t="str">
        <f>VLOOKUP(B1366,'Insumos e Serviços'!$A:$F,5,0)</f>
        <v>H</v>
      </c>
      <c r="F1366" s="66">
        <v>0.44</v>
      </c>
      <c r="G1366" s="15">
        <f>VLOOKUP(B1366,'Insumos e Serviços'!$A:$F,6,0)</f>
        <v>17.78</v>
      </c>
      <c r="H1366" s="15">
        <f t="shared" si="158"/>
        <v>7.82</v>
      </c>
    </row>
    <row r="1367" spans="1:8" ht="33.75" x14ac:dyDescent="0.2">
      <c r="A1367" s="13" t="str">
        <f>VLOOKUP(B1367,'Insumos e Serviços'!$A:$F,3,0)</f>
        <v>Composição</v>
      </c>
      <c r="B1367" s="12" t="s">
        <v>434</v>
      </c>
      <c r="C1367" s="12" t="str">
        <f>VLOOKUP(B1367,'Insumos e Serviços'!$A:$F,2,0)</f>
        <v>SINAPI</v>
      </c>
      <c r="D1367" s="13" t="str">
        <f>VLOOKUP(B1367,'Insumos e Serviços'!$A:$F,4,0)</f>
        <v>CHAPISCO APLICADO EM ALVENARIAS E ESTRUTURAS DE CONCRETO INTERNAS, COM COLHER DE PEDREIRO.  ARGAMASSA TRAÇO 1:3 COM PREPARO EM BETONEIRA 400L. AF_06/2014</v>
      </c>
      <c r="E1367" s="12" t="str">
        <f>VLOOKUP(B1367,'Insumos e Serviços'!$A:$F,5,0)</f>
        <v>m²</v>
      </c>
      <c r="F1367" s="66">
        <v>5.76</v>
      </c>
      <c r="G1367" s="15">
        <f>VLOOKUP(B1367,'Insumos e Serviços'!$A:$F,6,0)</f>
        <v>3.43</v>
      </c>
      <c r="H1367" s="15">
        <f t="shared" si="158"/>
        <v>19.75</v>
      </c>
    </row>
    <row r="1368" spans="1:8" ht="45" x14ac:dyDescent="0.2">
      <c r="A1368" s="13" t="str">
        <f>VLOOKUP(B1368,'Insumos e Serviços'!$A:$F,3,0)</f>
        <v>Composição</v>
      </c>
      <c r="B1368" s="12" t="s">
        <v>437</v>
      </c>
      <c r="C1368" s="12" t="str">
        <f>VLOOKUP(B1368,'Insumos e Serviços'!$A:$F,2,0)</f>
        <v>SINAPI</v>
      </c>
      <c r="D1368" s="13" t="str">
        <f>VLOOKUP(B1368,'Insumos e Serviços'!$A:$F,4,0)</f>
        <v>(COMPOSIÇÃO REPRESENTATIVA) DO SERVIÇO DE EMBOÇO/MASSA ÚNICA, APLICADO MANUALMENTE, TRAÇO 1:2:8, EM BETONEIRA DE 400L, PAREDES INTERNAS, COM EXECUÇÃO DE TALISCAS, EDIFICAÇÃO HABITACIONAL UNIFAMILIAR (CASAS) E EDIFICAÇÃO PÚBLICA PADRÃO. AF_12/2014</v>
      </c>
      <c r="E1368" s="12" t="str">
        <f>VLOOKUP(B1368,'Insumos e Serviços'!$A:$F,5,0)</f>
        <v>m²</v>
      </c>
      <c r="F1368" s="66">
        <v>5.76</v>
      </c>
      <c r="G1368" s="15">
        <f>VLOOKUP(B1368,'Insumos e Serviços'!$A:$F,6,0)</f>
        <v>30.77</v>
      </c>
      <c r="H1368" s="15">
        <f t="shared" si="158"/>
        <v>177.23</v>
      </c>
    </row>
    <row r="1369" spans="1:8" ht="22.5" x14ac:dyDescent="0.2">
      <c r="A1369" s="13" t="str">
        <f>VLOOKUP(B1369,'Insumos e Serviços'!$A:$F,3,0)</f>
        <v>Composição</v>
      </c>
      <c r="B1369" s="12" t="s">
        <v>3534</v>
      </c>
      <c r="C1369" s="12" t="str">
        <f>VLOOKUP(B1369,'Insumos e Serviços'!$A:$F,2,0)</f>
        <v>SINAPI</v>
      </c>
      <c r="D1369" s="13" t="str">
        <f>VLOOKUP(B1369,'Insumos e Serviços'!$A:$F,4,0)</f>
        <v>CONCRETO FCK = 20MPA, TRAÇO 1:2,7:3 (CIMENTO/ AREIA MÉDIA/ BRITA 1)  - PREPARO MECÂNICO COM BETONEIRA 600 L. AF_07/2016</v>
      </c>
      <c r="E1369" s="12" t="str">
        <f>VLOOKUP(B1369,'Insumos e Serviços'!$A:$F,5,0)</f>
        <v>m³</v>
      </c>
      <c r="F1369" s="66">
        <v>2.81E-2</v>
      </c>
      <c r="G1369" s="15">
        <f>VLOOKUP(B1369,'Insumos e Serviços'!$A:$F,6,0)</f>
        <v>368.23</v>
      </c>
      <c r="H1369" s="15">
        <f t="shared" si="158"/>
        <v>10.34</v>
      </c>
    </row>
    <row r="1370" spans="1:8" ht="22.5" x14ac:dyDescent="0.2">
      <c r="A1370" s="13" t="str">
        <f>VLOOKUP(B1370,'Insumos e Serviços'!$A:$F,3,0)</f>
        <v>Insumo</v>
      </c>
      <c r="B1370" s="12" t="s">
        <v>2834</v>
      </c>
      <c r="C1370" s="12" t="str">
        <f>VLOOKUP(B1370,'Insumos e Serviços'!$A:$F,2,0)</f>
        <v>SINAPI</v>
      </c>
      <c r="D1370" s="13" t="str">
        <f>VLOOKUP(B1370,'Insumos e Serviços'!$A:$F,4,0)</f>
        <v>PASTA LUBRIFICANTE PARA TUBOS E CONEXOES COM JUNTA ELASTICA (USO EM PVC, ACO, POLIETILENO E OUTROS) ( DE *400* G)</v>
      </c>
      <c r="E1370" s="12" t="str">
        <f>VLOOKUP(B1370,'Insumos e Serviços'!$A:$F,5,0)</f>
        <v>UN</v>
      </c>
      <c r="F1370" s="66">
        <v>0.14000000000000001</v>
      </c>
      <c r="G1370" s="15">
        <f>VLOOKUP(B1370,'Insumos e Serviços'!$A:$F,6,0)</f>
        <v>29.1</v>
      </c>
      <c r="H1370" s="15">
        <f t="shared" si="158"/>
        <v>4.07</v>
      </c>
    </row>
    <row r="1371" spans="1:8" ht="22.5" x14ac:dyDescent="0.2">
      <c r="A1371" s="13" t="str">
        <f>VLOOKUP(B1371,'Insumos e Serviços'!$A:$F,3,0)</f>
        <v>Insumo</v>
      </c>
      <c r="B1371" s="12" t="s">
        <v>2415</v>
      </c>
      <c r="C1371" s="12" t="str">
        <f>VLOOKUP(B1371,'Insumos e Serviços'!$A:$F,2,0)</f>
        <v>SINAPI</v>
      </c>
      <c r="D1371" s="13" t="str">
        <f>VLOOKUP(B1371,'Insumos e Serviços'!$A:$F,4,0)</f>
        <v>TAMPAO FOFO SIMPLES COM BASE, CLASSE A15 CARGA MAX 1,5 T, 400 X 400 MM, REDE PLUVIAL/ESGOTO/ELETRICA</v>
      </c>
      <c r="E1371" s="12" t="str">
        <f>VLOOKUP(B1371,'Insumos e Serviços'!$A:$F,5,0)</f>
        <v>UN</v>
      </c>
      <c r="F1371" s="66">
        <v>1</v>
      </c>
      <c r="G1371" s="15">
        <f>VLOOKUP(B1371,'Insumos e Serviços'!$A:$F,6,0)</f>
        <v>241.86</v>
      </c>
      <c r="H1371" s="15">
        <f t="shared" si="158"/>
        <v>241.86</v>
      </c>
    </row>
    <row r="1372" spans="1:8" ht="23.25" thickBot="1" x14ac:dyDescent="0.25">
      <c r="A1372" s="13" t="str">
        <f>VLOOKUP(B1372,'Insumos e Serviços'!$A:$F,3,0)</f>
        <v>Insumo</v>
      </c>
      <c r="B1372" s="12" t="s">
        <v>2417</v>
      </c>
      <c r="C1372" s="12" t="str">
        <f>VLOOKUP(B1372,'Insumos e Serviços'!$A:$F,2,0)</f>
        <v>SINAPI</v>
      </c>
      <c r="D1372" s="13" t="str">
        <f>VLOOKUP(B1372,'Insumos e Serviços'!$A:$F,4,0)</f>
        <v>ADITIVO IMPERMEABILIZANTE DE PEGA NORMAL PARA ARGAMASSAS E CONCRETOS SEM ARMACAO, LIQUIDO E ISENTO DE CLORETOS</v>
      </c>
      <c r="E1372" s="12" t="str">
        <f>VLOOKUP(B1372,'Insumos e Serviços'!$A:$F,5,0)</f>
        <v>L</v>
      </c>
      <c r="F1372" s="66">
        <v>3.843</v>
      </c>
      <c r="G1372" s="15">
        <f>VLOOKUP(B1372,'Insumos e Serviços'!$A:$F,6,0)</f>
        <v>6.15</v>
      </c>
      <c r="H1372" s="15">
        <f t="shared" si="158"/>
        <v>23.63</v>
      </c>
    </row>
    <row r="1373" spans="1:8" ht="15" thickTop="1" x14ac:dyDescent="0.2">
      <c r="A1373" s="54"/>
      <c r="B1373" s="79"/>
      <c r="C1373" s="54"/>
      <c r="D1373" s="54"/>
      <c r="E1373" s="54"/>
      <c r="F1373" s="54"/>
      <c r="G1373" s="54"/>
      <c r="H1373" s="54"/>
    </row>
    <row r="1374" spans="1:8" x14ac:dyDescent="0.2">
      <c r="A1374" s="58" t="s">
        <v>1081</v>
      </c>
      <c r="B1374" s="77"/>
      <c r="C1374" s="58"/>
      <c r="D1374" s="58" t="s">
        <v>1082</v>
      </c>
      <c r="E1374" s="59"/>
      <c r="F1374" s="60"/>
      <c r="G1374" s="58"/>
      <c r="H1374" s="61"/>
    </row>
    <row r="1375" spans="1:8" x14ac:dyDescent="0.2">
      <c r="A1375" s="62" t="s">
        <v>1083</v>
      </c>
      <c r="B1375" s="64"/>
      <c r="C1375" s="62"/>
      <c r="D1375" s="62" t="s">
        <v>1084</v>
      </c>
      <c r="E1375" s="64"/>
      <c r="F1375" s="65"/>
      <c r="G1375" s="63"/>
      <c r="H1375" s="75"/>
    </row>
    <row r="1376" spans="1:8" ht="22.5" x14ac:dyDescent="0.2">
      <c r="A1376" s="68" t="s">
        <v>1091</v>
      </c>
      <c r="B1376" s="67" t="str">
        <f>VLOOKUP(A1376,'Orçamento Sintético'!$A:$H,2,0)</f>
        <v xml:space="preserve"> MPDFT0478 </v>
      </c>
      <c r="C1376" s="67" t="str">
        <f>VLOOKUP(A1376,'Orçamento Sintético'!$A:$H,3,0)</f>
        <v>Próprio</v>
      </c>
      <c r="D1376" s="68" t="str">
        <f>VLOOKUP(A1376,'Orçamento Sintético'!$A:$H,4,0)</f>
        <v>Demolição de caixas de esgoto, água pluvial e águas servidas, inclusive fundo em concreto, escavação e reaterro</v>
      </c>
      <c r="E1376" s="67" t="str">
        <f>VLOOKUP(A1376,'Orçamento Sintético'!$A:$H,5,0)</f>
        <v>un</v>
      </c>
      <c r="F1376" s="113"/>
      <c r="G1376" s="114"/>
      <c r="H1376" s="116">
        <f>SUM(H1377:H1382)</f>
        <v>104.58000000000001</v>
      </c>
    </row>
    <row r="1377" spans="1:8" ht="45" x14ac:dyDescent="0.2">
      <c r="A1377" s="13" t="str">
        <f>VLOOKUP(B1377,'Insumos e Serviços'!$A:$F,3,0)</f>
        <v>Composição</v>
      </c>
      <c r="B1377" s="12" t="s">
        <v>3580</v>
      </c>
      <c r="C1377" s="12" t="str">
        <f>VLOOKUP(B1377,'Insumos e Serviços'!$A:$F,2,0)</f>
        <v>SINAPI</v>
      </c>
      <c r="D1377" s="13" t="str">
        <f>VLOOKUP(B1377,'Insumos e Serviços'!$A:$F,4,0)</f>
        <v>ESCAVAÇÃO MECANIZADA DE VALA COM PROF. ATÉ 1,5 M (MÉDIA ENTRE MONTANTE E JUSANTE/UMA COMPOSIÇÃO POR TRECHO), COM RETROESCAVADEIRA (0,26 M3/88 HP), LARG. MENOR QUE 0,8 M, EM SOLO DE 1A CATEGORIA, EM LOCAIS COM ALTO NÍVEL DE INTERFERÊNCIA. AF_01/2015</v>
      </c>
      <c r="E1377" s="12" t="str">
        <f>VLOOKUP(B1377,'Insumos e Serviços'!$A:$F,5,0)</f>
        <v>m³</v>
      </c>
      <c r="F1377" s="66">
        <v>0.41799999999999998</v>
      </c>
      <c r="G1377" s="15">
        <f>VLOOKUP(B1377,'Insumos e Serviços'!$A:$F,6,0)</f>
        <v>11.06</v>
      </c>
      <c r="H1377" s="15">
        <f t="shared" ref="H1377:H1382" si="159">TRUNC(F1377*G1377,2)</f>
        <v>4.62</v>
      </c>
    </row>
    <row r="1378" spans="1:8" ht="22.5" x14ac:dyDescent="0.2">
      <c r="A1378" s="13" t="str">
        <f>VLOOKUP(B1378,'Insumos e Serviços'!$A:$F,3,0)</f>
        <v>Composição</v>
      </c>
      <c r="B1378" s="12" t="s">
        <v>3578</v>
      </c>
      <c r="C1378" s="12" t="str">
        <f>VLOOKUP(B1378,'Insumos e Serviços'!$A:$F,2,0)</f>
        <v>SINAPI</v>
      </c>
      <c r="D1378" s="13" t="str">
        <f>VLOOKUP(B1378,'Insumos e Serviços'!$A:$F,4,0)</f>
        <v>MARTELETE OU ROMPEDOR PNEUMÁTICO MANUAL, 28 KG, COM SILENCIADOR - CHP DIURNO. AF_07/2016</v>
      </c>
      <c r="E1378" s="12" t="str">
        <f>VLOOKUP(B1378,'Insumos e Serviços'!$A:$F,5,0)</f>
        <v>CHP</v>
      </c>
      <c r="F1378" s="66">
        <v>1.0610999999999999</v>
      </c>
      <c r="G1378" s="15">
        <f>VLOOKUP(B1378,'Insumos e Serviços'!$A:$F,6,0)</f>
        <v>21.32</v>
      </c>
      <c r="H1378" s="15">
        <f t="shared" si="159"/>
        <v>22.62</v>
      </c>
    </row>
    <row r="1379" spans="1:8" ht="22.5" x14ac:dyDescent="0.2">
      <c r="A1379" s="13" t="str">
        <f>VLOOKUP(B1379,'Insumos e Serviços'!$A:$F,3,0)</f>
        <v>Composição</v>
      </c>
      <c r="B1379" s="12" t="s">
        <v>3576</v>
      </c>
      <c r="C1379" s="12" t="str">
        <f>VLOOKUP(B1379,'Insumos e Serviços'!$A:$F,2,0)</f>
        <v>SINAPI</v>
      </c>
      <c r="D1379" s="13" t="str">
        <f>VLOOKUP(B1379,'Insumos e Serviços'!$A:$F,4,0)</f>
        <v>MARTELETE OU ROMPEDOR PNEUMÁTICO MANUAL, 28 KG, COM SILENCIADOR - CHI DIURNO. AF_07/2016</v>
      </c>
      <c r="E1379" s="12" t="str">
        <f>VLOOKUP(B1379,'Insumos e Serviços'!$A:$F,5,0)</f>
        <v>CHI</v>
      </c>
      <c r="F1379" s="66">
        <v>0.30070000000000002</v>
      </c>
      <c r="G1379" s="15">
        <f>VLOOKUP(B1379,'Insumos e Serviços'!$A:$F,6,0)</f>
        <v>19.82</v>
      </c>
      <c r="H1379" s="15">
        <f t="shared" si="159"/>
        <v>5.95</v>
      </c>
    </row>
    <row r="1380" spans="1:8" x14ac:dyDescent="0.2">
      <c r="A1380" s="13" t="str">
        <f>VLOOKUP(B1380,'Insumos e Serviços'!$A:$F,3,0)</f>
        <v>Composição</v>
      </c>
      <c r="B1380" s="12" t="s">
        <v>3391</v>
      </c>
      <c r="C1380" s="12" t="str">
        <f>VLOOKUP(B1380,'Insumos e Serviços'!$A:$F,2,0)</f>
        <v>SINAPI</v>
      </c>
      <c r="D1380" s="13" t="str">
        <f>VLOOKUP(B1380,'Insumos e Serviços'!$A:$F,4,0)</f>
        <v>PEDREIRO COM ENCARGOS COMPLEMENTARES</v>
      </c>
      <c r="E1380" s="12" t="str">
        <f>VLOOKUP(B1380,'Insumos e Serviços'!$A:$F,5,0)</f>
        <v>H</v>
      </c>
      <c r="F1380" s="66">
        <v>0.20799999999999999</v>
      </c>
      <c r="G1380" s="15">
        <f>VLOOKUP(B1380,'Insumos e Serviços'!$A:$F,6,0)</f>
        <v>23.25</v>
      </c>
      <c r="H1380" s="15">
        <f t="shared" si="159"/>
        <v>4.83</v>
      </c>
    </row>
    <row r="1381" spans="1:8" x14ac:dyDescent="0.2">
      <c r="A1381" s="13" t="str">
        <f>VLOOKUP(B1381,'Insumos e Serviços'!$A:$F,3,0)</f>
        <v>Composição</v>
      </c>
      <c r="B1381" s="12" t="s">
        <v>3379</v>
      </c>
      <c r="C1381" s="12" t="str">
        <f>VLOOKUP(B1381,'Insumos e Serviços'!$A:$F,2,0)</f>
        <v>SINAPI</v>
      </c>
      <c r="D1381" s="13" t="str">
        <f>VLOOKUP(B1381,'Insumos e Serviços'!$A:$F,4,0)</f>
        <v>SERVENTE COM ENCARGOS COMPLEMENTARES</v>
      </c>
      <c r="E1381" s="12" t="str">
        <f>VLOOKUP(B1381,'Insumos e Serviços'!$A:$F,5,0)</f>
        <v>H</v>
      </c>
      <c r="F1381" s="66">
        <v>2.1499000000000001</v>
      </c>
      <c r="G1381" s="15">
        <f>VLOOKUP(B1381,'Insumos e Serviços'!$A:$F,6,0)</f>
        <v>17.170000000000002</v>
      </c>
      <c r="H1381" s="15">
        <f t="shared" si="159"/>
        <v>36.909999999999997</v>
      </c>
    </row>
    <row r="1382" spans="1:8" ht="15" thickBot="1" x14ac:dyDescent="0.25">
      <c r="A1382" s="13" t="str">
        <f>VLOOKUP(B1382,'Insumos e Serviços'!$A:$F,3,0)</f>
        <v>Composição</v>
      </c>
      <c r="B1382" s="12" t="s">
        <v>1089</v>
      </c>
      <c r="C1382" s="12" t="str">
        <f>VLOOKUP(B1382,'Insumos e Serviços'!$A:$F,2,0)</f>
        <v>SINAPI</v>
      </c>
      <c r="D1382" s="13" t="str">
        <f>VLOOKUP(B1382,'Insumos e Serviços'!$A:$F,4,0)</f>
        <v>REATERRO MANUAL DE VALAS COM COMPACTAÇÃO MECANIZADA. AF_04/2016</v>
      </c>
      <c r="E1382" s="12" t="str">
        <f>VLOOKUP(B1382,'Insumos e Serviços'!$A:$F,5,0)</f>
        <v>m³</v>
      </c>
      <c r="F1382" s="66">
        <v>1.2128000000000001</v>
      </c>
      <c r="G1382" s="15">
        <f>VLOOKUP(B1382,'Insumos e Serviços'!$A:$F,6,0)</f>
        <v>24.45</v>
      </c>
      <c r="H1382" s="15">
        <f t="shared" si="159"/>
        <v>29.65</v>
      </c>
    </row>
    <row r="1383" spans="1:8" ht="15" thickTop="1" x14ac:dyDescent="0.2">
      <c r="A1383" s="54"/>
      <c r="B1383" s="79"/>
      <c r="C1383" s="54"/>
      <c r="D1383" s="54"/>
      <c r="E1383" s="54"/>
      <c r="F1383" s="54"/>
      <c r="G1383" s="54"/>
      <c r="H1383" s="54"/>
    </row>
    <row r="1384" spans="1:8" x14ac:dyDescent="0.2">
      <c r="A1384" s="68" t="s">
        <v>1094</v>
      </c>
      <c r="B1384" s="67" t="str">
        <f>VLOOKUP(A1384,'Orçamento Sintético'!$A:$H,2,0)</f>
        <v xml:space="preserve"> MPDFT0479 </v>
      </c>
      <c r="C1384" s="67" t="str">
        <f>VLOOKUP(A1384,'Orçamento Sintético'!$A:$H,3,0)</f>
        <v>Próprio</v>
      </c>
      <c r="D1384" s="68" t="str">
        <f>VLOOKUP(A1384,'Orçamento Sintético'!$A:$H,4,0)</f>
        <v>Remoção de tubulação enterrada, inclusive escavação e reaterro manual de vala</v>
      </c>
      <c r="E1384" s="67" t="str">
        <f>VLOOKUP(A1384,'Orçamento Sintético'!$A:$H,5,0)</f>
        <v>m</v>
      </c>
      <c r="F1384" s="113"/>
      <c r="G1384" s="114"/>
      <c r="H1384" s="116">
        <f>SUM(H1385:H1387)</f>
        <v>38.58</v>
      </c>
    </row>
    <row r="1385" spans="1:8" ht="22.5" x14ac:dyDescent="0.2">
      <c r="A1385" s="13" t="str">
        <f>VLOOKUP(B1385,'Insumos e Serviços'!$A:$F,3,0)</f>
        <v>Composição</v>
      </c>
      <c r="B1385" s="12" t="s">
        <v>3574</v>
      </c>
      <c r="C1385" s="12" t="str">
        <f>VLOOKUP(B1385,'Insumos e Serviços'!$A:$F,2,0)</f>
        <v>SINAPI</v>
      </c>
      <c r="D1385" s="13" t="str">
        <f>VLOOKUP(B1385,'Insumos e Serviços'!$A:$F,4,0)</f>
        <v>REMOÇÃO DE TUBULAÇÕES (TUBOS E CONEXÕES) DE ÁGUA FRIA, DE FORMA MANUAL, SEM REAPROVEITAMENTO. AF_12/2017</v>
      </c>
      <c r="E1385" s="12" t="str">
        <f>VLOOKUP(B1385,'Insumos e Serviços'!$A:$F,5,0)</f>
        <v>M</v>
      </c>
      <c r="F1385" s="66">
        <v>1</v>
      </c>
      <c r="G1385" s="15">
        <f>VLOOKUP(B1385,'Insumos e Serviços'!$A:$F,6,0)</f>
        <v>0.4</v>
      </c>
      <c r="H1385" s="15">
        <f t="shared" ref="H1385:H1387" si="160">TRUNC(F1385*G1385,2)</f>
        <v>0.4</v>
      </c>
    </row>
    <row r="1386" spans="1:8" ht="22.5" x14ac:dyDescent="0.2">
      <c r="A1386" s="13" t="str">
        <f>VLOOKUP(B1386,'Insumos e Serviços'!$A:$F,3,0)</f>
        <v>Composição</v>
      </c>
      <c r="B1386" s="12" t="s">
        <v>1086</v>
      </c>
      <c r="C1386" s="12" t="str">
        <f>VLOOKUP(B1386,'Insumos e Serviços'!$A:$F,2,0)</f>
        <v>SINAPI</v>
      </c>
      <c r="D1386" s="13" t="str">
        <f>VLOOKUP(B1386,'Insumos e Serviços'!$A:$F,4,0)</f>
        <v>ESCAVAÇÃO MANUAL DE VALA COM PROFUNDIDADE MENOR OU IGUAL A 1,30 M. AF_03/2016</v>
      </c>
      <c r="E1386" s="12" t="str">
        <f>VLOOKUP(B1386,'Insumos e Serviços'!$A:$F,5,0)</f>
        <v>m³</v>
      </c>
      <c r="F1386" s="66">
        <v>0.35</v>
      </c>
      <c r="G1386" s="15">
        <f>VLOOKUP(B1386,'Insumos e Serviços'!$A:$F,6,0)</f>
        <v>67.92</v>
      </c>
      <c r="H1386" s="15">
        <f t="shared" si="160"/>
        <v>23.77</v>
      </c>
    </row>
    <row r="1387" spans="1:8" ht="15" thickBot="1" x14ac:dyDescent="0.25">
      <c r="A1387" s="13" t="str">
        <f>VLOOKUP(B1387,'Insumos e Serviços'!$A:$F,3,0)</f>
        <v>Composição</v>
      </c>
      <c r="B1387" s="12" t="s">
        <v>3572</v>
      </c>
      <c r="C1387" s="12" t="str">
        <f>VLOOKUP(B1387,'Insumos e Serviços'!$A:$F,2,0)</f>
        <v>SINAPI</v>
      </c>
      <c r="D1387" s="13" t="str">
        <f>VLOOKUP(B1387,'Insumos e Serviços'!$A:$F,4,0)</f>
        <v>REATERRO MANUAL APILOADO COM SOQUETE. AF_10/2017</v>
      </c>
      <c r="E1387" s="12" t="str">
        <f>VLOOKUP(B1387,'Insumos e Serviços'!$A:$F,5,0)</f>
        <v>m³</v>
      </c>
      <c r="F1387" s="66">
        <v>0.35</v>
      </c>
      <c r="G1387" s="15">
        <f>VLOOKUP(B1387,'Insumos e Serviços'!$A:$F,6,0)</f>
        <v>41.18</v>
      </c>
      <c r="H1387" s="15">
        <f t="shared" si="160"/>
        <v>14.41</v>
      </c>
    </row>
    <row r="1388" spans="1:8" ht="15" thickTop="1" x14ac:dyDescent="0.2">
      <c r="A1388" s="54"/>
      <c r="B1388" s="79"/>
      <c r="C1388" s="54"/>
      <c r="D1388" s="54"/>
      <c r="E1388" s="54"/>
      <c r="F1388" s="54"/>
      <c r="G1388" s="54"/>
      <c r="H1388" s="54"/>
    </row>
    <row r="1389" spans="1:8" ht="22.5" x14ac:dyDescent="0.2">
      <c r="A1389" s="68" t="s">
        <v>1097</v>
      </c>
      <c r="B1389" s="67" t="str">
        <f>VLOOKUP(A1389,'Orçamento Sintético'!$A:$H,2,0)</f>
        <v xml:space="preserve"> MPDFT0021 </v>
      </c>
      <c r="C1389" s="67" t="str">
        <f>VLOOKUP(A1389,'Orçamento Sintético'!$A:$H,3,0)</f>
        <v>Próprio</v>
      </c>
      <c r="D1389" s="68" t="str">
        <f>VLOOKUP(A1389,'Orçamento Sintético'!$A:$H,4,0)</f>
        <v>Cópia da Sinapi (100762) - Pintura esmalte sobre tubulação de PVC, intervalo de Ø 25mm - 100mm, 2 demãos</v>
      </c>
      <c r="E1389" s="67" t="str">
        <f>VLOOKUP(A1389,'Orçamento Sintético'!$A:$H,5,0)</f>
        <v>m</v>
      </c>
      <c r="F1389" s="113"/>
      <c r="G1389" s="114"/>
      <c r="H1389" s="116">
        <f>SUM(H1390:H1392)</f>
        <v>10.56</v>
      </c>
    </row>
    <row r="1390" spans="1:8" x14ac:dyDescent="0.2">
      <c r="A1390" s="13" t="str">
        <f>VLOOKUP(B1390,'Insumos e Serviços'!$A:$F,3,0)</f>
        <v>Composição</v>
      </c>
      <c r="B1390" s="12" t="s">
        <v>3402</v>
      </c>
      <c r="C1390" s="12" t="str">
        <f>VLOOKUP(B1390,'Insumos e Serviços'!$A:$F,2,0)</f>
        <v>SINAPI</v>
      </c>
      <c r="D1390" s="13" t="str">
        <f>VLOOKUP(B1390,'Insumos e Serviços'!$A:$F,4,0)</f>
        <v>PINTOR COM ENCARGOS COMPLEMENTARES</v>
      </c>
      <c r="E1390" s="12" t="str">
        <f>VLOOKUP(B1390,'Insumos e Serviços'!$A:$F,5,0)</f>
        <v>H</v>
      </c>
      <c r="F1390" s="66">
        <v>0.35172046000000001</v>
      </c>
      <c r="G1390" s="15">
        <f>VLOOKUP(B1390,'Insumos e Serviços'!$A:$F,6,0)</f>
        <v>24.24</v>
      </c>
      <c r="H1390" s="15">
        <f t="shared" ref="H1390:H1392" si="161">TRUNC(F1390*G1390,2)</f>
        <v>8.52</v>
      </c>
    </row>
    <row r="1391" spans="1:8" x14ac:dyDescent="0.2">
      <c r="A1391" s="13" t="str">
        <f>VLOOKUP(B1391,'Insumos e Serviços'!$A:$F,3,0)</f>
        <v>Insumo</v>
      </c>
      <c r="B1391" s="12" t="s">
        <v>2512</v>
      </c>
      <c r="C1391" s="12" t="str">
        <f>VLOOKUP(B1391,'Insumos e Serviços'!$A:$F,2,0)</f>
        <v>SINAPI</v>
      </c>
      <c r="D1391" s="13" t="str">
        <f>VLOOKUP(B1391,'Insumos e Serviços'!$A:$F,4,0)</f>
        <v>SOLVENTE DILUENTE A BASE DE AGUARRAS</v>
      </c>
      <c r="E1391" s="12" t="str">
        <f>VLOOKUP(B1391,'Insumos e Serviços'!$A:$F,5,0)</f>
        <v>L</v>
      </c>
      <c r="F1391" s="66">
        <v>6.5126999999999997E-3</v>
      </c>
      <c r="G1391" s="15">
        <f>VLOOKUP(B1391,'Insumos e Serviços'!$A:$F,6,0)</f>
        <v>12.03</v>
      </c>
      <c r="H1391" s="15">
        <f t="shared" si="161"/>
        <v>7.0000000000000007E-2</v>
      </c>
    </row>
    <row r="1392" spans="1:8" ht="15" thickBot="1" x14ac:dyDescent="0.25">
      <c r="A1392" s="13" t="str">
        <f>VLOOKUP(B1392,'Insumos e Serviços'!$A:$F,3,0)</f>
        <v>Insumo</v>
      </c>
      <c r="B1392" s="12" t="s">
        <v>2917</v>
      </c>
      <c r="C1392" s="12" t="str">
        <f>VLOOKUP(B1392,'Insumos e Serviços'!$A:$F,2,0)</f>
        <v>SINAPI</v>
      </c>
      <c r="D1392" s="13" t="str">
        <f>VLOOKUP(B1392,'Insumos e Serviços'!$A:$F,4,0)</f>
        <v>TINTA ESMALTE SINTETICO PREMIUM FOSCO</v>
      </c>
      <c r="E1392" s="12" t="str">
        <f>VLOOKUP(B1392,'Insumos e Serviços'!$A:$F,5,0)</f>
        <v>L</v>
      </c>
      <c r="F1392" s="66">
        <v>6.5101500000000007E-2</v>
      </c>
      <c r="G1392" s="15">
        <f>VLOOKUP(B1392,'Insumos e Serviços'!$A:$F,6,0)</f>
        <v>30.37</v>
      </c>
      <c r="H1392" s="15">
        <f t="shared" si="161"/>
        <v>1.97</v>
      </c>
    </row>
    <row r="1393" spans="1:8" ht="15" thickTop="1" x14ac:dyDescent="0.2">
      <c r="A1393" s="54"/>
      <c r="B1393" s="79"/>
      <c r="C1393" s="54"/>
      <c r="D1393" s="54"/>
      <c r="E1393" s="54"/>
      <c r="F1393" s="54"/>
      <c r="G1393" s="54"/>
      <c r="H1393" s="54"/>
    </row>
    <row r="1394" spans="1:8" x14ac:dyDescent="0.2">
      <c r="A1394" s="68" t="s">
        <v>1100</v>
      </c>
      <c r="B1394" s="67" t="str">
        <f>VLOOKUP(A1394,'Orçamento Sintético'!$A:$H,2,0)</f>
        <v xml:space="preserve"> MPDFT0004 </v>
      </c>
      <c r="C1394" s="67" t="str">
        <f>VLOOKUP(A1394,'Orçamento Sintético'!$A:$H,3,0)</f>
        <v>Próprio</v>
      </c>
      <c r="D1394" s="68" t="str">
        <f>VLOOKUP(A1394,'Orçamento Sintético'!$A:$H,4,0)</f>
        <v>Transporte de material – bota-fora, D.M.T = 35,0 km</v>
      </c>
      <c r="E1394" s="67" t="str">
        <f>VLOOKUP(A1394,'Orçamento Sintético'!$A:$H,5,0)</f>
        <v>m³</v>
      </c>
      <c r="F1394" s="113"/>
      <c r="G1394" s="114"/>
      <c r="H1394" s="116">
        <f>SUM(H1395:H1396)</f>
        <v>48.47</v>
      </c>
    </row>
    <row r="1395" spans="1:8" ht="22.5" x14ac:dyDescent="0.2">
      <c r="A1395" s="13" t="str">
        <f>VLOOKUP(B1395,'Insumos e Serviços'!$A:$F,3,0)</f>
        <v>Composição</v>
      </c>
      <c r="B1395" s="12" t="s">
        <v>122</v>
      </c>
      <c r="C1395" s="12" t="str">
        <f>VLOOKUP(B1395,'Insumos e Serviços'!$A:$F,2,0)</f>
        <v>SINAPI</v>
      </c>
      <c r="D1395" s="13" t="str">
        <f>VLOOKUP(B1395,'Insumos e Serviços'!$A:$F,4,0)</f>
        <v>TRANSPORTE COM CAMINHÃO BASCULANTE DE 6 M3, EM VIA URBANA PAVIMENTADA, DMT ACIMA DE 30 KM (UNIDADE: M3XKM). AF_01/2018</v>
      </c>
      <c r="E1395" s="12" t="str">
        <f>VLOOKUP(B1395,'Insumos e Serviços'!$A:$F,5,0)</f>
        <v>M3XKM</v>
      </c>
      <c r="F1395" s="66">
        <v>35</v>
      </c>
      <c r="G1395" s="15">
        <f>VLOOKUP(B1395,'Insumos e Serviços'!$A:$F,6,0)</f>
        <v>0.77</v>
      </c>
      <c r="H1395" s="15">
        <f t="shared" ref="H1395:H1396" si="162">TRUNC(F1395*G1395,2)</f>
        <v>26.95</v>
      </c>
    </row>
    <row r="1396" spans="1:8" ht="15" thickBot="1" x14ac:dyDescent="0.25">
      <c r="A1396" s="13" t="str">
        <f>VLOOKUP(B1396,'Insumos e Serviços'!$A:$F,3,0)</f>
        <v>Composição</v>
      </c>
      <c r="B1396" s="12" t="s">
        <v>3385</v>
      </c>
      <c r="C1396" s="12" t="str">
        <f>VLOOKUP(B1396,'Insumos e Serviços'!$A:$F,2,0)</f>
        <v>SINAPI</v>
      </c>
      <c r="D1396" s="13" t="str">
        <f>VLOOKUP(B1396,'Insumos e Serviços'!$A:$F,4,0)</f>
        <v>CARGA MANUAL DE ENTULHO EM CAMINHAO BASCULANTE 6 M3</v>
      </c>
      <c r="E1396" s="12" t="str">
        <f>VLOOKUP(B1396,'Insumos e Serviços'!$A:$F,5,0)</f>
        <v>m³</v>
      </c>
      <c r="F1396" s="66">
        <v>1</v>
      </c>
      <c r="G1396" s="15">
        <f>VLOOKUP(B1396,'Insumos e Serviços'!$A:$F,6,0)</f>
        <v>21.52</v>
      </c>
      <c r="H1396" s="15">
        <f t="shared" si="162"/>
        <v>21.52</v>
      </c>
    </row>
    <row r="1397" spans="1:8" ht="15" thickTop="1" x14ac:dyDescent="0.2">
      <c r="A1397" s="54"/>
      <c r="B1397" s="79"/>
      <c r="C1397" s="54"/>
      <c r="D1397" s="54"/>
      <c r="E1397" s="54"/>
      <c r="F1397" s="54"/>
      <c r="G1397" s="54"/>
      <c r="H1397" s="54"/>
    </row>
    <row r="1398" spans="1:8" x14ac:dyDescent="0.2">
      <c r="A1398" s="62" t="s">
        <v>1106</v>
      </c>
      <c r="B1398" s="64"/>
      <c r="C1398" s="62"/>
      <c r="D1398" s="62" t="s">
        <v>1107</v>
      </c>
      <c r="E1398" s="64"/>
      <c r="F1398" s="65"/>
      <c r="G1398" s="63"/>
      <c r="H1398" s="75"/>
    </row>
    <row r="1399" spans="1:8" ht="33.75" x14ac:dyDescent="0.2">
      <c r="A1399" s="68" t="s">
        <v>1108</v>
      </c>
      <c r="B1399" s="67" t="str">
        <f>VLOOKUP(A1399,'Orçamento Sintético'!$A:$H,2,0)</f>
        <v xml:space="preserve"> MPDFT0325 </v>
      </c>
      <c r="C1399" s="67" t="str">
        <f>VLOOKUP(A1399,'Orçamento Sintético'!$A:$H,3,0)</f>
        <v>Próprio</v>
      </c>
      <c r="D1399" s="68" t="str">
        <f>VLOOKUP(A1399,'Orçamento Sintético'!$A:$H,4,0)</f>
        <v>Caixa de inspeção p/esgoto, em tubo pré-moldado de concreto, com encaixe ponta e bolsa, diâmetro interno: 60cm, altura variável até 87cm, tampão em ferro fundido T-70 simples, pesado, incluindo escavação.</v>
      </c>
      <c r="E1399" s="67" t="str">
        <f>VLOOKUP(A1399,'Orçamento Sintético'!$A:$H,5,0)</f>
        <v>un</v>
      </c>
      <c r="F1399" s="113"/>
      <c r="G1399" s="114"/>
      <c r="H1399" s="116">
        <f>SUM(H1400:H1409)</f>
        <v>1106.8599999999999</v>
      </c>
    </row>
    <row r="1400" spans="1:8" ht="22.5" x14ac:dyDescent="0.2">
      <c r="A1400" s="13" t="str">
        <f>VLOOKUP(B1400,'Insumos e Serviços'!$A:$F,3,0)</f>
        <v>Composição</v>
      </c>
      <c r="B1400" s="12" t="s">
        <v>3550</v>
      </c>
      <c r="C1400" s="12" t="str">
        <f>VLOOKUP(B1400,'Insumos e Serviços'!$A:$F,2,0)</f>
        <v>SINAPI</v>
      </c>
      <c r="D1400" s="13" t="str">
        <f>VLOOKUP(B1400,'Insumos e Serviços'!$A:$F,4,0)</f>
        <v>ARGAMASSA TRAÇO 1:2:8 (CIMENTO, CAL E AREIA MÉDIA) PARA EMBOÇO/MASSA ÚNICA/ASSENTAMENTO DE ALVENARIA DE VEDAÇÃO, PREPARO MANUAL. AF_06/2014</v>
      </c>
      <c r="E1400" s="12" t="str">
        <f>VLOOKUP(B1400,'Insumos e Serviços'!$A:$F,5,0)</f>
        <v>m³</v>
      </c>
      <c r="F1400" s="66">
        <v>0.01</v>
      </c>
      <c r="G1400" s="15">
        <f>VLOOKUP(B1400,'Insumos e Serviços'!$A:$F,6,0)</f>
        <v>549.15</v>
      </c>
      <c r="H1400" s="15">
        <f t="shared" ref="H1400:H1409" si="163">TRUNC(F1400*G1400,2)</f>
        <v>5.49</v>
      </c>
    </row>
    <row r="1401" spans="1:8" x14ac:dyDescent="0.2">
      <c r="A1401" s="13" t="str">
        <f>VLOOKUP(B1401,'Insumos e Serviços'!$A:$F,3,0)</f>
        <v>Composição</v>
      </c>
      <c r="B1401" s="12" t="s">
        <v>3391</v>
      </c>
      <c r="C1401" s="12" t="str">
        <f>VLOOKUP(B1401,'Insumos e Serviços'!$A:$F,2,0)</f>
        <v>SINAPI</v>
      </c>
      <c r="D1401" s="13" t="str">
        <f>VLOOKUP(B1401,'Insumos e Serviços'!$A:$F,4,0)</f>
        <v>PEDREIRO COM ENCARGOS COMPLEMENTARES</v>
      </c>
      <c r="E1401" s="12" t="str">
        <f>VLOOKUP(B1401,'Insumos e Serviços'!$A:$F,5,0)</f>
        <v>H</v>
      </c>
      <c r="F1401" s="66">
        <v>2.2591000000000001</v>
      </c>
      <c r="G1401" s="15">
        <f>VLOOKUP(B1401,'Insumos e Serviços'!$A:$F,6,0)</f>
        <v>23.25</v>
      </c>
      <c r="H1401" s="15">
        <f t="shared" si="163"/>
        <v>52.52</v>
      </c>
    </row>
    <row r="1402" spans="1:8" x14ac:dyDescent="0.2">
      <c r="A1402" s="13" t="str">
        <f>VLOOKUP(B1402,'Insumos e Serviços'!$A:$F,3,0)</f>
        <v>Composição</v>
      </c>
      <c r="B1402" s="12" t="s">
        <v>3379</v>
      </c>
      <c r="C1402" s="12" t="str">
        <f>VLOOKUP(B1402,'Insumos e Serviços'!$A:$F,2,0)</f>
        <v>SINAPI</v>
      </c>
      <c r="D1402" s="13" t="str">
        <f>VLOOKUP(B1402,'Insumos e Serviços'!$A:$F,4,0)</f>
        <v>SERVENTE COM ENCARGOS COMPLEMENTARES</v>
      </c>
      <c r="E1402" s="12" t="str">
        <f>VLOOKUP(B1402,'Insumos e Serviços'!$A:$F,5,0)</f>
        <v>H</v>
      </c>
      <c r="F1402" s="66">
        <v>2.2591000000000001</v>
      </c>
      <c r="G1402" s="15">
        <f>VLOOKUP(B1402,'Insumos e Serviços'!$A:$F,6,0)</f>
        <v>17.170000000000002</v>
      </c>
      <c r="H1402" s="15">
        <f t="shared" si="163"/>
        <v>38.78</v>
      </c>
    </row>
    <row r="1403" spans="1:8" ht="22.5" x14ac:dyDescent="0.2">
      <c r="A1403" s="13" t="str">
        <f>VLOOKUP(B1403,'Insumos e Serviços'!$A:$F,3,0)</f>
        <v>Composição</v>
      </c>
      <c r="B1403" s="12" t="s">
        <v>3548</v>
      </c>
      <c r="C1403" s="12" t="str">
        <f>VLOOKUP(B1403,'Insumos e Serviços'!$A:$F,2,0)</f>
        <v>SINAPI</v>
      </c>
      <c r="D1403" s="13" t="str">
        <f>VLOOKUP(B1403,'Insumos e Serviços'!$A:$F,4,0)</f>
        <v>TAMPA CIRCULAR PARA ESGOTO E DRENAGEM, EM FERRO FUNDIDO, DIÂMETRO INTERNO = 0,6 M. AF_05/2018</v>
      </c>
      <c r="E1403" s="12" t="str">
        <f>VLOOKUP(B1403,'Insumos e Serviços'!$A:$F,5,0)</f>
        <v>UN</v>
      </c>
      <c r="F1403" s="66">
        <v>1</v>
      </c>
      <c r="G1403" s="15">
        <f>VLOOKUP(B1403,'Insumos e Serviços'!$A:$F,6,0)</f>
        <v>727.56</v>
      </c>
      <c r="H1403" s="15">
        <f t="shared" si="163"/>
        <v>727.56</v>
      </c>
    </row>
    <row r="1404" spans="1:8" ht="22.5" x14ac:dyDescent="0.2">
      <c r="A1404" s="13" t="str">
        <f>VLOOKUP(B1404,'Insumos e Serviços'!$A:$F,3,0)</f>
        <v>Composição</v>
      </c>
      <c r="B1404" s="12" t="s">
        <v>3540</v>
      </c>
      <c r="C1404" s="12" t="str">
        <f>VLOOKUP(B1404,'Insumos e Serviços'!$A:$F,2,0)</f>
        <v>SINAPI</v>
      </c>
      <c r="D1404" s="13" t="str">
        <f>VLOOKUP(B1404,'Insumos e Serviços'!$A:$F,4,0)</f>
        <v>CONCRETO FCK = 15MPA, TRAÇO 1:3,4:3,5 (CIMENTO/ AREIA MÉDIA/ BRITA 1)  - PREPARO MECÂNICO COM BETONEIRA 400 L. AF_07/2016</v>
      </c>
      <c r="E1404" s="12" t="str">
        <f>VLOOKUP(B1404,'Insumos e Serviços'!$A:$F,5,0)</f>
        <v>m³</v>
      </c>
      <c r="F1404" s="66">
        <v>7.85E-2</v>
      </c>
      <c r="G1404" s="15">
        <f>VLOOKUP(B1404,'Insumos e Serviços'!$A:$F,6,0)</f>
        <v>351.37</v>
      </c>
      <c r="H1404" s="15">
        <f t="shared" si="163"/>
        <v>27.58</v>
      </c>
    </row>
    <row r="1405" spans="1:8" ht="22.5" x14ac:dyDescent="0.2">
      <c r="A1405" s="13" t="str">
        <f>VLOOKUP(B1405,'Insumos e Serviços'!$A:$F,3,0)</f>
        <v>Composição</v>
      </c>
      <c r="B1405" s="12" t="s">
        <v>3468</v>
      </c>
      <c r="C1405" s="12" t="str">
        <f>VLOOKUP(B1405,'Insumos e Serviços'!$A:$F,2,0)</f>
        <v>SINAPI</v>
      </c>
      <c r="D1405" s="13" t="str">
        <f>VLOOKUP(B1405,'Insumos e Serviços'!$A:$F,4,0)</f>
        <v>CONCRETO MAGRO PARA LASTRO, TRAÇO 1:4,5:4,5 (CIMENTO/ AREIA MÉDIA/ BRITA 1)  - PREPARO MECÂNICO COM BETONEIRA 400 L. AF_07/2016</v>
      </c>
      <c r="E1405" s="12" t="str">
        <f>VLOOKUP(B1405,'Insumos e Serviços'!$A:$F,5,0)</f>
        <v>m³</v>
      </c>
      <c r="F1405" s="66">
        <v>7.85E-2</v>
      </c>
      <c r="G1405" s="15">
        <f>VLOOKUP(B1405,'Insumos e Serviços'!$A:$F,6,0)</f>
        <v>323.17</v>
      </c>
      <c r="H1405" s="15">
        <f t="shared" si="163"/>
        <v>25.36</v>
      </c>
    </row>
    <row r="1406" spans="1:8" ht="45" x14ac:dyDescent="0.2">
      <c r="A1406" s="13" t="str">
        <f>VLOOKUP(B1406,'Insumos e Serviços'!$A:$F,3,0)</f>
        <v>Composição</v>
      </c>
      <c r="B1406" s="12" t="s">
        <v>3441</v>
      </c>
      <c r="C1406" s="12" t="str">
        <f>VLOOKUP(B1406,'Insumos e Serviços'!$A:$F,2,0)</f>
        <v>SINAPI</v>
      </c>
      <c r="D1406" s="13" t="str">
        <f>VLOOKUP(B1406,'Insumos e Serviços'!$A:$F,4,0)</f>
        <v>RETROESCAVADEIRA SOBRE RODAS COM CARREGADEIRA, TRAÇÃO 4X4, POTÊNCIA LÍQ. 88 HP, CAÇAMBA CARREG. CAP. MÍN. 1 M3, CAÇAMBA RETRO CAP. 0,26 M3, PESO OPERACIONAL MÍN. 6.674 KG, PROFUNDIDADE ESCAVAÇÃO MÁX. 4,37 M - CHP DIURNO. AF_06/2014</v>
      </c>
      <c r="E1406" s="12" t="str">
        <f>VLOOKUP(B1406,'Insumos e Serviços'!$A:$F,5,0)</f>
        <v>CHP</v>
      </c>
      <c r="F1406" s="66">
        <v>0.1691</v>
      </c>
      <c r="G1406" s="15">
        <f>VLOOKUP(B1406,'Insumos e Serviços'!$A:$F,6,0)</f>
        <v>100.63</v>
      </c>
      <c r="H1406" s="15">
        <f t="shared" si="163"/>
        <v>17.010000000000002</v>
      </c>
    </row>
    <row r="1407" spans="1:8" ht="45" x14ac:dyDescent="0.2">
      <c r="A1407" s="13" t="str">
        <f>VLOOKUP(B1407,'Insumos e Serviços'!$A:$F,3,0)</f>
        <v>Composição</v>
      </c>
      <c r="B1407" s="12" t="s">
        <v>3439</v>
      </c>
      <c r="C1407" s="12" t="str">
        <f>VLOOKUP(B1407,'Insumos e Serviços'!$A:$F,2,0)</f>
        <v>SINAPI</v>
      </c>
      <c r="D1407" s="13" t="str">
        <f>VLOOKUP(B1407,'Insumos e Serviços'!$A:$F,4,0)</f>
        <v>RETROESCAVADEIRA SOBRE RODAS COM CARREGADEIRA, TRAÇÃO 4X4, POTÊNCIA LÍQ. 88 HP, CAÇAMBA CARREG. CAP. MÍN. 1 M3, CAÇAMBA RETRO CAP. 0,26 M3, PESO OPERACIONAL MÍN. 6.674 KG, PROFUNDIDADE ESCAVAÇÃO MÁX. 4,37 M - CHI DIURNO. AF_06/2014</v>
      </c>
      <c r="E1407" s="12" t="str">
        <f>VLOOKUP(B1407,'Insumos e Serviços'!$A:$F,5,0)</f>
        <v>CHI</v>
      </c>
      <c r="F1407" s="66">
        <v>0.56869999999999998</v>
      </c>
      <c r="G1407" s="15">
        <f>VLOOKUP(B1407,'Insumos e Serviços'!$A:$F,6,0)</f>
        <v>41.38</v>
      </c>
      <c r="H1407" s="15">
        <f t="shared" si="163"/>
        <v>23.53</v>
      </c>
    </row>
    <row r="1408" spans="1:8" ht="22.5" x14ac:dyDescent="0.2">
      <c r="A1408" s="13" t="str">
        <f>VLOOKUP(B1408,'Insumos e Serviços'!$A:$F,3,0)</f>
        <v>Composição</v>
      </c>
      <c r="B1408" s="12" t="s">
        <v>3552</v>
      </c>
      <c r="C1408" s="12" t="str">
        <f>VLOOKUP(B1408,'Insumos e Serviços'!$A:$F,2,0)</f>
        <v>SINAPI</v>
      </c>
      <c r="D1408" s="13" t="str">
        <f>VLOOKUP(B1408,'Insumos e Serviços'!$A:$F,4,0)</f>
        <v>LASTRO COM MATERIAL GRANULAR (PEDRA BRITADA N.1 E PEDRA BRITADA N.2), APLICADO EM PISOS OU RADIERS, ESPESSURA DE *10 CM*. AF_07/2019</v>
      </c>
      <c r="E1408" s="12" t="str">
        <f>VLOOKUP(B1408,'Insumos e Serviços'!$A:$F,5,0)</f>
        <v>m³</v>
      </c>
      <c r="F1408" s="66">
        <v>7.85E-2</v>
      </c>
      <c r="G1408" s="15">
        <f>VLOOKUP(B1408,'Insumos e Serviços'!$A:$F,6,0)</f>
        <v>170.41</v>
      </c>
      <c r="H1408" s="15">
        <f t="shared" si="163"/>
        <v>13.37</v>
      </c>
    </row>
    <row r="1409" spans="1:8" ht="15" thickBot="1" x14ac:dyDescent="0.25">
      <c r="A1409" s="13" t="str">
        <f>VLOOKUP(B1409,'Insumos e Serviços'!$A:$F,3,0)</f>
        <v>Insumo</v>
      </c>
      <c r="B1409" s="12" t="s">
        <v>2786</v>
      </c>
      <c r="C1409" s="12" t="str">
        <f>VLOOKUP(B1409,'Insumos e Serviços'!$A:$F,2,0)</f>
        <v>SINAPI</v>
      </c>
      <c r="D1409" s="13" t="str">
        <f>VLOOKUP(B1409,'Insumos e Serviços'!$A:$F,4,0)</f>
        <v>ANEL DE CONCRETO ARMADO, D = 0,60 M, H = 0,50 M</v>
      </c>
      <c r="E1409" s="12" t="str">
        <f>VLOOKUP(B1409,'Insumos e Serviços'!$A:$F,5,0)</f>
        <v>UN</v>
      </c>
      <c r="F1409" s="66">
        <v>2</v>
      </c>
      <c r="G1409" s="15">
        <f>VLOOKUP(B1409,'Insumos e Serviços'!$A:$F,6,0)</f>
        <v>87.83</v>
      </c>
      <c r="H1409" s="15">
        <f t="shared" si="163"/>
        <v>175.66</v>
      </c>
    </row>
    <row r="1410" spans="1:8" ht="15" thickTop="1" x14ac:dyDescent="0.2">
      <c r="A1410" s="54"/>
      <c r="B1410" s="79"/>
      <c r="C1410" s="54"/>
      <c r="D1410" s="54"/>
      <c r="E1410" s="54"/>
      <c r="F1410" s="54"/>
      <c r="G1410" s="54"/>
      <c r="H1410" s="54"/>
    </row>
    <row r="1411" spans="1:8" ht="45" x14ac:dyDescent="0.2">
      <c r="A1411" s="68" t="s">
        <v>1111</v>
      </c>
      <c r="B1411" s="67" t="str">
        <f>VLOOKUP(A1411,'Orçamento Sintético'!$A:$H,2,0)</f>
        <v xml:space="preserve"> MPDFT0326 </v>
      </c>
      <c r="C1411" s="67" t="str">
        <f>VLOOKUP(A1411,'Orçamento Sintético'!$A:$H,3,0)</f>
        <v>Próprio</v>
      </c>
      <c r="D1411" s="68" t="str">
        <f>VLOOKUP(A1411,'Orçamento Sintético'!$A:$H,4,0)</f>
        <v>Cópia da Sinapi (74166/2, 98114, 96522) Caixa de inspeção p/esgoto, em tubo pré-moldado de concreto, com encaixe ponta e bolsa, diâmetro interno: 110cm, altura variável acima de 87cm, tampão em ferro fundido T-70 simples, pesado, incluindo escavação.</v>
      </c>
      <c r="E1411" s="67" t="str">
        <f>VLOOKUP(A1411,'Orçamento Sintético'!$A:$H,5,0)</f>
        <v>un</v>
      </c>
      <c r="F1411" s="113"/>
      <c r="G1411" s="114"/>
      <c r="H1411" s="116">
        <f>SUM(H1412:H1421)</f>
        <v>1675.28</v>
      </c>
    </row>
    <row r="1412" spans="1:8" ht="22.5" x14ac:dyDescent="0.2">
      <c r="A1412" s="13" t="str">
        <f>VLOOKUP(B1412,'Insumos e Serviços'!$A:$F,3,0)</f>
        <v>Composição</v>
      </c>
      <c r="B1412" s="12" t="s">
        <v>3550</v>
      </c>
      <c r="C1412" s="12" t="str">
        <f>VLOOKUP(B1412,'Insumos e Serviços'!$A:$F,2,0)</f>
        <v>SINAPI</v>
      </c>
      <c r="D1412" s="13" t="str">
        <f>VLOOKUP(B1412,'Insumos e Serviços'!$A:$F,4,0)</f>
        <v>ARGAMASSA TRAÇO 1:2:8 (CIMENTO, CAL E AREIA MÉDIA) PARA EMBOÇO/MASSA ÚNICA/ASSENTAMENTO DE ALVENARIA DE VEDAÇÃO, PREPARO MANUAL. AF_06/2014</v>
      </c>
      <c r="E1412" s="12" t="str">
        <f>VLOOKUP(B1412,'Insumos e Serviços'!$A:$F,5,0)</f>
        <v>m³</v>
      </c>
      <c r="F1412" s="66">
        <v>0.01</v>
      </c>
      <c r="G1412" s="15">
        <f>VLOOKUP(B1412,'Insumos e Serviços'!$A:$F,6,0)</f>
        <v>549.15</v>
      </c>
      <c r="H1412" s="15">
        <f t="shared" ref="H1412:H1421" si="164">TRUNC(F1412*G1412,2)</f>
        <v>5.49</v>
      </c>
    </row>
    <row r="1413" spans="1:8" x14ac:dyDescent="0.2">
      <c r="A1413" s="13" t="str">
        <f>VLOOKUP(B1413,'Insumos e Serviços'!$A:$F,3,0)</f>
        <v>Composição</v>
      </c>
      <c r="B1413" s="12" t="s">
        <v>3391</v>
      </c>
      <c r="C1413" s="12" t="str">
        <f>VLOOKUP(B1413,'Insumos e Serviços'!$A:$F,2,0)</f>
        <v>SINAPI</v>
      </c>
      <c r="D1413" s="13" t="str">
        <f>VLOOKUP(B1413,'Insumos e Serviços'!$A:$F,4,0)</f>
        <v>PEDREIRO COM ENCARGOS COMPLEMENTARES</v>
      </c>
      <c r="E1413" s="12" t="str">
        <f>VLOOKUP(B1413,'Insumos e Serviços'!$A:$F,5,0)</f>
        <v>H</v>
      </c>
      <c r="F1413" s="66">
        <v>2.2591000000000001</v>
      </c>
      <c r="G1413" s="15">
        <f>VLOOKUP(B1413,'Insumos e Serviços'!$A:$F,6,0)</f>
        <v>23.25</v>
      </c>
      <c r="H1413" s="15">
        <f t="shared" si="164"/>
        <v>52.52</v>
      </c>
    </row>
    <row r="1414" spans="1:8" x14ac:dyDescent="0.2">
      <c r="A1414" s="13" t="str">
        <f>VLOOKUP(B1414,'Insumos e Serviços'!$A:$F,3,0)</f>
        <v>Composição</v>
      </c>
      <c r="B1414" s="12" t="s">
        <v>3379</v>
      </c>
      <c r="C1414" s="12" t="str">
        <f>VLOOKUP(B1414,'Insumos e Serviços'!$A:$F,2,0)</f>
        <v>SINAPI</v>
      </c>
      <c r="D1414" s="13" t="str">
        <f>VLOOKUP(B1414,'Insumos e Serviços'!$A:$F,4,0)</f>
        <v>SERVENTE COM ENCARGOS COMPLEMENTARES</v>
      </c>
      <c r="E1414" s="12" t="str">
        <f>VLOOKUP(B1414,'Insumos e Serviços'!$A:$F,5,0)</f>
        <v>H</v>
      </c>
      <c r="F1414" s="66">
        <v>2.2591000000000001</v>
      </c>
      <c r="G1414" s="15">
        <f>VLOOKUP(B1414,'Insumos e Serviços'!$A:$F,6,0)</f>
        <v>17.170000000000002</v>
      </c>
      <c r="H1414" s="15">
        <f t="shared" si="164"/>
        <v>38.78</v>
      </c>
    </row>
    <row r="1415" spans="1:8" ht="22.5" x14ac:dyDescent="0.2">
      <c r="A1415" s="13" t="str">
        <f>VLOOKUP(B1415,'Insumos e Serviços'!$A:$F,3,0)</f>
        <v>Composição</v>
      </c>
      <c r="B1415" s="12" t="s">
        <v>3548</v>
      </c>
      <c r="C1415" s="12" t="str">
        <f>VLOOKUP(B1415,'Insumos e Serviços'!$A:$F,2,0)</f>
        <v>SINAPI</v>
      </c>
      <c r="D1415" s="13" t="str">
        <f>VLOOKUP(B1415,'Insumos e Serviços'!$A:$F,4,0)</f>
        <v>TAMPA CIRCULAR PARA ESGOTO E DRENAGEM, EM FERRO FUNDIDO, DIÂMETRO INTERNO = 0,6 M. AF_05/2018</v>
      </c>
      <c r="E1415" s="12" t="str">
        <f>VLOOKUP(B1415,'Insumos e Serviços'!$A:$F,5,0)</f>
        <v>UN</v>
      </c>
      <c r="F1415" s="66">
        <v>1</v>
      </c>
      <c r="G1415" s="15">
        <f>VLOOKUP(B1415,'Insumos e Serviços'!$A:$F,6,0)</f>
        <v>727.56</v>
      </c>
      <c r="H1415" s="15">
        <f t="shared" si="164"/>
        <v>727.56</v>
      </c>
    </row>
    <row r="1416" spans="1:8" ht="22.5" x14ac:dyDescent="0.2">
      <c r="A1416" s="13" t="str">
        <f>VLOOKUP(B1416,'Insumos e Serviços'!$A:$F,3,0)</f>
        <v>Composição</v>
      </c>
      <c r="B1416" s="12" t="s">
        <v>3540</v>
      </c>
      <c r="C1416" s="12" t="str">
        <f>VLOOKUP(B1416,'Insumos e Serviços'!$A:$F,2,0)</f>
        <v>SINAPI</v>
      </c>
      <c r="D1416" s="13" t="str">
        <f>VLOOKUP(B1416,'Insumos e Serviços'!$A:$F,4,0)</f>
        <v>CONCRETO FCK = 15MPA, TRAÇO 1:3,4:3,5 (CIMENTO/ AREIA MÉDIA/ BRITA 1)  - PREPARO MECÂNICO COM BETONEIRA 400 L. AF_07/2016</v>
      </c>
      <c r="E1416" s="12" t="str">
        <f>VLOOKUP(B1416,'Insumos e Serviços'!$A:$F,5,0)</f>
        <v>m³</v>
      </c>
      <c r="F1416" s="66">
        <v>0.18</v>
      </c>
      <c r="G1416" s="15">
        <f>VLOOKUP(B1416,'Insumos e Serviços'!$A:$F,6,0)</f>
        <v>351.37</v>
      </c>
      <c r="H1416" s="15">
        <f t="shared" si="164"/>
        <v>63.24</v>
      </c>
    </row>
    <row r="1417" spans="1:8" ht="22.5" x14ac:dyDescent="0.2">
      <c r="A1417" s="13" t="str">
        <f>VLOOKUP(B1417,'Insumos e Serviços'!$A:$F,3,0)</f>
        <v>Composição</v>
      </c>
      <c r="B1417" s="12" t="s">
        <v>3468</v>
      </c>
      <c r="C1417" s="12" t="str">
        <f>VLOOKUP(B1417,'Insumos e Serviços'!$A:$F,2,0)</f>
        <v>SINAPI</v>
      </c>
      <c r="D1417" s="13" t="str">
        <f>VLOOKUP(B1417,'Insumos e Serviços'!$A:$F,4,0)</f>
        <v>CONCRETO MAGRO PARA LASTRO, TRAÇO 1:4,5:4,5 (CIMENTO/ AREIA MÉDIA/ BRITA 1)  - PREPARO MECÂNICO COM BETONEIRA 400 L. AF_07/2016</v>
      </c>
      <c r="E1417" s="12" t="str">
        <f>VLOOKUP(B1417,'Insumos e Serviços'!$A:$F,5,0)</f>
        <v>m³</v>
      </c>
      <c r="F1417" s="66">
        <v>0.18</v>
      </c>
      <c r="G1417" s="15">
        <f>VLOOKUP(B1417,'Insumos e Serviços'!$A:$F,6,0)</f>
        <v>323.17</v>
      </c>
      <c r="H1417" s="15">
        <f t="shared" si="164"/>
        <v>58.17</v>
      </c>
    </row>
    <row r="1418" spans="1:8" ht="45" x14ac:dyDescent="0.2">
      <c r="A1418" s="13" t="str">
        <f>VLOOKUP(B1418,'Insumos e Serviços'!$A:$F,3,0)</f>
        <v>Composição</v>
      </c>
      <c r="B1418" s="12" t="s">
        <v>3441</v>
      </c>
      <c r="C1418" s="12" t="str">
        <f>VLOOKUP(B1418,'Insumos e Serviços'!$A:$F,2,0)</f>
        <v>SINAPI</v>
      </c>
      <c r="D1418" s="13" t="str">
        <f>VLOOKUP(B1418,'Insumos e Serviços'!$A:$F,4,0)</f>
        <v>RETROESCAVADEIRA SOBRE RODAS COM CARREGADEIRA, TRAÇÃO 4X4, POTÊNCIA LÍQ. 88 HP, CAÇAMBA CARREG. CAP. MÍN. 1 M3, CAÇAMBA RETRO CAP. 0,26 M3, PESO OPERACIONAL MÍN. 6.674 KG, PROFUNDIDADE ESCAVAÇÃO MÁX. 4,37 M - CHP DIURNO. AF_06/2014</v>
      </c>
      <c r="E1418" s="12" t="str">
        <f>VLOOKUP(B1418,'Insumos e Serviços'!$A:$F,5,0)</f>
        <v>CHP</v>
      </c>
      <c r="F1418" s="66">
        <v>0.28179999999999999</v>
      </c>
      <c r="G1418" s="15">
        <f>VLOOKUP(B1418,'Insumos e Serviços'!$A:$F,6,0)</f>
        <v>100.63</v>
      </c>
      <c r="H1418" s="15">
        <f t="shared" si="164"/>
        <v>28.35</v>
      </c>
    </row>
    <row r="1419" spans="1:8" ht="45" x14ac:dyDescent="0.2">
      <c r="A1419" s="13" t="str">
        <f>VLOOKUP(B1419,'Insumos e Serviços'!$A:$F,3,0)</f>
        <v>Composição</v>
      </c>
      <c r="B1419" s="12" t="s">
        <v>3439</v>
      </c>
      <c r="C1419" s="12" t="str">
        <f>VLOOKUP(B1419,'Insumos e Serviços'!$A:$F,2,0)</f>
        <v>SINAPI</v>
      </c>
      <c r="D1419" s="13" t="str">
        <f>VLOOKUP(B1419,'Insumos e Serviços'!$A:$F,4,0)</f>
        <v>RETROESCAVADEIRA SOBRE RODAS COM CARREGADEIRA, TRAÇÃO 4X4, POTÊNCIA LÍQ. 88 HP, CAÇAMBA CARREG. CAP. MÍN. 1 M3, CAÇAMBA RETRO CAP. 0,26 M3, PESO OPERACIONAL MÍN. 6.674 KG, PROFUNDIDADE ESCAVAÇÃO MÁX. 4,37 M - CHI DIURNO. AF_06/2014</v>
      </c>
      <c r="E1419" s="12" t="str">
        <f>VLOOKUP(B1419,'Insumos e Serviços'!$A:$F,5,0)</f>
        <v>CHI</v>
      </c>
      <c r="F1419" s="66">
        <v>0.94779999999999998</v>
      </c>
      <c r="G1419" s="15">
        <f>VLOOKUP(B1419,'Insumos e Serviços'!$A:$F,6,0)</f>
        <v>41.38</v>
      </c>
      <c r="H1419" s="15">
        <f t="shared" si="164"/>
        <v>39.21</v>
      </c>
    </row>
    <row r="1420" spans="1:8" ht="22.5" x14ac:dyDescent="0.2">
      <c r="A1420" s="13" t="str">
        <f>VLOOKUP(B1420,'Insumos e Serviços'!$A:$F,3,0)</f>
        <v>Composição</v>
      </c>
      <c r="B1420" s="12" t="s">
        <v>3552</v>
      </c>
      <c r="C1420" s="12" t="str">
        <f>VLOOKUP(B1420,'Insumos e Serviços'!$A:$F,2,0)</f>
        <v>SINAPI</v>
      </c>
      <c r="D1420" s="13" t="str">
        <f>VLOOKUP(B1420,'Insumos e Serviços'!$A:$F,4,0)</f>
        <v>LASTRO COM MATERIAL GRANULAR (PEDRA BRITADA N.1 E PEDRA BRITADA N.2), APLICADO EM PISOS OU RADIERS, ESPESSURA DE *10 CM*. AF_07/2019</v>
      </c>
      <c r="E1420" s="12" t="str">
        <f>VLOOKUP(B1420,'Insumos e Serviços'!$A:$F,5,0)</f>
        <v>m³</v>
      </c>
      <c r="F1420" s="66">
        <v>0.18</v>
      </c>
      <c r="G1420" s="15">
        <f>VLOOKUP(B1420,'Insumos e Serviços'!$A:$F,6,0)</f>
        <v>170.41</v>
      </c>
      <c r="H1420" s="15">
        <f t="shared" si="164"/>
        <v>30.67</v>
      </c>
    </row>
    <row r="1421" spans="1:8" ht="34.5" thickBot="1" x14ac:dyDescent="0.25">
      <c r="A1421" s="13" t="str">
        <f>VLOOKUP(B1421,'Insumos e Serviços'!$A:$F,3,0)</f>
        <v>Insumo</v>
      </c>
      <c r="B1421" s="12" t="s">
        <v>3040</v>
      </c>
      <c r="C1421" s="12" t="str">
        <f>VLOOKUP(B1421,'Insumos e Serviços'!$A:$F,2,0)</f>
        <v>SINAPI</v>
      </c>
      <c r="D1421" s="13" t="str">
        <f>VLOOKUP(B1421,'Insumos e Serviços'!$A:$F,4,0)</f>
        <v>ANEL EM CONCRETO ARMADO, LISO, PARA POCOS DE VISITA, POCOS DE INSPECAO, FOSSAS SEPTICAS E SUMIDOUROS, SEM FUNDO, DIAMETRO INTERNO DE 1,20 M E ALTURA DE 0,50 M</v>
      </c>
      <c r="E1421" s="12" t="str">
        <f>VLOOKUP(B1421,'Insumos e Serviços'!$A:$F,5,0)</f>
        <v>UN</v>
      </c>
      <c r="F1421" s="66">
        <v>3</v>
      </c>
      <c r="G1421" s="15">
        <f>VLOOKUP(B1421,'Insumos e Serviços'!$A:$F,6,0)</f>
        <v>210.43</v>
      </c>
      <c r="H1421" s="15">
        <f t="shared" si="164"/>
        <v>631.29</v>
      </c>
    </row>
    <row r="1422" spans="1:8" ht="15" thickTop="1" x14ac:dyDescent="0.2">
      <c r="A1422" s="54"/>
      <c r="B1422" s="79"/>
      <c r="C1422" s="54"/>
      <c r="D1422" s="54"/>
      <c r="E1422" s="54"/>
      <c r="F1422" s="54"/>
      <c r="G1422" s="54"/>
      <c r="H1422" s="54"/>
    </row>
    <row r="1423" spans="1:8" ht="33.75" x14ac:dyDescent="0.2">
      <c r="A1423" s="68" t="s">
        <v>1114</v>
      </c>
      <c r="B1423" s="67" t="str">
        <f>VLOOKUP(A1423,'Orçamento Sintético'!$A:$H,2,0)</f>
        <v xml:space="preserve"> MPDFT0327 </v>
      </c>
      <c r="C1423" s="67" t="str">
        <f>VLOOKUP(A1423,'Orçamento Sintético'!$A:$H,3,0)</f>
        <v>Próprio</v>
      </c>
      <c r="D1423" s="68" t="str">
        <f>VLOOKUP(A1423,'Orçamento Sintético'!$A:$H,4,0)</f>
        <v>Cópia da Sinapi (97897) - Caixa de areia p/ águas pluviais, em concreto pré-moldado, com encaixe ponta e bolsa, Ø60cm, altura variável acima de 87cm, tampão em ferro fundido T-70 simples, pesado, incluindo escavação</v>
      </c>
      <c r="E1423" s="67" t="str">
        <f>VLOOKUP(A1423,'Orçamento Sintético'!$A:$H,5,0)</f>
        <v>un</v>
      </c>
      <c r="F1423" s="113"/>
      <c r="G1423" s="114"/>
      <c r="H1423" s="116">
        <f>SUM(H1424:H1431)</f>
        <v>1235.33</v>
      </c>
    </row>
    <row r="1424" spans="1:8" ht="22.5" x14ac:dyDescent="0.2">
      <c r="A1424" s="13" t="str">
        <f>VLOOKUP(B1424,'Insumos e Serviços'!$A:$F,3,0)</f>
        <v>Composição</v>
      </c>
      <c r="B1424" s="12" t="s">
        <v>3548</v>
      </c>
      <c r="C1424" s="12" t="str">
        <f>VLOOKUP(B1424,'Insumos e Serviços'!$A:$F,2,0)</f>
        <v>SINAPI</v>
      </c>
      <c r="D1424" s="13" t="str">
        <f>VLOOKUP(B1424,'Insumos e Serviços'!$A:$F,4,0)</f>
        <v>TAMPA CIRCULAR PARA ESGOTO E DRENAGEM, EM FERRO FUNDIDO, DIÂMETRO INTERNO = 0,6 M. AF_05/2018</v>
      </c>
      <c r="E1424" s="12" t="str">
        <f>VLOOKUP(B1424,'Insumos e Serviços'!$A:$F,5,0)</f>
        <v>UN</v>
      </c>
      <c r="F1424" s="66">
        <v>1</v>
      </c>
      <c r="G1424" s="15">
        <f>VLOOKUP(B1424,'Insumos e Serviços'!$A:$F,6,0)</f>
        <v>727.56</v>
      </c>
      <c r="H1424" s="15">
        <f t="shared" ref="H1424:H1431" si="165">TRUNC(F1424*G1424,2)</f>
        <v>727.56</v>
      </c>
    </row>
    <row r="1425" spans="1:8" ht="45" x14ac:dyDescent="0.2">
      <c r="A1425" s="13" t="str">
        <f>VLOOKUP(B1425,'Insumos e Serviços'!$A:$F,3,0)</f>
        <v>Composição</v>
      </c>
      <c r="B1425" s="12" t="s">
        <v>3441</v>
      </c>
      <c r="C1425" s="12" t="str">
        <f>VLOOKUP(B1425,'Insumos e Serviços'!$A:$F,2,0)</f>
        <v>SINAPI</v>
      </c>
      <c r="D1425" s="13" t="str">
        <f>VLOOKUP(B1425,'Insumos e Serviços'!$A:$F,4,0)</f>
        <v>RETROESCAVADEIRA SOBRE RODAS COM CARREGADEIRA, TRAÇÃO 4X4, POTÊNCIA LÍQ. 88 HP, CAÇAMBA CARREG. CAP. MÍN. 1 M3, CAÇAMBA RETRO CAP. 0,26 M3, PESO OPERACIONAL MÍN. 6.674 KG, PROFUNDIDADE ESCAVAÇÃO MÁX. 4,37 M - CHP DIURNO. AF_06/2014</v>
      </c>
      <c r="E1425" s="12" t="str">
        <f>VLOOKUP(B1425,'Insumos e Serviços'!$A:$F,5,0)</f>
        <v>CHP</v>
      </c>
      <c r="F1425" s="66">
        <v>8.72E-2</v>
      </c>
      <c r="G1425" s="15">
        <f>VLOOKUP(B1425,'Insumos e Serviços'!$A:$F,6,0)</f>
        <v>100.63</v>
      </c>
      <c r="H1425" s="15">
        <f t="shared" si="165"/>
        <v>8.77</v>
      </c>
    </row>
    <row r="1426" spans="1:8" ht="45" x14ac:dyDescent="0.2">
      <c r="A1426" s="13" t="str">
        <f>VLOOKUP(B1426,'Insumos e Serviços'!$A:$F,3,0)</f>
        <v>Composição</v>
      </c>
      <c r="B1426" s="12" t="s">
        <v>3439</v>
      </c>
      <c r="C1426" s="12" t="str">
        <f>VLOOKUP(B1426,'Insumos e Serviços'!$A:$F,2,0)</f>
        <v>SINAPI</v>
      </c>
      <c r="D1426" s="13" t="str">
        <f>VLOOKUP(B1426,'Insumos e Serviços'!$A:$F,4,0)</f>
        <v>RETROESCAVADEIRA SOBRE RODAS COM CARREGADEIRA, TRAÇÃO 4X4, POTÊNCIA LÍQ. 88 HP, CAÇAMBA CARREG. CAP. MÍN. 1 M3, CAÇAMBA RETRO CAP. 0,26 M3, PESO OPERACIONAL MÍN. 6.674 KG, PROFUNDIDADE ESCAVAÇÃO MÁX. 4,37 M - CHI DIURNO. AF_06/2014</v>
      </c>
      <c r="E1426" s="12" t="str">
        <f>VLOOKUP(B1426,'Insumos e Serviços'!$A:$F,5,0)</f>
        <v>CHI</v>
      </c>
      <c r="F1426" s="66">
        <v>0.29299999999999998</v>
      </c>
      <c r="G1426" s="15">
        <f>VLOOKUP(B1426,'Insumos e Serviços'!$A:$F,6,0)</f>
        <v>41.38</v>
      </c>
      <c r="H1426" s="15">
        <f t="shared" si="165"/>
        <v>12.12</v>
      </c>
    </row>
    <row r="1427" spans="1:8" x14ac:dyDescent="0.2">
      <c r="A1427" s="13" t="str">
        <f>VLOOKUP(B1427,'Insumos e Serviços'!$A:$F,3,0)</f>
        <v>Composição</v>
      </c>
      <c r="B1427" s="12" t="s">
        <v>3391</v>
      </c>
      <c r="C1427" s="12" t="str">
        <f>VLOOKUP(B1427,'Insumos e Serviços'!$A:$F,2,0)</f>
        <v>SINAPI</v>
      </c>
      <c r="D1427" s="13" t="str">
        <f>VLOOKUP(B1427,'Insumos e Serviços'!$A:$F,4,0)</f>
        <v>PEDREIRO COM ENCARGOS COMPLEMENTARES</v>
      </c>
      <c r="E1427" s="12" t="str">
        <f>VLOOKUP(B1427,'Insumos e Serviços'!$A:$F,5,0)</f>
        <v>H</v>
      </c>
      <c r="F1427" s="66">
        <v>0.21</v>
      </c>
      <c r="G1427" s="15">
        <f>VLOOKUP(B1427,'Insumos e Serviços'!$A:$F,6,0)</f>
        <v>23.25</v>
      </c>
      <c r="H1427" s="15">
        <f t="shared" si="165"/>
        <v>4.88</v>
      </c>
    </row>
    <row r="1428" spans="1:8" x14ac:dyDescent="0.2">
      <c r="A1428" s="13" t="str">
        <f>VLOOKUP(B1428,'Insumos e Serviços'!$A:$F,3,0)</f>
        <v>Composição</v>
      </c>
      <c r="B1428" s="12" t="s">
        <v>3379</v>
      </c>
      <c r="C1428" s="12" t="str">
        <f>VLOOKUP(B1428,'Insumos e Serviços'!$A:$F,2,0)</f>
        <v>SINAPI</v>
      </c>
      <c r="D1428" s="13" t="str">
        <f>VLOOKUP(B1428,'Insumos e Serviços'!$A:$F,4,0)</f>
        <v>SERVENTE COM ENCARGOS COMPLEMENTARES</v>
      </c>
      <c r="E1428" s="12" t="str">
        <f>VLOOKUP(B1428,'Insumos e Serviços'!$A:$F,5,0)</f>
        <v>H</v>
      </c>
      <c r="F1428" s="66">
        <v>0.21</v>
      </c>
      <c r="G1428" s="15">
        <f>VLOOKUP(B1428,'Insumos e Serviços'!$A:$F,6,0)</f>
        <v>17.170000000000002</v>
      </c>
      <c r="H1428" s="15">
        <f t="shared" si="165"/>
        <v>3.6</v>
      </c>
    </row>
    <row r="1429" spans="1:8" ht="22.5" x14ac:dyDescent="0.2">
      <c r="A1429" s="13" t="str">
        <f>VLOOKUP(B1429,'Insumos e Serviços'!$A:$F,3,0)</f>
        <v>Composição</v>
      </c>
      <c r="B1429" s="12" t="s">
        <v>3562</v>
      </c>
      <c r="C1429" s="12" t="str">
        <f>VLOOKUP(B1429,'Insumos e Serviços'!$A:$F,2,0)</f>
        <v>SINAPI</v>
      </c>
      <c r="D1429" s="13" t="str">
        <f>VLOOKUP(B1429,'Insumos e Serviços'!$A:$F,4,0)</f>
        <v>PREPARO DE FUNDO DE VALA COM LARGURA MAIOR OU IGUAL A 1,5 M E MENOR QUE 2,5 M, COM CAMADA DE BRITA, LANÇAMENTO MECANIZADO. AF_08/2020</v>
      </c>
      <c r="E1429" s="12" t="str">
        <f>VLOOKUP(B1429,'Insumos e Serviços'!$A:$F,5,0)</f>
        <v>m³</v>
      </c>
      <c r="F1429" s="66">
        <v>4.0500000000000001E-2</v>
      </c>
      <c r="G1429" s="15">
        <f>VLOOKUP(B1429,'Insumos e Serviços'!$A:$F,6,0)</f>
        <v>211.09</v>
      </c>
      <c r="H1429" s="15">
        <f t="shared" si="165"/>
        <v>8.5399999999999991</v>
      </c>
    </row>
    <row r="1430" spans="1:8" ht="22.5" x14ac:dyDescent="0.2">
      <c r="A1430" s="13" t="str">
        <f>VLOOKUP(B1430,'Insumos e Serviços'!$A:$F,3,0)</f>
        <v>Insumo</v>
      </c>
      <c r="B1430" s="12" t="s">
        <v>3566</v>
      </c>
      <c r="C1430" s="12" t="str">
        <f>VLOOKUP(B1430,'Insumos e Serviços'!$A:$F,2,0)</f>
        <v>SINAPI</v>
      </c>
      <c r="D1430" s="13" t="str">
        <f>VLOOKUP(B1430,'Insumos e Serviços'!$A:$F,4,0)</f>
        <v>CAIXA DE CONCRETO ARMADO PRE-MOLDADO, COM FUNDO E SEM TAMPA, DIMENSOES DE 0,60 X 0,60 X 0,50 M</v>
      </c>
      <c r="E1430" s="12" t="str">
        <f>VLOOKUP(B1430,'Insumos e Serviços'!$A:$F,5,0)</f>
        <v>UN</v>
      </c>
      <c r="F1430" s="66">
        <v>1</v>
      </c>
      <c r="G1430" s="15">
        <f>VLOOKUP(B1430,'Insumos e Serviços'!$A:$F,6,0)</f>
        <v>261.02999999999997</v>
      </c>
      <c r="H1430" s="15">
        <f t="shared" si="165"/>
        <v>261.02999999999997</v>
      </c>
    </row>
    <row r="1431" spans="1:8" ht="23.25" thickBot="1" x14ac:dyDescent="0.25">
      <c r="A1431" s="13" t="str">
        <f>VLOOKUP(B1431,'Insumos e Serviços'!$A:$F,3,0)</f>
        <v>Insumo</v>
      </c>
      <c r="B1431" s="12" t="s">
        <v>3564</v>
      </c>
      <c r="C1431" s="12" t="str">
        <f>VLOOKUP(B1431,'Insumos e Serviços'!$A:$F,2,0)</f>
        <v>SINAPI</v>
      </c>
      <c r="D1431" s="13" t="str">
        <f>VLOOKUP(B1431,'Insumos e Serviços'!$A:$F,4,0)</f>
        <v>CAIXA DE CONCRETO ARMADO PRE-MOLDADO, SEM FUNDO, QUADRADA, DIMENSOES DE 0,60 X 0,60 X 0,50 M</v>
      </c>
      <c r="E1431" s="12" t="str">
        <f>VLOOKUP(B1431,'Insumos e Serviços'!$A:$F,5,0)</f>
        <v>UN</v>
      </c>
      <c r="F1431" s="66">
        <v>1</v>
      </c>
      <c r="G1431" s="15">
        <f>VLOOKUP(B1431,'Insumos e Serviços'!$A:$F,6,0)</f>
        <v>208.83</v>
      </c>
      <c r="H1431" s="15">
        <f t="shared" si="165"/>
        <v>208.83</v>
      </c>
    </row>
    <row r="1432" spans="1:8" ht="15" thickTop="1" x14ac:dyDescent="0.2">
      <c r="A1432" s="54"/>
      <c r="B1432" s="79"/>
      <c r="C1432" s="54"/>
      <c r="D1432" s="54"/>
      <c r="E1432" s="54"/>
      <c r="F1432" s="54"/>
      <c r="G1432" s="54"/>
      <c r="H1432" s="54"/>
    </row>
    <row r="1433" spans="1:8" ht="45" x14ac:dyDescent="0.2">
      <c r="A1433" s="68" t="s">
        <v>1117</v>
      </c>
      <c r="B1433" s="67" t="str">
        <f>VLOOKUP(A1433,'Orçamento Sintético'!$A:$H,2,0)</f>
        <v xml:space="preserve"> MPDFT0328 </v>
      </c>
      <c r="C1433" s="67" t="str">
        <f>VLOOKUP(A1433,'Orçamento Sintético'!$A:$H,3,0)</f>
        <v>Próprio</v>
      </c>
      <c r="D1433" s="68" t="str">
        <f>VLOOKUP(A1433,'Orçamento Sintético'!$A:$H,4,0)</f>
        <v>Cópia da Sinapi (74166/2, 98114, 96522) - Caixa de inspeção p/ águas pluviais, em tubo pré-moldado de concreto, com encaixe ponta e bolsa, diâmetro interno: 110cm, altura variável acima de 87cm, tampão em ferro fundido T-70 simples, pesado, incluindo escavação.</v>
      </c>
      <c r="E1433" s="67" t="str">
        <f>VLOOKUP(A1433,'Orçamento Sintético'!$A:$H,5,0)</f>
        <v>un</v>
      </c>
      <c r="F1433" s="113"/>
      <c r="G1433" s="114"/>
      <c r="H1433" s="116">
        <f>SUM(H1434:H1443)</f>
        <v>1672.4099999999999</v>
      </c>
    </row>
    <row r="1434" spans="1:8" ht="22.5" x14ac:dyDescent="0.2">
      <c r="A1434" s="13" t="str">
        <f>VLOOKUP(B1434,'Insumos e Serviços'!$A:$F,3,0)</f>
        <v>Composição</v>
      </c>
      <c r="B1434" s="12" t="s">
        <v>3550</v>
      </c>
      <c r="C1434" s="12" t="str">
        <f>VLOOKUP(B1434,'Insumos e Serviços'!$A:$F,2,0)</f>
        <v>SINAPI</v>
      </c>
      <c r="D1434" s="13" t="str">
        <f>VLOOKUP(B1434,'Insumos e Serviços'!$A:$F,4,0)</f>
        <v>ARGAMASSA TRAÇO 1:2:8 (CIMENTO, CAL E AREIA MÉDIA) PARA EMBOÇO/MASSA ÚNICA/ASSENTAMENTO DE ALVENARIA DE VEDAÇÃO, PREPARO MANUAL. AF_06/2014</v>
      </c>
      <c r="E1434" s="12" t="str">
        <f>VLOOKUP(B1434,'Insumos e Serviços'!$A:$F,5,0)</f>
        <v>m³</v>
      </c>
      <c r="F1434" s="66">
        <v>0.01</v>
      </c>
      <c r="G1434" s="15">
        <f>VLOOKUP(B1434,'Insumos e Serviços'!$A:$F,6,0)</f>
        <v>549.15</v>
      </c>
      <c r="H1434" s="15">
        <f t="shared" ref="H1434:H1443" si="166">TRUNC(F1434*G1434,2)</f>
        <v>5.49</v>
      </c>
    </row>
    <row r="1435" spans="1:8" x14ac:dyDescent="0.2">
      <c r="A1435" s="13" t="str">
        <f>VLOOKUP(B1435,'Insumos e Serviços'!$A:$F,3,0)</f>
        <v>Composição</v>
      </c>
      <c r="B1435" s="12" t="s">
        <v>3391</v>
      </c>
      <c r="C1435" s="12" t="str">
        <f>VLOOKUP(B1435,'Insumos e Serviços'!$A:$F,2,0)</f>
        <v>SINAPI</v>
      </c>
      <c r="D1435" s="13" t="str">
        <f>VLOOKUP(B1435,'Insumos e Serviços'!$A:$F,4,0)</f>
        <v>PEDREIRO COM ENCARGOS COMPLEMENTARES</v>
      </c>
      <c r="E1435" s="12" t="str">
        <f>VLOOKUP(B1435,'Insumos e Serviços'!$A:$F,5,0)</f>
        <v>H</v>
      </c>
      <c r="F1435" s="66">
        <v>2.2591000000000001</v>
      </c>
      <c r="G1435" s="15">
        <f>VLOOKUP(B1435,'Insumos e Serviços'!$A:$F,6,0)</f>
        <v>23.25</v>
      </c>
      <c r="H1435" s="15">
        <f t="shared" si="166"/>
        <v>52.52</v>
      </c>
    </row>
    <row r="1436" spans="1:8" x14ac:dyDescent="0.2">
      <c r="A1436" s="13" t="str">
        <f>VLOOKUP(B1436,'Insumos e Serviços'!$A:$F,3,0)</f>
        <v>Composição</v>
      </c>
      <c r="B1436" s="12" t="s">
        <v>3379</v>
      </c>
      <c r="C1436" s="12" t="str">
        <f>VLOOKUP(B1436,'Insumos e Serviços'!$A:$F,2,0)</f>
        <v>SINAPI</v>
      </c>
      <c r="D1436" s="13" t="str">
        <f>VLOOKUP(B1436,'Insumos e Serviços'!$A:$F,4,0)</f>
        <v>SERVENTE COM ENCARGOS COMPLEMENTARES</v>
      </c>
      <c r="E1436" s="12" t="str">
        <f>VLOOKUP(B1436,'Insumos e Serviços'!$A:$F,5,0)</f>
        <v>H</v>
      </c>
      <c r="F1436" s="66">
        <v>2.2591000000000001</v>
      </c>
      <c r="G1436" s="15">
        <f>VLOOKUP(B1436,'Insumos e Serviços'!$A:$F,6,0)</f>
        <v>17.170000000000002</v>
      </c>
      <c r="H1436" s="15">
        <f t="shared" si="166"/>
        <v>38.78</v>
      </c>
    </row>
    <row r="1437" spans="1:8" ht="22.5" x14ac:dyDescent="0.2">
      <c r="A1437" s="13" t="str">
        <f>VLOOKUP(B1437,'Insumos e Serviços'!$A:$F,3,0)</f>
        <v>Composição</v>
      </c>
      <c r="B1437" s="12" t="s">
        <v>3548</v>
      </c>
      <c r="C1437" s="12" t="str">
        <f>VLOOKUP(B1437,'Insumos e Serviços'!$A:$F,2,0)</f>
        <v>SINAPI</v>
      </c>
      <c r="D1437" s="13" t="str">
        <f>VLOOKUP(B1437,'Insumos e Serviços'!$A:$F,4,0)</f>
        <v>TAMPA CIRCULAR PARA ESGOTO E DRENAGEM, EM FERRO FUNDIDO, DIÂMETRO INTERNO = 0,6 M. AF_05/2018</v>
      </c>
      <c r="E1437" s="12" t="str">
        <f>VLOOKUP(B1437,'Insumos e Serviços'!$A:$F,5,0)</f>
        <v>UN</v>
      </c>
      <c r="F1437" s="66">
        <v>1</v>
      </c>
      <c r="G1437" s="15">
        <f>VLOOKUP(B1437,'Insumos e Serviços'!$A:$F,6,0)</f>
        <v>727.56</v>
      </c>
      <c r="H1437" s="15">
        <f t="shared" si="166"/>
        <v>727.56</v>
      </c>
    </row>
    <row r="1438" spans="1:8" ht="22.5" x14ac:dyDescent="0.2">
      <c r="A1438" s="13" t="str">
        <f>VLOOKUP(B1438,'Insumos e Serviços'!$A:$F,3,0)</f>
        <v>Composição</v>
      </c>
      <c r="B1438" s="12" t="s">
        <v>3540</v>
      </c>
      <c r="C1438" s="12" t="str">
        <f>VLOOKUP(B1438,'Insumos e Serviços'!$A:$F,2,0)</f>
        <v>SINAPI</v>
      </c>
      <c r="D1438" s="13" t="str">
        <f>VLOOKUP(B1438,'Insumos e Serviços'!$A:$F,4,0)</f>
        <v>CONCRETO FCK = 15MPA, TRAÇO 1:3,4:3,5 (CIMENTO/ AREIA MÉDIA/ BRITA 1)  - PREPARO MECÂNICO COM BETONEIRA 400 L. AF_07/2016</v>
      </c>
      <c r="E1438" s="12" t="str">
        <f>VLOOKUP(B1438,'Insumos e Serviços'!$A:$F,5,0)</f>
        <v>m³</v>
      </c>
      <c r="F1438" s="66">
        <v>0.17660000000000001</v>
      </c>
      <c r="G1438" s="15">
        <f>VLOOKUP(B1438,'Insumos e Serviços'!$A:$F,6,0)</f>
        <v>351.37</v>
      </c>
      <c r="H1438" s="15">
        <f t="shared" si="166"/>
        <v>62.05</v>
      </c>
    </row>
    <row r="1439" spans="1:8" ht="22.5" x14ac:dyDescent="0.2">
      <c r="A1439" s="13" t="str">
        <f>VLOOKUP(B1439,'Insumos e Serviços'!$A:$F,3,0)</f>
        <v>Composição</v>
      </c>
      <c r="B1439" s="12" t="s">
        <v>3468</v>
      </c>
      <c r="C1439" s="12" t="str">
        <f>VLOOKUP(B1439,'Insumos e Serviços'!$A:$F,2,0)</f>
        <v>SINAPI</v>
      </c>
      <c r="D1439" s="13" t="str">
        <f>VLOOKUP(B1439,'Insumos e Serviços'!$A:$F,4,0)</f>
        <v>CONCRETO MAGRO PARA LASTRO, TRAÇO 1:4,5:4,5 (CIMENTO/ AREIA MÉDIA/ BRITA 1)  - PREPARO MECÂNICO COM BETONEIRA 400 L. AF_07/2016</v>
      </c>
      <c r="E1439" s="12" t="str">
        <f>VLOOKUP(B1439,'Insumos e Serviços'!$A:$F,5,0)</f>
        <v>m³</v>
      </c>
      <c r="F1439" s="66">
        <v>0.17660000000000001</v>
      </c>
      <c r="G1439" s="15">
        <f>VLOOKUP(B1439,'Insumos e Serviços'!$A:$F,6,0)</f>
        <v>323.17</v>
      </c>
      <c r="H1439" s="15">
        <f t="shared" si="166"/>
        <v>57.07</v>
      </c>
    </row>
    <row r="1440" spans="1:8" ht="22.5" x14ac:dyDescent="0.2">
      <c r="A1440" s="13" t="str">
        <f>VLOOKUP(B1440,'Insumos e Serviços'!$A:$F,3,0)</f>
        <v>Composição</v>
      </c>
      <c r="B1440" s="12" t="s">
        <v>3552</v>
      </c>
      <c r="C1440" s="12" t="str">
        <f>VLOOKUP(B1440,'Insumos e Serviços'!$A:$F,2,0)</f>
        <v>SINAPI</v>
      </c>
      <c r="D1440" s="13" t="str">
        <f>VLOOKUP(B1440,'Insumos e Serviços'!$A:$F,4,0)</f>
        <v>LASTRO COM MATERIAL GRANULAR (PEDRA BRITADA N.1 E PEDRA BRITADA N.2), APLICADO EM PISOS OU RADIERS, ESPESSURA DE *10 CM*. AF_07/2019</v>
      </c>
      <c r="E1440" s="12" t="str">
        <f>VLOOKUP(B1440,'Insumos e Serviços'!$A:$F,5,0)</f>
        <v>m³</v>
      </c>
      <c r="F1440" s="66">
        <v>0.17660000000000001</v>
      </c>
      <c r="G1440" s="15">
        <f>VLOOKUP(B1440,'Insumos e Serviços'!$A:$F,6,0)</f>
        <v>170.41</v>
      </c>
      <c r="H1440" s="15">
        <f t="shared" si="166"/>
        <v>30.09</v>
      </c>
    </row>
    <row r="1441" spans="1:8" ht="45" x14ac:dyDescent="0.2">
      <c r="A1441" s="13" t="str">
        <f>VLOOKUP(B1441,'Insumos e Serviços'!$A:$F,3,0)</f>
        <v>Composição</v>
      </c>
      <c r="B1441" s="12" t="s">
        <v>3441</v>
      </c>
      <c r="C1441" s="12" t="str">
        <f>VLOOKUP(B1441,'Insumos e Serviços'!$A:$F,2,0)</f>
        <v>SINAPI</v>
      </c>
      <c r="D1441" s="13" t="str">
        <f>VLOOKUP(B1441,'Insumos e Serviços'!$A:$F,4,0)</f>
        <v>RETROESCAVADEIRA SOBRE RODAS COM CARREGADEIRA, TRAÇÃO 4X4, POTÊNCIA LÍQ. 88 HP, CAÇAMBA CARREG. CAP. MÍN. 1 M3, CAÇAMBA RETRO CAP. 0,26 M3, PESO OPERACIONAL MÍN. 6.674 KG, PROFUNDIDADE ESCAVAÇÃO MÁX. 4,37 M - CHP DIURNO. AF_06/2014</v>
      </c>
      <c r="E1441" s="12" t="str">
        <f>VLOOKUP(B1441,'Insumos e Serviços'!$A:$F,5,0)</f>
        <v>CHP</v>
      </c>
      <c r="F1441" s="66">
        <v>0.28179999999999999</v>
      </c>
      <c r="G1441" s="15">
        <f>VLOOKUP(B1441,'Insumos e Serviços'!$A:$F,6,0)</f>
        <v>100.63</v>
      </c>
      <c r="H1441" s="15">
        <f t="shared" si="166"/>
        <v>28.35</v>
      </c>
    </row>
    <row r="1442" spans="1:8" ht="45" x14ac:dyDescent="0.2">
      <c r="A1442" s="13" t="str">
        <f>VLOOKUP(B1442,'Insumos e Serviços'!$A:$F,3,0)</f>
        <v>Composição</v>
      </c>
      <c r="B1442" s="12" t="s">
        <v>3439</v>
      </c>
      <c r="C1442" s="12" t="str">
        <f>VLOOKUP(B1442,'Insumos e Serviços'!$A:$F,2,0)</f>
        <v>SINAPI</v>
      </c>
      <c r="D1442" s="13" t="str">
        <f>VLOOKUP(B1442,'Insumos e Serviços'!$A:$F,4,0)</f>
        <v>RETROESCAVADEIRA SOBRE RODAS COM CARREGADEIRA, TRAÇÃO 4X4, POTÊNCIA LÍQ. 88 HP, CAÇAMBA CARREG. CAP. MÍN. 1 M3, CAÇAMBA RETRO CAP. 0,26 M3, PESO OPERACIONAL MÍN. 6.674 KG, PROFUNDIDADE ESCAVAÇÃO MÁX. 4,37 M - CHI DIURNO. AF_06/2014</v>
      </c>
      <c r="E1442" s="12" t="str">
        <f>VLOOKUP(B1442,'Insumos e Serviços'!$A:$F,5,0)</f>
        <v>CHI</v>
      </c>
      <c r="F1442" s="66">
        <v>0.94779999999999998</v>
      </c>
      <c r="G1442" s="15">
        <f>VLOOKUP(B1442,'Insumos e Serviços'!$A:$F,6,0)</f>
        <v>41.38</v>
      </c>
      <c r="H1442" s="15">
        <f t="shared" si="166"/>
        <v>39.21</v>
      </c>
    </row>
    <row r="1443" spans="1:8" ht="34.5" thickBot="1" x14ac:dyDescent="0.25">
      <c r="A1443" s="13" t="str">
        <f>VLOOKUP(B1443,'Insumos e Serviços'!$A:$F,3,0)</f>
        <v>Insumo</v>
      </c>
      <c r="B1443" s="12" t="s">
        <v>3040</v>
      </c>
      <c r="C1443" s="12" t="str">
        <f>VLOOKUP(B1443,'Insumos e Serviços'!$A:$F,2,0)</f>
        <v>SINAPI</v>
      </c>
      <c r="D1443" s="13" t="str">
        <f>VLOOKUP(B1443,'Insumos e Serviços'!$A:$F,4,0)</f>
        <v>ANEL EM CONCRETO ARMADO, LISO, PARA POCOS DE VISITA, POCOS DE INSPECAO, FOSSAS SEPTICAS E SUMIDOUROS, SEM FUNDO, DIAMETRO INTERNO DE 1,20 M E ALTURA DE 0,50 M</v>
      </c>
      <c r="E1443" s="12" t="str">
        <f>VLOOKUP(B1443,'Insumos e Serviços'!$A:$F,5,0)</f>
        <v>UN</v>
      </c>
      <c r="F1443" s="66">
        <v>3</v>
      </c>
      <c r="G1443" s="15">
        <f>VLOOKUP(B1443,'Insumos e Serviços'!$A:$F,6,0)</f>
        <v>210.43</v>
      </c>
      <c r="H1443" s="15">
        <f t="shared" si="166"/>
        <v>631.29</v>
      </c>
    </row>
    <row r="1444" spans="1:8" ht="15" thickTop="1" x14ac:dyDescent="0.2">
      <c r="A1444" s="54"/>
      <c r="B1444" s="79"/>
      <c r="C1444" s="54"/>
      <c r="D1444" s="54"/>
      <c r="E1444" s="54"/>
      <c r="F1444" s="54"/>
      <c r="G1444" s="54"/>
      <c r="H1444" s="54"/>
    </row>
    <row r="1445" spans="1:8" ht="33.75" x14ac:dyDescent="0.2">
      <c r="A1445" s="68" t="s">
        <v>1120</v>
      </c>
      <c r="B1445" s="67" t="str">
        <f>VLOOKUP(A1445,'Orçamento Sintético'!$A:$H,2,0)</f>
        <v xml:space="preserve"> MPDFT0329 </v>
      </c>
      <c r="C1445" s="67" t="str">
        <f>VLOOKUP(A1445,'Orçamento Sintético'!$A:$H,3,0)</f>
        <v>Próprio</v>
      </c>
      <c r="D1445" s="68" t="str">
        <f>VLOOKUP(A1445,'Orçamento Sintético'!$A:$H,4,0)</f>
        <v>Cópia da Sinapi (97898) - Caixa de areia p/ águas pluviais, em concreto pré-moldado, com encaixe ponta e bolsa, Ø80cm, altura variável até 87cm, grelha metálica 50x50 cm, tela anti inseto, incluindo escavação</v>
      </c>
      <c r="E1445" s="67" t="str">
        <f>VLOOKUP(A1445,'Orçamento Sintético'!$A:$H,5,0)</f>
        <v>un</v>
      </c>
      <c r="F1445" s="113"/>
      <c r="G1445" s="114"/>
      <c r="H1445" s="116">
        <f>SUM(H1446:H1455)</f>
        <v>1155.33</v>
      </c>
    </row>
    <row r="1446" spans="1:8" x14ac:dyDescent="0.2">
      <c r="A1446" s="13" t="str">
        <f>VLOOKUP(B1446,'Insumos e Serviços'!$A:$F,3,0)</f>
        <v>Composição</v>
      </c>
      <c r="B1446" s="12" t="s">
        <v>3391</v>
      </c>
      <c r="C1446" s="12" t="str">
        <f>VLOOKUP(B1446,'Insumos e Serviços'!$A:$F,2,0)</f>
        <v>SINAPI</v>
      </c>
      <c r="D1446" s="13" t="str">
        <f>VLOOKUP(B1446,'Insumos e Serviços'!$A:$F,4,0)</f>
        <v>PEDREIRO COM ENCARGOS COMPLEMENTARES</v>
      </c>
      <c r="E1446" s="12" t="str">
        <f>VLOOKUP(B1446,'Insumos e Serviços'!$A:$F,5,0)</f>
        <v>H</v>
      </c>
      <c r="F1446" s="66">
        <v>0.30937199999999998</v>
      </c>
      <c r="G1446" s="15">
        <f>VLOOKUP(B1446,'Insumos e Serviços'!$A:$F,6,0)</f>
        <v>23.25</v>
      </c>
      <c r="H1446" s="15">
        <f t="shared" ref="H1446:H1455" si="167">TRUNC(F1446*G1446,2)</f>
        <v>7.19</v>
      </c>
    </row>
    <row r="1447" spans="1:8" x14ac:dyDescent="0.2">
      <c r="A1447" s="13" t="str">
        <f>VLOOKUP(B1447,'Insumos e Serviços'!$A:$F,3,0)</f>
        <v>Composição</v>
      </c>
      <c r="B1447" s="12" t="s">
        <v>3379</v>
      </c>
      <c r="C1447" s="12" t="str">
        <f>VLOOKUP(B1447,'Insumos e Serviços'!$A:$F,2,0)</f>
        <v>SINAPI</v>
      </c>
      <c r="D1447" s="13" t="str">
        <f>VLOOKUP(B1447,'Insumos e Serviços'!$A:$F,4,0)</f>
        <v>SERVENTE COM ENCARGOS COMPLEMENTARES</v>
      </c>
      <c r="E1447" s="12" t="str">
        <f>VLOOKUP(B1447,'Insumos e Serviços'!$A:$F,5,0)</f>
        <v>H</v>
      </c>
      <c r="F1447" s="66">
        <v>0.30937199999999998</v>
      </c>
      <c r="G1447" s="15">
        <f>VLOOKUP(B1447,'Insumos e Serviços'!$A:$F,6,0)</f>
        <v>17.170000000000002</v>
      </c>
      <c r="H1447" s="15">
        <f t="shared" si="167"/>
        <v>5.31</v>
      </c>
    </row>
    <row r="1448" spans="1:8" ht="22.5" x14ac:dyDescent="0.2">
      <c r="A1448" s="13" t="str">
        <f>VLOOKUP(B1448,'Insumos e Serviços'!$A:$F,3,0)</f>
        <v>Composição</v>
      </c>
      <c r="B1448" s="12" t="s">
        <v>3540</v>
      </c>
      <c r="C1448" s="12" t="str">
        <f>VLOOKUP(B1448,'Insumos e Serviços'!$A:$F,2,0)</f>
        <v>SINAPI</v>
      </c>
      <c r="D1448" s="13" t="str">
        <f>VLOOKUP(B1448,'Insumos e Serviços'!$A:$F,4,0)</f>
        <v>CONCRETO FCK = 15MPA, TRAÇO 1:3,4:3,5 (CIMENTO/ AREIA MÉDIA/ BRITA 1)  - PREPARO MECÂNICO COM BETONEIRA 400 L. AF_07/2016</v>
      </c>
      <c r="E1448" s="12" t="str">
        <f>VLOOKUP(B1448,'Insumos e Serviços'!$A:$F,5,0)</f>
        <v>m³</v>
      </c>
      <c r="F1448" s="66">
        <v>0.113</v>
      </c>
      <c r="G1448" s="15">
        <f>VLOOKUP(B1448,'Insumos e Serviços'!$A:$F,6,0)</f>
        <v>351.37</v>
      </c>
      <c r="H1448" s="15">
        <f t="shared" si="167"/>
        <v>39.700000000000003</v>
      </c>
    </row>
    <row r="1449" spans="1:8" ht="45" x14ac:dyDescent="0.2">
      <c r="A1449" s="13" t="str">
        <f>VLOOKUP(B1449,'Insumos e Serviços'!$A:$F,3,0)</f>
        <v>Composição</v>
      </c>
      <c r="B1449" s="12" t="s">
        <v>3441</v>
      </c>
      <c r="C1449" s="12" t="str">
        <f>VLOOKUP(B1449,'Insumos e Serviços'!$A:$F,2,0)</f>
        <v>SINAPI</v>
      </c>
      <c r="D1449" s="13" t="str">
        <f>VLOOKUP(B1449,'Insumos e Serviços'!$A:$F,4,0)</f>
        <v>RETROESCAVADEIRA SOBRE RODAS COM CARREGADEIRA, TRAÇÃO 4X4, POTÊNCIA LÍQ. 88 HP, CAÇAMBA CARREG. CAP. MÍN. 1 M3, CAÇAMBA RETRO CAP. 0,26 M3, PESO OPERACIONAL MÍN. 6.674 KG, PROFUNDIDADE ESCAVAÇÃO MÁX. 4,37 M - CHP DIURNO. AF_06/2014</v>
      </c>
      <c r="E1449" s="12" t="str">
        <f>VLOOKUP(B1449,'Insumos e Serviços'!$A:$F,5,0)</f>
        <v>CHP</v>
      </c>
      <c r="F1449" s="66">
        <v>0.128412</v>
      </c>
      <c r="G1449" s="15">
        <f>VLOOKUP(B1449,'Insumos e Serviços'!$A:$F,6,0)</f>
        <v>100.63</v>
      </c>
      <c r="H1449" s="15">
        <f t="shared" si="167"/>
        <v>12.92</v>
      </c>
    </row>
    <row r="1450" spans="1:8" ht="45" x14ac:dyDescent="0.2">
      <c r="A1450" s="13" t="str">
        <f>VLOOKUP(B1450,'Insumos e Serviços'!$A:$F,3,0)</f>
        <v>Composição</v>
      </c>
      <c r="B1450" s="12" t="s">
        <v>3439</v>
      </c>
      <c r="C1450" s="12" t="str">
        <f>VLOOKUP(B1450,'Insumos e Serviços'!$A:$F,2,0)</f>
        <v>SINAPI</v>
      </c>
      <c r="D1450" s="13" t="str">
        <f>VLOOKUP(B1450,'Insumos e Serviços'!$A:$F,4,0)</f>
        <v>RETROESCAVADEIRA SOBRE RODAS COM CARREGADEIRA, TRAÇÃO 4X4, POTÊNCIA LÍQ. 88 HP, CAÇAMBA CARREG. CAP. MÍN. 1 M3, CAÇAMBA RETRO CAP. 0,26 M3, PESO OPERACIONAL MÍN. 6.674 KG, PROFUNDIDADE ESCAVAÇÃO MÁX. 4,37 M - CHI DIURNO. AF_06/2014</v>
      </c>
      <c r="E1450" s="12" t="str">
        <f>VLOOKUP(B1450,'Insumos e Serviços'!$A:$F,5,0)</f>
        <v>CHI</v>
      </c>
      <c r="F1450" s="66">
        <v>0.43186799999999997</v>
      </c>
      <c r="G1450" s="15">
        <f>VLOOKUP(B1450,'Insumos e Serviços'!$A:$F,6,0)</f>
        <v>41.38</v>
      </c>
      <c r="H1450" s="15">
        <f t="shared" si="167"/>
        <v>17.87</v>
      </c>
    </row>
    <row r="1451" spans="1:8" ht="22.5" x14ac:dyDescent="0.2">
      <c r="A1451" s="13" t="str">
        <f>VLOOKUP(B1451,'Insumos e Serviços'!$A:$F,3,0)</f>
        <v>Composição</v>
      </c>
      <c r="B1451" s="12" t="s">
        <v>3562</v>
      </c>
      <c r="C1451" s="12" t="str">
        <f>VLOOKUP(B1451,'Insumos e Serviços'!$A:$F,2,0)</f>
        <v>SINAPI</v>
      </c>
      <c r="D1451" s="13" t="str">
        <f>VLOOKUP(B1451,'Insumos e Serviços'!$A:$F,4,0)</f>
        <v>PREPARO DE FUNDO DE VALA COM LARGURA MAIOR OU IGUAL A 1,5 M E MENOR QUE 2,5 M, COM CAMADA DE BRITA, LANÇAMENTO MECANIZADO. AF_08/2020</v>
      </c>
      <c r="E1451" s="12" t="str">
        <f>VLOOKUP(B1451,'Insumos e Serviços'!$A:$F,5,0)</f>
        <v>m³</v>
      </c>
      <c r="F1451" s="66">
        <v>6.0499999999999998E-2</v>
      </c>
      <c r="G1451" s="15">
        <f>VLOOKUP(B1451,'Insumos e Serviços'!$A:$F,6,0)</f>
        <v>211.09</v>
      </c>
      <c r="H1451" s="15">
        <f t="shared" si="167"/>
        <v>12.77</v>
      </c>
    </row>
    <row r="1452" spans="1:8" x14ac:dyDescent="0.2">
      <c r="A1452" s="13" t="str">
        <f>VLOOKUP(B1452,'Insumos e Serviços'!$A:$F,3,0)</f>
        <v>Insumo</v>
      </c>
      <c r="B1452" s="12" t="s">
        <v>2901</v>
      </c>
      <c r="C1452" s="12" t="str">
        <f>VLOOKUP(B1452,'Insumos e Serviços'!$A:$F,2,0)</f>
        <v>Próprio</v>
      </c>
      <c r="D1452" s="13" t="str">
        <f>VLOOKUP(B1452,'Insumos e Serviços'!$A:$F,4,0)</f>
        <v>Grelha 50x50cm em chapa de aço perfurada</v>
      </c>
      <c r="E1452" s="12" t="str">
        <f>VLOOKUP(B1452,'Insumos e Serviços'!$A:$F,5,0)</f>
        <v>un</v>
      </c>
      <c r="F1452" s="66">
        <v>1</v>
      </c>
      <c r="G1452" s="15">
        <f>VLOOKUP(B1452,'Insumos e Serviços'!$A:$F,6,0)</f>
        <v>158</v>
      </c>
      <c r="H1452" s="15">
        <f t="shared" si="167"/>
        <v>158</v>
      </c>
    </row>
    <row r="1453" spans="1:8" x14ac:dyDescent="0.2">
      <c r="A1453" s="13" t="str">
        <f>VLOOKUP(B1453,'Insumos e Serviços'!$A:$F,3,0)</f>
        <v>Insumo</v>
      </c>
      <c r="B1453" s="12" t="s">
        <v>2810</v>
      </c>
      <c r="C1453" s="12" t="str">
        <f>VLOOKUP(B1453,'Insumos e Serviços'!$A:$F,2,0)</f>
        <v>Próprio</v>
      </c>
      <c r="D1453" s="13" t="str">
        <f>VLOOKUP(B1453,'Insumos e Serviços'!$A:$F,4,0)</f>
        <v>Tela arame galvanizado mosqueteira contra insetos</v>
      </c>
      <c r="E1453" s="12" t="str">
        <f>VLOOKUP(B1453,'Insumos e Serviços'!$A:$F,5,0)</f>
        <v>m²</v>
      </c>
      <c r="F1453" s="66">
        <v>0.26250000000000001</v>
      </c>
      <c r="G1453" s="15">
        <f>VLOOKUP(B1453,'Insumos e Serviços'!$A:$F,6,0)</f>
        <v>391.89</v>
      </c>
      <c r="H1453" s="15">
        <f t="shared" si="167"/>
        <v>102.87</v>
      </c>
    </row>
    <row r="1454" spans="1:8" ht="22.5" x14ac:dyDescent="0.2">
      <c r="A1454" s="13" t="str">
        <f>VLOOKUP(B1454,'Insumos e Serviços'!$A:$F,3,0)</f>
        <v>Insumo</v>
      </c>
      <c r="B1454" s="12" t="s">
        <v>3560</v>
      </c>
      <c r="C1454" s="12" t="str">
        <f>VLOOKUP(B1454,'Insumos e Serviços'!$A:$F,2,0)</f>
        <v>SINAPI</v>
      </c>
      <c r="D1454" s="13" t="str">
        <f>VLOOKUP(B1454,'Insumos e Serviços'!$A:$F,4,0)</f>
        <v>CAIXA DE CONCRETO ARMADO PRE-MOLDADO, COM FUNDO E SEM TAMPA, DIMENSOES DE 0,80 X 0,80 X 0,50 M</v>
      </c>
      <c r="E1454" s="12" t="str">
        <f>VLOOKUP(B1454,'Insumos e Serviços'!$A:$F,5,0)</f>
        <v>UN</v>
      </c>
      <c r="F1454" s="66">
        <v>1</v>
      </c>
      <c r="G1454" s="15">
        <f>VLOOKUP(B1454,'Insumos e Serviços'!$A:$F,6,0)</f>
        <v>473.26</v>
      </c>
      <c r="H1454" s="15">
        <f t="shared" si="167"/>
        <v>473.26</v>
      </c>
    </row>
    <row r="1455" spans="1:8" ht="23.25" thickBot="1" x14ac:dyDescent="0.25">
      <c r="A1455" s="13" t="str">
        <f>VLOOKUP(B1455,'Insumos e Serviços'!$A:$F,3,0)</f>
        <v>Insumo</v>
      </c>
      <c r="B1455" s="12" t="s">
        <v>3558</v>
      </c>
      <c r="C1455" s="12" t="str">
        <f>VLOOKUP(B1455,'Insumos e Serviços'!$A:$F,2,0)</f>
        <v>SINAPI</v>
      </c>
      <c r="D1455" s="13" t="str">
        <f>VLOOKUP(B1455,'Insumos e Serviços'!$A:$F,4,0)</f>
        <v>CAIXA DE CONCRETO ARMADO PRE-MOLDADO, SEM FUNDO, QUADRADA, DIMENSOES DE 0,80 X 0,80 X 0,50 M</v>
      </c>
      <c r="E1455" s="12" t="str">
        <f>VLOOKUP(B1455,'Insumos e Serviços'!$A:$F,5,0)</f>
        <v>UN</v>
      </c>
      <c r="F1455" s="66">
        <v>0.75</v>
      </c>
      <c r="G1455" s="15">
        <f>VLOOKUP(B1455,'Insumos e Serviços'!$A:$F,6,0)</f>
        <v>433.93</v>
      </c>
      <c r="H1455" s="15">
        <f t="shared" si="167"/>
        <v>325.44</v>
      </c>
    </row>
    <row r="1456" spans="1:8" ht="15" thickTop="1" x14ac:dyDescent="0.2">
      <c r="A1456" s="54"/>
      <c r="B1456" s="79"/>
      <c r="C1456" s="54"/>
      <c r="D1456" s="54"/>
      <c r="E1456" s="54"/>
      <c r="F1456" s="54"/>
      <c r="G1456" s="54"/>
      <c r="H1456" s="54"/>
    </row>
    <row r="1457" spans="1:8" ht="33.75" x14ac:dyDescent="0.2">
      <c r="A1457" s="68" t="s">
        <v>1123</v>
      </c>
      <c r="B1457" s="67" t="str">
        <f>VLOOKUP(A1457,'Orçamento Sintético'!$A:$H,2,0)</f>
        <v xml:space="preserve"> MPDFT0330 </v>
      </c>
      <c r="C1457" s="67" t="str">
        <f>VLOOKUP(A1457,'Orçamento Sintético'!$A:$H,3,0)</f>
        <v>Próprio</v>
      </c>
      <c r="D1457" s="68" t="str">
        <f>VLOOKUP(A1457,'Orçamento Sintético'!$A:$H,4,0)</f>
        <v>Cópia da Sinapi (97898, 97885) - Caixa de areia p/ águas pluviais, em tubo pré-moldado de concreto, com encaixe ponta e bolsa, diâmetro interno: 110cm, altura variável até 87cm, grelha metálica 50x50 cm, tela anti inseto, incluindo escavação.</v>
      </c>
      <c r="E1457" s="67" t="str">
        <f>VLOOKUP(A1457,'Orçamento Sintético'!$A:$H,5,0)</f>
        <v>un</v>
      </c>
      <c r="F1457" s="113"/>
      <c r="G1457" s="114"/>
      <c r="H1457" s="116">
        <f>SUM(H1458:H1467)</f>
        <v>1741.1599999999999</v>
      </c>
    </row>
    <row r="1458" spans="1:8" x14ac:dyDescent="0.2">
      <c r="A1458" s="13" t="str">
        <f>VLOOKUP(B1458,'Insumos e Serviços'!$A:$F,3,0)</f>
        <v>Composição</v>
      </c>
      <c r="B1458" s="12" t="s">
        <v>3391</v>
      </c>
      <c r="C1458" s="12" t="str">
        <f>VLOOKUP(B1458,'Insumos e Serviços'!$A:$F,2,0)</f>
        <v>SINAPI</v>
      </c>
      <c r="D1458" s="13" t="str">
        <f>VLOOKUP(B1458,'Insumos e Serviços'!$A:$F,4,0)</f>
        <v>PEDREIRO COM ENCARGOS COMPLEMENTARES</v>
      </c>
      <c r="E1458" s="12" t="str">
        <f>VLOOKUP(B1458,'Insumos e Serviços'!$A:$F,5,0)</f>
        <v>H</v>
      </c>
      <c r="F1458" s="66">
        <v>0.2838</v>
      </c>
      <c r="G1458" s="15">
        <f>VLOOKUP(B1458,'Insumos e Serviços'!$A:$F,6,0)</f>
        <v>23.25</v>
      </c>
      <c r="H1458" s="15">
        <f t="shared" ref="H1458:H1467" si="168">TRUNC(F1458*G1458,2)</f>
        <v>6.59</v>
      </c>
    </row>
    <row r="1459" spans="1:8" x14ac:dyDescent="0.2">
      <c r="A1459" s="13" t="str">
        <f>VLOOKUP(B1459,'Insumos e Serviços'!$A:$F,3,0)</f>
        <v>Composição</v>
      </c>
      <c r="B1459" s="12" t="s">
        <v>3379</v>
      </c>
      <c r="C1459" s="12" t="str">
        <f>VLOOKUP(B1459,'Insumos e Serviços'!$A:$F,2,0)</f>
        <v>SINAPI</v>
      </c>
      <c r="D1459" s="13" t="str">
        <f>VLOOKUP(B1459,'Insumos e Serviços'!$A:$F,4,0)</f>
        <v>SERVENTE COM ENCARGOS COMPLEMENTARES</v>
      </c>
      <c r="E1459" s="12" t="str">
        <f>VLOOKUP(B1459,'Insumos e Serviços'!$A:$F,5,0)</f>
        <v>H</v>
      </c>
      <c r="F1459" s="66">
        <v>0.2838</v>
      </c>
      <c r="G1459" s="15">
        <f>VLOOKUP(B1459,'Insumos e Serviços'!$A:$F,6,0)</f>
        <v>17.170000000000002</v>
      </c>
      <c r="H1459" s="15">
        <f t="shared" si="168"/>
        <v>4.87</v>
      </c>
    </row>
    <row r="1460" spans="1:8" ht="45" x14ac:dyDescent="0.2">
      <c r="A1460" s="13" t="str">
        <f>VLOOKUP(B1460,'Insumos e Serviços'!$A:$F,3,0)</f>
        <v>Composição</v>
      </c>
      <c r="B1460" s="12" t="s">
        <v>3441</v>
      </c>
      <c r="C1460" s="12" t="str">
        <f>VLOOKUP(B1460,'Insumos e Serviços'!$A:$F,2,0)</f>
        <v>SINAPI</v>
      </c>
      <c r="D1460" s="13" t="str">
        <f>VLOOKUP(B1460,'Insumos e Serviços'!$A:$F,4,0)</f>
        <v>RETROESCAVADEIRA SOBRE RODAS COM CARREGADEIRA, TRAÇÃO 4X4, POTÊNCIA LÍQ. 88 HP, CAÇAMBA CARREG. CAP. MÍN. 1 M3, CAÇAMBA RETRO CAP. 0,26 M3, PESO OPERACIONAL MÍN. 6.674 KG, PROFUNDIDADE ESCAVAÇÃO MÁX. 4,37 M - CHP DIURNO. AF_06/2014</v>
      </c>
      <c r="E1460" s="12" t="str">
        <f>VLOOKUP(B1460,'Insumos e Serviços'!$A:$F,5,0)</f>
        <v>CHP</v>
      </c>
      <c r="F1460" s="66">
        <v>0.1178</v>
      </c>
      <c r="G1460" s="15">
        <f>VLOOKUP(B1460,'Insumos e Serviços'!$A:$F,6,0)</f>
        <v>100.63</v>
      </c>
      <c r="H1460" s="15">
        <f t="shared" si="168"/>
        <v>11.85</v>
      </c>
    </row>
    <row r="1461" spans="1:8" ht="45" x14ac:dyDescent="0.2">
      <c r="A1461" s="13" t="str">
        <f>VLOOKUP(B1461,'Insumos e Serviços'!$A:$F,3,0)</f>
        <v>Composição</v>
      </c>
      <c r="B1461" s="12" t="s">
        <v>3439</v>
      </c>
      <c r="C1461" s="12" t="str">
        <f>VLOOKUP(B1461,'Insumos e Serviços'!$A:$F,2,0)</f>
        <v>SINAPI</v>
      </c>
      <c r="D1461" s="13" t="str">
        <f>VLOOKUP(B1461,'Insumos e Serviços'!$A:$F,4,0)</f>
        <v>RETROESCAVADEIRA SOBRE RODAS COM CARREGADEIRA, TRAÇÃO 4X4, POTÊNCIA LÍQ. 88 HP, CAÇAMBA CARREG. CAP. MÍN. 1 M3, CAÇAMBA RETRO CAP. 0,26 M3, PESO OPERACIONAL MÍN. 6.674 KG, PROFUNDIDADE ESCAVAÇÃO MÁX. 4,37 M - CHI DIURNO. AF_06/2014</v>
      </c>
      <c r="E1461" s="12" t="str">
        <f>VLOOKUP(B1461,'Insumos e Serviços'!$A:$F,5,0)</f>
        <v>CHI</v>
      </c>
      <c r="F1461" s="66">
        <v>0.3962</v>
      </c>
      <c r="G1461" s="15">
        <f>VLOOKUP(B1461,'Insumos e Serviços'!$A:$F,6,0)</f>
        <v>41.38</v>
      </c>
      <c r="H1461" s="15">
        <f t="shared" si="168"/>
        <v>16.39</v>
      </c>
    </row>
    <row r="1462" spans="1:8" ht="22.5" x14ac:dyDescent="0.2">
      <c r="A1462" s="13" t="str">
        <f>VLOOKUP(B1462,'Insumos e Serviços'!$A:$F,3,0)</f>
        <v>Composição</v>
      </c>
      <c r="B1462" s="12" t="s">
        <v>3540</v>
      </c>
      <c r="C1462" s="12" t="str">
        <f>VLOOKUP(B1462,'Insumos e Serviços'!$A:$F,2,0)</f>
        <v>SINAPI</v>
      </c>
      <c r="D1462" s="13" t="str">
        <f>VLOOKUP(B1462,'Insumos e Serviços'!$A:$F,4,0)</f>
        <v>CONCRETO FCK = 15MPA, TRAÇO 1:3,4:3,5 (CIMENTO/ AREIA MÉDIA/ BRITA 1)  - PREPARO MECÂNICO COM BETONEIRA 400 L. AF_07/2016</v>
      </c>
      <c r="E1462" s="12" t="str">
        <f>VLOOKUP(B1462,'Insumos e Serviços'!$A:$F,5,0)</f>
        <v>m³</v>
      </c>
      <c r="F1462" s="66">
        <v>0.17660000000000001</v>
      </c>
      <c r="G1462" s="15">
        <f>VLOOKUP(B1462,'Insumos e Serviços'!$A:$F,6,0)</f>
        <v>351.37</v>
      </c>
      <c r="H1462" s="15">
        <f t="shared" si="168"/>
        <v>62.05</v>
      </c>
    </row>
    <row r="1463" spans="1:8" ht="22.5" x14ac:dyDescent="0.2">
      <c r="A1463" s="13" t="str">
        <f>VLOOKUP(B1463,'Insumos e Serviços'!$A:$F,3,0)</f>
        <v>Composição</v>
      </c>
      <c r="B1463" s="12" t="s">
        <v>3434</v>
      </c>
      <c r="C1463" s="12" t="str">
        <f>VLOOKUP(B1463,'Insumos e Serviços'!$A:$F,2,0)</f>
        <v>SINAPI</v>
      </c>
      <c r="D1463" s="13" t="str">
        <f>VLOOKUP(B1463,'Insumos e Serviços'!$A:$F,4,0)</f>
        <v>PREPARO DE FUNDO DE VALA COM LARGURA MAIOR OU IGUAL A 1,5 M E MENOR QUE 2,5 M, COM CAMADA DE AREIA, LANÇAMENTO MECANIZADO. AF_08/2020</v>
      </c>
      <c r="E1463" s="12" t="str">
        <f>VLOOKUP(B1463,'Insumos e Serviços'!$A:$F,5,0)</f>
        <v>m³</v>
      </c>
      <c r="F1463" s="66">
        <v>0.16900000000000001</v>
      </c>
      <c r="G1463" s="15">
        <f>VLOOKUP(B1463,'Insumos e Serviços'!$A:$F,6,0)</f>
        <v>146.6</v>
      </c>
      <c r="H1463" s="15">
        <f t="shared" si="168"/>
        <v>24.77</v>
      </c>
    </row>
    <row r="1464" spans="1:8" x14ac:dyDescent="0.2">
      <c r="A1464" s="13" t="str">
        <f>VLOOKUP(B1464,'Insumos e Serviços'!$A:$F,3,0)</f>
        <v>Insumo</v>
      </c>
      <c r="B1464" s="12" t="s">
        <v>2901</v>
      </c>
      <c r="C1464" s="12" t="str">
        <f>VLOOKUP(B1464,'Insumos e Serviços'!$A:$F,2,0)</f>
        <v>Próprio</v>
      </c>
      <c r="D1464" s="13" t="str">
        <f>VLOOKUP(B1464,'Insumos e Serviços'!$A:$F,4,0)</f>
        <v>Grelha 50x50cm em chapa de aço perfurada</v>
      </c>
      <c r="E1464" s="12" t="str">
        <f>VLOOKUP(B1464,'Insumos e Serviços'!$A:$F,5,0)</f>
        <v>un</v>
      </c>
      <c r="F1464" s="66">
        <v>1</v>
      </c>
      <c r="G1464" s="15">
        <f>VLOOKUP(B1464,'Insumos e Serviços'!$A:$F,6,0)</f>
        <v>158</v>
      </c>
      <c r="H1464" s="15">
        <f t="shared" si="168"/>
        <v>158</v>
      </c>
    </row>
    <row r="1465" spans="1:8" x14ac:dyDescent="0.2">
      <c r="A1465" s="13" t="str">
        <f>VLOOKUP(B1465,'Insumos e Serviços'!$A:$F,3,0)</f>
        <v>Insumo</v>
      </c>
      <c r="B1465" s="12" t="s">
        <v>2810</v>
      </c>
      <c r="C1465" s="12" t="str">
        <f>VLOOKUP(B1465,'Insumos e Serviços'!$A:$F,2,0)</f>
        <v>Próprio</v>
      </c>
      <c r="D1465" s="13" t="str">
        <f>VLOOKUP(B1465,'Insumos e Serviços'!$A:$F,4,0)</f>
        <v>Tela arame galvanizado mosqueteira contra insetos</v>
      </c>
      <c r="E1465" s="12" t="str">
        <f>VLOOKUP(B1465,'Insumos e Serviços'!$A:$F,5,0)</f>
        <v>m²</v>
      </c>
      <c r="F1465" s="66">
        <v>0.26250000000000001</v>
      </c>
      <c r="G1465" s="15">
        <f>VLOOKUP(B1465,'Insumos e Serviços'!$A:$F,6,0)</f>
        <v>391.89</v>
      </c>
      <c r="H1465" s="15">
        <f t="shared" si="168"/>
        <v>102.87</v>
      </c>
    </row>
    <row r="1466" spans="1:8" ht="22.5" x14ac:dyDescent="0.2">
      <c r="A1466" s="13" t="str">
        <f>VLOOKUP(B1466,'Insumos e Serviços'!$A:$F,3,0)</f>
        <v>Insumo</v>
      </c>
      <c r="B1466" s="12" t="s">
        <v>3556</v>
      </c>
      <c r="C1466" s="12" t="str">
        <f>VLOOKUP(B1466,'Insumos e Serviços'!$A:$F,2,0)</f>
        <v>SINAPI</v>
      </c>
      <c r="D1466" s="13" t="str">
        <f>VLOOKUP(B1466,'Insumos e Serviços'!$A:$F,4,0)</f>
        <v>CAIXA DE CONCRETO ARMADO PRE-MOLDADO, SEM FUNDO, QUADRADA, DIMENSOES DE 1,00 X 1,00 X 0,50 M</v>
      </c>
      <c r="E1466" s="12" t="str">
        <f>VLOOKUP(B1466,'Insumos e Serviços'!$A:$F,5,0)</f>
        <v>UN</v>
      </c>
      <c r="F1466" s="66">
        <v>0.74</v>
      </c>
      <c r="G1466" s="15">
        <f>VLOOKUP(B1466,'Insumos e Serviços'!$A:$F,6,0)</f>
        <v>684.12</v>
      </c>
      <c r="H1466" s="15">
        <f t="shared" si="168"/>
        <v>506.24</v>
      </c>
    </row>
    <row r="1467" spans="1:8" ht="23.25" thickBot="1" x14ac:dyDescent="0.25">
      <c r="A1467" s="13" t="str">
        <f>VLOOKUP(B1467,'Insumos e Serviços'!$A:$F,3,0)</f>
        <v>Insumo</v>
      </c>
      <c r="B1467" s="12" t="s">
        <v>3554</v>
      </c>
      <c r="C1467" s="12" t="str">
        <f>VLOOKUP(B1467,'Insumos e Serviços'!$A:$F,2,0)</f>
        <v>SINAPI</v>
      </c>
      <c r="D1467" s="13" t="str">
        <f>VLOOKUP(B1467,'Insumos e Serviços'!$A:$F,4,0)</f>
        <v>CAIXA DE CONCRETO ARMADO PRE-MOLDADO, COM FUNDO E SEM TAMPA, DIMENSOES DE 1,00 X 1,00 X 0,50 M</v>
      </c>
      <c r="E1467" s="12" t="str">
        <f>VLOOKUP(B1467,'Insumos e Serviços'!$A:$F,5,0)</f>
        <v>UN</v>
      </c>
      <c r="F1467" s="66">
        <v>1</v>
      </c>
      <c r="G1467" s="15">
        <f>VLOOKUP(B1467,'Insumos e Serviços'!$A:$F,6,0)</f>
        <v>847.53</v>
      </c>
      <c r="H1467" s="15">
        <f t="shared" si="168"/>
        <v>847.53</v>
      </c>
    </row>
    <row r="1468" spans="1:8" ht="15" thickTop="1" x14ac:dyDescent="0.2">
      <c r="A1468" s="54"/>
      <c r="B1468" s="79"/>
      <c r="C1468" s="54"/>
      <c r="D1468" s="54"/>
      <c r="E1468" s="54"/>
      <c r="F1468" s="54"/>
      <c r="G1468" s="54"/>
      <c r="H1468" s="54"/>
    </row>
    <row r="1469" spans="1:8" x14ac:dyDescent="0.2">
      <c r="A1469" s="62" t="s">
        <v>1126</v>
      </c>
      <c r="B1469" s="64"/>
      <c r="C1469" s="62"/>
      <c r="D1469" s="62" t="s">
        <v>1127</v>
      </c>
      <c r="E1469" s="64"/>
      <c r="F1469" s="65"/>
      <c r="G1469" s="63"/>
      <c r="H1469" s="75"/>
    </row>
    <row r="1470" spans="1:8" ht="33.75" x14ac:dyDescent="0.2">
      <c r="A1470" s="68" t="s">
        <v>1128</v>
      </c>
      <c r="B1470" s="67" t="str">
        <f>VLOOKUP(A1470,'Orçamento Sintético'!$A:$H,2,0)</f>
        <v xml:space="preserve"> MPDFT0100 </v>
      </c>
      <c r="C1470" s="67" t="str">
        <f>VLOOKUP(A1470,'Orçamento Sintético'!$A:$H,3,0)</f>
        <v>Próprio</v>
      </c>
      <c r="D1470" s="68" t="str">
        <f>VLOOKUP(A1470,'Orçamento Sintético'!$A:$H,4,0)</f>
        <v>PV de esgoto em tubo pré-moldado de concreto, com encaixe ponta e bolsa, Ø80cm, altura 85cm, tampão em ferro fundido T-100, simples, pesado, incluindo escavação.</v>
      </c>
      <c r="E1470" s="67" t="str">
        <f>VLOOKUP(A1470,'Orçamento Sintético'!$A:$H,5,0)</f>
        <v>un</v>
      </c>
      <c r="F1470" s="113"/>
      <c r="G1470" s="114"/>
      <c r="H1470" s="116">
        <f>SUM(H1471:H1480)</f>
        <v>1204.3799999999999</v>
      </c>
    </row>
    <row r="1471" spans="1:8" ht="45" x14ac:dyDescent="0.2">
      <c r="A1471" s="13" t="str">
        <f>VLOOKUP(B1471,'Insumos e Serviços'!$A:$F,3,0)</f>
        <v>Composição</v>
      </c>
      <c r="B1471" s="12" t="s">
        <v>3441</v>
      </c>
      <c r="C1471" s="12" t="str">
        <f>VLOOKUP(B1471,'Insumos e Serviços'!$A:$F,2,0)</f>
        <v>SINAPI</v>
      </c>
      <c r="D1471" s="13" t="str">
        <f>VLOOKUP(B1471,'Insumos e Serviços'!$A:$F,4,0)</f>
        <v>RETROESCAVADEIRA SOBRE RODAS COM CARREGADEIRA, TRAÇÃO 4X4, POTÊNCIA LÍQ. 88 HP, CAÇAMBA CARREG. CAP. MÍN. 1 M3, CAÇAMBA RETRO CAP. 0,26 M3, PESO OPERACIONAL MÍN. 6.674 KG, PROFUNDIDADE ESCAVAÇÃO MÁX. 4,37 M - CHP DIURNO. AF_06/2014</v>
      </c>
      <c r="E1471" s="12" t="str">
        <f>VLOOKUP(B1471,'Insumos e Serviços'!$A:$F,5,0)</f>
        <v>CHP</v>
      </c>
      <c r="F1471" s="66">
        <v>0.22539999999999999</v>
      </c>
      <c r="G1471" s="15">
        <f>VLOOKUP(B1471,'Insumos e Serviços'!$A:$F,6,0)</f>
        <v>100.63</v>
      </c>
      <c r="H1471" s="15">
        <f t="shared" ref="H1471:H1480" si="169">TRUNC(F1471*G1471,2)</f>
        <v>22.68</v>
      </c>
    </row>
    <row r="1472" spans="1:8" ht="45" x14ac:dyDescent="0.2">
      <c r="A1472" s="13" t="str">
        <f>VLOOKUP(B1472,'Insumos e Serviços'!$A:$F,3,0)</f>
        <v>Composição</v>
      </c>
      <c r="B1472" s="12" t="s">
        <v>3439</v>
      </c>
      <c r="C1472" s="12" t="str">
        <f>VLOOKUP(B1472,'Insumos e Serviços'!$A:$F,2,0)</f>
        <v>SINAPI</v>
      </c>
      <c r="D1472" s="13" t="str">
        <f>VLOOKUP(B1472,'Insumos e Serviços'!$A:$F,4,0)</f>
        <v>RETROESCAVADEIRA SOBRE RODAS COM CARREGADEIRA, TRAÇÃO 4X4, POTÊNCIA LÍQ. 88 HP, CAÇAMBA CARREG. CAP. MÍN. 1 M3, CAÇAMBA RETRO CAP. 0,26 M3, PESO OPERACIONAL MÍN. 6.674 KG, PROFUNDIDADE ESCAVAÇÃO MÁX. 4,37 M - CHI DIURNO. AF_06/2014</v>
      </c>
      <c r="E1472" s="12" t="str">
        <f>VLOOKUP(B1472,'Insumos e Serviços'!$A:$F,5,0)</f>
        <v>CHI</v>
      </c>
      <c r="F1472" s="66">
        <v>0.75819999999999999</v>
      </c>
      <c r="G1472" s="15">
        <f>VLOOKUP(B1472,'Insumos e Serviços'!$A:$F,6,0)</f>
        <v>41.38</v>
      </c>
      <c r="H1472" s="15">
        <f t="shared" si="169"/>
        <v>31.37</v>
      </c>
    </row>
    <row r="1473" spans="1:8" x14ac:dyDescent="0.2">
      <c r="A1473" s="13" t="str">
        <f>VLOOKUP(B1473,'Insumos e Serviços'!$A:$F,3,0)</f>
        <v>Composição</v>
      </c>
      <c r="B1473" s="12" t="s">
        <v>3391</v>
      </c>
      <c r="C1473" s="12" t="str">
        <f>VLOOKUP(B1473,'Insumos e Serviços'!$A:$F,2,0)</f>
        <v>SINAPI</v>
      </c>
      <c r="D1473" s="13" t="str">
        <f>VLOOKUP(B1473,'Insumos e Serviços'!$A:$F,4,0)</f>
        <v>PEDREIRO COM ENCARGOS COMPLEMENTARES</v>
      </c>
      <c r="E1473" s="12" t="str">
        <f>VLOOKUP(B1473,'Insumos e Serviços'!$A:$F,5,0)</f>
        <v>H</v>
      </c>
      <c r="F1473" s="66">
        <v>2.2591000000000001</v>
      </c>
      <c r="G1473" s="15">
        <f>VLOOKUP(B1473,'Insumos e Serviços'!$A:$F,6,0)</f>
        <v>23.25</v>
      </c>
      <c r="H1473" s="15">
        <f t="shared" si="169"/>
        <v>52.52</v>
      </c>
    </row>
    <row r="1474" spans="1:8" x14ac:dyDescent="0.2">
      <c r="A1474" s="13" t="str">
        <f>VLOOKUP(B1474,'Insumos e Serviços'!$A:$F,3,0)</f>
        <v>Composição</v>
      </c>
      <c r="B1474" s="12" t="s">
        <v>3379</v>
      </c>
      <c r="C1474" s="12" t="str">
        <f>VLOOKUP(B1474,'Insumos e Serviços'!$A:$F,2,0)</f>
        <v>SINAPI</v>
      </c>
      <c r="D1474" s="13" t="str">
        <f>VLOOKUP(B1474,'Insumos e Serviços'!$A:$F,4,0)</f>
        <v>SERVENTE COM ENCARGOS COMPLEMENTARES</v>
      </c>
      <c r="E1474" s="12" t="str">
        <f>VLOOKUP(B1474,'Insumos e Serviços'!$A:$F,5,0)</f>
        <v>H</v>
      </c>
      <c r="F1474" s="66">
        <v>2.2591000000000001</v>
      </c>
      <c r="G1474" s="15">
        <f>VLOOKUP(B1474,'Insumos e Serviços'!$A:$F,6,0)</f>
        <v>17.170000000000002</v>
      </c>
      <c r="H1474" s="15">
        <f t="shared" si="169"/>
        <v>38.78</v>
      </c>
    </row>
    <row r="1475" spans="1:8" ht="22.5" x14ac:dyDescent="0.2">
      <c r="A1475" s="13" t="str">
        <f>VLOOKUP(B1475,'Insumos e Serviços'!$A:$F,3,0)</f>
        <v>Composição</v>
      </c>
      <c r="B1475" s="12" t="s">
        <v>3552</v>
      </c>
      <c r="C1475" s="12" t="str">
        <f>VLOOKUP(B1475,'Insumos e Serviços'!$A:$F,2,0)</f>
        <v>SINAPI</v>
      </c>
      <c r="D1475" s="13" t="str">
        <f>VLOOKUP(B1475,'Insumos e Serviços'!$A:$F,4,0)</f>
        <v>LASTRO COM MATERIAL GRANULAR (PEDRA BRITADA N.1 E PEDRA BRITADA N.2), APLICADO EM PISOS OU RADIERS, ESPESSURA DE *10 CM*. AF_07/2019</v>
      </c>
      <c r="E1475" s="12" t="str">
        <f>VLOOKUP(B1475,'Insumos e Serviços'!$A:$F,5,0)</f>
        <v>m³</v>
      </c>
      <c r="F1475" s="66">
        <v>0.113</v>
      </c>
      <c r="G1475" s="15">
        <f>VLOOKUP(B1475,'Insumos e Serviços'!$A:$F,6,0)</f>
        <v>170.41</v>
      </c>
      <c r="H1475" s="15">
        <f t="shared" si="169"/>
        <v>19.25</v>
      </c>
    </row>
    <row r="1476" spans="1:8" ht="22.5" x14ac:dyDescent="0.2">
      <c r="A1476" s="13" t="str">
        <f>VLOOKUP(B1476,'Insumos e Serviços'!$A:$F,3,0)</f>
        <v>Composição</v>
      </c>
      <c r="B1476" s="12" t="s">
        <v>3468</v>
      </c>
      <c r="C1476" s="12" t="str">
        <f>VLOOKUP(B1476,'Insumos e Serviços'!$A:$F,2,0)</f>
        <v>SINAPI</v>
      </c>
      <c r="D1476" s="13" t="str">
        <f>VLOOKUP(B1476,'Insumos e Serviços'!$A:$F,4,0)</f>
        <v>CONCRETO MAGRO PARA LASTRO, TRAÇO 1:4,5:4,5 (CIMENTO/ AREIA MÉDIA/ BRITA 1)  - PREPARO MECÂNICO COM BETONEIRA 400 L. AF_07/2016</v>
      </c>
      <c r="E1476" s="12" t="str">
        <f>VLOOKUP(B1476,'Insumos e Serviços'!$A:$F,5,0)</f>
        <v>m³</v>
      </c>
      <c r="F1476" s="66">
        <v>0.113</v>
      </c>
      <c r="G1476" s="15">
        <f>VLOOKUP(B1476,'Insumos e Serviços'!$A:$F,6,0)</f>
        <v>323.17</v>
      </c>
      <c r="H1476" s="15">
        <f t="shared" si="169"/>
        <v>36.51</v>
      </c>
    </row>
    <row r="1477" spans="1:8" ht="22.5" x14ac:dyDescent="0.2">
      <c r="A1477" s="13" t="str">
        <f>VLOOKUP(B1477,'Insumos e Serviços'!$A:$F,3,0)</f>
        <v>Composição</v>
      </c>
      <c r="B1477" s="12" t="s">
        <v>3550</v>
      </c>
      <c r="C1477" s="12" t="str">
        <f>VLOOKUP(B1477,'Insumos e Serviços'!$A:$F,2,0)</f>
        <v>SINAPI</v>
      </c>
      <c r="D1477" s="13" t="str">
        <f>VLOOKUP(B1477,'Insumos e Serviços'!$A:$F,4,0)</f>
        <v>ARGAMASSA TRAÇO 1:2:8 (CIMENTO, CAL E AREIA MÉDIA) PARA EMBOÇO/MASSA ÚNICA/ASSENTAMENTO DE ALVENARIA DE VEDAÇÃO, PREPARO MANUAL. AF_06/2014</v>
      </c>
      <c r="E1477" s="12" t="str">
        <f>VLOOKUP(B1477,'Insumos e Serviços'!$A:$F,5,0)</f>
        <v>m³</v>
      </c>
      <c r="F1477" s="66">
        <v>0.01</v>
      </c>
      <c r="G1477" s="15">
        <f>VLOOKUP(B1477,'Insumos e Serviços'!$A:$F,6,0)</f>
        <v>549.15</v>
      </c>
      <c r="H1477" s="15">
        <f t="shared" si="169"/>
        <v>5.49</v>
      </c>
    </row>
    <row r="1478" spans="1:8" ht="22.5" x14ac:dyDescent="0.2">
      <c r="A1478" s="13" t="str">
        <f>VLOOKUP(B1478,'Insumos e Serviços'!$A:$F,3,0)</f>
        <v>Composição</v>
      </c>
      <c r="B1478" s="12" t="s">
        <v>3540</v>
      </c>
      <c r="C1478" s="12" t="str">
        <f>VLOOKUP(B1478,'Insumos e Serviços'!$A:$F,2,0)</f>
        <v>SINAPI</v>
      </c>
      <c r="D1478" s="13" t="str">
        <f>VLOOKUP(B1478,'Insumos e Serviços'!$A:$F,4,0)</f>
        <v>CONCRETO FCK = 15MPA, TRAÇO 1:3,4:3,5 (CIMENTO/ AREIA MÉDIA/ BRITA 1)  - PREPARO MECÂNICO COM BETONEIRA 400 L. AF_07/2016</v>
      </c>
      <c r="E1478" s="12" t="str">
        <f>VLOOKUP(B1478,'Insumos e Serviços'!$A:$F,5,0)</f>
        <v>m³</v>
      </c>
      <c r="F1478" s="66">
        <v>0.113</v>
      </c>
      <c r="G1478" s="15">
        <f>VLOOKUP(B1478,'Insumos e Serviços'!$A:$F,6,0)</f>
        <v>351.37</v>
      </c>
      <c r="H1478" s="15">
        <f t="shared" si="169"/>
        <v>39.700000000000003</v>
      </c>
    </row>
    <row r="1479" spans="1:8" ht="22.5" x14ac:dyDescent="0.2">
      <c r="A1479" s="13" t="str">
        <f>VLOOKUP(B1479,'Insumos e Serviços'!$A:$F,3,0)</f>
        <v>Composição</v>
      </c>
      <c r="B1479" s="12" t="s">
        <v>3548</v>
      </c>
      <c r="C1479" s="12" t="str">
        <f>VLOOKUP(B1479,'Insumos e Serviços'!$A:$F,2,0)</f>
        <v>SINAPI</v>
      </c>
      <c r="D1479" s="13" t="str">
        <f>VLOOKUP(B1479,'Insumos e Serviços'!$A:$F,4,0)</f>
        <v>TAMPA CIRCULAR PARA ESGOTO E DRENAGEM, EM FERRO FUNDIDO, DIÂMETRO INTERNO = 0,6 M. AF_05/2018</v>
      </c>
      <c r="E1479" s="12" t="str">
        <f>VLOOKUP(B1479,'Insumos e Serviços'!$A:$F,5,0)</f>
        <v>UN</v>
      </c>
      <c r="F1479" s="66">
        <v>1</v>
      </c>
      <c r="G1479" s="15">
        <f>VLOOKUP(B1479,'Insumos e Serviços'!$A:$F,6,0)</f>
        <v>727.56</v>
      </c>
      <c r="H1479" s="15">
        <f t="shared" si="169"/>
        <v>727.56</v>
      </c>
    </row>
    <row r="1480" spans="1:8" ht="15" thickBot="1" x14ac:dyDescent="0.25">
      <c r="A1480" s="13" t="str">
        <f>VLOOKUP(B1480,'Insumos e Serviços'!$A:$F,3,0)</f>
        <v>Insumo</v>
      </c>
      <c r="B1480" s="12" t="s">
        <v>2800</v>
      </c>
      <c r="C1480" s="12" t="str">
        <f>VLOOKUP(B1480,'Insumos e Serviços'!$A:$F,2,0)</f>
        <v>SINAPI</v>
      </c>
      <c r="D1480" s="13" t="str">
        <f>VLOOKUP(B1480,'Insumos e Serviços'!$A:$F,4,0)</f>
        <v>ANEL DE CONCRETO ARMADO, D = 0,80 M, H = 0,50 M</v>
      </c>
      <c r="E1480" s="12" t="str">
        <f>VLOOKUP(B1480,'Insumos e Serviços'!$A:$F,5,0)</f>
        <v>UN</v>
      </c>
      <c r="F1480" s="66">
        <v>2</v>
      </c>
      <c r="G1480" s="15">
        <f>VLOOKUP(B1480,'Insumos e Serviços'!$A:$F,6,0)</f>
        <v>115.26</v>
      </c>
      <c r="H1480" s="15">
        <f t="shared" si="169"/>
        <v>230.52</v>
      </c>
    </row>
    <row r="1481" spans="1:8" ht="15" thickTop="1" x14ac:dyDescent="0.2">
      <c r="A1481" s="54"/>
      <c r="B1481" s="79"/>
      <c r="C1481" s="54"/>
      <c r="D1481" s="54"/>
      <c r="E1481" s="54"/>
      <c r="F1481" s="54"/>
      <c r="G1481" s="54"/>
      <c r="H1481" s="54"/>
    </row>
    <row r="1482" spans="1:8" x14ac:dyDescent="0.2">
      <c r="A1482" s="62" t="s">
        <v>1131</v>
      </c>
      <c r="B1482" s="64"/>
      <c r="C1482" s="62"/>
      <c r="D1482" s="62" t="s">
        <v>1132</v>
      </c>
      <c r="E1482" s="64"/>
      <c r="F1482" s="65"/>
      <c r="G1482" s="63"/>
      <c r="H1482" s="75"/>
    </row>
    <row r="1483" spans="1:8" ht="33.75" x14ac:dyDescent="0.2">
      <c r="A1483" s="68" t="s">
        <v>1133</v>
      </c>
      <c r="B1483" s="67" t="str">
        <f>VLOOKUP(A1483,'Orçamento Sintético'!$A:$H,2,0)</f>
        <v xml:space="preserve"> MPDFT0332 </v>
      </c>
      <c r="C1483" s="67" t="str">
        <f>VLOOKUP(A1483,'Orçamento Sintético'!$A:$H,3,0)</f>
        <v>Próprio</v>
      </c>
      <c r="D1483" s="68" t="str">
        <f>VLOOKUP(A1483,'Orçamento Sintético'!$A:$H,4,0)</f>
        <v>Baseado na Sinai (101805) - Caixa separadora de areia e óleo, em alvenaria revestida, DM1,85x2,05x1,65 (CxLxH) (A=2,93m²), com tampas em chapa metálica, inclusive escavação</v>
      </c>
      <c r="E1483" s="67" t="str">
        <f>VLOOKUP(A1483,'Orçamento Sintético'!$A:$H,5,0)</f>
        <v>un</v>
      </c>
      <c r="F1483" s="113"/>
      <c r="G1483" s="114"/>
      <c r="H1483" s="116">
        <f>SUM(H1484:H1509)</f>
        <v>6389.08</v>
      </c>
    </row>
    <row r="1484" spans="1:8" ht="22.5" x14ac:dyDescent="0.2">
      <c r="A1484" s="13" t="str">
        <f>VLOOKUP(B1484,'Insumos e Serviços'!$A:$F,3,0)</f>
        <v>Composição</v>
      </c>
      <c r="B1484" s="12" t="s">
        <v>3546</v>
      </c>
      <c r="C1484" s="12" t="str">
        <f>VLOOKUP(B1484,'Insumos e Serviços'!$A:$F,2,0)</f>
        <v>SINAPI</v>
      </c>
      <c r="D1484" s="13" t="str">
        <f>VLOOKUP(B1484,'Insumos e Serviços'!$A:$F,4,0)</f>
        <v>JOELHO 90 GRAUS, PVC, SOLDÁVEL, DN 50MM, INSTALADO EM PRUMADA DE ÁGUA - FORNECIMENTO E INSTALAÇÃO. AF_12/2014</v>
      </c>
      <c r="E1484" s="12" t="str">
        <f>VLOOKUP(B1484,'Insumos e Serviços'!$A:$F,5,0)</f>
        <v>UN</v>
      </c>
      <c r="F1484" s="66">
        <v>1</v>
      </c>
      <c r="G1484" s="15">
        <f>VLOOKUP(B1484,'Insumos e Serviços'!$A:$F,6,0)</f>
        <v>13.47</v>
      </c>
      <c r="H1484" s="15">
        <f t="shared" ref="H1484:H1509" si="170">TRUNC(F1484*G1484,2)</f>
        <v>13.47</v>
      </c>
    </row>
    <row r="1485" spans="1:8" ht="22.5" x14ac:dyDescent="0.2">
      <c r="A1485" s="13" t="str">
        <f>VLOOKUP(B1485,'Insumos e Serviços'!$A:$F,3,0)</f>
        <v>Composição</v>
      </c>
      <c r="B1485" s="12" t="s">
        <v>3544</v>
      </c>
      <c r="C1485" s="12" t="str">
        <f>VLOOKUP(B1485,'Insumos e Serviços'!$A:$F,2,0)</f>
        <v>SINAPI</v>
      </c>
      <c r="D1485" s="13" t="str">
        <f>VLOOKUP(B1485,'Insumos e Serviços'!$A:$F,4,0)</f>
        <v>TUBO, PVC, SOLDÁVEL, DN 50MM, INSTALADO EM PRUMADA DE ÁGUA - FORNECIMENTO E INSTALAÇÃO. AF_12/2014</v>
      </c>
      <c r="E1485" s="12" t="str">
        <f>VLOOKUP(B1485,'Insumos e Serviços'!$A:$F,5,0)</f>
        <v>M</v>
      </c>
      <c r="F1485" s="66">
        <v>0.3</v>
      </c>
      <c r="G1485" s="15">
        <f>VLOOKUP(B1485,'Insumos e Serviços'!$A:$F,6,0)</f>
        <v>17.28</v>
      </c>
      <c r="H1485" s="15">
        <f t="shared" si="170"/>
        <v>5.18</v>
      </c>
    </row>
    <row r="1486" spans="1:8" x14ac:dyDescent="0.2">
      <c r="A1486" s="13" t="str">
        <f>VLOOKUP(B1486,'Insumos e Serviços'!$A:$F,3,0)</f>
        <v>Composição</v>
      </c>
      <c r="B1486" s="12" t="s">
        <v>3395</v>
      </c>
      <c r="C1486" s="12" t="str">
        <f>VLOOKUP(B1486,'Insumos e Serviços'!$A:$F,2,0)</f>
        <v>SINAPI</v>
      </c>
      <c r="D1486" s="13" t="str">
        <f>VLOOKUP(B1486,'Insumos e Serviços'!$A:$F,4,0)</f>
        <v>ENCANADOR OU BOMBEIRO HIDRÁULICO COM ENCARGOS COMPLEMENTARES</v>
      </c>
      <c r="E1486" s="12" t="str">
        <f>VLOOKUP(B1486,'Insumos e Serviços'!$A:$F,5,0)</f>
        <v>H</v>
      </c>
      <c r="F1486" s="66">
        <v>1.58</v>
      </c>
      <c r="G1486" s="15">
        <f>VLOOKUP(B1486,'Insumos e Serviços'!$A:$F,6,0)</f>
        <v>22.76</v>
      </c>
      <c r="H1486" s="15">
        <f t="shared" si="170"/>
        <v>35.96</v>
      </c>
    </row>
    <row r="1487" spans="1:8" x14ac:dyDescent="0.2">
      <c r="A1487" s="13" t="str">
        <f>VLOOKUP(B1487,'Insumos e Serviços'!$A:$F,3,0)</f>
        <v>Composição</v>
      </c>
      <c r="B1487" s="12" t="s">
        <v>3393</v>
      </c>
      <c r="C1487" s="12" t="str">
        <f>VLOOKUP(B1487,'Insumos e Serviços'!$A:$F,2,0)</f>
        <v>SINAPI</v>
      </c>
      <c r="D1487" s="13" t="str">
        <f>VLOOKUP(B1487,'Insumos e Serviços'!$A:$F,4,0)</f>
        <v>AUXILIAR DE ENCANADOR OU BOMBEIRO HIDRÁULICO COM ENCARGOS COMPLEMENTARES</v>
      </c>
      <c r="E1487" s="12" t="str">
        <f>VLOOKUP(B1487,'Insumos e Serviços'!$A:$F,5,0)</f>
        <v>H</v>
      </c>
      <c r="F1487" s="66">
        <v>1.58</v>
      </c>
      <c r="G1487" s="15">
        <f>VLOOKUP(B1487,'Insumos e Serviços'!$A:$F,6,0)</f>
        <v>17.78</v>
      </c>
      <c r="H1487" s="15">
        <f t="shared" si="170"/>
        <v>28.09</v>
      </c>
    </row>
    <row r="1488" spans="1:8" ht="45" x14ac:dyDescent="0.2">
      <c r="A1488" s="13" t="str">
        <f>VLOOKUP(B1488,'Insumos e Serviços'!$A:$F,3,0)</f>
        <v>Composição</v>
      </c>
      <c r="B1488" s="12" t="s">
        <v>3441</v>
      </c>
      <c r="C1488" s="12" t="str">
        <f>VLOOKUP(B1488,'Insumos e Serviços'!$A:$F,2,0)</f>
        <v>SINAPI</v>
      </c>
      <c r="D1488" s="13" t="str">
        <f>VLOOKUP(B1488,'Insumos e Serviços'!$A:$F,4,0)</f>
        <v>RETROESCAVADEIRA SOBRE RODAS COM CARREGADEIRA, TRAÇÃO 4X4, POTÊNCIA LÍQ. 88 HP, CAÇAMBA CARREG. CAP. MÍN. 1 M3, CAÇAMBA RETRO CAP. 0,26 M3, PESO OPERACIONAL MÍN. 6.674 KG, PROFUNDIDADE ESCAVAÇÃO MÁX. 4,37 M - CHP DIURNO. AF_06/2014</v>
      </c>
      <c r="E1488" s="12" t="str">
        <f>VLOOKUP(B1488,'Insumos e Serviços'!$A:$F,5,0)</f>
        <v>CHP</v>
      </c>
      <c r="F1488" s="66">
        <v>0.32699099999999998</v>
      </c>
      <c r="G1488" s="15">
        <f>VLOOKUP(B1488,'Insumos e Serviços'!$A:$F,6,0)</f>
        <v>100.63</v>
      </c>
      <c r="H1488" s="15">
        <f t="shared" si="170"/>
        <v>32.9</v>
      </c>
    </row>
    <row r="1489" spans="1:8" ht="45" x14ac:dyDescent="0.2">
      <c r="A1489" s="13" t="str">
        <f>VLOOKUP(B1489,'Insumos e Serviços'!$A:$F,3,0)</f>
        <v>Composição</v>
      </c>
      <c r="B1489" s="12" t="s">
        <v>3439</v>
      </c>
      <c r="C1489" s="12" t="str">
        <f>VLOOKUP(B1489,'Insumos e Serviços'!$A:$F,2,0)</f>
        <v>SINAPI</v>
      </c>
      <c r="D1489" s="13" t="str">
        <f>VLOOKUP(B1489,'Insumos e Serviços'!$A:$F,4,0)</f>
        <v>RETROESCAVADEIRA SOBRE RODAS COM CARREGADEIRA, TRAÇÃO 4X4, POTÊNCIA LÍQ. 88 HP, CAÇAMBA CARREG. CAP. MÍN. 1 M3, CAÇAMBA RETRO CAP. 0,26 M3, PESO OPERACIONAL MÍN. 6.674 KG, PROFUNDIDADE ESCAVAÇÃO MÁX. 4,37 M - CHI DIURNO. AF_06/2014</v>
      </c>
      <c r="E1489" s="12" t="str">
        <f>VLOOKUP(B1489,'Insumos e Serviços'!$A:$F,5,0)</f>
        <v>CHI</v>
      </c>
      <c r="F1489" s="66">
        <v>0.66654000000000002</v>
      </c>
      <c r="G1489" s="15">
        <f>VLOOKUP(B1489,'Insumos e Serviços'!$A:$F,6,0)</f>
        <v>41.38</v>
      </c>
      <c r="H1489" s="15">
        <f t="shared" si="170"/>
        <v>27.58</v>
      </c>
    </row>
    <row r="1490" spans="1:8" x14ac:dyDescent="0.2">
      <c r="A1490" s="13" t="str">
        <f>VLOOKUP(B1490,'Insumos e Serviços'!$A:$F,3,0)</f>
        <v>Composição</v>
      </c>
      <c r="B1490" s="12" t="s">
        <v>3391</v>
      </c>
      <c r="C1490" s="12" t="str">
        <f>VLOOKUP(B1490,'Insumos e Serviços'!$A:$F,2,0)</f>
        <v>SINAPI</v>
      </c>
      <c r="D1490" s="13" t="str">
        <f>VLOOKUP(B1490,'Insumos e Serviços'!$A:$F,4,0)</f>
        <v>PEDREIRO COM ENCARGOS COMPLEMENTARES</v>
      </c>
      <c r="E1490" s="12" t="str">
        <f>VLOOKUP(B1490,'Insumos e Serviços'!$A:$F,5,0)</f>
        <v>H</v>
      </c>
      <c r="F1490" s="66">
        <v>12.1168</v>
      </c>
      <c r="G1490" s="15">
        <f>VLOOKUP(B1490,'Insumos e Serviços'!$A:$F,6,0)</f>
        <v>23.25</v>
      </c>
      <c r="H1490" s="15">
        <f t="shared" si="170"/>
        <v>281.70999999999998</v>
      </c>
    </row>
    <row r="1491" spans="1:8" x14ac:dyDescent="0.2">
      <c r="A1491" s="13" t="str">
        <f>VLOOKUP(B1491,'Insumos e Serviços'!$A:$F,3,0)</f>
        <v>Composição</v>
      </c>
      <c r="B1491" s="12" t="s">
        <v>3379</v>
      </c>
      <c r="C1491" s="12" t="str">
        <f>VLOOKUP(B1491,'Insumos e Serviços'!$A:$F,2,0)</f>
        <v>SINAPI</v>
      </c>
      <c r="D1491" s="13" t="str">
        <f>VLOOKUP(B1491,'Insumos e Serviços'!$A:$F,4,0)</f>
        <v>SERVENTE COM ENCARGOS COMPLEMENTARES</v>
      </c>
      <c r="E1491" s="12" t="str">
        <f>VLOOKUP(B1491,'Insumos e Serviços'!$A:$F,5,0)</f>
        <v>H</v>
      </c>
      <c r="F1491" s="66">
        <v>9.5203000000000007</v>
      </c>
      <c r="G1491" s="15">
        <f>VLOOKUP(B1491,'Insumos e Serviços'!$A:$F,6,0)</f>
        <v>17.170000000000002</v>
      </c>
      <c r="H1491" s="15">
        <f t="shared" si="170"/>
        <v>163.46</v>
      </c>
    </row>
    <row r="1492" spans="1:8" ht="22.5" x14ac:dyDescent="0.2">
      <c r="A1492" s="13" t="str">
        <f>VLOOKUP(B1492,'Insumos e Serviços'!$A:$F,3,0)</f>
        <v>Composição</v>
      </c>
      <c r="B1492" s="12" t="s">
        <v>3538</v>
      </c>
      <c r="C1492" s="12" t="str">
        <f>VLOOKUP(B1492,'Insumos e Serviços'!$A:$F,2,0)</f>
        <v>SINAPI</v>
      </c>
      <c r="D1492" s="13" t="str">
        <f>VLOOKUP(B1492,'Insumos e Serviços'!$A:$F,4,0)</f>
        <v>GRAUTEAMENTO DE CINTA SUPERIOR OU DE VERGA EM ALVENARIA ESTRUTURAL. AF_01/2015</v>
      </c>
      <c r="E1492" s="12" t="str">
        <f>VLOOKUP(B1492,'Insumos e Serviços'!$A:$F,5,0)</f>
        <v>m³</v>
      </c>
      <c r="F1492" s="66">
        <v>0.20885400000000001</v>
      </c>
      <c r="G1492" s="15">
        <f>VLOOKUP(B1492,'Insumos e Serviços'!$A:$F,6,0)</f>
        <v>722.02</v>
      </c>
      <c r="H1492" s="15">
        <f t="shared" si="170"/>
        <v>150.79</v>
      </c>
    </row>
    <row r="1493" spans="1:8" x14ac:dyDescent="0.2">
      <c r="A1493" s="13" t="str">
        <f>VLOOKUP(B1493,'Insumos e Serviços'!$A:$F,3,0)</f>
        <v>Composição</v>
      </c>
      <c r="B1493" s="12" t="s">
        <v>3536</v>
      </c>
      <c r="C1493" s="12" t="str">
        <f>VLOOKUP(B1493,'Insumos e Serviços'!$A:$F,2,0)</f>
        <v>SINAPI</v>
      </c>
      <c r="D1493" s="13" t="str">
        <f>VLOOKUP(B1493,'Insumos e Serviços'!$A:$F,4,0)</f>
        <v>ARMAÇÃO DE CINTA DE ALVENARIA ESTRUTURAL; DIÂMETRO DE 10,0 MM. AF_01/2015</v>
      </c>
      <c r="E1493" s="12" t="str">
        <f>VLOOKUP(B1493,'Insumos e Serviços'!$A:$F,5,0)</f>
        <v>KG</v>
      </c>
      <c r="F1493" s="66">
        <v>8.6774880000000003</v>
      </c>
      <c r="G1493" s="15">
        <f>VLOOKUP(B1493,'Insumos e Serviços'!$A:$F,6,0)</f>
        <v>11.25</v>
      </c>
      <c r="H1493" s="15">
        <f t="shared" si="170"/>
        <v>97.62</v>
      </c>
    </row>
    <row r="1494" spans="1:8" ht="22.5" x14ac:dyDescent="0.2">
      <c r="A1494" s="13" t="str">
        <f>VLOOKUP(B1494,'Insumos e Serviços'!$A:$F,3,0)</f>
        <v>Composição</v>
      </c>
      <c r="B1494" s="12" t="s">
        <v>3534</v>
      </c>
      <c r="C1494" s="12" t="str">
        <f>VLOOKUP(B1494,'Insumos e Serviços'!$A:$F,2,0)</f>
        <v>SINAPI</v>
      </c>
      <c r="D1494" s="13" t="str">
        <f>VLOOKUP(B1494,'Insumos e Serviços'!$A:$F,4,0)</f>
        <v>CONCRETO FCK = 20MPA, TRAÇO 1:2,7:3 (CIMENTO/ AREIA MÉDIA/ BRITA 1)  - PREPARO MECÂNICO COM BETONEIRA 600 L. AF_07/2016</v>
      </c>
      <c r="E1494" s="12" t="str">
        <f>VLOOKUP(B1494,'Insumos e Serviços'!$A:$F,5,0)</f>
        <v>m³</v>
      </c>
      <c r="F1494" s="66">
        <v>0.66774699999999998</v>
      </c>
      <c r="G1494" s="15">
        <f>VLOOKUP(B1494,'Insumos e Serviços'!$A:$F,6,0)</f>
        <v>368.23</v>
      </c>
      <c r="H1494" s="15">
        <f t="shared" si="170"/>
        <v>245.88</v>
      </c>
    </row>
    <row r="1495" spans="1:8" ht="22.5" x14ac:dyDescent="0.2">
      <c r="A1495" s="13" t="str">
        <f>VLOOKUP(B1495,'Insumos e Serviços'!$A:$F,3,0)</f>
        <v>Composição</v>
      </c>
      <c r="B1495" s="12" t="s">
        <v>3532</v>
      </c>
      <c r="C1495" s="12" t="str">
        <f>VLOOKUP(B1495,'Insumos e Serviços'!$A:$F,2,0)</f>
        <v>SINAPI</v>
      </c>
      <c r="D1495" s="13" t="str">
        <f>VLOOKUP(B1495,'Insumos e Serviços'!$A:$F,4,0)</f>
        <v>PEÇA RETANGULAR PRÉ-MOLDADA, VOLUME DE CONCRETO DE 10 A 30 LITROS, TAXA DE AÇO APROXIMADA DE 30KG/M³. AF_01/2018</v>
      </c>
      <c r="E1495" s="12" t="str">
        <f>VLOOKUP(B1495,'Insumos e Serviços'!$A:$F,5,0)</f>
        <v>m³</v>
      </c>
      <c r="F1495" s="66">
        <v>5.3999999999999999E-2</v>
      </c>
      <c r="G1495" s="15">
        <f>VLOOKUP(B1495,'Insumos e Serviços'!$A:$F,6,0)</f>
        <v>2542</v>
      </c>
      <c r="H1495" s="15">
        <f t="shared" si="170"/>
        <v>137.26</v>
      </c>
    </row>
    <row r="1496" spans="1:8" ht="22.5" x14ac:dyDescent="0.2">
      <c r="A1496" s="13" t="str">
        <f>VLOOKUP(B1496,'Insumos e Serviços'!$A:$F,3,0)</f>
        <v>Composição</v>
      </c>
      <c r="B1496" s="12" t="s">
        <v>3530</v>
      </c>
      <c r="C1496" s="12" t="str">
        <f>VLOOKUP(B1496,'Insumos e Serviços'!$A:$F,2,0)</f>
        <v>SINAPI</v>
      </c>
      <c r="D1496" s="13" t="str">
        <f>VLOOKUP(B1496,'Insumos e Serviços'!$A:$F,4,0)</f>
        <v>PREPARO DE FUNDO DE VALA COM LARGURA MENOR QUE 1,5 M (ACERTO DO SOLO NATURAL). AF_08/2020</v>
      </c>
      <c r="E1496" s="12" t="str">
        <f>VLOOKUP(B1496,'Insumos e Serviços'!$A:$F,5,0)</f>
        <v>m²</v>
      </c>
      <c r="F1496" s="66">
        <v>4.9516999999999998</v>
      </c>
      <c r="G1496" s="15">
        <f>VLOOKUP(B1496,'Insumos e Serviços'!$A:$F,6,0)</f>
        <v>5.14</v>
      </c>
      <c r="H1496" s="15">
        <f t="shared" si="170"/>
        <v>25.45</v>
      </c>
    </row>
    <row r="1497" spans="1:8" ht="33.75" x14ac:dyDescent="0.2">
      <c r="A1497" s="13" t="str">
        <f>VLOOKUP(B1497,'Insumos e Serviços'!$A:$F,3,0)</f>
        <v>Composição</v>
      </c>
      <c r="B1497" s="12" t="s">
        <v>3542</v>
      </c>
      <c r="C1497" s="12" t="str">
        <f>VLOOKUP(B1497,'Insumos e Serviços'!$A:$F,2,0)</f>
        <v>SINAPI</v>
      </c>
      <c r="D1497" s="13" t="str">
        <f>VLOOKUP(B1497,'Insumos e Serviços'!$A:$F,4,0)</f>
        <v>ALVENARIA DE BLOCOS DE CONCRETO ESTRUTURAL 14X19X39 CM, (ESPESSURA 14 CM), FBK = 4,5 MPA, PARA PAREDES COM ÁREA LÍQUIDA MENOR QUE 6M², SEM VÃOS, UTILIZANDO PALHETA. AF_12/2014</v>
      </c>
      <c r="E1497" s="12" t="str">
        <f>VLOOKUP(B1497,'Insumos e Serviços'!$A:$F,5,0)</f>
        <v>m²</v>
      </c>
      <c r="F1497" s="66">
        <v>15.51</v>
      </c>
      <c r="G1497" s="15">
        <f>VLOOKUP(B1497,'Insumos e Serviços'!$A:$F,6,0)</f>
        <v>69.7</v>
      </c>
      <c r="H1497" s="15">
        <f t="shared" si="170"/>
        <v>1081.04</v>
      </c>
    </row>
    <row r="1498" spans="1:8" ht="22.5" x14ac:dyDescent="0.2">
      <c r="A1498" s="13" t="str">
        <f>VLOOKUP(B1498,'Insumos e Serviços'!$A:$F,3,0)</f>
        <v>Composição</v>
      </c>
      <c r="B1498" s="12" t="s">
        <v>3430</v>
      </c>
      <c r="C1498" s="12" t="str">
        <f>VLOOKUP(B1498,'Insumos e Serviços'!$A:$F,2,0)</f>
        <v>SINAPI</v>
      </c>
      <c r="D1498" s="13" t="str">
        <f>VLOOKUP(B1498,'Insumos e Serviços'!$A:$F,4,0)</f>
        <v>ARGAMASSA TRAÇO 1:3 (CIMENTO E AREIA MÉDIA), PREPARO MECÂNICO COM BETONEIRA 400 L. AF_08/2014</v>
      </c>
      <c r="E1498" s="12" t="str">
        <f>VLOOKUP(B1498,'Insumos e Serviços'!$A:$F,5,0)</f>
        <v>m³</v>
      </c>
      <c r="F1498" s="66">
        <v>0.93059999999999998</v>
      </c>
      <c r="G1498" s="15">
        <f>VLOOKUP(B1498,'Insumos e Serviços'!$A:$F,6,0)</f>
        <v>404.64</v>
      </c>
      <c r="H1498" s="15">
        <f t="shared" si="170"/>
        <v>376.55</v>
      </c>
    </row>
    <row r="1499" spans="1:8" ht="22.5" x14ac:dyDescent="0.2">
      <c r="A1499" s="13" t="str">
        <f>VLOOKUP(B1499,'Insumos e Serviços'!$A:$F,3,0)</f>
        <v>Composição</v>
      </c>
      <c r="B1499" s="12" t="s">
        <v>3436</v>
      </c>
      <c r="C1499" s="12" t="str">
        <f>VLOOKUP(B1499,'Insumos e Serviços'!$A:$F,2,0)</f>
        <v>SINAPI</v>
      </c>
      <c r="D1499" s="13" t="str">
        <f>VLOOKUP(B1499,'Insumos e Serviços'!$A:$F,4,0)</f>
        <v>PEÇA RETANGULAR PRÉ-MOLDADA, VOLUME DE CONCRETO ACIMA DE 100 LITROS, TAXA DE AÇO APROXIMADA DE 30KG/M³. AF_01/2018</v>
      </c>
      <c r="E1499" s="12" t="str">
        <f>VLOOKUP(B1499,'Insumos e Serviços'!$A:$F,5,0)</f>
        <v>m³</v>
      </c>
      <c r="F1499" s="66">
        <v>0.25155</v>
      </c>
      <c r="G1499" s="15">
        <f>VLOOKUP(B1499,'Insumos e Serviços'!$A:$F,6,0)</f>
        <v>1363.15</v>
      </c>
      <c r="H1499" s="15">
        <f t="shared" si="170"/>
        <v>342.9</v>
      </c>
    </row>
    <row r="1500" spans="1:8" ht="33.75" x14ac:dyDescent="0.2">
      <c r="A1500" s="13" t="str">
        <f>VLOOKUP(B1500,'Insumos e Serviços'!$A:$F,3,0)</f>
        <v>Composição</v>
      </c>
      <c r="B1500" s="12" t="s">
        <v>434</v>
      </c>
      <c r="C1500" s="12" t="str">
        <f>VLOOKUP(B1500,'Insumos e Serviços'!$A:$F,2,0)</f>
        <v>SINAPI</v>
      </c>
      <c r="D1500" s="13" t="str">
        <f>VLOOKUP(B1500,'Insumos e Serviços'!$A:$F,4,0)</f>
        <v>CHAPISCO APLICADO EM ALVENARIAS E ESTRUTURAS DE CONCRETO INTERNAS, COM COLHER DE PEDREIRO.  ARGAMASSA TRAÇO 1:3 COM PREPARO EM BETONEIRA 400L. AF_06/2014</v>
      </c>
      <c r="E1500" s="12" t="str">
        <f>VLOOKUP(B1500,'Insumos e Serviços'!$A:$F,5,0)</f>
        <v>m²</v>
      </c>
      <c r="F1500" s="66">
        <v>26.16</v>
      </c>
      <c r="G1500" s="15">
        <f>VLOOKUP(B1500,'Insumos e Serviços'!$A:$F,6,0)</f>
        <v>3.43</v>
      </c>
      <c r="H1500" s="15">
        <f t="shared" si="170"/>
        <v>89.72</v>
      </c>
    </row>
    <row r="1501" spans="1:8" ht="45" x14ac:dyDescent="0.2">
      <c r="A1501" s="13" t="str">
        <f>VLOOKUP(B1501,'Insumos e Serviços'!$A:$F,3,0)</f>
        <v>Composição</v>
      </c>
      <c r="B1501" s="12" t="s">
        <v>437</v>
      </c>
      <c r="C1501" s="12" t="str">
        <f>VLOOKUP(B1501,'Insumos e Serviços'!$A:$F,2,0)</f>
        <v>SINAPI</v>
      </c>
      <c r="D1501" s="13" t="str">
        <f>VLOOKUP(B1501,'Insumos e Serviços'!$A:$F,4,0)</f>
        <v>(COMPOSIÇÃO REPRESENTATIVA) DO SERVIÇO DE EMBOÇO/MASSA ÚNICA, APLICADO MANUALMENTE, TRAÇO 1:2:8, EM BETONEIRA DE 400L, PAREDES INTERNAS, COM EXECUÇÃO DE TALISCAS, EDIFICAÇÃO HABITACIONAL UNIFAMILIAR (CASAS) E EDIFICAÇÃO PÚBLICA PADRÃO. AF_12/2014</v>
      </c>
      <c r="E1501" s="12" t="str">
        <f>VLOOKUP(B1501,'Insumos e Serviços'!$A:$F,5,0)</f>
        <v>m²</v>
      </c>
      <c r="F1501" s="66">
        <v>26.16</v>
      </c>
      <c r="G1501" s="15">
        <f>VLOOKUP(B1501,'Insumos e Serviços'!$A:$F,6,0)</f>
        <v>30.77</v>
      </c>
      <c r="H1501" s="15">
        <f t="shared" si="170"/>
        <v>804.94</v>
      </c>
    </row>
    <row r="1502" spans="1:8" x14ac:dyDescent="0.2">
      <c r="A1502" s="13" t="str">
        <f>VLOOKUP(B1502,'Insumos e Serviços'!$A:$F,3,0)</f>
        <v>Insumo</v>
      </c>
      <c r="B1502" s="12" t="s">
        <v>2433</v>
      </c>
      <c r="C1502" s="12" t="str">
        <f>VLOOKUP(B1502,'Insumos e Serviços'!$A:$F,2,0)</f>
        <v>SINAPI</v>
      </c>
      <c r="D1502" s="13" t="str">
        <f>VLOOKUP(B1502,'Insumos e Serviços'!$A:$F,4,0)</f>
        <v>CAP PVC, SERIE R, DN 150 MM, PARA ESGOTO PREDIAL</v>
      </c>
      <c r="E1502" s="12" t="str">
        <f>VLOOKUP(B1502,'Insumos e Serviços'!$A:$F,5,0)</f>
        <v>UN</v>
      </c>
      <c r="F1502" s="66">
        <v>1</v>
      </c>
      <c r="G1502" s="15">
        <f>VLOOKUP(B1502,'Insumos e Serviços'!$A:$F,6,0)</f>
        <v>70.33</v>
      </c>
      <c r="H1502" s="15">
        <f t="shared" si="170"/>
        <v>70.33</v>
      </c>
    </row>
    <row r="1503" spans="1:8" x14ac:dyDescent="0.2">
      <c r="A1503" s="13" t="str">
        <f>VLOOKUP(B1503,'Insumos e Serviços'!$A:$F,3,0)</f>
        <v>Insumo</v>
      </c>
      <c r="B1503" s="12" t="s">
        <v>2378</v>
      </c>
      <c r="C1503" s="12" t="str">
        <f>VLOOKUP(B1503,'Insumos e Serviços'!$A:$F,2,0)</f>
        <v>SINAPI</v>
      </c>
      <c r="D1503" s="13" t="str">
        <f>VLOOKUP(B1503,'Insumos e Serviços'!$A:$F,4,0)</f>
        <v>TE, PVC, SERIE R, 150 X 150 MM, PARA ESGOTO PREDIAL</v>
      </c>
      <c r="E1503" s="12" t="str">
        <f>VLOOKUP(B1503,'Insumos e Serviços'!$A:$F,5,0)</f>
        <v>UN</v>
      </c>
      <c r="F1503" s="66">
        <v>1</v>
      </c>
      <c r="G1503" s="15">
        <f>VLOOKUP(B1503,'Insumos e Serviços'!$A:$F,6,0)</f>
        <v>120.46</v>
      </c>
      <c r="H1503" s="15">
        <f t="shared" si="170"/>
        <v>120.46</v>
      </c>
    </row>
    <row r="1504" spans="1:8" x14ac:dyDescent="0.2">
      <c r="A1504" s="13" t="str">
        <f>VLOOKUP(B1504,'Insumos e Serviços'!$A:$F,3,0)</f>
        <v>Insumo</v>
      </c>
      <c r="B1504" s="12" t="s">
        <v>2456</v>
      </c>
      <c r="C1504" s="12" t="str">
        <f>VLOOKUP(B1504,'Insumos e Serviços'!$A:$F,2,0)</f>
        <v>SINAPI</v>
      </c>
      <c r="D1504" s="13" t="str">
        <f>VLOOKUP(B1504,'Insumos e Serviços'!$A:$F,4,0)</f>
        <v>JOELHO, PVC SERIE R, 90 GRAUS, DN 150 MM, PARA ESGOTO PREDIAL</v>
      </c>
      <c r="E1504" s="12" t="str">
        <f>VLOOKUP(B1504,'Insumos e Serviços'!$A:$F,5,0)</f>
        <v>UN</v>
      </c>
      <c r="F1504" s="66">
        <v>1</v>
      </c>
      <c r="G1504" s="15">
        <f>VLOOKUP(B1504,'Insumos e Serviços'!$A:$F,6,0)</f>
        <v>98.7</v>
      </c>
      <c r="H1504" s="15">
        <f t="shared" si="170"/>
        <v>98.7</v>
      </c>
    </row>
    <row r="1505" spans="1:8" x14ac:dyDescent="0.2">
      <c r="A1505" s="13" t="str">
        <f>VLOOKUP(B1505,'Insumos e Serviços'!$A:$F,3,0)</f>
        <v>Insumo</v>
      </c>
      <c r="B1505" s="12" t="s">
        <v>2573</v>
      </c>
      <c r="C1505" s="12" t="str">
        <f>VLOOKUP(B1505,'Insumos e Serviços'!$A:$F,2,0)</f>
        <v>SINAPI</v>
      </c>
      <c r="D1505" s="13" t="str">
        <f>VLOOKUP(B1505,'Insumos e Serviços'!$A:$F,4,0)</f>
        <v>ANEL BORRACHA, DN 150 MM, PARA TUBO SERIE REFORCADA ESGOTO PREDIAL</v>
      </c>
      <c r="E1505" s="12" t="str">
        <f>VLOOKUP(B1505,'Insumos e Serviços'!$A:$F,5,0)</f>
        <v>UN</v>
      </c>
      <c r="F1505" s="66">
        <v>3</v>
      </c>
      <c r="G1505" s="15">
        <f>VLOOKUP(B1505,'Insumos e Serviços'!$A:$F,6,0)</f>
        <v>11.97</v>
      </c>
      <c r="H1505" s="15">
        <f t="shared" si="170"/>
        <v>35.909999999999997</v>
      </c>
    </row>
    <row r="1506" spans="1:8" ht="22.5" x14ac:dyDescent="0.2">
      <c r="A1506" s="13" t="str">
        <f>VLOOKUP(B1506,'Insumos e Serviços'!$A:$F,3,0)</f>
        <v>Insumo</v>
      </c>
      <c r="B1506" s="12" t="s">
        <v>2834</v>
      </c>
      <c r="C1506" s="12" t="str">
        <f>VLOOKUP(B1506,'Insumos e Serviços'!$A:$F,2,0)</f>
        <v>SINAPI</v>
      </c>
      <c r="D1506" s="13" t="str">
        <f>VLOOKUP(B1506,'Insumos e Serviços'!$A:$F,4,0)</f>
        <v>PASTA LUBRIFICANTE PARA TUBOS E CONEXOES COM JUNTA ELASTICA (USO EM PVC, ACO, POLIETILENO E OUTROS) ( DE *400* G)</v>
      </c>
      <c r="E1506" s="12" t="str">
        <f>VLOOKUP(B1506,'Insumos e Serviços'!$A:$F,5,0)</f>
        <v>UN</v>
      </c>
      <c r="F1506" s="66">
        <v>0.3</v>
      </c>
      <c r="G1506" s="15">
        <f>VLOOKUP(B1506,'Insumos e Serviços'!$A:$F,6,0)</f>
        <v>29.1</v>
      </c>
      <c r="H1506" s="15">
        <f t="shared" si="170"/>
        <v>8.73</v>
      </c>
    </row>
    <row r="1507" spans="1:8" ht="22.5" x14ac:dyDescent="0.2">
      <c r="A1507" s="13" t="str">
        <f>VLOOKUP(B1507,'Insumos e Serviços'!$A:$F,3,0)</f>
        <v>Insumo</v>
      </c>
      <c r="B1507" s="12" t="s">
        <v>3206</v>
      </c>
      <c r="C1507" s="12" t="str">
        <f>VLOOKUP(B1507,'Insumos e Serviços'!$A:$F,2,0)</f>
        <v>SINAPI</v>
      </c>
      <c r="D1507" s="13" t="str">
        <f>VLOOKUP(B1507,'Insumos e Serviços'!$A:$F,4,0)</f>
        <v>TAMPAO FOFO ARTICULADO, CLASSE B125 CARGA MAX 12,5 T, REDONDO TAMPA 600 MM, REDE PLUVIAL/ESGOTO</v>
      </c>
      <c r="E1507" s="12" t="str">
        <f>VLOOKUP(B1507,'Insumos e Serviços'!$A:$F,5,0)</f>
        <v>UN</v>
      </c>
      <c r="F1507" s="66">
        <v>3</v>
      </c>
      <c r="G1507" s="15">
        <f>VLOOKUP(B1507,'Insumos e Serviços'!$A:$F,6,0)</f>
        <v>660.46</v>
      </c>
      <c r="H1507" s="15">
        <f t="shared" si="170"/>
        <v>1981.38</v>
      </c>
    </row>
    <row r="1508" spans="1:8" ht="22.5" x14ac:dyDescent="0.2">
      <c r="A1508" s="13" t="str">
        <f>VLOOKUP(B1508,'Insumos e Serviços'!$A:$F,3,0)</f>
        <v>Insumo</v>
      </c>
      <c r="B1508" s="12" t="s">
        <v>2336</v>
      </c>
      <c r="C1508" s="12" t="str">
        <f>VLOOKUP(B1508,'Insumos e Serviços'!$A:$F,2,0)</f>
        <v>SINAPI</v>
      </c>
      <c r="D1508" s="13" t="str">
        <f>VLOOKUP(B1508,'Insumos e Serviços'!$A:$F,4,0)</f>
        <v>REGISTRO DE ESFERA, PVC, COM VOLANTE, VS, SOLDAVEL, DN 50 MM, COM CORPO DIVIDIDO</v>
      </c>
      <c r="E1508" s="12" t="str">
        <f>VLOOKUP(B1508,'Insumos e Serviços'!$A:$F,5,0)</f>
        <v>UN</v>
      </c>
      <c r="F1508" s="66">
        <v>1</v>
      </c>
      <c r="G1508" s="15">
        <f>VLOOKUP(B1508,'Insumos e Serviços'!$A:$F,6,0)</f>
        <v>68.72</v>
      </c>
      <c r="H1508" s="15">
        <f t="shared" si="170"/>
        <v>68.72</v>
      </c>
    </row>
    <row r="1509" spans="1:8" ht="23.25" thickBot="1" x14ac:dyDescent="0.25">
      <c r="A1509" s="13" t="str">
        <f>VLOOKUP(B1509,'Insumos e Serviços'!$A:$F,3,0)</f>
        <v>Insumo</v>
      </c>
      <c r="B1509" s="12" t="s">
        <v>2417</v>
      </c>
      <c r="C1509" s="12" t="str">
        <f>VLOOKUP(B1509,'Insumos e Serviços'!$A:$F,2,0)</f>
        <v>SINAPI</v>
      </c>
      <c r="D1509" s="13" t="str">
        <f>VLOOKUP(B1509,'Insumos e Serviços'!$A:$F,4,0)</f>
        <v>ADITIVO IMPERMEABILIZANTE DE PEGA NORMAL PARA ARGAMASSAS E CONCRETOS SEM ARMACAO, LIQUIDO E ISENTO DE CLORETOS</v>
      </c>
      <c r="E1509" s="12" t="str">
        <f>VLOOKUP(B1509,'Insumos e Serviços'!$A:$F,5,0)</f>
        <v>L</v>
      </c>
      <c r="F1509" s="66">
        <v>10.464</v>
      </c>
      <c r="G1509" s="15">
        <f>VLOOKUP(B1509,'Insumos e Serviços'!$A:$F,6,0)</f>
        <v>6.15</v>
      </c>
      <c r="H1509" s="15">
        <f t="shared" si="170"/>
        <v>64.349999999999994</v>
      </c>
    </row>
    <row r="1510" spans="1:8" ht="15" thickTop="1" x14ac:dyDescent="0.2">
      <c r="A1510" s="54"/>
      <c r="B1510" s="79"/>
      <c r="C1510" s="54"/>
      <c r="D1510" s="54"/>
      <c r="E1510" s="54"/>
      <c r="F1510" s="54"/>
      <c r="G1510" s="54"/>
      <c r="H1510" s="54"/>
    </row>
    <row r="1511" spans="1:8" ht="22.5" x14ac:dyDescent="0.2">
      <c r="A1511" s="68" t="s">
        <v>1136</v>
      </c>
      <c r="B1511" s="67" t="str">
        <f>VLOOKUP(A1511,'Orçamento Sintético'!$A:$H,2,0)</f>
        <v xml:space="preserve"> MPDFT0333 </v>
      </c>
      <c r="C1511" s="67" t="str">
        <f>VLOOKUP(A1511,'Orçamento Sintético'!$A:$H,3,0)</f>
        <v>Próprio</v>
      </c>
      <c r="D1511" s="68" t="str">
        <f>VLOOKUP(A1511,'Orçamento Sintético'!$A:$H,4,0)</f>
        <v>Cópia da Sinaoi (101804) - Caixa de retenção de óleo em caso de vazamento do gerador DM0,98x0,60m</v>
      </c>
      <c r="E1511" s="67" t="str">
        <f>VLOOKUP(A1511,'Orçamento Sintético'!$A:$H,5,0)</f>
        <v>un</v>
      </c>
      <c r="F1511" s="113"/>
      <c r="G1511" s="114"/>
      <c r="H1511" s="116">
        <f>SUM(H1512:H1527)</f>
        <v>2292.3199999999997</v>
      </c>
    </row>
    <row r="1512" spans="1:8" x14ac:dyDescent="0.2">
      <c r="A1512" s="13" t="str">
        <f>VLOOKUP(B1512,'Insumos e Serviços'!$A:$F,3,0)</f>
        <v>Composição</v>
      </c>
      <c r="B1512" s="12" t="s">
        <v>3391</v>
      </c>
      <c r="C1512" s="12" t="str">
        <f>VLOOKUP(B1512,'Insumos e Serviços'!$A:$F,2,0)</f>
        <v>SINAPI</v>
      </c>
      <c r="D1512" s="13" t="str">
        <f>VLOOKUP(B1512,'Insumos e Serviços'!$A:$F,4,0)</f>
        <v>PEDREIRO COM ENCARGOS COMPLEMENTARES</v>
      </c>
      <c r="E1512" s="12" t="str">
        <f>VLOOKUP(B1512,'Insumos e Serviços'!$A:$F,5,0)</f>
        <v>H</v>
      </c>
      <c r="F1512" s="66">
        <v>15.01981</v>
      </c>
      <c r="G1512" s="15">
        <f>VLOOKUP(B1512,'Insumos e Serviços'!$A:$F,6,0)</f>
        <v>23.25</v>
      </c>
      <c r="H1512" s="15">
        <f t="shared" ref="H1512:H1527" si="171">TRUNC(F1512*G1512,2)</f>
        <v>349.21</v>
      </c>
    </row>
    <row r="1513" spans="1:8" x14ac:dyDescent="0.2">
      <c r="A1513" s="13" t="str">
        <f>VLOOKUP(B1513,'Insumos e Serviços'!$A:$F,3,0)</f>
        <v>Composição</v>
      </c>
      <c r="B1513" s="12" t="s">
        <v>3379</v>
      </c>
      <c r="C1513" s="12" t="str">
        <f>VLOOKUP(B1513,'Insumos e Serviços'!$A:$F,2,0)</f>
        <v>SINAPI</v>
      </c>
      <c r="D1513" s="13" t="str">
        <f>VLOOKUP(B1513,'Insumos e Serviços'!$A:$F,4,0)</f>
        <v>SERVENTE COM ENCARGOS COMPLEMENTARES</v>
      </c>
      <c r="E1513" s="12" t="str">
        <f>VLOOKUP(B1513,'Insumos e Serviços'!$A:$F,5,0)</f>
        <v>H</v>
      </c>
      <c r="F1513" s="66">
        <v>11.801235</v>
      </c>
      <c r="G1513" s="15">
        <f>VLOOKUP(B1513,'Insumos e Serviços'!$A:$F,6,0)</f>
        <v>17.170000000000002</v>
      </c>
      <c r="H1513" s="15">
        <f t="shared" si="171"/>
        <v>202.62</v>
      </c>
    </row>
    <row r="1514" spans="1:8" ht="22.5" x14ac:dyDescent="0.2">
      <c r="A1514" s="13" t="str">
        <f>VLOOKUP(B1514,'Insumos e Serviços'!$A:$F,3,0)</f>
        <v>Composição</v>
      </c>
      <c r="B1514" s="12" t="s">
        <v>3540</v>
      </c>
      <c r="C1514" s="12" t="str">
        <f>VLOOKUP(B1514,'Insumos e Serviços'!$A:$F,2,0)</f>
        <v>SINAPI</v>
      </c>
      <c r="D1514" s="13" t="str">
        <f>VLOOKUP(B1514,'Insumos e Serviços'!$A:$F,4,0)</f>
        <v>CONCRETO FCK = 15MPA, TRAÇO 1:3,4:3,5 (CIMENTO/ AREIA MÉDIA/ BRITA 1)  - PREPARO MECÂNICO COM BETONEIRA 400 L. AF_07/2016</v>
      </c>
      <c r="E1514" s="12" t="str">
        <f>VLOOKUP(B1514,'Insumos e Serviços'!$A:$F,5,0)</f>
        <v>m³</v>
      </c>
      <c r="F1514" s="66">
        <v>8.5099999999999995E-2</v>
      </c>
      <c r="G1514" s="15">
        <f>VLOOKUP(B1514,'Insumos e Serviços'!$A:$F,6,0)</f>
        <v>351.37</v>
      </c>
      <c r="H1514" s="15">
        <f t="shared" si="171"/>
        <v>29.9</v>
      </c>
    </row>
    <row r="1515" spans="1:8" ht="45" x14ac:dyDescent="0.2">
      <c r="A1515" s="13" t="str">
        <f>VLOOKUP(B1515,'Insumos e Serviços'!$A:$F,3,0)</f>
        <v>Composição</v>
      </c>
      <c r="B1515" s="12" t="s">
        <v>3441</v>
      </c>
      <c r="C1515" s="12" t="str">
        <f>VLOOKUP(B1515,'Insumos e Serviços'!$A:$F,2,0)</f>
        <v>SINAPI</v>
      </c>
      <c r="D1515" s="13" t="str">
        <f>VLOOKUP(B1515,'Insumos e Serviços'!$A:$F,4,0)</f>
        <v>RETROESCAVADEIRA SOBRE RODAS COM CARREGADEIRA, TRAÇÃO 4X4, POTÊNCIA LÍQ. 88 HP, CAÇAMBA CARREG. CAP. MÍN. 1 M3, CAÇAMBA RETRO CAP. 0,26 M3, PESO OPERACIONAL MÍN. 6.674 KG, PROFUNDIDADE ESCAVAÇÃO MÁX. 4,37 M - CHP DIURNO. AF_06/2014</v>
      </c>
      <c r="E1515" s="12" t="str">
        <f>VLOOKUP(B1515,'Insumos e Serviços'!$A:$F,5,0)</f>
        <v>CHP</v>
      </c>
      <c r="F1515" s="66">
        <v>8.5250000000000006E-2</v>
      </c>
      <c r="G1515" s="15">
        <f>VLOOKUP(B1515,'Insumos e Serviços'!$A:$F,6,0)</f>
        <v>100.63</v>
      </c>
      <c r="H1515" s="15">
        <f t="shared" si="171"/>
        <v>8.57</v>
      </c>
    </row>
    <row r="1516" spans="1:8" ht="45" x14ac:dyDescent="0.2">
      <c r="A1516" s="13" t="str">
        <f>VLOOKUP(B1516,'Insumos e Serviços'!$A:$F,3,0)</f>
        <v>Composição</v>
      </c>
      <c r="B1516" s="12" t="s">
        <v>3439</v>
      </c>
      <c r="C1516" s="12" t="str">
        <f>VLOOKUP(B1516,'Insumos e Serviços'!$A:$F,2,0)</f>
        <v>SINAPI</v>
      </c>
      <c r="D1516" s="13" t="str">
        <f>VLOOKUP(B1516,'Insumos e Serviços'!$A:$F,4,0)</f>
        <v>RETROESCAVADEIRA SOBRE RODAS COM CARREGADEIRA, TRAÇÃO 4X4, POTÊNCIA LÍQ. 88 HP, CAÇAMBA CARREG. CAP. MÍN. 1 M3, CAÇAMBA RETRO CAP. 0,26 M3, PESO OPERACIONAL MÍN. 6.674 KG, PROFUNDIDADE ESCAVAÇÃO MÁX. 4,37 M - CHI DIURNO. AF_06/2014</v>
      </c>
      <c r="E1516" s="12" t="str">
        <f>VLOOKUP(B1516,'Insumos e Serviços'!$A:$F,5,0)</f>
        <v>CHI</v>
      </c>
      <c r="F1516" s="66">
        <v>0.1736</v>
      </c>
      <c r="G1516" s="15">
        <f>VLOOKUP(B1516,'Insumos e Serviços'!$A:$F,6,0)</f>
        <v>41.38</v>
      </c>
      <c r="H1516" s="15">
        <f t="shared" si="171"/>
        <v>7.18</v>
      </c>
    </row>
    <row r="1517" spans="1:8" ht="22.5" x14ac:dyDescent="0.2">
      <c r="A1517" s="13" t="str">
        <f>VLOOKUP(B1517,'Insumos e Serviços'!$A:$F,3,0)</f>
        <v>Composição</v>
      </c>
      <c r="B1517" s="12" t="s">
        <v>3432</v>
      </c>
      <c r="C1517" s="12" t="str">
        <f>VLOOKUP(B1517,'Insumos e Serviços'!$A:$F,2,0)</f>
        <v>SINAPI</v>
      </c>
      <c r="D1517" s="13" t="str">
        <f>VLOOKUP(B1517,'Insumos e Serviços'!$A:$F,4,0)</f>
        <v>ARGAMASSA TRAÇO 1:4 (CIMENTO E AREIA GROSSA) PARA CHAPISCO CONVENCIONAL, PREPARO MECÂNICO COM BETONEIRA 400 L. AF_06/2014</v>
      </c>
      <c r="E1517" s="12" t="str">
        <f>VLOOKUP(B1517,'Insumos e Serviços'!$A:$F,5,0)</f>
        <v>m³</v>
      </c>
      <c r="F1517" s="66">
        <v>6.3550000000000004E-3</v>
      </c>
      <c r="G1517" s="15">
        <f>VLOOKUP(B1517,'Insumos e Serviços'!$A:$F,6,0)</f>
        <v>375.64</v>
      </c>
      <c r="H1517" s="15">
        <f t="shared" si="171"/>
        <v>2.38</v>
      </c>
    </row>
    <row r="1518" spans="1:8" ht="22.5" x14ac:dyDescent="0.2">
      <c r="A1518" s="13" t="str">
        <f>VLOOKUP(B1518,'Insumos e Serviços'!$A:$F,3,0)</f>
        <v>Composição</v>
      </c>
      <c r="B1518" s="12" t="s">
        <v>3538</v>
      </c>
      <c r="C1518" s="12" t="str">
        <f>VLOOKUP(B1518,'Insumos e Serviços'!$A:$F,2,0)</f>
        <v>SINAPI</v>
      </c>
      <c r="D1518" s="13" t="str">
        <f>VLOOKUP(B1518,'Insumos e Serviços'!$A:$F,4,0)</f>
        <v>GRAUTEAMENTO DE CINTA SUPERIOR OU DE VERGA EM ALVENARIA ESTRUTURAL. AF_01/2015</v>
      </c>
      <c r="E1518" s="12" t="str">
        <f>VLOOKUP(B1518,'Insumos e Serviços'!$A:$F,5,0)</f>
        <v>m³</v>
      </c>
      <c r="F1518" s="66">
        <v>9.5324999999999993E-2</v>
      </c>
      <c r="G1518" s="15">
        <f>VLOOKUP(B1518,'Insumos e Serviços'!$A:$F,6,0)</f>
        <v>722.02</v>
      </c>
      <c r="H1518" s="15">
        <f t="shared" si="171"/>
        <v>68.819999999999993</v>
      </c>
    </row>
    <row r="1519" spans="1:8" x14ac:dyDescent="0.2">
      <c r="A1519" s="13" t="str">
        <f>VLOOKUP(B1519,'Insumos e Serviços'!$A:$F,3,0)</f>
        <v>Composição</v>
      </c>
      <c r="B1519" s="12" t="s">
        <v>3536</v>
      </c>
      <c r="C1519" s="12" t="str">
        <f>VLOOKUP(B1519,'Insumos e Serviços'!$A:$F,2,0)</f>
        <v>SINAPI</v>
      </c>
      <c r="D1519" s="13" t="str">
        <f>VLOOKUP(B1519,'Insumos e Serviços'!$A:$F,4,0)</f>
        <v>ARMAÇÃO DE CINTA DE ALVENARIA ESTRUTURAL; DIÂMETRO DE 10,0 MM. AF_01/2015</v>
      </c>
      <c r="E1519" s="12" t="str">
        <f>VLOOKUP(B1519,'Insumos e Serviços'!$A:$F,5,0)</f>
        <v>KG</v>
      </c>
      <c r="F1519" s="66">
        <v>3.8254000000000001</v>
      </c>
      <c r="G1519" s="15">
        <f>VLOOKUP(B1519,'Insumos e Serviços'!$A:$F,6,0)</f>
        <v>11.25</v>
      </c>
      <c r="H1519" s="15">
        <f t="shared" si="171"/>
        <v>43.03</v>
      </c>
    </row>
    <row r="1520" spans="1:8" ht="22.5" x14ac:dyDescent="0.2">
      <c r="A1520" s="13" t="str">
        <f>VLOOKUP(B1520,'Insumos e Serviços'!$A:$F,3,0)</f>
        <v>Composição</v>
      </c>
      <c r="B1520" s="12" t="s">
        <v>3534</v>
      </c>
      <c r="C1520" s="12" t="str">
        <f>VLOOKUP(B1520,'Insumos e Serviços'!$A:$F,2,0)</f>
        <v>SINAPI</v>
      </c>
      <c r="D1520" s="13" t="str">
        <f>VLOOKUP(B1520,'Insumos e Serviços'!$A:$F,4,0)</f>
        <v>CONCRETO FCK = 20MPA, TRAÇO 1:2,7:3 (CIMENTO/ AREIA MÉDIA/ BRITA 1)  - PREPARO MECÂNICO COM BETONEIRA 600 L. AF_07/2016</v>
      </c>
      <c r="E1520" s="12" t="str">
        <f>VLOOKUP(B1520,'Insumos e Serviços'!$A:$F,5,0)</f>
        <v>m³</v>
      </c>
      <c r="F1520" s="66">
        <v>0.25962499999999999</v>
      </c>
      <c r="G1520" s="15">
        <f>VLOOKUP(B1520,'Insumos e Serviços'!$A:$F,6,0)</f>
        <v>368.23</v>
      </c>
      <c r="H1520" s="15">
        <f t="shared" si="171"/>
        <v>95.6</v>
      </c>
    </row>
    <row r="1521" spans="1:8" ht="22.5" x14ac:dyDescent="0.2">
      <c r="A1521" s="13" t="str">
        <f>VLOOKUP(B1521,'Insumos e Serviços'!$A:$F,3,0)</f>
        <v>Composição</v>
      </c>
      <c r="B1521" s="12" t="s">
        <v>3532</v>
      </c>
      <c r="C1521" s="12" t="str">
        <f>VLOOKUP(B1521,'Insumos e Serviços'!$A:$F,2,0)</f>
        <v>SINAPI</v>
      </c>
      <c r="D1521" s="13" t="str">
        <f>VLOOKUP(B1521,'Insumos e Serviços'!$A:$F,4,0)</f>
        <v>PEÇA RETANGULAR PRÉ-MOLDADA, VOLUME DE CONCRETO DE 10 A 30 LITROS, TAXA DE AÇO APROXIMADA DE 30KG/M³. AF_01/2018</v>
      </c>
      <c r="E1521" s="12" t="str">
        <f>VLOOKUP(B1521,'Insumos e Serviços'!$A:$F,5,0)</f>
        <v>m³</v>
      </c>
      <c r="F1521" s="66">
        <v>1.44E-2</v>
      </c>
      <c r="G1521" s="15">
        <f>VLOOKUP(B1521,'Insumos e Serviços'!$A:$F,6,0)</f>
        <v>2542</v>
      </c>
      <c r="H1521" s="15">
        <f t="shared" si="171"/>
        <v>36.6</v>
      </c>
    </row>
    <row r="1522" spans="1:8" ht="22.5" x14ac:dyDescent="0.2">
      <c r="A1522" s="13" t="str">
        <f>VLOOKUP(B1522,'Insumos e Serviços'!$A:$F,3,0)</f>
        <v>Composição</v>
      </c>
      <c r="B1522" s="12" t="s">
        <v>3530</v>
      </c>
      <c r="C1522" s="12" t="str">
        <f>VLOOKUP(B1522,'Insumos e Serviços'!$A:$F,2,0)</f>
        <v>SINAPI</v>
      </c>
      <c r="D1522" s="13" t="str">
        <f>VLOOKUP(B1522,'Insumos e Serviços'!$A:$F,4,0)</f>
        <v>PREPARO DE FUNDO DE VALA COM LARGURA MENOR QUE 1,5 M (ACERTO DO SOLO NATURAL). AF_08/2020</v>
      </c>
      <c r="E1522" s="12" t="str">
        <f>VLOOKUP(B1522,'Insumos e Serviços'!$A:$F,5,0)</f>
        <v>m²</v>
      </c>
      <c r="F1522" s="66">
        <v>1.21</v>
      </c>
      <c r="G1522" s="15">
        <f>VLOOKUP(B1522,'Insumos e Serviços'!$A:$F,6,0)</f>
        <v>5.14</v>
      </c>
      <c r="H1522" s="15">
        <f t="shared" si="171"/>
        <v>6.21</v>
      </c>
    </row>
    <row r="1523" spans="1:8" ht="33.75" x14ac:dyDescent="0.2">
      <c r="A1523" s="13" t="str">
        <f>VLOOKUP(B1523,'Insumos e Serviços'!$A:$F,3,0)</f>
        <v>Composição</v>
      </c>
      <c r="B1523" s="12" t="s">
        <v>3528</v>
      </c>
      <c r="C1523" s="12" t="str">
        <f>VLOOKUP(B1523,'Insumos e Serviços'!$A:$F,2,0)</f>
        <v>SINAPI</v>
      </c>
      <c r="D1523" s="13" t="str">
        <f>VLOOKUP(B1523,'Insumos e Serviços'!$A:$F,4,0)</f>
        <v>ALVENARIA DE BLOCOS DE CONCRETO ESTRUTURAL 14X19X39 CM, (ESPESSURA 14 CM) FBK = 14,0 MPA, PARA PAREDES COM ÁREA LÍQUIDA MAIOR OU IGUAL A 6M², COM VÃOS, UTILIZANDO PALHETA. AF_12/2014</v>
      </c>
      <c r="E1523" s="12" t="str">
        <f>VLOOKUP(B1523,'Insumos e Serviços'!$A:$F,5,0)</f>
        <v>m²</v>
      </c>
      <c r="F1523" s="66">
        <v>4.9000000000000004</v>
      </c>
      <c r="G1523" s="15">
        <f>VLOOKUP(B1523,'Insumos e Serviços'!$A:$F,6,0)</f>
        <v>83.53</v>
      </c>
      <c r="H1523" s="15">
        <f t="shared" si="171"/>
        <v>409.29</v>
      </c>
    </row>
    <row r="1524" spans="1:8" ht="45" x14ac:dyDescent="0.2">
      <c r="A1524" s="13" t="str">
        <f>VLOOKUP(B1524,'Insumos e Serviços'!$A:$F,3,0)</f>
        <v>Composição</v>
      </c>
      <c r="B1524" s="12" t="s">
        <v>437</v>
      </c>
      <c r="C1524" s="12" t="str">
        <f>VLOOKUP(B1524,'Insumos e Serviços'!$A:$F,2,0)</f>
        <v>SINAPI</v>
      </c>
      <c r="D1524" s="13" t="str">
        <f>VLOOKUP(B1524,'Insumos e Serviços'!$A:$F,4,0)</f>
        <v>(COMPOSIÇÃO REPRESENTATIVA) DO SERVIÇO DE EMBOÇO/MASSA ÚNICA, APLICADO MANUALMENTE, TRAÇO 1:2:8, EM BETONEIRA DE 400L, PAREDES INTERNAS, COM EXECUÇÃO DE TALISCAS, EDIFICAÇÃO HABITACIONAL UNIFAMILIAR (CASAS) E EDIFICAÇÃO PÚBLICA PADRÃO. AF_12/2014</v>
      </c>
      <c r="E1524" s="12" t="str">
        <f>VLOOKUP(B1524,'Insumos e Serviços'!$A:$F,5,0)</f>
        <v>m²</v>
      </c>
      <c r="F1524" s="66">
        <v>10.16</v>
      </c>
      <c r="G1524" s="15">
        <f>VLOOKUP(B1524,'Insumos e Serviços'!$A:$F,6,0)</f>
        <v>30.77</v>
      </c>
      <c r="H1524" s="15">
        <f t="shared" si="171"/>
        <v>312.62</v>
      </c>
    </row>
    <row r="1525" spans="1:8" ht="33.75" x14ac:dyDescent="0.2">
      <c r="A1525" s="13" t="str">
        <f>VLOOKUP(B1525,'Insumos e Serviços'!$A:$F,3,0)</f>
        <v>Composição</v>
      </c>
      <c r="B1525" s="12" t="s">
        <v>434</v>
      </c>
      <c r="C1525" s="12" t="str">
        <f>VLOOKUP(B1525,'Insumos e Serviços'!$A:$F,2,0)</f>
        <v>SINAPI</v>
      </c>
      <c r="D1525" s="13" t="str">
        <f>VLOOKUP(B1525,'Insumos e Serviços'!$A:$F,4,0)</f>
        <v>CHAPISCO APLICADO EM ALVENARIAS E ESTRUTURAS DE CONCRETO INTERNAS, COM COLHER DE PEDREIRO.  ARGAMASSA TRAÇO 1:3 COM PREPARO EM BETONEIRA 400L. AF_06/2014</v>
      </c>
      <c r="E1525" s="12" t="str">
        <f>VLOOKUP(B1525,'Insumos e Serviços'!$A:$F,5,0)</f>
        <v>m²</v>
      </c>
      <c r="F1525" s="66">
        <v>10.16</v>
      </c>
      <c r="G1525" s="15">
        <f>VLOOKUP(B1525,'Insumos e Serviços'!$A:$F,6,0)</f>
        <v>3.43</v>
      </c>
      <c r="H1525" s="15">
        <f t="shared" si="171"/>
        <v>34.840000000000003</v>
      </c>
    </row>
    <row r="1526" spans="1:8" ht="22.5" x14ac:dyDescent="0.2">
      <c r="A1526" s="13" t="str">
        <f>VLOOKUP(B1526,'Insumos e Serviços'!$A:$F,3,0)</f>
        <v>Insumo</v>
      </c>
      <c r="B1526" s="12" t="s">
        <v>3206</v>
      </c>
      <c r="C1526" s="12" t="str">
        <f>VLOOKUP(B1526,'Insumos e Serviços'!$A:$F,2,0)</f>
        <v>SINAPI</v>
      </c>
      <c r="D1526" s="13" t="str">
        <f>VLOOKUP(B1526,'Insumos e Serviços'!$A:$F,4,0)</f>
        <v>TAMPAO FOFO ARTICULADO, CLASSE B125 CARGA MAX 12,5 T, REDONDO TAMPA 600 MM, REDE PLUVIAL/ESGOTO</v>
      </c>
      <c r="E1526" s="12" t="str">
        <f>VLOOKUP(B1526,'Insumos e Serviços'!$A:$F,5,0)</f>
        <v>UN</v>
      </c>
      <c r="F1526" s="66">
        <v>1</v>
      </c>
      <c r="G1526" s="15">
        <f>VLOOKUP(B1526,'Insumos e Serviços'!$A:$F,6,0)</f>
        <v>660.46</v>
      </c>
      <c r="H1526" s="15">
        <f t="shared" si="171"/>
        <v>660.46</v>
      </c>
    </row>
    <row r="1527" spans="1:8" ht="23.25" thickBot="1" x14ac:dyDescent="0.25">
      <c r="A1527" s="13" t="str">
        <f>VLOOKUP(B1527,'Insumos e Serviços'!$A:$F,3,0)</f>
        <v>Insumo</v>
      </c>
      <c r="B1527" s="12" t="s">
        <v>2417</v>
      </c>
      <c r="C1527" s="12" t="str">
        <f>VLOOKUP(B1527,'Insumos e Serviços'!$A:$F,2,0)</f>
        <v>SINAPI</v>
      </c>
      <c r="D1527" s="13" t="str">
        <f>VLOOKUP(B1527,'Insumos e Serviços'!$A:$F,4,0)</f>
        <v>ADITIVO IMPERMEABILIZANTE DE PEGA NORMAL PARA ARGAMASSAS E CONCRETOS SEM ARMACAO, LIQUIDO E ISENTO DE CLORETOS</v>
      </c>
      <c r="E1527" s="12" t="str">
        <f>VLOOKUP(B1527,'Insumos e Serviços'!$A:$F,5,0)</f>
        <v>L</v>
      </c>
      <c r="F1527" s="66">
        <v>4.0640000000000001</v>
      </c>
      <c r="G1527" s="15">
        <f>VLOOKUP(B1527,'Insumos e Serviços'!$A:$F,6,0)</f>
        <v>6.15</v>
      </c>
      <c r="H1527" s="15">
        <f t="shared" si="171"/>
        <v>24.99</v>
      </c>
    </row>
    <row r="1528" spans="1:8" ht="15" thickTop="1" x14ac:dyDescent="0.2">
      <c r="A1528" s="54"/>
      <c r="B1528" s="79"/>
      <c r="C1528" s="54"/>
      <c r="D1528" s="54"/>
      <c r="E1528" s="54"/>
      <c r="F1528" s="54"/>
      <c r="G1528" s="54"/>
      <c r="H1528" s="54"/>
    </row>
    <row r="1529" spans="1:8" x14ac:dyDescent="0.2">
      <c r="A1529" s="55" t="s">
        <v>1139</v>
      </c>
      <c r="B1529" s="76"/>
      <c r="C1529" s="55"/>
      <c r="D1529" s="55" t="s">
        <v>1140</v>
      </c>
      <c r="E1529" s="56"/>
      <c r="F1529" s="57"/>
      <c r="G1529" s="55"/>
      <c r="H1529" s="26"/>
    </row>
    <row r="1530" spans="1:8" x14ac:dyDescent="0.2">
      <c r="A1530" s="58" t="s">
        <v>1141</v>
      </c>
      <c r="B1530" s="77"/>
      <c r="C1530" s="58"/>
      <c r="D1530" s="58" t="s">
        <v>1142</v>
      </c>
      <c r="E1530" s="59"/>
      <c r="F1530" s="60"/>
      <c r="G1530" s="58"/>
      <c r="H1530" s="61"/>
    </row>
    <row r="1531" spans="1:8" x14ac:dyDescent="0.2">
      <c r="A1531" s="62" t="s">
        <v>1143</v>
      </c>
      <c r="B1531" s="64"/>
      <c r="C1531" s="62"/>
      <c r="D1531" s="62" t="s">
        <v>1144</v>
      </c>
      <c r="E1531" s="64"/>
      <c r="F1531" s="65"/>
      <c r="G1531" s="63"/>
      <c r="H1531" s="75"/>
    </row>
    <row r="1532" spans="1:8" ht="33.75" x14ac:dyDescent="0.2">
      <c r="A1532" s="68" t="s">
        <v>1145</v>
      </c>
      <c r="B1532" s="67" t="str">
        <f>VLOOKUP(A1532,'Orçamento Sintético'!$A:$H,2,0)</f>
        <v xml:space="preserve"> MPDFT0185 </v>
      </c>
      <c r="C1532" s="67" t="str">
        <f>VLOOKUP(A1532,'Orçamento Sintético'!$A:$H,3,0)</f>
        <v>Próprio</v>
      </c>
      <c r="D1532" s="68" t="str">
        <f>VLOOKUP(A1532,'Orçamento Sintético'!$A:$H,4,0)</f>
        <v>QGN - Painel de distribuição em chapa metálica tamanho 1830x900x400mm, Schneider Eletric linha PRISMA G, padrão TTA conforme ABNT NBR IEC 60439-1, fornecimento e instalação de todos os seus componentes, conforme projeto</v>
      </c>
      <c r="E1532" s="67" t="str">
        <f>VLOOKUP(A1532,'Orçamento Sintético'!$A:$H,5,0)</f>
        <v>un</v>
      </c>
      <c r="F1532" s="113"/>
      <c r="G1532" s="114"/>
      <c r="H1532" s="116">
        <f>SUM(H1533:H1536)</f>
        <v>62204.979999999996</v>
      </c>
    </row>
    <row r="1533" spans="1:8" x14ac:dyDescent="0.2">
      <c r="A1533" s="13" t="str">
        <f>VLOOKUP(B1533,'Insumos e Serviços'!$A:$F,3,0)</f>
        <v>Composição</v>
      </c>
      <c r="B1533" s="12" t="s">
        <v>1703</v>
      </c>
      <c r="C1533" s="12" t="str">
        <f>VLOOKUP(B1533,'Insumos e Serviços'!$A:$F,2,0)</f>
        <v>SINAPI</v>
      </c>
      <c r="D1533" s="13" t="str">
        <f>VLOOKUP(B1533,'Insumos e Serviços'!$A:$F,4,0)</f>
        <v>ENGENHEIRO ELETRICISTA COM ENCARGOS COMPLEMENTARES</v>
      </c>
      <c r="E1533" s="12" t="str">
        <f>VLOOKUP(B1533,'Insumos e Serviços'!$A:$F,5,0)</f>
        <v>H</v>
      </c>
      <c r="F1533" s="66">
        <v>12</v>
      </c>
      <c r="G1533" s="15">
        <f>VLOOKUP(B1533,'Insumos e Serviços'!$A:$F,6,0)</f>
        <v>110.31</v>
      </c>
      <c r="H1533" s="15">
        <f t="shared" ref="H1533:H1536" si="172">TRUNC(F1533*G1533,2)</f>
        <v>1323.72</v>
      </c>
    </row>
    <row r="1534" spans="1:8" x14ac:dyDescent="0.2">
      <c r="A1534" s="13" t="str">
        <f>VLOOKUP(B1534,'Insumos e Serviços'!$A:$F,3,0)</f>
        <v>Composição</v>
      </c>
      <c r="B1534" s="12" t="s">
        <v>3399</v>
      </c>
      <c r="C1534" s="12" t="str">
        <f>VLOOKUP(B1534,'Insumos e Serviços'!$A:$F,2,0)</f>
        <v>SINAPI</v>
      </c>
      <c r="D1534" s="13" t="str">
        <f>VLOOKUP(B1534,'Insumos e Serviços'!$A:$F,4,0)</f>
        <v>ELETRICISTA COM ENCARGOS COMPLEMENTARES</v>
      </c>
      <c r="E1534" s="12" t="str">
        <f>VLOOKUP(B1534,'Insumos e Serviços'!$A:$F,5,0)</f>
        <v>H</v>
      </c>
      <c r="F1534" s="66">
        <v>23</v>
      </c>
      <c r="G1534" s="15">
        <f>VLOOKUP(B1534,'Insumos e Serviços'!$A:$F,6,0)</f>
        <v>23.44</v>
      </c>
      <c r="H1534" s="15">
        <f t="shared" si="172"/>
        <v>539.12</v>
      </c>
    </row>
    <row r="1535" spans="1:8" x14ac:dyDescent="0.2">
      <c r="A1535" s="13" t="str">
        <f>VLOOKUP(B1535,'Insumos e Serviços'!$A:$F,3,0)</f>
        <v>Composição</v>
      </c>
      <c r="B1535" s="12" t="s">
        <v>3397</v>
      </c>
      <c r="C1535" s="12" t="str">
        <f>VLOOKUP(B1535,'Insumos e Serviços'!$A:$F,2,0)</f>
        <v>SINAPI</v>
      </c>
      <c r="D1535" s="13" t="str">
        <f>VLOOKUP(B1535,'Insumos e Serviços'!$A:$F,4,0)</f>
        <v>AUXILIAR DE ELETRICISTA COM ENCARGOS COMPLEMENTARES</v>
      </c>
      <c r="E1535" s="12" t="str">
        <f>VLOOKUP(B1535,'Insumos e Serviços'!$A:$F,5,0)</f>
        <v>H</v>
      </c>
      <c r="F1535" s="66">
        <v>23</v>
      </c>
      <c r="G1535" s="15">
        <f>VLOOKUP(B1535,'Insumos e Serviços'!$A:$F,6,0)</f>
        <v>18.28</v>
      </c>
      <c r="H1535" s="15">
        <f t="shared" si="172"/>
        <v>420.44</v>
      </c>
    </row>
    <row r="1536" spans="1:8" ht="15" thickBot="1" x14ac:dyDescent="0.25">
      <c r="A1536" s="13" t="str">
        <f>VLOOKUP(B1536,'Insumos e Serviços'!$A:$F,3,0)</f>
        <v>Insumo</v>
      </c>
      <c r="B1536" s="12" t="s">
        <v>3315</v>
      </c>
      <c r="C1536" s="12" t="str">
        <f>VLOOKUP(B1536,'Insumos e Serviços'!$A:$F,2,0)</f>
        <v>Próprio</v>
      </c>
      <c r="D1536" s="13" t="str">
        <f>VLOOKUP(B1536,'Insumos e Serviços'!$A:$F,4,0)</f>
        <v>Quadro Elétrico QGN - (PJBZ)</v>
      </c>
      <c r="E1536" s="12" t="str">
        <f>VLOOKUP(B1536,'Insumos e Serviços'!$A:$F,5,0)</f>
        <v>un</v>
      </c>
      <c r="F1536" s="66">
        <v>1</v>
      </c>
      <c r="G1536" s="15">
        <f>VLOOKUP(B1536,'Insumos e Serviços'!$A:$F,6,0)</f>
        <v>59921.7</v>
      </c>
      <c r="H1536" s="15">
        <f t="shared" si="172"/>
        <v>59921.7</v>
      </c>
    </row>
    <row r="1537" spans="1:8" ht="15" thickTop="1" x14ac:dyDescent="0.2">
      <c r="A1537" s="54"/>
      <c r="B1537" s="79"/>
      <c r="C1537" s="54"/>
      <c r="D1537" s="54"/>
      <c r="E1537" s="54"/>
      <c r="F1537" s="54"/>
      <c r="G1537" s="54"/>
      <c r="H1537" s="54"/>
    </row>
    <row r="1538" spans="1:8" ht="33.75" x14ac:dyDescent="0.2">
      <c r="A1538" s="68" t="s">
        <v>1148</v>
      </c>
      <c r="B1538" s="67" t="str">
        <f>VLOOKUP(A1538,'Orçamento Sintético'!$A:$H,2,0)</f>
        <v xml:space="preserve"> MPDFT0186 </v>
      </c>
      <c r="C1538" s="67" t="str">
        <f>VLOOKUP(A1538,'Orçamento Sintético'!$A:$H,3,0)</f>
        <v>Próprio</v>
      </c>
      <c r="D1538" s="68" t="str">
        <f>VLOOKUP(A1538,'Orçamento Sintético'!$A:$H,4,0)</f>
        <v>QGE - Painel de distribuição em chapa metálica tamanho 1830x900x400mm, Schneider Eletric linha PRISMA G, padrão TTA conforme ABNT NBR IEC 60439-1, fornecimento e instalação de todos os seus componentes, conforme projeto</v>
      </c>
      <c r="E1538" s="67" t="str">
        <f>VLOOKUP(A1538,'Orçamento Sintético'!$A:$H,5,0)</f>
        <v>un</v>
      </c>
      <c r="F1538" s="113"/>
      <c r="G1538" s="114"/>
      <c r="H1538" s="116">
        <f>SUM(H1539:H1542)</f>
        <v>52633.810000000005</v>
      </c>
    </row>
    <row r="1539" spans="1:8" x14ac:dyDescent="0.2">
      <c r="A1539" s="13" t="str">
        <f>VLOOKUP(B1539,'Insumos e Serviços'!$A:$F,3,0)</f>
        <v>Composição</v>
      </c>
      <c r="B1539" s="12" t="s">
        <v>1703</v>
      </c>
      <c r="C1539" s="12" t="str">
        <f>VLOOKUP(B1539,'Insumos e Serviços'!$A:$F,2,0)</f>
        <v>SINAPI</v>
      </c>
      <c r="D1539" s="13" t="str">
        <f>VLOOKUP(B1539,'Insumos e Serviços'!$A:$F,4,0)</f>
        <v>ENGENHEIRO ELETRICISTA COM ENCARGOS COMPLEMENTARES</v>
      </c>
      <c r="E1539" s="12" t="str">
        <f>VLOOKUP(B1539,'Insumos e Serviços'!$A:$F,5,0)</f>
        <v>H</v>
      </c>
      <c r="F1539" s="66">
        <v>9</v>
      </c>
      <c r="G1539" s="15">
        <f>VLOOKUP(B1539,'Insumos e Serviços'!$A:$F,6,0)</f>
        <v>110.31</v>
      </c>
      <c r="H1539" s="15">
        <f t="shared" ref="H1539:H1542" si="173">TRUNC(F1539*G1539,2)</f>
        <v>992.79</v>
      </c>
    </row>
    <row r="1540" spans="1:8" x14ac:dyDescent="0.2">
      <c r="A1540" s="13" t="str">
        <f>VLOOKUP(B1540,'Insumos e Serviços'!$A:$F,3,0)</f>
        <v>Composição</v>
      </c>
      <c r="B1540" s="12" t="s">
        <v>3399</v>
      </c>
      <c r="C1540" s="12" t="str">
        <f>VLOOKUP(B1540,'Insumos e Serviços'!$A:$F,2,0)</f>
        <v>SINAPI</v>
      </c>
      <c r="D1540" s="13" t="str">
        <f>VLOOKUP(B1540,'Insumos e Serviços'!$A:$F,4,0)</f>
        <v>ELETRICISTA COM ENCARGOS COMPLEMENTARES</v>
      </c>
      <c r="E1540" s="12" t="str">
        <f>VLOOKUP(B1540,'Insumos e Serviços'!$A:$F,5,0)</f>
        <v>H</v>
      </c>
      <c r="F1540" s="66">
        <v>26</v>
      </c>
      <c r="G1540" s="15">
        <f>VLOOKUP(B1540,'Insumos e Serviços'!$A:$F,6,0)</f>
        <v>23.44</v>
      </c>
      <c r="H1540" s="15">
        <f t="shared" si="173"/>
        <v>609.44000000000005</v>
      </c>
    </row>
    <row r="1541" spans="1:8" x14ac:dyDescent="0.2">
      <c r="A1541" s="13" t="str">
        <f>VLOOKUP(B1541,'Insumos e Serviços'!$A:$F,3,0)</f>
        <v>Composição</v>
      </c>
      <c r="B1541" s="12" t="s">
        <v>3397</v>
      </c>
      <c r="C1541" s="12" t="str">
        <f>VLOOKUP(B1541,'Insumos e Serviços'!$A:$F,2,0)</f>
        <v>SINAPI</v>
      </c>
      <c r="D1541" s="13" t="str">
        <f>VLOOKUP(B1541,'Insumos e Serviços'!$A:$F,4,0)</f>
        <v>AUXILIAR DE ELETRICISTA COM ENCARGOS COMPLEMENTARES</v>
      </c>
      <c r="E1541" s="12" t="str">
        <f>VLOOKUP(B1541,'Insumos e Serviços'!$A:$F,5,0)</f>
        <v>H</v>
      </c>
      <c r="F1541" s="66">
        <v>26</v>
      </c>
      <c r="G1541" s="15">
        <f>VLOOKUP(B1541,'Insumos e Serviços'!$A:$F,6,0)</f>
        <v>18.28</v>
      </c>
      <c r="H1541" s="15">
        <f t="shared" si="173"/>
        <v>475.28</v>
      </c>
    </row>
    <row r="1542" spans="1:8" ht="15" thickBot="1" x14ac:dyDescent="0.25">
      <c r="A1542" s="13" t="str">
        <f>VLOOKUP(B1542,'Insumos e Serviços'!$A:$F,3,0)</f>
        <v>Insumo</v>
      </c>
      <c r="B1542" s="12" t="s">
        <v>3302</v>
      </c>
      <c r="C1542" s="12" t="str">
        <f>VLOOKUP(B1542,'Insumos e Serviços'!$A:$F,2,0)</f>
        <v>Próprio</v>
      </c>
      <c r="D1542" s="13" t="str">
        <f>VLOOKUP(B1542,'Insumos e Serviços'!$A:$F,4,0)</f>
        <v>Quadro Elétrico QGE - (PJBZ)</v>
      </c>
      <c r="E1542" s="12" t="str">
        <f>VLOOKUP(B1542,'Insumos e Serviços'!$A:$F,5,0)</f>
        <v>un</v>
      </c>
      <c r="F1542" s="66">
        <v>1</v>
      </c>
      <c r="G1542" s="15">
        <f>VLOOKUP(B1542,'Insumos e Serviços'!$A:$F,6,0)</f>
        <v>50556.3</v>
      </c>
      <c r="H1542" s="15">
        <f t="shared" si="173"/>
        <v>50556.3</v>
      </c>
    </row>
    <row r="1543" spans="1:8" ht="15" thickTop="1" x14ac:dyDescent="0.2">
      <c r="A1543" s="54"/>
      <c r="B1543" s="79"/>
      <c r="C1543" s="54"/>
      <c r="D1543" s="54"/>
      <c r="E1543" s="54"/>
      <c r="F1543" s="54"/>
      <c r="G1543" s="54"/>
      <c r="H1543" s="54"/>
    </row>
    <row r="1544" spans="1:8" ht="33.75" x14ac:dyDescent="0.2">
      <c r="A1544" s="68" t="s">
        <v>1151</v>
      </c>
      <c r="B1544" s="67" t="str">
        <f>VLOOKUP(A1544,'Orçamento Sintético'!$A:$H,2,0)</f>
        <v xml:space="preserve"> MPDFT0187 </v>
      </c>
      <c r="C1544" s="67" t="str">
        <f>VLOOKUP(A1544,'Orçamento Sintético'!$A:$H,3,0)</f>
        <v>Próprio</v>
      </c>
      <c r="D1544" s="68" t="str">
        <f>VLOOKUP(A1544,'Orçamento Sintético'!$A:$H,4,0)</f>
        <v>QGU - Painel de distribuição em chapa metálica tamanho 1830x900x400mm, Schneider Eletric linha PRISMA G, padrão TTA conforme ABNT NBR IEC 60439-1, fornecimento e instalação de todos os seus componentes, conforme projeto</v>
      </c>
      <c r="E1544" s="67" t="str">
        <f>VLOOKUP(A1544,'Orçamento Sintético'!$A:$H,5,0)</f>
        <v>un</v>
      </c>
      <c r="F1544" s="113"/>
      <c r="G1544" s="114"/>
      <c r="H1544" s="116">
        <f>SUM(H1545:H1548)</f>
        <v>26798.629999999997</v>
      </c>
    </row>
    <row r="1545" spans="1:8" x14ac:dyDescent="0.2">
      <c r="A1545" s="13" t="str">
        <f>VLOOKUP(B1545,'Insumos e Serviços'!$A:$F,3,0)</f>
        <v>Composição</v>
      </c>
      <c r="B1545" s="12" t="s">
        <v>1703</v>
      </c>
      <c r="C1545" s="12" t="str">
        <f>VLOOKUP(B1545,'Insumos e Serviços'!$A:$F,2,0)</f>
        <v>SINAPI</v>
      </c>
      <c r="D1545" s="13" t="str">
        <f>VLOOKUP(B1545,'Insumos e Serviços'!$A:$F,4,0)</f>
        <v>ENGENHEIRO ELETRICISTA COM ENCARGOS COMPLEMENTARES</v>
      </c>
      <c r="E1545" s="12" t="str">
        <f>VLOOKUP(B1545,'Insumos e Serviços'!$A:$F,5,0)</f>
        <v>H</v>
      </c>
      <c r="F1545" s="66">
        <v>9</v>
      </c>
      <c r="G1545" s="15">
        <f>VLOOKUP(B1545,'Insumos e Serviços'!$A:$F,6,0)</f>
        <v>110.31</v>
      </c>
      <c r="H1545" s="15">
        <f t="shared" ref="H1545:H1548" si="174">TRUNC(F1545*G1545,2)</f>
        <v>992.79</v>
      </c>
    </row>
    <row r="1546" spans="1:8" x14ac:dyDescent="0.2">
      <c r="A1546" s="13" t="str">
        <f>VLOOKUP(B1546,'Insumos e Serviços'!$A:$F,3,0)</f>
        <v>Composição</v>
      </c>
      <c r="B1546" s="12" t="s">
        <v>3399</v>
      </c>
      <c r="C1546" s="12" t="str">
        <f>VLOOKUP(B1546,'Insumos e Serviços'!$A:$F,2,0)</f>
        <v>SINAPI</v>
      </c>
      <c r="D1546" s="13" t="str">
        <f>VLOOKUP(B1546,'Insumos e Serviços'!$A:$F,4,0)</f>
        <v>ELETRICISTA COM ENCARGOS COMPLEMENTARES</v>
      </c>
      <c r="E1546" s="12" t="str">
        <f>VLOOKUP(B1546,'Insumos e Serviços'!$A:$F,5,0)</f>
        <v>H</v>
      </c>
      <c r="F1546" s="66">
        <v>7</v>
      </c>
      <c r="G1546" s="15">
        <f>VLOOKUP(B1546,'Insumos e Serviços'!$A:$F,6,0)</f>
        <v>23.44</v>
      </c>
      <c r="H1546" s="15">
        <f t="shared" si="174"/>
        <v>164.08</v>
      </c>
    </row>
    <row r="1547" spans="1:8" x14ac:dyDescent="0.2">
      <c r="A1547" s="13" t="str">
        <f>VLOOKUP(B1547,'Insumos e Serviços'!$A:$F,3,0)</f>
        <v>Composição</v>
      </c>
      <c r="B1547" s="12" t="s">
        <v>3397</v>
      </c>
      <c r="C1547" s="12" t="str">
        <f>VLOOKUP(B1547,'Insumos e Serviços'!$A:$F,2,0)</f>
        <v>SINAPI</v>
      </c>
      <c r="D1547" s="13" t="str">
        <f>VLOOKUP(B1547,'Insumos e Serviços'!$A:$F,4,0)</f>
        <v>AUXILIAR DE ELETRICISTA COM ENCARGOS COMPLEMENTARES</v>
      </c>
      <c r="E1547" s="12" t="str">
        <f>VLOOKUP(B1547,'Insumos e Serviços'!$A:$F,5,0)</f>
        <v>H</v>
      </c>
      <c r="F1547" s="66">
        <v>7</v>
      </c>
      <c r="G1547" s="15">
        <f>VLOOKUP(B1547,'Insumos e Serviços'!$A:$F,6,0)</f>
        <v>18.28</v>
      </c>
      <c r="H1547" s="15">
        <f t="shared" si="174"/>
        <v>127.96</v>
      </c>
    </row>
    <row r="1548" spans="1:8" ht="15" thickBot="1" x14ac:dyDescent="0.25">
      <c r="A1548" s="13" t="str">
        <f>VLOOKUP(B1548,'Insumos e Serviços'!$A:$F,3,0)</f>
        <v>Insumo</v>
      </c>
      <c r="B1548" s="12" t="s">
        <v>3255</v>
      </c>
      <c r="C1548" s="12" t="str">
        <f>VLOOKUP(B1548,'Insumos e Serviços'!$A:$F,2,0)</f>
        <v>Próprio</v>
      </c>
      <c r="D1548" s="13" t="str">
        <f>VLOOKUP(B1548,'Insumos e Serviços'!$A:$F,4,0)</f>
        <v>Quadro Elétrico QGU - (PJBZ)</v>
      </c>
      <c r="E1548" s="12" t="str">
        <f>VLOOKUP(B1548,'Insumos e Serviços'!$A:$F,5,0)</f>
        <v>un</v>
      </c>
      <c r="F1548" s="66">
        <v>1</v>
      </c>
      <c r="G1548" s="15">
        <f>VLOOKUP(B1548,'Insumos e Serviços'!$A:$F,6,0)</f>
        <v>25513.8</v>
      </c>
      <c r="H1548" s="15">
        <f t="shared" si="174"/>
        <v>25513.8</v>
      </c>
    </row>
    <row r="1549" spans="1:8" ht="15" thickTop="1" x14ac:dyDescent="0.2">
      <c r="A1549" s="54"/>
      <c r="B1549" s="79"/>
      <c r="C1549" s="54"/>
      <c r="D1549" s="54"/>
      <c r="E1549" s="54"/>
      <c r="F1549" s="54"/>
      <c r="G1549" s="54"/>
      <c r="H1549" s="54"/>
    </row>
    <row r="1550" spans="1:8" ht="33.75" x14ac:dyDescent="0.2">
      <c r="A1550" s="68" t="s">
        <v>1154</v>
      </c>
      <c r="B1550" s="67" t="str">
        <f>VLOOKUP(A1550,'Orçamento Sintético'!$A:$H,2,0)</f>
        <v xml:space="preserve"> MPDFT0188 </v>
      </c>
      <c r="C1550" s="67" t="str">
        <f>VLOOKUP(A1550,'Orçamento Sintético'!$A:$H,3,0)</f>
        <v>Próprio</v>
      </c>
      <c r="D1550" s="68" t="str">
        <f>VLOOKUP(A1550,'Orçamento Sintético'!$A:$H,4,0)</f>
        <v>QTN-SS - Quadro de distribuição de sobrepor, 600x550x136mm - Pragma PRA20324, fab. Schneider, fornecimento e instalação de todos os seus componentes, conforme projeto</v>
      </c>
      <c r="E1550" s="67" t="str">
        <f>VLOOKUP(A1550,'Orçamento Sintético'!$A:$H,5,0)</f>
        <v>un</v>
      </c>
      <c r="F1550" s="113"/>
      <c r="G1550" s="114"/>
      <c r="H1550" s="116">
        <f>SUM(H1551:H1553)</f>
        <v>21077.72</v>
      </c>
    </row>
    <row r="1551" spans="1:8" x14ac:dyDescent="0.2">
      <c r="A1551" s="13" t="str">
        <f>VLOOKUP(B1551,'Insumos e Serviços'!$A:$F,3,0)</f>
        <v>Composição</v>
      </c>
      <c r="B1551" s="12" t="s">
        <v>3399</v>
      </c>
      <c r="C1551" s="12" t="str">
        <f>VLOOKUP(B1551,'Insumos e Serviços'!$A:$F,2,0)</f>
        <v>SINAPI</v>
      </c>
      <c r="D1551" s="13" t="str">
        <f>VLOOKUP(B1551,'Insumos e Serviços'!$A:$F,4,0)</f>
        <v>ELETRICISTA COM ENCARGOS COMPLEMENTARES</v>
      </c>
      <c r="E1551" s="12" t="str">
        <f>VLOOKUP(B1551,'Insumos e Serviços'!$A:$F,5,0)</f>
        <v>H</v>
      </c>
      <c r="F1551" s="66">
        <v>16</v>
      </c>
      <c r="G1551" s="15">
        <f>VLOOKUP(B1551,'Insumos e Serviços'!$A:$F,6,0)</f>
        <v>23.44</v>
      </c>
      <c r="H1551" s="15">
        <f t="shared" ref="H1551:H1553" si="175">TRUNC(F1551*G1551,2)</f>
        <v>375.04</v>
      </c>
    </row>
    <row r="1552" spans="1:8" x14ac:dyDescent="0.2">
      <c r="A1552" s="13" t="str">
        <f>VLOOKUP(B1552,'Insumos e Serviços'!$A:$F,3,0)</f>
        <v>Composição</v>
      </c>
      <c r="B1552" s="12" t="s">
        <v>3397</v>
      </c>
      <c r="C1552" s="12" t="str">
        <f>VLOOKUP(B1552,'Insumos e Serviços'!$A:$F,2,0)</f>
        <v>SINAPI</v>
      </c>
      <c r="D1552" s="13" t="str">
        <f>VLOOKUP(B1552,'Insumos e Serviços'!$A:$F,4,0)</f>
        <v>AUXILIAR DE ELETRICISTA COM ENCARGOS COMPLEMENTARES</v>
      </c>
      <c r="E1552" s="12" t="str">
        <f>VLOOKUP(B1552,'Insumos e Serviços'!$A:$F,5,0)</f>
        <v>H</v>
      </c>
      <c r="F1552" s="66">
        <v>16</v>
      </c>
      <c r="G1552" s="15">
        <f>VLOOKUP(B1552,'Insumos e Serviços'!$A:$F,6,0)</f>
        <v>18.28</v>
      </c>
      <c r="H1552" s="15">
        <f t="shared" si="175"/>
        <v>292.48</v>
      </c>
    </row>
    <row r="1553" spans="1:8" ht="15" thickBot="1" x14ac:dyDescent="0.25">
      <c r="A1553" s="13" t="str">
        <f>VLOOKUP(B1553,'Insumos e Serviços'!$A:$F,3,0)</f>
        <v>Insumo</v>
      </c>
      <c r="B1553" s="12" t="s">
        <v>3222</v>
      </c>
      <c r="C1553" s="12" t="str">
        <f>VLOOKUP(B1553,'Insumos e Serviços'!$A:$F,2,0)</f>
        <v>Próprio</v>
      </c>
      <c r="D1553" s="13" t="str">
        <f>VLOOKUP(B1553,'Insumos e Serviços'!$A:$F,4,0)</f>
        <v>Quadro Elétrico QTN-SS - (PJBZ)</v>
      </c>
      <c r="E1553" s="12" t="str">
        <f>VLOOKUP(B1553,'Insumos e Serviços'!$A:$F,5,0)</f>
        <v>un</v>
      </c>
      <c r="F1553" s="66">
        <v>1.5</v>
      </c>
      <c r="G1553" s="15">
        <f>VLOOKUP(B1553,'Insumos e Serviços'!$A:$F,6,0)</f>
        <v>13606.8</v>
      </c>
      <c r="H1553" s="15">
        <f t="shared" si="175"/>
        <v>20410.2</v>
      </c>
    </row>
    <row r="1554" spans="1:8" ht="15" thickTop="1" x14ac:dyDescent="0.2">
      <c r="A1554" s="54"/>
      <c r="B1554" s="79"/>
      <c r="C1554" s="54"/>
      <c r="D1554" s="54"/>
      <c r="E1554" s="54"/>
      <c r="F1554" s="54"/>
      <c r="G1554" s="54"/>
      <c r="H1554" s="54"/>
    </row>
    <row r="1555" spans="1:8" ht="33.75" x14ac:dyDescent="0.2">
      <c r="A1555" s="68" t="s">
        <v>1157</v>
      </c>
      <c r="B1555" s="67" t="str">
        <f>VLOOKUP(A1555,'Orçamento Sintético'!$A:$H,2,0)</f>
        <v xml:space="preserve"> MPDFT0189 </v>
      </c>
      <c r="C1555" s="67" t="str">
        <f>VLOOKUP(A1555,'Orçamento Sintético'!$A:$H,3,0)</f>
        <v>Próprio</v>
      </c>
      <c r="D1555" s="68" t="str">
        <f>VLOOKUP(A1555,'Orçamento Sintético'!$A:$H,4,0)</f>
        <v>QTE-1P - Quadro de distribuição de sobrepor, 600x550x136mm - Pragma PRA20324, fab. Schneider, fornecimento e instalação de todos os seus componentes, conforme projeto</v>
      </c>
      <c r="E1555" s="67" t="str">
        <f>VLOOKUP(A1555,'Orçamento Sintético'!$A:$H,5,0)</f>
        <v>un</v>
      </c>
      <c r="F1555" s="113"/>
      <c r="G1555" s="114"/>
      <c r="H1555" s="116">
        <f>SUM(H1556:H1558)</f>
        <v>11870.76</v>
      </c>
    </row>
    <row r="1556" spans="1:8" x14ac:dyDescent="0.2">
      <c r="A1556" s="13" t="str">
        <f>VLOOKUP(B1556,'Insumos e Serviços'!$A:$F,3,0)</f>
        <v>Composição</v>
      </c>
      <c r="B1556" s="12" t="s">
        <v>3399</v>
      </c>
      <c r="C1556" s="12" t="str">
        <f>VLOOKUP(B1556,'Insumos e Serviços'!$A:$F,2,0)</f>
        <v>SINAPI</v>
      </c>
      <c r="D1556" s="13" t="str">
        <f>VLOOKUP(B1556,'Insumos e Serviços'!$A:$F,4,0)</f>
        <v>ELETRICISTA COM ENCARGOS COMPLEMENTARES</v>
      </c>
      <c r="E1556" s="12" t="str">
        <f>VLOOKUP(B1556,'Insumos e Serviços'!$A:$F,5,0)</f>
        <v>H</v>
      </c>
      <c r="F1556" s="66">
        <v>13</v>
      </c>
      <c r="G1556" s="15">
        <f>VLOOKUP(B1556,'Insumos e Serviços'!$A:$F,6,0)</f>
        <v>23.44</v>
      </c>
      <c r="H1556" s="15">
        <f t="shared" ref="H1556:H1558" si="176">TRUNC(F1556*G1556,2)</f>
        <v>304.72000000000003</v>
      </c>
    </row>
    <row r="1557" spans="1:8" x14ac:dyDescent="0.2">
      <c r="A1557" s="13" t="str">
        <f>VLOOKUP(B1557,'Insumos e Serviços'!$A:$F,3,0)</f>
        <v>Composição</v>
      </c>
      <c r="B1557" s="12" t="s">
        <v>3397</v>
      </c>
      <c r="C1557" s="12" t="str">
        <f>VLOOKUP(B1557,'Insumos e Serviços'!$A:$F,2,0)</f>
        <v>SINAPI</v>
      </c>
      <c r="D1557" s="13" t="str">
        <f>VLOOKUP(B1557,'Insumos e Serviços'!$A:$F,4,0)</f>
        <v>AUXILIAR DE ELETRICISTA COM ENCARGOS COMPLEMENTARES</v>
      </c>
      <c r="E1557" s="12" t="str">
        <f>VLOOKUP(B1557,'Insumos e Serviços'!$A:$F,5,0)</f>
        <v>H</v>
      </c>
      <c r="F1557" s="66">
        <v>13</v>
      </c>
      <c r="G1557" s="15">
        <f>VLOOKUP(B1557,'Insumos e Serviços'!$A:$F,6,0)</f>
        <v>18.28</v>
      </c>
      <c r="H1557" s="15">
        <f t="shared" si="176"/>
        <v>237.64</v>
      </c>
    </row>
    <row r="1558" spans="1:8" ht="15" thickBot="1" x14ac:dyDescent="0.25">
      <c r="A1558" s="13" t="str">
        <f>VLOOKUP(B1558,'Insumos e Serviços'!$A:$F,3,0)</f>
        <v>Insumo</v>
      </c>
      <c r="B1558" s="12" t="s">
        <v>3138</v>
      </c>
      <c r="C1558" s="12" t="str">
        <f>VLOOKUP(B1558,'Insumos e Serviços'!$A:$F,2,0)</f>
        <v>Próprio</v>
      </c>
      <c r="D1558" s="13" t="str">
        <f>VLOOKUP(B1558,'Insumos e Serviços'!$A:$F,4,0)</f>
        <v>Quadro Elétrico QTE-1P - (PJBZ)</v>
      </c>
      <c r="E1558" s="12" t="str">
        <f>VLOOKUP(B1558,'Insumos e Serviços'!$A:$F,5,0)</f>
        <v>un</v>
      </c>
      <c r="F1558" s="66">
        <v>1</v>
      </c>
      <c r="G1558" s="15">
        <f>VLOOKUP(B1558,'Insumos e Serviços'!$A:$F,6,0)</f>
        <v>11328.4</v>
      </c>
      <c r="H1558" s="15">
        <f t="shared" si="176"/>
        <v>11328.4</v>
      </c>
    </row>
    <row r="1559" spans="1:8" ht="15" thickTop="1" x14ac:dyDescent="0.2">
      <c r="A1559" s="54"/>
      <c r="B1559" s="79"/>
      <c r="C1559" s="54"/>
      <c r="D1559" s="54"/>
      <c r="E1559" s="54"/>
      <c r="F1559" s="54"/>
      <c r="G1559" s="54"/>
      <c r="H1559" s="54"/>
    </row>
    <row r="1560" spans="1:8" ht="33.75" x14ac:dyDescent="0.2">
      <c r="A1560" s="68" t="s">
        <v>1160</v>
      </c>
      <c r="B1560" s="67" t="str">
        <f>VLOOKUP(A1560,'Orçamento Sintético'!$A:$H,2,0)</f>
        <v xml:space="preserve"> MPDFT0190 </v>
      </c>
      <c r="C1560" s="67" t="str">
        <f>VLOOKUP(A1560,'Orçamento Sintético'!$A:$H,3,0)</f>
        <v>Próprio</v>
      </c>
      <c r="D1560" s="68" t="str">
        <f>VLOOKUP(A1560,'Orçamento Sintético'!$A:$H,4,0)</f>
        <v>QTE-TE - Quadro de distribuição de sobrepor, 600x550x136mm - Pragma PRA20324, fab. Schneider, fornecimento e instalação de todos os seus componentes, conforme projeto</v>
      </c>
      <c r="E1560" s="67" t="str">
        <f>VLOOKUP(A1560,'Orçamento Sintético'!$A:$H,5,0)</f>
        <v>un</v>
      </c>
      <c r="F1560" s="113"/>
      <c r="G1560" s="114"/>
      <c r="H1560" s="116">
        <f>SUM(H1561:H1563)</f>
        <v>13053.68</v>
      </c>
    </row>
    <row r="1561" spans="1:8" x14ac:dyDescent="0.2">
      <c r="A1561" s="13" t="str">
        <f>VLOOKUP(B1561,'Insumos e Serviços'!$A:$F,3,0)</f>
        <v>Composição</v>
      </c>
      <c r="B1561" s="12" t="s">
        <v>3399</v>
      </c>
      <c r="C1561" s="12" t="str">
        <f>VLOOKUP(B1561,'Insumos e Serviços'!$A:$F,2,0)</f>
        <v>SINAPI</v>
      </c>
      <c r="D1561" s="13" t="str">
        <f>VLOOKUP(B1561,'Insumos e Serviços'!$A:$F,4,0)</f>
        <v>ELETRICISTA COM ENCARGOS COMPLEMENTARES</v>
      </c>
      <c r="E1561" s="12" t="str">
        <f>VLOOKUP(B1561,'Insumos e Serviços'!$A:$F,5,0)</f>
        <v>H</v>
      </c>
      <c r="F1561" s="66">
        <v>14</v>
      </c>
      <c r="G1561" s="15">
        <f>VLOOKUP(B1561,'Insumos e Serviços'!$A:$F,6,0)</f>
        <v>23.44</v>
      </c>
      <c r="H1561" s="15">
        <f t="shared" ref="H1561:H1563" si="177">TRUNC(F1561*G1561,2)</f>
        <v>328.16</v>
      </c>
    </row>
    <row r="1562" spans="1:8" x14ac:dyDescent="0.2">
      <c r="A1562" s="13" t="str">
        <f>VLOOKUP(B1562,'Insumos e Serviços'!$A:$F,3,0)</f>
        <v>Composição</v>
      </c>
      <c r="B1562" s="12" t="s">
        <v>3397</v>
      </c>
      <c r="C1562" s="12" t="str">
        <f>VLOOKUP(B1562,'Insumos e Serviços'!$A:$F,2,0)</f>
        <v>SINAPI</v>
      </c>
      <c r="D1562" s="13" t="str">
        <f>VLOOKUP(B1562,'Insumos e Serviços'!$A:$F,4,0)</f>
        <v>AUXILIAR DE ELETRICISTA COM ENCARGOS COMPLEMENTARES</v>
      </c>
      <c r="E1562" s="12" t="str">
        <f>VLOOKUP(B1562,'Insumos e Serviços'!$A:$F,5,0)</f>
        <v>H</v>
      </c>
      <c r="F1562" s="66">
        <v>14</v>
      </c>
      <c r="G1562" s="15">
        <f>VLOOKUP(B1562,'Insumos e Serviços'!$A:$F,6,0)</f>
        <v>18.28</v>
      </c>
      <c r="H1562" s="15">
        <f t="shared" si="177"/>
        <v>255.92</v>
      </c>
    </row>
    <row r="1563" spans="1:8" ht="15" thickBot="1" x14ac:dyDescent="0.25">
      <c r="A1563" s="13" t="str">
        <f>VLOOKUP(B1563,'Insumos e Serviços'!$A:$F,3,0)</f>
        <v>Insumo</v>
      </c>
      <c r="B1563" s="12" t="s">
        <v>3158</v>
      </c>
      <c r="C1563" s="12" t="str">
        <f>VLOOKUP(B1563,'Insumos e Serviços'!$A:$F,2,0)</f>
        <v>Próprio</v>
      </c>
      <c r="D1563" s="13" t="str">
        <f>VLOOKUP(B1563,'Insumos e Serviços'!$A:$F,4,0)</f>
        <v>Quadro Elétrico QTE-TE - (PJBZ)</v>
      </c>
      <c r="E1563" s="12" t="str">
        <f>VLOOKUP(B1563,'Insumos e Serviços'!$A:$F,5,0)</f>
        <v>un</v>
      </c>
      <c r="F1563" s="66">
        <v>1</v>
      </c>
      <c r="G1563" s="15">
        <f>VLOOKUP(B1563,'Insumos e Serviços'!$A:$F,6,0)</f>
        <v>12469.6</v>
      </c>
      <c r="H1563" s="15">
        <f t="shared" si="177"/>
        <v>12469.6</v>
      </c>
    </row>
    <row r="1564" spans="1:8" ht="15" thickTop="1" x14ac:dyDescent="0.2">
      <c r="A1564" s="54"/>
      <c r="B1564" s="79"/>
      <c r="C1564" s="54"/>
      <c r="D1564" s="54"/>
      <c r="E1564" s="54"/>
      <c r="F1564" s="54"/>
      <c r="G1564" s="54"/>
      <c r="H1564" s="54"/>
    </row>
    <row r="1565" spans="1:8" ht="33.75" x14ac:dyDescent="0.2">
      <c r="A1565" s="68" t="s">
        <v>1163</v>
      </c>
      <c r="B1565" s="67" t="str">
        <f>VLOOKUP(A1565,'Orçamento Sintético'!$A:$H,2,0)</f>
        <v xml:space="preserve"> MPDFT0191 </v>
      </c>
      <c r="C1565" s="67" t="str">
        <f>VLOOKUP(A1565,'Orçamento Sintético'!$A:$H,3,0)</f>
        <v>Próprio</v>
      </c>
      <c r="D1565" s="68" t="str">
        <f>VLOOKUP(A1565,'Orçamento Sintético'!$A:$H,4,0)</f>
        <v>QTE-SS - Quadro de distribuição de sobrepor, 600x550x136mm - Pragma PRA20324, fab. Schneider, fornecimento e instalação de todos os seus componentes, conforme projeto</v>
      </c>
      <c r="E1565" s="67" t="str">
        <f>VLOOKUP(A1565,'Orçamento Sintético'!$A:$H,5,0)</f>
        <v>un</v>
      </c>
      <c r="F1565" s="113"/>
      <c r="G1565" s="114"/>
      <c r="H1565" s="116">
        <f>SUM(H1566:H1568)</f>
        <v>12525.28</v>
      </c>
    </row>
    <row r="1566" spans="1:8" x14ac:dyDescent="0.2">
      <c r="A1566" s="13" t="str">
        <f>VLOOKUP(B1566,'Insumos e Serviços'!$A:$F,3,0)</f>
        <v>Composição</v>
      </c>
      <c r="B1566" s="12" t="s">
        <v>3399</v>
      </c>
      <c r="C1566" s="12" t="str">
        <f>VLOOKUP(B1566,'Insumos e Serviços'!$A:$F,2,0)</f>
        <v>SINAPI</v>
      </c>
      <c r="D1566" s="13" t="str">
        <f>VLOOKUP(B1566,'Insumos e Serviços'!$A:$F,4,0)</f>
        <v>ELETRICISTA COM ENCARGOS COMPLEMENTARES</v>
      </c>
      <c r="E1566" s="12" t="str">
        <f>VLOOKUP(B1566,'Insumos e Serviços'!$A:$F,5,0)</f>
        <v>H</v>
      </c>
      <c r="F1566" s="66">
        <v>14</v>
      </c>
      <c r="G1566" s="15">
        <f>VLOOKUP(B1566,'Insumos e Serviços'!$A:$F,6,0)</f>
        <v>23.44</v>
      </c>
      <c r="H1566" s="15">
        <f t="shared" ref="H1566:H1568" si="178">TRUNC(F1566*G1566,2)</f>
        <v>328.16</v>
      </c>
    </row>
    <row r="1567" spans="1:8" x14ac:dyDescent="0.2">
      <c r="A1567" s="13" t="str">
        <f>VLOOKUP(B1567,'Insumos e Serviços'!$A:$F,3,0)</f>
        <v>Composição</v>
      </c>
      <c r="B1567" s="12" t="s">
        <v>3397</v>
      </c>
      <c r="C1567" s="12" t="str">
        <f>VLOOKUP(B1567,'Insumos e Serviços'!$A:$F,2,0)</f>
        <v>SINAPI</v>
      </c>
      <c r="D1567" s="13" t="str">
        <f>VLOOKUP(B1567,'Insumos e Serviços'!$A:$F,4,0)</f>
        <v>AUXILIAR DE ELETRICISTA COM ENCARGOS COMPLEMENTARES</v>
      </c>
      <c r="E1567" s="12" t="str">
        <f>VLOOKUP(B1567,'Insumos e Serviços'!$A:$F,5,0)</f>
        <v>H</v>
      </c>
      <c r="F1567" s="66">
        <v>14</v>
      </c>
      <c r="G1567" s="15">
        <f>VLOOKUP(B1567,'Insumos e Serviços'!$A:$F,6,0)</f>
        <v>18.28</v>
      </c>
      <c r="H1567" s="15">
        <f t="shared" si="178"/>
        <v>255.92</v>
      </c>
    </row>
    <row r="1568" spans="1:8" ht="15" thickBot="1" x14ac:dyDescent="0.25">
      <c r="A1568" s="13" t="str">
        <f>VLOOKUP(B1568,'Insumos e Serviços'!$A:$F,3,0)</f>
        <v>Insumo</v>
      </c>
      <c r="B1568" s="12" t="s">
        <v>3150</v>
      </c>
      <c r="C1568" s="12" t="str">
        <f>VLOOKUP(B1568,'Insumos e Serviços'!$A:$F,2,0)</f>
        <v>Próprio</v>
      </c>
      <c r="D1568" s="13" t="str">
        <f>VLOOKUP(B1568,'Insumos e Serviços'!$A:$F,4,0)</f>
        <v>Quadro Elétrico QTE-SS - (PJBZ)</v>
      </c>
      <c r="E1568" s="12" t="str">
        <f>VLOOKUP(B1568,'Insumos e Serviços'!$A:$F,5,0)</f>
        <v>un</v>
      </c>
      <c r="F1568" s="66">
        <v>1</v>
      </c>
      <c r="G1568" s="15">
        <f>VLOOKUP(B1568,'Insumos e Serviços'!$A:$F,6,0)</f>
        <v>11941.2</v>
      </c>
      <c r="H1568" s="15">
        <f t="shared" si="178"/>
        <v>11941.2</v>
      </c>
    </row>
    <row r="1569" spans="1:8" ht="15" thickTop="1" x14ac:dyDescent="0.2">
      <c r="A1569" s="54"/>
      <c r="B1569" s="79"/>
      <c r="C1569" s="54"/>
      <c r="D1569" s="54"/>
      <c r="E1569" s="54"/>
      <c r="F1569" s="54"/>
      <c r="G1569" s="54"/>
      <c r="H1569" s="54"/>
    </row>
    <row r="1570" spans="1:8" ht="33.75" x14ac:dyDescent="0.2">
      <c r="A1570" s="68" t="s">
        <v>1166</v>
      </c>
      <c r="B1570" s="67" t="str">
        <f>VLOOKUP(A1570,'Orçamento Sintético'!$A:$H,2,0)</f>
        <v xml:space="preserve"> MPDFT0192 </v>
      </c>
      <c r="C1570" s="67" t="str">
        <f>VLOOKUP(A1570,'Orçamento Sintético'!$A:$H,3,0)</f>
        <v>Próprio</v>
      </c>
      <c r="D1570" s="68" t="str">
        <f>VLOOKUP(A1570,'Orçamento Sintético'!$A:$H,4,0)</f>
        <v>QTU-1P - Quadro de distribuição de sobrepor, 600x550x136mm - Pragma PRA20324, fab. Schneider, fornecimento e instalação de todos os seus componentes, conforme projeto</v>
      </c>
      <c r="E1570" s="67" t="str">
        <f>VLOOKUP(A1570,'Orçamento Sintético'!$A:$H,5,0)</f>
        <v>un</v>
      </c>
      <c r="F1570" s="113"/>
      <c r="G1570" s="114"/>
      <c r="H1570" s="116">
        <f>SUM(H1571:H1573)</f>
        <v>9937.32</v>
      </c>
    </row>
    <row r="1571" spans="1:8" x14ac:dyDescent="0.2">
      <c r="A1571" s="13" t="str">
        <f>VLOOKUP(B1571,'Insumos e Serviços'!$A:$F,3,0)</f>
        <v>Composição</v>
      </c>
      <c r="B1571" s="12" t="s">
        <v>3399</v>
      </c>
      <c r="C1571" s="12" t="str">
        <f>VLOOKUP(B1571,'Insumos e Serviços'!$A:$F,2,0)</f>
        <v>SINAPI</v>
      </c>
      <c r="D1571" s="13" t="str">
        <f>VLOOKUP(B1571,'Insumos e Serviços'!$A:$F,4,0)</f>
        <v>ELETRICISTA COM ENCARGOS COMPLEMENTARES</v>
      </c>
      <c r="E1571" s="12" t="str">
        <f>VLOOKUP(B1571,'Insumos e Serviços'!$A:$F,5,0)</f>
        <v>H</v>
      </c>
      <c r="F1571" s="66">
        <v>11</v>
      </c>
      <c r="G1571" s="15">
        <f>VLOOKUP(B1571,'Insumos e Serviços'!$A:$F,6,0)</f>
        <v>23.44</v>
      </c>
      <c r="H1571" s="15">
        <f t="shared" ref="H1571:H1573" si="179">TRUNC(F1571*G1571,2)</f>
        <v>257.83999999999997</v>
      </c>
    </row>
    <row r="1572" spans="1:8" x14ac:dyDescent="0.2">
      <c r="A1572" s="13" t="str">
        <f>VLOOKUP(B1572,'Insumos e Serviços'!$A:$F,3,0)</f>
        <v>Composição</v>
      </c>
      <c r="B1572" s="12" t="s">
        <v>3397</v>
      </c>
      <c r="C1572" s="12" t="str">
        <f>VLOOKUP(B1572,'Insumos e Serviços'!$A:$F,2,0)</f>
        <v>SINAPI</v>
      </c>
      <c r="D1572" s="13" t="str">
        <f>VLOOKUP(B1572,'Insumos e Serviços'!$A:$F,4,0)</f>
        <v>AUXILIAR DE ELETRICISTA COM ENCARGOS COMPLEMENTARES</v>
      </c>
      <c r="E1572" s="12" t="str">
        <f>VLOOKUP(B1572,'Insumos e Serviços'!$A:$F,5,0)</f>
        <v>H</v>
      </c>
      <c r="F1572" s="66">
        <v>11</v>
      </c>
      <c r="G1572" s="15">
        <f>VLOOKUP(B1572,'Insumos e Serviços'!$A:$F,6,0)</f>
        <v>18.28</v>
      </c>
      <c r="H1572" s="15">
        <f t="shared" si="179"/>
        <v>201.08</v>
      </c>
    </row>
    <row r="1573" spans="1:8" ht="15" thickBot="1" x14ac:dyDescent="0.25">
      <c r="A1573" s="13" t="str">
        <f>VLOOKUP(B1573,'Insumos e Serviços'!$A:$F,3,0)</f>
        <v>Insumo</v>
      </c>
      <c r="B1573" s="12" t="s">
        <v>3110</v>
      </c>
      <c r="C1573" s="12" t="str">
        <f>VLOOKUP(B1573,'Insumos e Serviços'!$A:$F,2,0)</f>
        <v>Próprio</v>
      </c>
      <c r="D1573" s="13" t="str">
        <f>VLOOKUP(B1573,'Insumos e Serviços'!$A:$F,4,0)</f>
        <v>Quadro Elétrico QTU-1P - (PJBZ)</v>
      </c>
      <c r="E1573" s="12" t="str">
        <f>VLOOKUP(B1573,'Insumos e Serviços'!$A:$F,5,0)</f>
        <v>un</v>
      </c>
      <c r="F1573" s="66">
        <v>1</v>
      </c>
      <c r="G1573" s="15">
        <f>VLOOKUP(B1573,'Insumos e Serviços'!$A:$F,6,0)</f>
        <v>9478.4</v>
      </c>
      <c r="H1573" s="15">
        <f t="shared" si="179"/>
        <v>9478.4</v>
      </c>
    </row>
    <row r="1574" spans="1:8" ht="15" thickTop="1" x14ac:dyDescent="0.2">
      <c r="A1574" s="54"/>
      <c r="B1574" s="79"/>
      <c r="C1574" s="54"/>
      <c r="D1574" s="54"/>
      <c r="E1574" s="54"/>
      <c r="F1574" s="54"/>
      <c r="G1574" s="54"/>
      <c r="H1574" s="54"/>
    </row>
    <row r="1575" spans="1:8" ht="33.75" x14ac:dyDescent="0.2">
      <c r="A1575" s="68" t="s">
        <v>1169</v>
      </c>
      <c r="B1575" s="67" t="str">
        <f>VLOOKUP(A1575,'Orçamento Sintético'!$A:$H,2,0)</f>
        <v xml:space="preserve"> MPDFT0193 </v>
      </c>
      <c r="C1575" s="67" t="str">
        <f>VLOOKUP(A1575,'Orçamento Sintético'!$A:$H,3,0)</f>
        <v>Próprio</v>
      </c>
      <c r="D1575" s="68" t="str">
        <f>VLOOKUP(A1575,'Orçamento Sintético'!$A:$H,4,0)</f>
        <v>QTU-TE - Quadro de distribuição de sobrepor, 600x550x136mm - Pragma PRA20324, fab. Schneider, fornecimento e instalação de todos os seus componentes, conforme projeto</v>
      </c>
      <c r="E1575" s="67" t="str">
        <f>VLOOKUP(A1575,'Orçamento Sintético'!$A:$H,5,0)</f>
        <v>un</v>
      </c>
      <c r="F1575" s="113"/>
      <c r="G1575" s="114"/>
      <c r="H1575" s="116">
        <f>SUM(H1576:H1578)</f>
        <v>9953.6200000000008</v>
      </c>
    </row>
    <row r="1576" spans="1:8" x14ac:dyDescent="0.2">
      <c r="A1576" s="13" t="str">
        <f>VLOOKUP(B1576,'Insumos e Serviços'!$A:$F,3,0)</f>
        <v>Composição</v>
      </c>
      <c r="B1576" s="12" t="s">
        <v>3399</v>
      </c>
      <c r="C1576" s="12" t="str">
        <f>VLOOKUP(B1576,'Insumos e Serviços'!$A:$F,2,0)</f>
        <v>SINAPI</v>
      </c>
      <c r="D1576" s="13" t="str">
        <f>VLOOKUP(B1576,'Insumos e Serviços'!$A:$F,4,0)</f>
        <v>ELETRICISTA COM ENCARGOS COMPLEMENTARES</v>
      </c>
      <c r="E1576" s="12" t="str">
        <f>VLOOKUP(B1576,'Insumos e Serviços'!$A:$F,5,0)</f>
        <v>H</v>
      </c>
      <c r="F1576" s="66">
        <v>11</v>
      </c>
      <c r="G1576" s="15">
        <f>VLOOKUP(B1576,'Insumos e Serviços'!$A:$F,6,0)</f>
        <v>23.44</v>
      </c>
      <c r="H1576" s="15">
        <f t="shared" ref="H1576:H1578" si="180">TRUNC(F1576*G1576,2)</f>
        <v>257.83999999999997</v>
      </c>
    </row>
    <row r="1577" spans="1:8" x14ac:dyDescent="0.2">
      <c r="A1577" s="13" t="str">
        <f>VLOOKUP(B1577,'Insumos e Serviços'!$A:$F,3,0)</f>
        <v>Composição</v>
      </c>
      <c r="B1577" s="12" t="s">
        <v>3397</v>
      </c>
      <c r="C1577" s="12" t="str">
        <f>VLOOKUP(B1577,'Insumos e Serviços'!$A:$F,2,0)</f>
        <v>SINAPI</v>
      </c>
      <c r="D1577" s="13" t="str">
        <f>VLOOKUP(B1577,'Insumos e Serviços'!$A:$F,4,0)</f>
        <v>AUXILIAR DE ELETRICISTA COM ENCARGOS COMPLEMENTARES</v>
      </c>
      <c r="E1577" s="12" t="str">
        <f>VLOOKUP(B1577,'Insumos e Serviços'!$A:$F,5,0)</f>
        <v>H</v>
      </c>
      <c r="F1577" s="66">
        <v>11</v>
      </c>
      <c r="G1577" s="15">
        <f>VLOOKUP(B1577,'Insumos e Serviços'!$A:$F,6,0)</f>
        <v>18.28</v>
      </c>
      <c r="H1577" s="15">
        <f t="shared" si="180"/>
        <v>201.08</v>
      </c>
    </row>
    <row r="1578" spans="1:8" ht="15" thickBot="1" x14ac:dyDescent="0.25">
      <c r="A1578" s="13" t="str">
        <f>VLOOKUP(B1578,'Insumos e Serviços'!$A:$F,3,0)</f>
        <v>Insumo</v>
      </c>
      <c r="B1578" s="12" t="s">
        <v>3112</v>
      </c>
      <c r="C1578" s="12" t="str">
        <f>VLOOKUP(B1578,'Insumos e Serviços'!$A:$F,2,0)</f>
        <v>Próprio</v>
      </c>
      <c r="D1578" s="13" t="str">
        <f>VLOOKUP(B1578,'Insumos e Serviços'!$A:$F,4,0)</f>
        <v>Quadro Elétrico QTU-TE - (PJBZ)</v>
      </c>
      <c r="E1578" s="12" t="str">
        <f>VLOOKUP(B1578,'Insumos e Serviços'!$A:$F,5,0)</f>
        <v>un</v>
      </c>
      <c r="F1578" s="66">
        <v>1</v>
      </c>
      <c r="G1578" s="15">
        <f>VLOOKUP(B1578,'Insumos e Serviços'!$A:$F,6,0)</f>
        <v>9494.7000000000007</v>
      </c>
      <c r="H1578" s="15">
        <f t="shared" si="180"/>
        <v>9494.7000000000007</v>
      </c>
    </row>
    <row r="1579" spans="1:8" ht="15" thickTop="1" x14ac:dyDescent="0.2">
      <c r="A1579" s="54"/>
      <c r="B1579" s="79"/>
      <c r="C1579" s="54"/>
      <c r="D1579" s="54"/>
      <c r="E1579" s="54"/>
      <c r="F1579" s="54"/>
      <c r="G1579" s="54"/>
      <c r="H1579" s="54"/>
    </row>
    <row r="1580" spans="1:8" ht="33.75" x14ac:dyDescent="0.2">
      <c r="A1580" s="68" t="s">
        <v>1172</v>
      </c>
      <c r="B1580" s="67" t="str">
        <f>VLOOKUP(A1580,'Orçamento Sintético'!$A:$H,2,0)</f>
        <v xml:space="preserve"> MPDFT0194 </v>
      </c>
      <c r="C1580" s="67" t="str">
        <f>VLOOKUP(A1580,'Orçamento Sintético'!$A:$H,3,0)</f>
        <v>Próprio</v>
      </c>
      <c r="D1580" s="68" t="str">
        <f>VLOOKUP(A1580,'Orçamento Sintético'!$A:$H,4,0)</f>
        <v>QTU-SS - Quadro de distribuição de sobrepor, 600x550x136mm - Pragma PRA20324, fab. Schneider, fornecimento e instalação de todos os seus componentes, conforme projeto</v>
      </c>
      <c r="E1580" s="67" t="str">
        <f>VLOOKUP(A1580,'Orçamento Sintético'!$A:$H,5,0)</f>
        <v>un</v>
      </c>
      <c r="F1580" s="113"/>
      <c r="G1580" s="114"/>
      <c r="H1580" s="116">
        <f>SUM(H1581:H1583)</f>
        <v>9663.1200000000008</v>
      </c>
    </row>
    <row r="1581" spans="1:8" x14ac:dyDescent="0.2">
      <c r="A1581" s="13" t="str">
        <f>VLOOKUP(B1581,'Insumos e Serviços'!$A:$F,3,0)</f>
        <v>Composição</v>
      </c>
      <c r="B1581" s="12" t="s">
        <v>3399</v>
      </c>
      <c r="C1581" s="12" t="str">
        <f>VLOOKUP(B1581,'Insumos e Serviços'!$A:$F,2,0)</f>
        <v>SINAPI</v>
      </c>
      <c r="D1581" s="13" t="str">
        <f>VLOOKUP(B1581,'Insumos e Serviços'!$A:$F,4,0)</f>
        <v>ELETRICISTA COM ENCARGOS COMPLEMENTARES</v>
      </c>
      <c r="E1581" s="12" t="str">
        <f>VLOOKUP(B1581,'Insumos e Serviços'!$A:$F,5,0)</f>
        <v>H</v>
      </c>
      <c r="F1581" s="66">
        <v>11</v>
      </c>
      <c r="G1581" s="15">
        <f>VLOOKUP(B1581,'Insumos e Serviços'!$A:$F,6,0)</f>
        <v>23.44</v>
      </c>
      <c r="H1581" s="15">
        <f t="shared" ref="H1581:H1583" si="181">TRUNC(F1581*G1581,2)</f>
        <v>257.83999999999997</v>
      </c>
    </row>
    <row r="1582" spans="1:8" x14ac:dyDescent="0.2">
      <c r="A1582" s="13" t="str">
        <f>VLOOKUP(B1582,'Insumos e Serviços'!$A:$F,3,0)</f>
        <v>Composição</v>
      </c>
      <c r="B1582" s="12" t="s">
        <v>3397</v>
      </c>
      <c r="C1582" s="12" t="str">
        <f>VLOOKUP(B1582,'Insumos e Serviços'!$A:$F,2,0)</f>
        <v>SINAPI</v>
      </c>
      <c r="D1582" s="13" t="str">
        <f>VLOOKUP(B1582,'Insumos e Serviços'!$A:$F,4,0)</f>
        <v>AUXILIAR DE ELETRICISTA COM ENCARGOS COMPLEMENTARES</v>
      </c>
      <c r="E1582" s="12" t="str">
        <f>VLOOKUP(B1582,'Insumos e Serviços'!$A:$F,5,0)</f>
        <v>H</v>
      </c>
      <c r="F1582" s="66">
        <v>11</v>
      </c>
      <c r="G1582" s="15">
        <f>VLOOKUP(B1582,'Insumos e Serviços'!$A:$F,6,0)</f>
        <v>18.28</v>
      </c>
      <c r="H1582" s="15">
        <f t="shared" si="181"/>
        <v>201.08</v>
      </c>
    </row>
    <row r="1583" spans="1:8" ht="15" thickBot="1" x14ac:dyDescent="0.25">
      <c r="A1583" s="13" t="str">
        <f>VLOOKUP(B1583,'Insumos e Serviços'!$A:$F,3,0)</f>
        <v>Insumo</v>
      </c>
      <c r="B1583" s="12" t="s">
        <v>3104</v>
      </c>
      <c r="C1583" s="12" t="str">
        <f>VLOOKUP(B1583,'Insumos e Serviços'!$A:$F,2,0)</f>
        <v>Próprio</v>
      </c>
      <c r="D1583" s="13" t="str">
        <f>VLOOKUP(B1583,'Insumos e Serviços'!$A:$F,4,0)</f>
        <v>Quadro Elétrico QTU-SS - (PJBZ)</v>
      </c>
      <c r="E1583" s="12" t="str">
        <f>VLOOKUP(B1583,'Insumos e Serviços'!$A:$F,5,0)</f>
        <v>un</v>
      </c>
      <c r="F1583" s="66">
        <v>1</v>
      </c>
      <c r="G1583" s="15">
        <f>VLOOKUP(B1583,'Insumos e Serviços'!$A:$F,6,0)</f>
        <v>9204.2000000000007</v>
      </c>
      <c r="H1583" s="15">
        <f t="shared" si="181"/>
        <v>9204.2000000000007</v>
      </c>
    </row>
    <row r="1584" spans="1:8" ht="15" thickTop="1" x14ac:dyDescent="0.2">
      <c r="A1584" s="54"/>
      <c r="B1584" s="79"/>
      <c r="C1584" s="54"/>
      <c r="D1584" s="54"/>
      <c r="E1584" s="54"/>
      <c r="F1584" s="54"/>
      <c r="G1584" s="54"/>
      <c r="H1584" s="54"/>
    </row>
    <row r="1585" spans="1:8" ht="33.75" x14ac:dyDescent="0.2">
      <c r="A1585" s="68" t="s">
        <v>1175</v>
      </c>
      <c r="B1585" s="67" t="str">
        <f>VLOOKUP(A1585,'Orçamento Sintético'!$A:$H,2,0)</f>
        <v xml:space="preserve"> MPDFT0195 </v>
      </c>
      <c r="C1585" s="67" t="str">
        <f>VLOOKUP(A1585,'Orçamento Sintético'!$A:$H,3,0)</f>
        <v>Próprio</v>
      </c>
      <c r="D1585" s="68" t="str">
        <f>VLOOKUP(A1585,'Orçamento Sintético'!$A:$H,4,0)</f>
        <v>QTE-RAF (BOMBA DE RECALQUE DE ÀGUA FRIA) Quadro de comando CE 800x600x250 em aço, IP-54, com placa de montagem, porta e fecho simples - Cemar 901127 - fornecimento e instalação de todos os seus componentes, conforme projeto</v>
      </c>
      <c r="E1585" s="67" t="str">
        <f>VLOOKUP(A1585,'Orçamento Sintético'!$A:$H,5,0)</f>
        <v>un</v>
      </c>
      <c r="F1585" s="113"/>
      <c r="G1585" s="114"/>
      <c r="H1585" s="116">
        <f>SUM(H1586:H1588)</f>
        <v>2847.38</v>
      </c>
    </row>
    <row r="1586" spans="1:8" x14ac:dyDescent="0.2">
      <c r="A1586" s="13" t="str">
        <f>VLOOKUP(B1586,'Insumos e Serviços'!$A:$F,3,0)</f>
        <v>Composição</v>
      </c>
      <c r="B1586" s="12" t="s">
        <v>3399</v>
      </c>
      <c r="C1586" s="12" t="str">
        <f>VLOOKUP(B1586,'Insumos e Serviços'!$A:$F,2,0)</f>
        <v>SINAPI</v>
      </c>
      <c r="D1586" s="13" t="str">
        <f>VLOOKUP(B1586,'Insumos e Serviços'!$A:$F,4,0)</f>
        <v>ELETRICISTA COM ENCARGOS COMPLEMENTARES</v>
      </c>
      <c r="E1586" s="12" t="str">
        <f>VLOOKUP(B1586,'Insumos e Serviços'!$A:$F,5,0)</f>
        <v>H</v>
      </c>
      <c r="F1586" s="66">
        <v>4</v>
      </c>
      <c r="G1586" s="15">
        <f>VLOOKUP(B1586,'Insumos e Serviços'!$A:$F,6,0)</f>
        <v>23.44</v>
      </c>
      <c r="H1586" s="15">
        <f t="shared" ref="H1586:H1588" si="182">TRUNC(F1586*G1586,2)</f>
        <v>93.76</v>
      </c>
    </row>
    <row r="1587" spans="1:8" x14ac:dyDescent="0.2">
      <c r="A1587" s="13" t="str">
        <f>VLOOKUP(B1587,'Insumos e Serviços'!$A:$F,3,0)</f>
        <v>Composição</v>
      </c>
      <c r="B1587" s="12" t="s">
        <v>3397</v>
      </c>
      <c r="C1587" s="12" t="str">
        <f>VLOOKUP(B1587,'Insumos e Serviços'!$A:$F,2,0)</f>
        <v>SINAPI</v>
      </c>
      <c r="D1587" s="13" t="str">
        <f>VLOOKUP(B1587,'Insumos e Serviços'!$A:$F,4,0)</f>
        <v>AUXILIAR DE ELETRICISTA COM ENCARGOS COMPLEMENTARES</v>
      </c>
      <c r="E1587" s="12" t="str">
        <f>VLOOKUP(B1587,'Insumos e Serviços'!$A:$F,5,0)</f>
        <v>H</v>
      </c>
      <c r="F1587" s="66">
        <v>4</v>
      </c>
      <c r="G1587" s="15">
        <f>VLOOKUP(B1587,'Insumos e Serviços'!$A:$F,6,0)</f>
        <v>18.28</v>
      </c>
      <c r="H1587" s="15">
        <f t="shared" si="182"/>
        <v>73.12</v>
      </c>
    </row>
    <row r="1588" spans="1:8" ht="15" thickBot="1" x14ac:dyDescent="0.25">
      <c r="A1588" s="13" t="str">
        <f>VLOOKUP(B1588,'Insumos e Serviços'!$A:$F,3,0)</f>
        <v>Insumo</v>
      </c>
      <c r="B1588" s="12" t="s">
        <v>2874</v>
      </c>
      <c r="C1588" s="12" t="str">
        <f>VLOOKUP(B1588,'Insumos e Serviços'!$A:$F,2,0)</f>
        <v>Próprio</v>
      </c>
      <c r="D1588" s="13" t="str">
        <f>VLOOKUP(B1588,'Insumos e Serviços'!$A:$F,4,0)</f>
        <v>Quadro Elétrico QTE-RAF- (PJBZ)</v>
      </c>
      <c r="E1588" s="12" t="str">
        <f>VLOOKUP(B1588,'Insumos e Serviços'!$A:$F,5,0)</f>
        <v>un</v>
      </c>
      <c r="F1588" s="66">
        <v>1</v>
      </c>
      <c r="G1588" s="15">
        <f>VLOOKUP(B1588,'Insumos e Serviços'!$A:$F,6,0)</f>
        <v>2680.5</v>
      </c>
      <c r="H1588" s="15">
        <f t="shared" si="182"/>
        <v>2680.5</v>
      </c>
    </row>
    <row r="1589" spans="1:8" ht="15" thickTop="1" x14ac:dyDescent="0.2">
      <c r="A1589" s="54"/>
      <c r="B1589" s="79"/>
      <c r="C1589" s="54"/>
      <c r="D1589" s="54"/>
      <c r="E1589" s="54"/>
      <c r="F1589" s="54"/>
      <c r="G1589" s="54"/>
      <c r="H1589" s="54"/>
    </row>
    <row r="1590" spans="1:8" ht="33.75" x14ac:dyDescent="0.2">
      <c r="A1590" s="68" t="s">
        <v>1178</v>
      </c>
      <c r="B1590" s="67" t="str">
        <f>VLOOKUP(A1590,'Orçamento Sintético'!$A:$H,2,0)</f>
        <v xml:space="preserve"> MPDFT0196 </v>
      </c>
      <c r="C1590" s="67" t="str">
        <f>VLOOKUP(A1590,'Orçamento Sintético'!$A:$H,3,0)</f>
        <v>Próprio</v>
      </c>
      <c r="D1590" s="68" t="str">
        <f>VLOOKUP(A1590,'Orçamento Sintético'!$A:$H,4,0)</f>
        <v>QTE-RES (BOMBA DE RECALQUE DE ÀGUAS SERVIDAS E ESGOTO) Quadro de comando CE 1000x600x250 em aço, IP-54, com placa de montagem, porta e fecho simples - Cemar 901129 - fornecimento e instalação de todos os seus componentes</v>
      </c>
      <c r="E1590" s="67" t="str">
        <f>VLOOKUP(A1590,'Orçamento Sintético'!$A:$H,5,0)</f>
        <v>un</v>
      </c>
      <c r="F1590" s="113"/>
      <c r="G1590" s="114"/>
      <c r="H1590" s="116">
        <f>SUM(H1591:H1593)</f>
        <v>4191.1000000000004</v>
      </c>
    </row>
    <row r="1591" spans="1:8" x14ac:dyDescent="0.2">
      <c r="A1591" s="13" t="str">
        <f>VLOOKUP(B1591,'Insumos e Serviços'!$A:$F,3,0)</f>
        <v>Composição</v>
      </c>
      <c r="B1591" s="12" t="s">
        <v>3399</v>
      </c>
      <c r="C1591" s="12" t="str">
        <f>VLOOKUP(B1591,'Insumos e Serviços'!$A:$F,2,0)</f>
        <v>SINAPI</v>
      </c>
      <c r="D1591" s="13" t="str">
        <f>VLOOKUP(B1591,'Insumos e Serviços'!$A:$F,4,0)</f>
        <v>ELETRICISTA COM ENCARGOS COMPLEMENTARES</v>
      </c>
      <c r="E1591" s="12" t="str">
        <f>VLOOKUP(B1591,'Insumos e Serviços'!$A:$F,5,0)</f>
        <v>H</v>
      </c>
      <c r="F1591" s="66">
        <v>5</v>
      </c>
      <c r="G1591" s="15">
        <f>VLOOKUP(B1591,'Insumos e Serviços'!$A:$F,6,0)</f>
        <v>23.44</v>
      </c>
      <c r="H1591" s="15">
        <f t="shared" ref="H1591:H1593" si="183">TRUNC(F1591*G1591,2)</f>
        <v>117.2</v>
      </c>
    </row>
    <row r="1592" spans="1:8" x14ac:dyDescent="0.2">
      <c r="A1592" s="13" t="str">
        <f>VLOOKUP(B1592,'Insumos e Serviços'!$A:$F,3,0)</f>
        <v>Composição</v>
      </c>
      <c r="B1592" s="12" t="s">
        <v>3397</v>
      </c>
      <c r="C1592" s="12" t="str">
        <f>VLOOKUP(B1592,'Insumos e Serviços'!$A:$F,2,0)</f>
        <v>SINAPI</v>
      </c>
      <c r="D1592" s="13" t="str">
        <f>VLOOKUP(B1592,'Insumos e Serviços'!$A:$F,4,0)</f>
        <v>AUXILIAR DE ELETRICISTA COM ENCARGOS COMPLEMENTARES</v>
      </c>
      <c r="E1592" s="12" t="str">
        <f>VLOOKUP(B1592,'Insumos e Serviços'!$A:$F,5,0)</f>
        <v>H</v>
      </c>
      <c r="F1592" s="66">
        <v>5</v>
      </c>
      <c r="G1592" s="15">
        <f>VLOOKUP(B1592,'Insumos e Serviços'!$A:$F,6,0)</f>
        <v>18.28</v>
      </c>
      <c r="H1592" s="15">
        <f t="shared" si="183"/>
        <v>91.4</v>
      </c>
    </row>
    <row r="1593" spans="1:8" ht="15" thickBot="1" x14ac:dyDescent="0.25">
      <c r="A1593" s="13" t="str">
        <f>VLOOKUP(B1593,'Insumos e Serviços'!$A:$F,3,0)</f>
        <v>Insumo</v>
      </c>
      <c r="B1593" s="12" t="s">
        <v>2929</v>
      </c>
      <c r="C1593" s="12" t="str">
        <f>VLOOKUP(B1593,'Insumos e Serviços'!$A:$F,2,0)</f>
        <v>Próprio</v>
      </c>
      <c r="D1593" s="13" t="str">
        <f>VLOOKUP(B1593,'Insumos e Serviços'!$A:$F,4,0)</f>
        <v>Quadro Elétrico QTE-RES - (PJBZ)</v>
      </c>
      <c r="E1593" s="12" t="str">
        <f>VLOOKUP(B1593,'Insumos e Serviços'!$A:$F,5,0)</f>
        <v>un</v>
      </c>
      <c r="F1593" s="66">
        <v>1</v>
      </c>
      <c r="G1593" s="15">
        <f>VLOOKUP(B1593,'Insumos e Serviços'!$A:$F,6,0)</f>
        <v>3982.5</v>
      </c>
      <c r="H1593" s="15">
        <f t="shared" si="183"/>
        <v>3982.5</v>
      </c>
    </row>
    <row r="1594" spans="1:8" ht="15" thickTop="1" x14ac:dyDescent="0.2">
      <c r="A1594" s="54"/>
      <c r="B1594" s="79"/>
      <c r="C1594" s="54"/>
      <c r="D1594" s="54"/>
      <c r="E1594" s="54"/>
      <c r="F1594" s="54"/>
      <c r="G1594" s="54"/>
      <c r="H1594" s="54"/>
    </row>
    <row r="1595" spans="1:8" ht="33.75" x14ac:dyDescent="0.2">
      <c r="A1595" s="68" t="s">
        <v>1181</v>
      </c>
      <c r="B1595" s="67" t="str">
        <f>VLOOKUP(A1595,'Orçamento Sintético'!$A:$H,2,0)</f>
        <v xml:space="preserve"> MPDFT0197 </v>
      </c>
      <c r="C1595" s="67" t="str">
        <f>VLOOKUP(A1595,'Orçamento Sintético'!$A:$H,3,0)</f>
        <v>Próprio</v>
      </c>
      <c r="D1595" s="68" t="str">
        <f>VLOOKUP(A1595,'Orçamento Sintético'!$A:$H,4,0)</f>
        <v>QTE - RAR (BOMBA ÁGUA DE REUSO) Quadro de comando CE 1000x600x250 em aço, IP-54, com placa de montagem, porta e fecho simples - Cemar 901129 - fornecimento e instalação de todos os seus componentes, conforme projeto</v>
      </c>
      <c r="E1595" s="67" t="str">
        <f>VLOOKUP(A1595,'Orçamento Sintético'!$A:$H,5,0)</f>
        <v>un</v>
      </c>
      <c r="F1595" s="113"/>
      <c r="G1595" s="114"/>
      <c r="H1595" s="116">
        <f>SUM(H1596:H1598)</f>
        <v>4718.32</v>
      </c>
    </row>
    <row r="1596" spans="1:8" x14ac:dyDescent="0.2">
      <c r="A1596" s="13" t="str">
        <f>VLOOKUP(B1596,'Insumos e Serviços'!$A:$F,3,0)</f>
        <v>Composição</v>
      </c>
      <c r="B1596" s="12" t="s">
        <v>3399</v>
      </c>
      <c r="C1596" s="12" t="str">
        <f>VLOOKUP(B1596,'Insumos e Serviços'!$A:$F,2,0)</f>
        <v>SINAPI</v>
      </c>
      <c r="D1596" s="13" t="str">
        <f>VLOOKUP(B1596,'Insumos e Serviços'!$A:$F,4,0)</f>
        <v>ELETRICISTA COM ENCARGOS COMPLEMENTARES</v>
      </c>
      <c r="E1596" s="12" t="str">
        <f>VLOOKUP(B1596,'Insumos e Serviços'!$A:$F,5,0)</f>
        <v>H</v>
      </c>
      <c r="F1596" s="66">
        <v>6</v>
      </c>
      <c r="G1596" s="15">
        <f>VLOOKUP(B1596,'Insumos e Serviços'!$A:$F,6,0)</f>
        <v>23.44</v>
      </c>
      <c r="H1596" s="15">
        <f t="shared" ref="H1596:H1598" si="184">TRUNC(F1596*G1596,2)</f>
        <v>140.63999999999999</v>
      </c>
    </row>
    <row r="1597" spans="1:8" x14ac:dyDescent="0.2">
      <c r="A1597" s="13" t="str">
        <f>VLOOKUP(B1597,'Insumos e Serviços'!$A:$F,3,0)</f>
        <v>Composição</v>
      </c>
      <c r="B1597" s="12" t="s">
        <v>3397</v>
      </c>
      <c r="C1597" s="12" t="str">
        <f>VLOOKUP(B1597,'Insumos e Serviços'!$A:$F,2,0)</f>
        <v>SINAPI</v>
      </c>
      <c r="D1597" s="13" t="str">
        <f>VLOOKUP(B1597,'Insumos e Serviços'!$A:$F,4,0)</f>
        <v>AUXILIAR DE ELETRICISTA COM ENCARGOS COMPLEMENTARES</v>
      </c>
      <c r="E1597" s="12" t="str">
        <f>VLOOKUP(B1597,'Insumos e Serviços'!$A:$F,5,0)</f>
        <v>H</v>
      </c>
      <c r="F1597" s="66">
        <v>6</v>
      </c>
      <c r="G1597" s="15">
        <f>VLOOKUP(B1597,'Insumos e Serviços'!$A:$F,6,0)</f>
        <v>18.28</v>
      </c>
      <c r="H1597" s="15">
        <f t="shared" si="184"/>
        <v>109.68</v>
      </c>
    </row>
    <row r="1598" spans="1:8" ht="15" thickBot="1" x14ac:dyDescent="0.25">
      <c r="A1598" s="13" t="str">
        <f>VLOOKUP(B1598,'Insumos e Serviços'!$A:$F,3,0)</f>
        <v>Insumo</v>
      </c>
      <c r="B1598" s="12" t="s">
        <v>2955</v>
      </c>
      <c r="C1598" s="12" t="str">
        <f>VLOOKUP(B1598,'Insumos e Serviços'!$A:$F,2,0)</f>
        <v>Próprio</v>
      </c>
      <c r="D1598" s="13" t="str">
        <f>VLOOKUP(B1598,'Insumos e Serviços'!$A:$F,4,0)</f>
        <v>Quadro Elétrico QTE-RAR - (PJBZ)</v>
      </c>
      <c r="E1598" s="12" t="str">
        <f>VLOOKUP(B1598,'Insumos e Serviços'!$A:$F,5,0)</f>
        <v>un</v>
      </c>
      <c r="F1598" s="66">
        <v>1</v>
      </c>
      <c r="G1598" s="15">
        <f>VLOOKUP(B1598,'Insumos e Serviços'!$A:$F,6,0)</f>
        <v>4468</v>
      </c>
      <c r="H1598" s="15">
        <f t="shared" si="184"/>
        <v>4468</v>
      </c>
    </row>
    <row r="1599" spans="1:8" ht="15" thickTop="1" x14ac:dyDescent="0.2">
      <c r="A1599" s="54"/>
      <c r="B1599" s="79"/>
      <c r="C1599" s="54"/>
      <c r="D1599" s="54"/>
      <c r="E1599" s="54"/>
      <c r="F1599" s="54"/>
      <c r="G1599" s="54"/>
      <c r="H1599" s="54"/>
    </row>
    <row r="1600" spans="1:8" ht="45" x14ac:dyDescent="0.2">
      <c r="A1600" s="68" t="s">
        <v>1184</v>
      </c>
      <c r="B1600" s="67" t="str">
        <f>VLOOKUP(A1600,'Orçamento Sintético'!$A:$H,2,0)</f>
        <v xml:space="preserve"> MPDFT0198 </v>
      </c>
      <c r="C1600" s="67" t="str">
        <f>VLOOKUP(A1600,'Orçamento Sintético'!$A:$H,3,0)</f>
        <v>Próprio</v>
      </c>
      <c r="D1600" s="68" t="str">
        <f>VLOOKUP(A1600,'Orçamento Sintético'!$A:$H,4,0)</f>
        <v>QTE-RAP (BOMBA RECALQUE DO AMORTECIMENTO DE ÁGUAS PLUVIAIS) Quadro de comando CE 800x600x250 em aço, IP-54, com placa de montagem, porta e fecho simples - Cemar 901127 - fornecimento e instalação de todos os seus componentes, conforme projeto</v>
      </c>
      <c r="E1600" s="67" t="str">
        <f>VLOOKUP(A1600,'Orçamento Sintético'!$A:$H,5,0)</f>
        <v>un</v>
      </c>
      <c r="F1600" s="113"/>
      <c r="G1600" s="114"/>
      <c r="H1600" s="116">
        <f>SUM(H1601:H1603)</f>
        <v>2388.46</v>
      </c>
    </row>
    <row r="1601" spans="1:8" x14ac:dyDescent="0.2">
      <c r="A1601" s="13" t="str">
        <f>VLOOKUP(B1601,'Insumos e Serviços'!$A:$F,3,0)</f>
        <v>Composição</v>
      </c>
      <c r="B1601" s="12" t="s">
        <v>3399</v>
      </c>
      <c r="C1601" s="12" t="str">
        <f>VLOOKUP(B1601,'Insumos e Serviços'!$A:$F,2,0)</f>
        <v>SINAPI</v>
      </c>
      <c r="D1601" s="13" t="str">
        <f>VLOOKUP(B1601,'Insumos e Serviços'!$A:$F,4,0)</f>
        <v>ELETRICISTA COM ENCARGOS COMPLEMENTARES</v>
      </c>
      <c r="E1601" s="12" t="str">
        <f>VLOOKUP(B1601,'Insumos e Serviços'!$A:$F,5,0)</f>
        <v>H</v>
      </c>
      <c r="F1601" s="66">
        <v>3</v>
      </c>
      <c r="G1601" s="15">
        <f>VLOOKUP(B1601,'Insumos e Serviços'!$A:$F,6,0)</f>
        <v>23.44</v>
      </c>
      <c r="H1601" s="15">
        <f t="shared" ref="H1601:H1603" si="185">TRUNC(F1601*G1601,2)</f>
        <v>70.319999999999993</v>
      </c>
    </row>
    <row r="1602" spans="1:8" x14ac:dyDescent="0.2">
      <c r="A1602" s="13" t="str">
        <f>VLOOKUP(B1602,'Insumos e Serviços'!$A:$F,3,0)</f>
        <v>Composição</v>
      </c>
      <c r="B1602" s="12" t="s">
        <v>3397</v>
      </c>
      <c r="C1602" s="12" t="str">
        <f>VLOOKUP(B1602,'Insumos e Serviços'!$A:$F,2,0)</f>
        <v>SINAPI</v>
      </c>
      <c r="D1602" s="13" t="str">
        <f>VLOOKUP(B1602,'Insumos e Serviços'!$A:$F,4,0)</f>
        <v>AUXILIAR DE ELETRICISTA COM ENCARGOS COMPLEMENTARES</v>
      </c>
      <c r="E1602" s="12" t="str">
        <f>VLOOKUP(B1602,'Insumos e Serviços'!$A:$F,5,0)</f>
        <v>H</v>
      </c>
      <c r="F1602" s="66">
        <v>3</v>
      </c>
      <c r="G1602" s="15">
        <f>VLOOKUP(B1602,'Insumos e Serviços'!$A:$F,6,0)</f>
        <v>18.28</v>
      </c>
      <c r="H1602" s="15">
        <f t="shared" si="185"/>
        <v>54.84</v>
      </c>
    </row>
    <row r="1603" spans="1:8" ht="15" thickBot="1" x14ac:dyDescent="0.25">
      <c r="A1603" s="13" t="str">
        <f>VLOOKUP(B1603,'Insumos e Serviços'!$A:$F,3,0)</f>
        <v>Insumo</v>
      </c>
      <c r="B1603" s="12" t="s">
        <v>2829</v>
      </c>
      <c r="C1603" s="12" t="str">
        <f>VLOOKUP(B1603,'Insumos e Serviços'!$A:$F,2,0)</f>
        <v>Próprio</v>
      </c>
      <c r="D1603" s="13" t="str">
        <f>VLOOKUP(B1603,'Insumos e Serviços'!$A:$F,4,0)</f>
        <v>Quadro Elétrico QTE-RAP - (PJBZ)</v>
      </c>
      <c r="E1603" s="12" t="str">
        <f>VLOOKUP(B1603,'Insumos e Serviços'!$A:$F,5,0)</f>
        <v>un</v>
      </c>
      <c r="F1603" s="66">
        <v>1</v>
      </c>
      <c r="G1603" s="15">
        <f>VLOOKUP(B1603,'Insumos e Serviços'!$A:$F,6,0)</f>
        <v>2263.3000000000002</v>
      </c>
      <c r="H1603" s="15">
        <f t="shared" si="185"/>
        <v>2263.3000000000002</v>
      </c>
    </row>
    <row r="1604" spans="1:8" ht="15" thickTop="1" x14ac:dyDescent="0.2">
      <c r="A1604" s="54"/>
      <c r="B1604" s="79"/>
      <c r="C1604" s="54"/>
      <c r="D1604" s="54"/>
      <c r="E1604" s="54"/>
      <c r="F1604" s="54"/>
      <c r="G1604" s="54"/>
      <c r="H1604" s="54"/>
    </row>
    <row r="1605" spans="1:8" ht="33.75" x14ac:dyDescent="0.2">
      <c r="A1605" s="68" t="s">
        <v>1187</v>
      </c>
      <c r="B1605" s="67" t="str">
        <f>VLOOKUP(A1605,'Orçamento Sintético'!$A:$H,2,0)</f>
        <v xml:space="preserve"> MPDFT0441 </v>
      </c>
      <c r="C1605" s="67" t="str">
        <f>VLOOKUP(A1605,'Orçamento Sintético'!$A:$H,3,0)</f>
        <v>Próprio</v>
      </c>
      <c r="D1605" s="68" t="str">
        <f>VLOOKUP(A1605,'Orçamento Sintético'!$A:$H,4,0)</f>
        <v>QTN-AC - Painel de distribuição em chapa metálica tamanho 1830x900x400mm, Schneider Eletric linha PRISMA G, padrão TTA conforme ABNT NBR IEC 60439-1, fornecimento e instalação de todos os seus componentes, conforme projeto</v>
      </c>
      <c r="E1605" s="67" t="str">
        <f>VLOOKUP(A1605,'Orçamento Sintético'!$A:$H,5,0)</f>
        <v>un</v>
      </c>
      <c r="F1605" s="113"/>
      <c r="G1605" s="114"/>
      <c r="H1605" s="116">
        <f>SUM(H1606:H1609)</f>
        <v>34507.599999999999</v>
      </c>
    </row>
    <row r="1606" spans="1:8" x14ac:dyDescent="0.2">
      <c r="A1606" s="13" t="str">
        <f>VLOOKUP(B1606,'Insumos e Serviços'!$A:$F,3,0)</f>
        <v>Composição</v>
      </c>
      <c r="B1606" s="12" t="s">
        <v>1703</v>
      </c>
      <c r="C1606" s="12" t="str">
        <f>VLOOKUP(B1606,'Insumos e Serviços'!$A:$F,2,0)</f>
        <v>SINAPI</v>
      </c>
      <c r="D1606" s="13" t="str">
        <f>VLOOKUP(B1606,'Insumos e Serviços'!$A:$F,4,0)</f>
        <v>ENGENHEIRO ELETRICISTA COM ENCARGOS COMPLEMENTARES</v>
      </c>
      <c r="E1606" s="12" t="str">
        <f>VLOOKUP(B1606,'Insumos e Serviços'!$A:$F,5,0)</f>
        <v>H</v>
      </c>
      <c r="F1606" s="66">
        <v>4</v>
      </c>
      <c r="G1606" s="15">
        <f>VLOOKUP(B1606,'Insumos e Serviços'!$A:$F,6,0)</f>
        <v>110.31</v>
      </c>
      <c r="H1606" s="15">
        <f t="shared" ref="H1606:H1609" si="186">TRUNC(F1606*G1606,2)</f>
        <v>441.24</v>
      </c>
    </row>
    <row r="1607" spans="1:8" x14ac:dyDescent="0.2">
      <c r="A1607" s="13" t="str">
        <f>VLOOKUP(B1607,'Insumos e Serviços'!$A:$F,3,0)</f>
        <v>Composição</v>
      </c>
      <c r="B1607" s="12" t="s">
        <v>3399</v>
      </c>
      <c r="C1607" s="12" t="str">
        <f>VLOOKUP(B1607,'Insumos e Serviços'!$A:$F,2,0)</f>
        <v>SINAPI</v>
      </c>
      <c r="D1607" s="13" t="str">
        <f>VLOOKUP(B1607,'Insumos e Serviços'!$A:$F,4,0)</f>
        <v>ELETRICISTA COM ENCARGOS COMPLEMENTARES</v>
      </c>
      <c r="E1607" s="12" t="str">
        <f>VLOOKUP(B1607,'Insumos e Serviços'!$A:$F,5,0)</f>
        <v>H</v>
      </c>
      <c r="F1607" s="66">
        <v>28</v>
      </c>
      <c r="G1607" s="15">
        <f>VLOOKUP(B1607,'Insumos e Serviços'!$A:$F,6,0)</f>
        <v>23.44</v>
      </c>
      <c r="H1607" s="15">
        <f t="shared" si="186"/>
        <v>656.32</v>
      </c>
    </row>
    <row r="1608" spans="1:8" x14ac:dyDescent="0.2">
      <c r="A1608" s="13" t="str">
        <f>VLOOKUP(B1608,'Insumos e Serviços'!$A:$F,3,0)</f>
        <v>Composição</v>
      </c>
      <c r="B1608" s="12" t="s">
        <v>3397</v>
      </c>
      <c r="C1608" s="12" t="str">
        <f>VLOOKUP(B1608,'Insumos e Serviços'!$A:$F,2,0)</f>
        <v>SINAPI</v>
      </c>
      <c r="D1608" s="13" t="str">
        <f>VLOOKUP(B1608,'Insumos e Serviços'!$A:$F,4,0)</f>
        <v>AUXILIAR DE ELETRICISTA COM ENCARGOS COMPLEMENTARES</v>
      </c>
      <c r="E1608" s="12" t="str">
        <f>VLOOKUP(B1608,'Insumos e Serviços'!$A:$F,5,0)</f>
        <v>H</v>
      </c>
      <c r="F1608" s="66">
        <v>28</v>
      </c>
      <c r="G1608" s="15">
        <f>VLOOKUP(B1608,'Insumos e Serviços'!$A:$F,6,0)</f>
        <v>18.28</v>
      </c>
      <c r="H1608" s="15">
        <f t="shared" si="186"/>
        <v>511.84</v>
      </c>
    </row>
    <row r="1609" spans="1:8" ht="15" thickBot="1" x14ac:dyDescent="0.25">
      <c r="A1609" s="13" t="str">
        <f>VLOOKUP(B1609,'Insumos e Serviços'!$A:$F,3,0)</f>
        <v>Insumo</v>
      </c>
      <c r="B1609" s="12" t="s">
        <v>3272</v>
      </c>
      <c r="C1609" s="12" t="str">
        <f>VLOOKUP(B1609,'Insumos e Serviços'!$A:$F,2,0)</f>
        <v>Próprio</v>
      </c>
      <c r="D1609" s="13" t="str">
        <f>VLOOKUP(B1609,'Insumos e Serviços'!$A:$F,4,0)</f>
        <v>Quadro Elétrico QTN-AC - (PJBZ)</v>
      </c>
      <c r="E1609" s="12" t="str">
        <f>VLOOKUP(B1609,'Insumos e Serviços'!$A:$F,5,0)</f>
        <v>un</v>
      </c>
      <c r="F1609" s="66">
        <v>1</v>
      </c>
      <c r="G1609" s="15">
        <f>VLOOKUP(B1609,'Insumos e Serviços'!$A:$F,6,0)</f>
        <v>32898.199999999997</v>
      </c>
      <c r="H1609" s="15">
        <f t="shared" si="186"/>
        <v>32898.199999999997</v>
      </c>
    </row>
    <row r="1610" spans="1:8" ht="15" thickTop="1" x14ac:dyDescent="0.2">
      <c r="A1610" s="54"/>
      <c r="B1610" s="79"/>
      <c r="C1610" s="54"/>
      <c r="D1610" s="54"/>
      <c r="E1610" s="54"/>
      <c r="F1610" s="54"/>
      <c r="G1610" s="54"/>
      <c r="H1610" s="54"/>
    </row>
    <row r="1611" spans="1:8" ht="33.75" x14ac:dyDescent="0.2">
      <c r="A1611" s="68" t="s">
        <v>1190</v>
      </c>
      <c r="B1611" s="67" t="str">
        <f>VLOOKUP(A1611,'Orçamento Sintético'!$A:$H,2,0)</f>
        <v xml:space="preserve"> MPDFT0454 </v>
      </c>
      <c r="C1611" s="67" t="str">
        <f>VLOOKUP(A1611,'Orçamento Sintético'!$A:$H,3,0)</f>
        <v>Próprio</v>
      </c>
      <c r="D1611" s="68" t="str">
        <f>VLOOKUP(A1611,'Orçamento Sintético'!$A:$H,4,0)</f>
        <v>QF-INC - Quadro das bomba de incêdio e hidrantes - PJBZ - painel Standard 600x600x250mm em aço, IP-54 - fornecimento e instalação de todos os seus componentes, conforme projeto</v>
      </c>
      <c r="E1611" s="67" t="str">
        <f>VLOOKUP(A1611,'Orçamento Sintético'!$A:$H,5,0)</f>
        <v>un</v>
      </c>
      <c r="F1611" s="113"/>
      <c r="G1611" s="114"/>
      <c r="H1611" s="116">
        <f>SUM(H1612:H1614)</f>
        <v>6361.36</v>
      </c>
    </row>
    <row r="1612" spans="1:8" x14ac:dyDescent="0.2">
      <c r="A1612" s="13" t="str">
        <f>VLOOKUP(B1612,'Insumos e Serviços'!$A:$F,3,0)</f>
        <v>Composição</v>
      </c>
      <c r="B1612" s="12" t="s">
        <v>3399</v>
      </c>
      <c r="C1612" s="12" t="str">
        <f>VLOOKUP(B1612,'Insumos e Serviços'!$A:$F,2,0)</f>
        <v>SINAPI</v>
      </c>
      <c r="D1612" s="13" t="str">
        <f>VLOOKUP(B1612,'Insumos e Serviços'!$A:$F,4,0)</f>
        <v>ELETRICISTA COM ENCARGOS COMPLEMENTARES</v>
      </c>
      <c r="E1612" s="12" t="str">
        <f>VLOOKUP(B1612,'Insumos e Serviços'!$A:$F,5,0)</f>
        <v>H</v>
      </c>
      <c r="F1612" s="66">
        <v>3</v>
      </c>
      <c r="G1612" s="15">
        <f>VLOOKUP(B1612,'Insumos e Serviços'!$A:$F,6,0)</f>
        <v>23.44</v>
      </c>
      <c r="H1612" s="15">
        <f t="shared" ref="H1612:H1614" si="187">TRUNC(F1612*G1612,2)</f>
        <v>70.319999999999993</v>
      </c>
    </row>
    <row r="1613" spans="1:8" x14ac:dyDescent="0.2">
      <c r="A1613" s="13" t="str">
        <f>VLOOKUP(B1613,'Insumos e Serviços'!$A:$F,3,0)</f>
        <v>Composição</v>
      </c>
      <c r="B1613" s="12" t="s">
        <v>3397</v>
      </c>
      <c r="C1613" s="12" t="str">
        <f>VLOOKUP(B1613,'Insumos e Serviços'!$A:$F,2,0)</f>
        <v>SINAPI</v>
      </c>
      <c r="D1613" s="13" t="str">
        <f>VLOOKUP(B1613,'Insumos e Serviços'!$A:$F,4,0)</f>
        <v>AUXILIAR DE ELETRICISTA COM ENCARGOS COMPLEMENTARES</v>
      </c>
      <c r="E1613" s="12" t="str">
        <f>VLOOKUP(B1613,'Insumos e Serviços'!$A:$F,5,0)</f>
        <v>H</v>
      </c>
      <c r="F1613" s="66">
        <v>3</v>
      </c>
      <c r="G1613" s="15">
        <f>VLOOKUP(B1613,'Insumos e Serviços'!$A:$F,6,0)</f>
        <v>18.28</v>
      </c>
      <c r="H1613" s="15">
        <f t="shared" si="187"/>
        <v>54.84</v>
      </c>
    </row>
    <row r="1614" spans="1:8" ht="15" thickBot="1" x14ac:dyDescent="0.25">
      <c r="A1614" s="13" t="str">
        <f>VLOOKUP(B1614,'Insumos e Serviços'!$A:$F,3,0)</f>
        <v>Insumo</v>
      </c>
      <c r="B1614" s="12" t="s">
        <v>3024</v>
      </c>
      <c r="C1614" s="12" t="str">
        <f>VLOOKUP(B1614,'Insumos e Serviços'!$A:$F,2,0)</f>
        <v>Próprio</v>
      </c>
      <c r="D1614" s="13" t="str">
        <f>VLOOKUP(B1614,'Insumos e Serviços'!$A:$F,4,0)</f>
        <v>Quadro elétrico QF-INC - PJBZ</v>
      </c>
      <c r="E1614" s="12" t="str">
        <f>VLOOKUP(B1614,'Insumos e Serviços'!$A:$F,5,0)</f>
        <v>un</v>
      </c>
      <c r="F1614" s="66">
        <v>1</v>
      </c>
      <c r="G1614" s="15">
        <f>VLOOKUP(B1614,'Insumos e Serviços'!$A:$F,6,0)</f>
        <v>6236.2</v>
      </c>
      <c r="H1614" s="15">
        <f t="shared" si="187"/>
        <v>6236.2</v>
      </c>
    </row>
    <row r="1615" spans="1:8" ht="15" thickTop="1" x14ac:dyDescent="0.2">
      <c r="A1615" s="54"/>
      <c r="B1615" s="79"/>
      <c r="C1615" s="54"/>
      <c r="D1615" s="54"/>
      <c r="E1615" s="54"/>
      <c r="F1615" s="54"/>
      <c r="G1615" s="54"/>
      <c r="H1615" s="54"/>
    </row>
    <row r="1616" spans="1:8" ht="33.75" x14ac:dyDescent="0.2">
      <c r="A1616" s="68" t="s">
        <v>1193</v>
      </c>
      <c r="B1616" s="67" t="str">
        <f>VLOOKUP(A1616,'Orçamento Sintético'!$A:$H,2,0)</f>
        <v xml:space="preserve"> MPDFT1019 </v>
      </c>
      <c r="C1616" s="67" t="str">
        <f>VLOOKUP(A1616,'Orçamento Sintético'!$A:$H,3,0)</f>
        <v>Próprio</v>
      </c>
      <c r="D1616" s="68" t="str">
        <f>VLOOKUP(A1616,'Orçamento Sintético'!$A:$H,4,0)</f>
        <v>QTE-VAE - Quadro de distribuição de sobrepor, 450x336x123mm - Pragma PRA20213, fab. Schneider, fornecimento e instalação de todos os seus componentes, conforme projeto</v>
      </c>
      <c r="E1616" s="67" t="str">
        <f>VLOOKUP(A1616,'Orçamento Sintético'!$A:$H,5,0)</f>
        <v>un</v>
      </c>
      <c r="F1616" s="113"/>
      <c r="G1616" s="114"/>
      <c r="H1616" s="116">
        <f>SUM(H1617:H1619)</f>
        <v>8211.34</v>
      </c>
    </row>
    <row r="1617" spans="1:8" x14ac:dyDescent="0.2">
      <c r="A1617" s="13" t="str">
        <f>VLOOKUP(B1617,'Insumos e Serviços'!$A:$F,3,0)</f>
        <v>Composição</v>
      </c>
      <c r="B1617" s="12" t="s">
        <v>3399</v>
      </c>
      <c r="C1617" s="12" t="str">
        <f>VLOOKUP(B1617,'Insumos e Serviços'!$A:$F,2,0)</f>
        <v>SINAPI</v>
      </c>
      <c r="D1617" s="13" t="str">
        <f>VLOOKUP(B1617,'Insumos e Serviços'!$A:$F,4,0)</f>
        <v>ELETRICISTA COM ENCARGOS COMPLEMENTARES</v>
      </c>
      <c r="E1617" s="12" t="str">
        <f>VLOOKUP(B1617,'Insumos e Serviços'!$A:$F,5,0)</f>
        <v>H</v>
      </c>
      <c r="F1617" s="66">
        <v>4</v>
      </c>
      <c r="G1617" s="15">
        <f>VLOOKUP(B1617,'Insumos e Serviços'!$A:$F,6,0)</f>
        <v>23.44</v>
      </c>
      <c r="H1617" s="15">
        <f t="shared" ref="H1617:H1619" si="188">TRUNC(F1617*G1617,2)</f>
        <v>93.76</v>
      </c>
    </row>
    <row r="1618" spans="1:8" x14ac:dyDescent="0.2">
      <c r="A1618" s="13" t="str">
        <f>VLOOKUP(B1618,'Insumos e Serviços'!$A:$F,3,0)</f>
        <v>Composição</v>
      </c>
      <c r="B1618" s="12" t="s">
        <v>3397</v>
      </c>
      <c r="C1618" s="12" t="str">
        <f>VLOOKUP(B1618,'Insumos e Serviços'!$A:$F,2,0)</f>
        <v>SINAPI</v>
      </c>
      <c r="D1618" s="13" t="str">
        <f>VLOOKUP(B1618,'Insumos e Serviços'!$A:$F,4,0)</f>
        <v>AUXILIAR DE ELETRICISTA COM ENCARGOS COMPLEMENTARES</v>
      </c>
      <c r="E1618" s="12" t="str">
        <f>VLOOKUP(B1618,'Insumos e Serviços'!$A:$F,5,0)</f>
        <v>H</v>
      </c>
      <c r="F1618" s="66">
        <v>4</v>
      </c>
      <c r="G1618" s="15">
        <f>VLOOKUP(B1618,'Insumos e Serviços'!$A:$F,6,0)</f>
        <v>18.28</v>
      </c>
      <c r="H1618" s="15">
        <f t="shared" si="188"/>
        <v>73.12</v>
      </c>
    </row>
    <row r="1619" spans="1:8" ht="15" thickBot="1" x14ac:dyDescent="0.25">
      <c r="A1619" s="13" t="str">
        <f>VLOOKUP(B1619,'Insumos e Serviços'!$A:$F,3,0)</f>
        <v>Insumo</v>
      </c>
      <c r="B1619" s="12" t="s">
        <v>3079</v>
      </c>
      <c r="C1619" s="12" t="str">
        <f>VLOOKUP(B1619,'Insumos e Serviços'!$A:$F,2,0)</f>
        <v>Próprio</v>
      </c>
      <c r="D1619" s="13" t="str">
        <f>VLOOKUP(B1619,'Insumos e Serviços'!$A:$F,4,0)</f>
        <v>Quadro elétrico QTE-VAE - PJBZ</v>
      </c>
      <c r="E1619" s="12" t="str">
        <f>VLOOKUP(B1619,'Insumos e Serviços'!$A:$F,5,0)</f>
        <v>un</v>
      </c>
      <c r="F1619" s="66">
        <v>1</v>
      </c>
      <c r="G1619" s="15">
        <f>VLOOKUP(B1619,'Insumos e Serviços'!$A:$F,6,0)</f>
        <v>8044.46</v>
      </c>
      <c r="H1619" s="15">
        <f t="shared" si="188"/>
        <v>8044.46</v>
      </c>
    </row>
    <row r="1620" spans="1:8" ht="15" thickTop="1" x14ac:dyDescent="0.2">
      <c r="A1620" s="54"/>
      <c r="B1620" s="79"/>
      <c r="C1620" s="54"/>
      <c r="D1620" s="54"/>
      <c r="E1620" s="54"/>
      <c r="F1620" s="54"/>
      <c r="G1620" s="54"/>
      <c r="H1620" s="54"/>
    </row>
    <row r="1621" spans="1:8" ht="22.5" x14ac:dyDescent="0.2">
      <c r="A1621" s="68" t="s">
        <v>1196</v>
      </c>
      <c r="B1621" s="67" t="str">
        <f>VLOOKUP(A1621,'Orçamento Sintético'!$A:$H,2,0)</f>
        <v xml:space="preserve"> MPDFT0099 </v>
      </c>
      <c r="C1621" s="67" t="str">
        <f>VLOOKUP(A1621,'Orçamento Sintético'!$A:$H,3,0)</f>
        <v>Próprio</v>
      </c>
      <c r="D1621" s="68" t="str">
        <f>VLOOKUP(A1621,'Orçamento Sintético'!$A:$H,4,0)</f>
        <v>Inversor de frequência HVAC ATV212 - 2.2 kW - 380-480 VAC trifásico Altivar ATV212HU22N4 Schneider Electric – Fornecimento e instalação</v>
      </c>
      <c r="E1621" s="67" t="str">
        <f>VLOOKUP(A1621,'Orçamento Sintético'!$A:$H,5,0)</f>
        <v>un</v>
      </c>
      <c r="F1621" s="113"/>
      <c r="G1621" s="114"/>
      <c r="H1621" s="116">
        <f>SUM(H1622:H1624)</f>
        <v>2498.29</v>
      </c>
    </row>
    <row r="1622" spans="1:8" x14ac:dyDescent="0.2">
      <c r="A1622" s="13" t="str">
        <f>VLOOKUP(B1622,'Insumos e Serviços'!$A:$F,3,0)</f>
        <v>Composição</v>
      </c>
      <c r="B1622" s="12" t="s">
        <v>3399</v>
      </c>
      <c r="C1622" s="12" t="str">
        <f>VLOOKUP(B1622,'Insumos e Serviços'!$A:$F,2,0)</f>
        <v>SINAPI</v>
      </c>
      <c r="D1622" s="13" t="str">
        <f>VLOOKUP(B1622,'Insumos e Serviços'!$A:$F,4,0)</f>
        <v>ELETRICISTA COM ENCARGOS COMPLEMENTARES</v>
      </c>
      <c r="E1622" s="12" t="str">
        <f>VLOOKUP(B1622,'Insumos e Serviços'!$A:$F,5,0)</f>
        <v>H</v>
      </c>
      <c r="F1622" s="66">
        <v>0.8</v>
      </c>
      <c r="G1622" s="15">
        <f>VLOOKUP(B1622,'Insumos e Serviços'!$A:$F,6,0)</f>
        <v>23.44</v>
      </c>
      <c r="H1622" s="15">
        <f t="shared" ref="H1622:H1624" si="189">TRUNC(F1622*G1622,2)</f>
        <v>18.75</v>
      </c>
    </row>
    <row r="1623" spans="1:8" x14ac:dyDescent="0.2">
      <c r="A1623" s="13" t="str">
        <f>VLOOKUP(B1623,'Insumos e Serviços'!$A:$F,3,0)</f>
        <v>Composição</v>
      </c>
      <c r="B1623" s="12" t="s">
        <v>3397</v>
      </c>
      <c r="C1623" s="12" t="str">
        <f>VLOOKUP(B1623,'Insumos e Serviços'!$A:$F,2,0)</f>
        <v>SINAPI</v>
      </c>
      <c r="D1623" s="13" t="str">
        <f>VLOOKUP(B1623,'Insumos e Serviços'!$A:$F,4,0)</f>
        <v>AUXILIAR DE ELETRICISTA COM ENCARGOS COMPLEMENTARES</v>
      </c>
      <c r="E1623" s="12" t="str">
        <f>VLOOKUP(B1623,'Insumos e Serviços'!$A:$F,5,0)</f>
        <v>H</v>
      </c>
      <c r="F1623" s="66">
        <v>1.6</v>
      </c>
      <c r="G1623" s="15">
        <f>VLOOKUP(B1623,'Insumos e Serviços'!$A:$F,6,0)</f>
        <v>18.28</v>
      </c>
      <c r="H1623" s="15">
        <f t="shared" si="189"/>
        <v>29.24</v>
      </c>
    </row>
    <row r="1624" spans="1:8" ht="23.25" thickBot="1" x14ac:dyDescent="0.25">
      <c r="A1624" s="13" t="str">
        <f>VLOOKUP(B1624,'Insumos e Serviços'!$A:$F,3,0)</f>
        <v>Insumo</v>
      </c>
      <c r="B1624" s="12" t="s">
        <v>2975</v>
      </c>
      <c r="C1624" s="12" t="str">
        <f>VLOOKUP(B1624,'Insumos e Serviços'!$A:$F,2,0)</f>
        <v>Próprio</v>
      </c>
      <c r="D1624" s="13" t="str">
        <f>VLOOKUP(B1624,'Insumos e Serviços'!$A:$F,4,0)</f>
        <v>Inversor de freqüência Trifásico, 380VCA 3hp/2,2kW, IP55, Comunicação MODBUS, fab. Schneider Electric, ref. ATV212WU22N4</v>
      </c>
      <c r="E1624" s="12" t="str">
        <f>VLOOKUP(B1624,'Insumos e Serviços'!$A:$F,5,0)</f>
        <v>un</v>
      </c>
      <c r="F1624" s="66">
        <v>1</v>
      </c>
      <c r="G1624" s="15">
        <f>VLOOKUP(B1624,'Insumos e Serviços'!$A:$F,6,0)</f>
        <v>2450.3000000000002</v>
      </c>
      <c r="H1624" s="15">
        <f t="shared" si="189"/>
        <v>2450.3000000000002</v>
      </c>
    </row>
    <row r="1625" spans="1:8" ht="15" thickTop="1" x14ac:dyDescent="0.2">
      <c r="A1625" s="54"/>
      <c r="B1625" s="79"/>
      <c r="C1625" s="54"/>
      <c r="D1625" s="54"/>
      <c r="E1625" s="54"/>
      <c r="F1625" s="54"/>
      <c r="G1625" s="54"/>
      <c r="H1625" s="54"/>
    </row>
    <row r="1626" spans="1:8" x14ac:dyDescent="0.2">
      <c r="A1626" s="62" t="s">
        <v>1199</v>
      </c>
      <c r="B1626" s="64"/>
      <c r="C1626" s="62"/>
      <c r="D1626" s="62" t="s">
        <v>1200</v>
      </c>
      <c r="E1626" s="64"/>
      <c r="F1626" s="65"/>
      <c r="G1626" s="63"/>
      <c r="H1626" s="75"/>
    </row>
    <row r="1627" spans="1:8" ht="56.25" x14ac:dyDescent="0.2">
      <c r="A1627" s="68" t="s">
        <v>1204</v>
      </c>
      <c r="B1627" s="67" t="str">
        <f>VLOOKUP(A1627,'Orçamento Sintético'!$A:$H,2,0)</f>
        <v xml:space="preserve"> MPDFT0199 </v>
      </c>
      <c r="C1627" s="67" t="str">
        <f>VLOOKUP(A1627,'Orçamento Sintético'!$A:$H,3,0)</f>
        <v>Próprio</v>
      </c>
      <c r="D1627" s="68" t="str">
        <f>VLOOKUP(A1627,'Orçamento Sintético'!$A:$H,4,0)</f>
        <v>Copia da SINAPI (92984) - Cabo de cobre, isolamento 15kV, 25mm² EPR, formado por fios de cobre nu têmpera mole, encordoamento classe 2, blindagem do condutor formada por composto termofixo semicondutor, isolação em composto termofixo de borracha EPR, cobertura formada por composto termoplástico PVC sem chumbo, ref. Prysmian</v>
      </c>
      <c r="E1627" s="67" t="str">
        <f>VLOOKUP(A1627,'Orçamento Sintético'!$A:$H,5,0)</f>
        <v>M</v>
      </c>
      <c r="F1627" s="113"/>
      <c r="G1627" s="114"/>
      <c r="H1627" s="116">
        <f>SUM(H1628:H1631)</f>
        <v>47.89</v>
      </c>
    </row>
    <row r="1628" spans="1:8" x14ac:dyDescent="0.2">
      <c r="A1628" s="13" t="str">
        <f>VLOOKUP(B1628,'Insumos e Serviços'!$A:$F,3,0)</f>
        <v>Composição</v>
      </c>
      <c r="B1628" s="12" t="s">
        <v>3397</v>
      </c>
      <c r="C1628" s="12" t="str">
        <f>VLOOKUP(B1628,'Insumos e Serviços'!$A:$F,2,0)</f>
        <v>SINAPI</v>
      </c>
      <c r="D1628" s="13" t="str">
        <f>VLOOKUP(B1628,'Insumos e Serviços'!$A:$F,4,0)</f>
        <v>AUXILIAR DE ELETRICISTA COM ENCARGOS COMPLEMENTARES</v>
      </c>
      <c r="E1628" s="12" t="str">
        <f>VLOOKUP(B1628,'Insumos e Serviços'!$A:$F,5,0)</f>
        <v>H</v>
      </c>
      <c r="F1628" s="66">
        <v>6.4000000000000001E-2</v>
      </c>
      <c r="G1628" s="15">
        <f>VLOOKUP(B1628,'Insumos e Serviços'!$A:$F,6,0)</f>
        <v>18.28</v>
      </c>
      <c r="H1628" s="15">
        <f t="shared" ref="H1628:H1631" si="190">TRUNC(F1628*G1628,2)</f>
        <v>1.1599999999999999</v>
      </c>
    </row>
    <row r="1629" spans="1:8" x14ac:dyDescent="0.2">
      <c r="A1629" s="13" t="str">
        <f>VLOOKUP(B1629,'Insumos e Serviços'!$A:$F,3,0)</f>
        <v>Composição</v>
      </c>
      <c r="B1629" s="12" t="s">
        <v>3399</v>
      </c>
      <c r="C1629" s="12" t="str">
        <f>VLOOKUP(B1629,'Insumos e Serviços'!$A:$F,2,0)</f>
        <v>SINAPI</v>
      </c>
      <c r="D1629" s="13" t="str">
        <f>VLOOKUP(B1629,'Insumos e Serviços'!$A:$F,4,0)</f>
        <v>ELETRICISTA COM ENCARGOS COMPLEMENTARES</v>
      </c>
      <c r="E1629" s="12" t="str">
        <f>VLOOKUP(B1629,'Insumos e Serviços'!$A:$F,5,0)</f>
        <v>H</v>
      </c>
      <c r="F1629" s="66">
        <v>6.4000000000000001E-2</v>
      </c>
      <c r="G1629" s="15">
        <f>VLOOKUP(B1629,'Insumos e Serviços'!$A:$F,6,0)</f>
        <v>23.44</v>
      </c>
      <c r="H1629" s="15">
        <f t="shared" si="190"/>
        <v>1.5</v>
      </c>
    </row>
    <row r="1630" spans="1:8" x14ac:dyDescent="0.2">
      <c r="A1630" s="13" t="str">
        <f>VLOOKUP(B1630,'Insumos e Serviços'!$A:$F,3,0)</f>
        <v>Insumo</v>
      </c>
      <c r="B1630" s="12" t="s">
        <v>2623</v>
      </c>
      <c r="C1630" s="12" t="str">
        <f>VLOOKUP(B1630,'Insumos e Serviços'!$A:$F,2,0)</f>
        <v>SINAPI</v>
      </c>
      <c r="D1630" s="13" t="str">
        <f>VLOOKUP(B1630,'Insumos e Serviços'!$A:$F,4,0)</f>
        <v>FITA ISOLANTE ADESIVA ANTICHAMA, USO ATE 750 V, EM ROLO DE 19 MM X 5 M</v>
      </c>
      <c r="E1630" s="12" t="str">
        <f>VLOOKUP(B1630,'Insumos e Serviços'!$A:$F,5,0)</f>
        <v>UN</v>
      </c>
      <c r="F1630" s="66">
        <v>8.9999999999999993E-3</v>
      </c>
      <c r="G1630" s="15">
        <f>VLOOKUP(B1630,'Insumos e Serviços'!$A:$F,6,0)</f>
        <v>3.47</v>
      </c>
      <c r="H1630" s="15">
        <f t="shared" si="190"/>
        <v>0.03</v>
      </c>
    </row>
    <row r="1631" spans="1:8" ht="45.75" thickBot="1" x14ac:dyDescent="0.25">
      <c r="A1631" s="13" t="str">
        <f>VLOOKUP(B1631,'Insumos e Serviços'!$A:$F,3,0)</f>
        <v>Insumo</v>
      </c>
      <c r="B1631" s="12" t="s">
        <v>2964</v>
      </c>
      <c r="C1631" s="12" t="str">
        <f>VLOOKUP(B1631,'Insumos e Serviços'!$A:$F,2,0)</f>
        <v>Próprio</v>
      </c>
      <c r="D1631" s="13" t="str">
        <f>VLOOKUP(B1631,'Insumos e Serviços'!$A:$F,4,0)</f>
        <v>Cabo de cobre, isolamento 15kV, 25mm² EPR, fios de cobre nu, têmpera mole, encordoamento classe 2, blindagem do condutor formada por composto termofixo semicondutor, isolação em composto termofixo de borracha EPR, cobertura formada por composto termoplástico PVC sem chumbo</v>
      </c>
      <c r="E1631" s="12" t="str">
        <f>VLOOKUP(B1631,'Insumos e Serviços'!$A:$F,5,0)</f>
        <v>m</v>
      </c>
      <c r="F1631" s="66">
        <v>1.0149999999999999</v>
      </c>
      <c r="G1631" s="15">
        <f>VLOOKUP(B1631,'Insumos e Serviços'!$A:$F,6,0)</f>
        <v>44.54</v>
      </c>
      <c r="H1631" s="15">
        <f t="shared" si="190"/>
        <v>45.2</v>
      </c>
    </row>
    <row r="1632" spans="1:8" ht="15" thickTop="1" x14ac:dyDescent="0.2">
      <c r="A1632" s="54"/>
      <c r="B1632" s="79"/>
      <c r="C1632" s="54"/>
      <c r="D1632" s="54"/>
      <c r="E1632" s="54"/>
      <c r="F1632" s="54"/>
      <c r="G1632" s="54"/>
      <c r="H1632" s="54"/>
    </row>
    <row r="1633" spans="1:8" ht="22.5" x14ac:dyDescent="0.2">
      <c r="A1633" s="68" t="s">
        <v>1210</v>
      </c>
      <c r="B1633" s="67" t="str">
        <f>VLOOKUP(A1633,'Orçamento Sintético'!$A:$H,2,0)</f>
        <v xml:space="preserve"> MPDFT0200 </v>
      </c>
      <c r="C1633" s="67" t="str">
        <f>VLOOKUP(A1633,'Orçamento Sintético'!$A:$H,3,0)</f>
        <v>Próprio</v>
      </c>
      <c r="D1633" s="68" t="str">
        <f>VLOOKUP(A1633,'Orçamento Sintético'!$A:$H,4,0)</f>
        <v>Copia da SBC (061071) - Eletroduto de aço carbono com costura galvanizado a fogo, inclusive conexões, ø 100mm (4")</v>
      </c>
      <c r="E1633" s="67" t="str">
        <f>VLOOKUP(A1633,'Orçamento Sintético'!$A:$H,5,0)</f>
        <v>m</v>
      </c>
      <c r="F1633" s="113"/>
      <c r="G1633" s="114"/>
      <c r="H1633" s="116">
        <f>SUM(H1634:H1636)</f>
        <v>181.86</v>
      </c>
    </row>
    <row r="1634" spans="1:8" x14ac:dyDescent="0.2">
      <c r="A1634" s="13" t="str">
        <f>VLOOKUP(B1634,'Insumos e Serviços'!$A:$F,3,0)</f>
        <v>Composição</v>
      </c>
      <c r="B1634" s="12" t="s">
        <v>3399</v>
      </c>
      <c r="C1634" s="12" t="str">
        <f>VLOOKUP(B1634,'Insumos e Serviços'!$A:$F,2,0)</f>
        <v>SINAPI</v>
      </c>
      <c r="D1634" s="13" t="str">
        <f>VLOOKUP(B1634,'Insumos e Serviços'!$A:$F,4,0)</f>
        <v>ELETRICISTA COM ENCARGOS COMPLEMENTARES</v>
      </c>
      <c r="E1634" s="12" t="str">
        <f>VLOOKUP(B1634,'Insumos e Serviços'!$A:$F,5,0)</f>
        <v>H</v>
      </c>
      <c r="F1634" s="66">
        <v>0.96299999999999997</v>
      </c>
      <c r="G1634" s="15">
        <f>VLOOKUP(B1634,'Insumos e Serviços'!$A:$F,6,0)</f>
        <v>23.44</v>
      </c>
      <c r="H1634" s="15">
        <f t="shared" ref="H1634:H1636" si="191">TRUNC(F1634*G1634,2)</f>
        <v>22.57</v>
      </c>
    </row>
    <row r="1635" spans="1:8" x14ac:dyDescent="0.2">
      <c r="A1635" s="13" t="str">
        <f>VLOOKUP(B1635,'Insumos e Serviços'!$A:$F,3,0)</f>
        <v>Composição</v>
      </c>
      <c r="B1635" s="12" t="s">
        <v>3397</v>
      </c>
      <c r="C1635" s="12" t="str">
        <f>VLOOKUP(B1635,'Insumos e Serviços'!$A:$F,2,0)</f>
        <v>SINAPI</v>
      </c>
      <c r="D1635" s="13" t="str">
        <f>VLOOKUP(B1635,'Insumos e Serviços'!$A:$F,4,0)</f>
        <v>AUXILIAR DE ELETRICISTA COM ENCARGOS COMPLEMENTARES</v>
      </c>
      <c r="E1635" s="12" t="str">
        <f>VLOOKUP(B1635,'Insumos e Serviços'!$A:$F,5,0)</f>
        <v>H</v>
      </c>
      <c r="F1635" s="66">
        <v>0.96299999999999997</v>
      </c>
      <c r="G1635" s="15">
        <f>VLOOKUP(B1635,'Insumos e Serviços'!$A:$F,6,0)</f>
        <v>18.28</v>
      </c>
      <c r="H1635" s="15">
        <f t="shared" si="191"/>
        <v>17.600000000000001</v>
      </c>
    </row>
    <row r="1636" spans="1:8" ht="23.25" thickBot="1" x14ac:dyDescent="0.25">
      <c r="A1636" s="13" t="str">
        <f>VLOOKUP(B1636,'Insumos e Serviços'!$A:$F,3,0)</f>
        <v>Insumo</v>
      </c>
      <c r="B1636" s="12" t="s">
        <v>2678</v>
      </c>
      <c r="C1636" s="12" t="str">
        <f>VLOOKUP(B1636,'Insumos e Serviços'!$A:$F,2,0)</f>
        <v>Próprio</v>
      </c>
      <c r="D1636" s="13" t="str">
        <f>VLOOKUP(B1636,'Insumos e Serviços'!$A:$F,4,0)</f>
        <v>Eletroduto rígido de aço carbono, sem costura, com revestimento protetor de zinco aplicado a quente, extremidades rosqueadas, classe pesada, Ø100mm (4" BSPP), fab. Apolo</v>
      </c>
      <c r="E1636" s="12" t="str">
        <f>VLOOKUP(B1636,'Insumos e Serviços'!$A:$F,5,0)</f>
        <v>m</v>
      </c>
      <c r="F1636" s="66">
        <v>1.05</v>
      </c>
      <c r="G1636" s="15">
        <f>VLOOKUP(B1636,'Insumos e Serviços'!$A:$F,6,0)</f>
        <v>134.94999999999999</v>
      </c>
      <c r="H1636" s="15">
        <f t="shared" si="191"/>
        <v>141.69</v>
      </c>
    </row>
    <row r="1637" spans="1:8" ht="15" thickTop="1" x14ac:dyDescent="0.2">
      <c r="A1637" s="54"/>
      <c r="B1637" s="79"/>
      <c r="C1637" s="54"/>
      <c r="D1637" s="54"/>
      <c r="E1637" s="54"/>
      <c r="F1637" s="54"/>
      <c r="G1637" s="54"/>
      <c r="H1637" s="54"/>
    </row>
    <row r="1638" spans="1:8" x14ac:dyDescent="0.2">
      <c r="A1638" s="68" t="s">
        <v>1213</v>
      </c>
      <c r="B1638" s="67" t="str">
        <f>VLOOKUP(A1638,'Orçamento Sintético'!$A:$H,2,0)</f>
        <v xml:space="preserve"> MPDFT0201 </v>
      </c>
      <c r="C1638" s="67" t="str">
        <f>VLOOKUP(A1638,'Orçamento Sintético'!$A:$H,3,0)</f>
        <v>Próprio</v>
      </c>
      <c r="D1638" s="68" t="str">
        <f>VLOOKUP(A1638,'Orçamento Sintético'!$A:$H,4,0)</f>
        <v>Caixa de passagem CB-2, inclusive tampa de ferro fundido T-55</v>
      </c>
      <c r="E1638" s="67" t="str">
        <f>VLOOKUP(A1638,'Orçamento Sintético'!$A:$H,5,0)</f>
        <v>un</v>
      </c>
      <c r="F1638" s="113"/>
      <c r="G1638" s="114"/>
      <c r="H1638" s="116">
        <f>SUM(H1639:H1652)</f>
        <v>3479.3</v>
      </c>
    </row>
    <row r="1639" spans="1:8" ht="56.25" x14ac:dyDescent="0.2">
      <c r="A1639" s="13" t="str">
        <f>VLOOKUP(B1639,'Insumos e Serviços'!$A:$F,3,0)</f>
        <v>Composição</v>
      </c>
      <c r="B1639" s="12" t="s">
        <v>3526</v>
      </c>
      <c r="C1639" s="12" t="str">
        <f>VLOOKUP(B1639,'Insumos e Serviços'!$A:$F,2,0)</f>
        <v>SINAPI</v>
      </c>
      <c r="D1639" s="13" t="str">
        <f>VLOOKUP(B1639,'Insumos e Serviços'!$A:$F,4,0)</f>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
      <c r="E1639" s="12" t="str">
        <f>VLOOKUP(B1639,'Insumos e Serviços'!$A:$F,5,0)</f>
        <v>m³</v>
      </c>
      <c r="F1639" s="66">
        <v>10.62</v>
      </c>
      <c r="G1639" s="15">
        <f>VLOOKUP(B1639,'Insumos e Serviços'!$A:$F,6,0)</f>
        <v>6.11</v>
      </c>
      <c r="H1639" s="15">
        <f t="shared" ref="H1639:H1652" si="192">TRUNC(F1639*G1639,2)</f>
        <v>64.88</v>
      </c>
    </row>
    <row r="1640" spans="1:8" ht="22.5" x14ac:dyDescent="0.2">
      <c r="A1640" s="13" t="str">
        <f>VLOOKUP(B1640,'Insumos e Serviços'!$A:$F,3,0)</f>
        <v>Composição</v>
      </c>
      <c r="B1640" s="12" t="s">
        <v>143</v>
      </c>
      <c r="C1640" s="12" t="str">
        <f>VLOOKUP(B1640,'Insumos e Serviços'!$A:$F,2,0)</f>
        <v>SINAPI</v>
      </c>
      <c r="D1640" s="13" t="str">
        <f>VLOOKUP(B1640,'Insumos e Serviços'!$A:$F,4,0)</f>
        <v>COMPACTAÇÃO MECÂNICA DE SOLO PARA EXECUÇÃO DE RADIER, COM COMPACTADOR DE SOLOS A PERCUSSÃO. AF_09/2017</v>
      </c>
      <c r="E1640" s="12" t="str">
        <f>VLOOKUP(B1640,'Insumos e Serviços'!$A:$F,5,0)</f>
        <v>m²</v>
      </c>
      <c r="F1640" s="66">
        <v>2.69</v>
      </c>
      <c r="G1640" s="15">
        <f>VLOOKUP(B1640,'Insumos e Serviços'!$A:$F,6,0)</f>
        <v>2.73</v>
      </c>
      <c r="H1640" s="15">
        <f t="shared" si="192"/>
        <v>7.34</v>
      </c>
    </row>
    <row r="1641" spans="1:8" ht="22.5" x14ac:dyDescent="0.2">
      <c r="A1641" s="13" t="str">
        <f>VLOOKUP(B1641,'Insumos e Serviços'!$A:$F,3,0)</f>
        <v>Composição</v>
      </c>
      <c r="B1641" s="12" t="s">
        <v>3468</v>
      </c>
      <c r="C1641" s="12" t="str">
        <f>VLOOKUP(B1641,'Insumos e Serviços'!$A:$F,2,0)</f>
        <v>SINAPI</v>
      </c>
      <c r="D1641" s="13" t="str">
        <f>VLOOKUP(B1641,'Insumos e Serviços'!$A:$F,4,0)</f>
        <v>CONCRETO MAGRO PARA LASTRO, TRAÇO 1:4,5:4,5 (CIMENTO/ AREIA MÉDIA/ BRITA 1)  - PREPARO MECÂNICO COM BETONEIRA 400 L. AF_07/2016</v>
      </c>
      <c r="E1641" s="12" t="str">
        <f>VLOOKUP(B1641,'Insumos e Serviços'!$A:$F,5,0)</f>
        <v>m³</v>
      </c>
      <c r="F1641" s="66">
        <v>0.26900000000000002</v>
      </c>
      <c r="G1641" s="15">
        <f>VLOOKUP(B1641,'Insumos e Serviços'!$A:$F,6,0)</f>
        <v>323.17</v>
      </c>
      <c r="H1641" s="15">
        <f t="shared" si="192"/>
        <v>86.93</v>
      </c>
    </row>
    <row r="1642" spans="1:8" ht="22.5" x14ac:dyDescent="0.2">
      <c r="A1642" s="13" t="str">
        <f>VLOOKUP(B1642,'Insumos e Serviços'!$A:$F,3,0)</f>
        <v>Composição</v>
      </c>
      <c r="B1642" s="12" t="s">
        <v>158</v>
      </c>
      <c r="C1642" s="12" t="str">
        <f>VLOOKUP(B1642,'Insumos e Serviços'!$A:$F,2,0)</f>
        <v>SINAPI</v>
      </c>
      <c r="D1642" s="13" t="str">
        <f>VLOOKUP(B1642,'Insumos e Serviços'!$A:$F,4,0)</f>
        <v>LANÇAMENTO COM USO DE BALDES, ADENSAMENTO E ACABAMENTO DE CONCRETO EM ESTRUTURAS. AF_12/2015</v>
      </c>
      <c r="E1642" s="12" t="str">
        <f>VLOOKUP(B1642,'Insumos e Serviços'!$A:$F,5,0)</f>
        <v>m³</v>
      </c>
      <c r="F1642" s="66">
        <v>0.67200000000000004</v>
      </c>
      <c r="G1642" s="15">
        <f>VLOOKUP(B1642,'Insumos e Serviços'!$A:$F,6,0)</f>
        <v>182.01</v>
      </c>
      <c r="H1642" s="15">
        <f t="shared" si="192"/>
        <v>122.31</v>
      </c>
    </row>
    <row r="1643" spans="1:8" ht="22.5" x14ac:dyDescent="0.2">
      <c r="A1643" s="13" t="str">
        <f>VLOOKUP(B1643,'Insumos e Serviços'!$A:$F,3,0)</f>
        <v>Composição</v>
      </c>
      <c r="B1643" s="12" t="s">
        <v>3524</v>
      </c>
      <c r="C1643" s="12" t="str">
        <f>VLOOKUP(B1643,'Insumos e Serviços'!$A:$F,2,0)</f>
        <v>SINAPI</v>
      </c>
      <c r="D1643" s="13" t="str">
        <f>VLOOKUP(B1643,'Insumos e Serviços'!$A:$F,4,0)</f>
        <v>PISO CIMENTADO, TRAÇO 1:3 (CIMENTO E AREIA), ACABAMENTO LISO, ESPESSURA 2,0 CM, PREPARO MECÂNICO DA ARGAMASSA. AF_06/2018</v>
      </c>
      <c r="E1643" s="12" t="str">
        <f>VLOOKUP(B1643,'Insumos e Serviços'!$A:$F,5,0)</f>
        <v>m²</v>
      </c>
      <c r="F1643" s="66">
        <v>1.54</v>
      </c>
      <c r="G1643" s="15">
        <f>VLOOKUP(B1643,'Insumos e Serviços'!$A:$F,6,0)</f>
        <v>28.39</v>
      </c>
      <c r="H1643" s="15">
        <f t="shared" si="192"/>
        <v>43.72</v>
      </c>
    </row>
    <row r="1644" spans="1:8" x14ac:dyDescent="0.2">
      <c r="A1644" s="13" t="str">
        <f>VLOOKUP(B1644,'Insumos e Serviços'!$A:$F,3,0)</f>
        <v>Composição</v>
      </c>
      <c r="B1644" s="12" t="s">
        <v>3522</v>
      </c>
      <c r="C1644" s="12" t="str">
        <f>VLOOKUP(B1644,'Insumos e Serviços'!$A:$F,2,0)</f>
        <v>SINAPI</v>
      </c>
      <c r="D1644" s="13" t="str">
        <f>VLOOKUP(B1644,'Insumos e Serviços'!$A:$F,4,0)</f>
        <v>CORTE E DOBRA DE AÇO CA-60, DIÂMETRO DE 5,0 MM, UTILIZADO EM LAJE. AF_12/2015</v>
      </c>
      <c r="E1644" s="12" t="str">
        <f>VLOOKUP(B1644,'Insumos e Serviços'!$A:$F,5,0)</f>
        <v>KG</v>
      </c>
      <c r="F1644" s="66">
        <v>9.8567999999999998</v>
      </c>
      <c r="G1644" s="15">
        <f>VLOOKUP(B1644,'Insumos e Serviços'!$A:$F,6,0)</f>
        <v>11.12</v>
      </c>
      <c r="H1644" s="15">
        <f t="shared" si="192"/>
        <v>109.6</v>
      </c>
    </row>
    <row r="1645" spans="1:8" ht="22.5" x14ac:dyDescent="0.2">
      <c r="A1645" s="13" t="str">
        <f>VLOOKUP(B1645,'Insumos e Serviços'!$A:$F,3,0)</f>
        <v>Composição</v>
      </c>
      <c r="B1645" s="12" t="s">
        <v>3520</v>
      </c>
      <c r="C1645" s="12" t="str">
        <f>VLOOKUP(B1645,'Insumos e Serviços'!$A:$F,2,0)</f>
        <v>SINAPI</v>
      </c>
      <c r="D1645" s="13" t="str">
        <f>VLOOKUP(B1645,'Insumos e Serviços'!$A:$F,4,0)</f>
        <v>CONCRETO FCK = 25MPA, TRAÇO 1:2,3:2,7 (CIMENTO/ AREIA MÉDIA/ BRITA 1)  - PREPARO MECÂNICO COM BETONEIRA 400 L. AF_07/2016</v>
      </c>
      <c r="E1645" s="12" t="str">
        <f>VLOOKUP(B1645,'Insumos e Serviços'!$A:$F,5,0)</f>
        <v>m³</v>
      </c>
      <c r="F1645" s="66">
        <v>0.40300000000000002</v>
      </c>
      <c r="G1645" s="15">
        <f>VLOOKUP(B1645,'Insumos e Serviços'!$A:$F,6,0)</f>
        <v>389.6</v>
      </c>
      <c r="H1645" s="15">
        <f t="shared" si="192"/>
        <v>157</v>
      </c>
    </row>
    <row r="1646" spans="1:8" x14ac:dyDescent="0.2">
      <c r="A1646" s="13" t="str">
        <f>VLOOKUP(B1646,'Insumos e Serviços'!$A:$F,3,0)</f>
        <v>Composição</v>
      </c>
      <c r="B1646" s="12" t="s">
        <v>1089</v>
      </c>
      <c r="C1646" s="12" t="str">
        <f>VLOOKUP(B1646,'Insumos e Serviços'!$A:$F,2,0)</f>
        <v>SINAPI</v>
      </c>
      <c r="D1646" s="13" t="str">
        <f>VLOOKUP(B1646,'Insumos e Serviços'!$A:$F,4,0)</f>
        <v>REATERRO MANUAL DE VALAS COM COMPACTAÇÃO MECANIZADA. AF_04/2016</v>
      </c>
      <c r="E1646" s="12" t="str">
        <f>VLOOKUP(B1646,'Insumos e Serviços'!$A:$F,5,0)</f>
        <v>m³</v>
      </c>
      <c r="F1646" s="66">
        <v>3.8999000000000001</v>
      </c>
      <c r="G1646" s="15">
        <f>VLOOKUP(B1646,'Insumos e Serviços'!$A:$F,6,0)</f>
        <v>24.45</v>
      </c>
      <c r="H1646" s="15">
        <f t="shared" si="192"/>
        <v>95.35</v>
      </c>
    </row>
    <row r="1647" spans="1:8" ht="33.75" x14ac:dyDescent="0.2">
      <c r="A1647" s="13" t="str">
        <f>VLOOKUP(B1647,'Insumos e Serviços'!$A:$F,3,0)</f>
        <v>Composição</v>
      </c>
      <c r="B1647" s="12" t="s">
        <v>3518</v>
      </c>
      <c r="C1647" s="12" t="str">
        <f>VLOOKUP(B1647,'Insumos e Serviços'!$A:$F,2,0)</f>
        <v>SINAPI</v>
      </c>
      <c r="D1647" s="13" t="str">
        <f>VLOOKUP(B1647,'Insumos e Serviços'!$A:$F,4,0)</f>
        <v>MASSA ÚNICA, PARA RECEBIMENTO DE PINTURA, EM ARGAMASSA TRAÇO 1:2:8, PREPARO MECÂNICO COM BETONEIRA 400L, APLICADA MANUALMENTE EM FACES INTERNAS DE PAREDES, ESPESSURA DE 20MM, COM EXECUÇÃO DE TALISCAS. AF_06/2014</v>
      </c>
      <c r="E1647" s="12" t="str">
        <f>VLOOKUP(B1647,'Insumos e Serviços'!$A:$F,5,0)</f>
        <v>m²</v>
      </c>
      <c r="F1647" s="66">
        <v>11.62</v>
      </c>
      <c r="G1647" s="15">
        <f>VLOOKUP(B1647,'Insumos e Serviços'!$A:$F,6,0)</f>
        <v>30.59</v>
      </c>
      <c r="H1647" s="15">
        <f t="shared" si="192"/>
        <v>355.45</v>
      </c>
    </row>
    <row r="1648" spans="1:8" ht="33.75" x14ac:dyDescent="0.2">
      <c r="A1648" s="13" t="str">
        <f>VLOOKUP(B1648,'Insumos e Serviços'!$A:$F,3,0)</f>
        <v>Composição</v>
      </c>
      <c r="B1648" s="12" t="s">
        <v>3516</v>
      </c>
      <c r="C1648" s="12" t="str">
        <f>VLOOKUP(B1648,'Insumos e Serviços'!$A:$F,2,0)</f>
        <v>SINAPI</v>
      </c>
      <c r="D1648" s="13" t="str">
        <f>VLOOKUP(B1648,'Insumos e Serviços'!$A:$F,4,0)</f>
        <v>CARGA, MANOBRA E DESCARGA DE SOLOS E MATERIAIS GRANULARES EM CAMINHÃO BASCULANTE 6 M³ - CARGA COM ESCAVADEIRA HIDRÁULICA (CAÇAMBA DE 1,20 M³ / 155 HP) E DESCARGA LIVRE (UNIDADE: M3). AF_07/2020</v>
      </c>
      <c r="E1648" s="12" t="str">
        <f>VLOOKUP(B1648,'Insumos e Serviços'!$A:$F,5,0)</f>
        <v>m³</v>
      </c>
      <c r="F1648" s="66">
        <v>6.7201000000000004</v>
      </c>
      <c r="G1648" s="15">
        <f>VLOOKUP(B1648,'Insumos e Serviços'!$A:$F,6,0)</f>
        <v>4.8899999999999997</v>
      </c>
      <c r="H1648" s="15">
        <f t="shared" si="192"/>
        <v>32.86</v>
      </c>
    </row>
    <row r="1649" spans="1:8" ht="22.5" x14ac:dyDescent="0.2">
      <c r="A1649" s="13" t="str">
        <f>VLOOKUP(B1649,'Insumos e Serviços'!$A:$F,3,0)</f>
        <v>Composição</v>
      </c>
      <c r="B1649" s="12" t="s">
        <v>3514</v>
      </c>
      <c r="C1649" s="12" t="str">
        <f>VLOOKUP(B1649,'Insumos e Serviços'!$A:$F,2,0)</f>
        <v>SINAPI</v>
      </c>
      <c r="D1649" s="13" t="str">
        <f>VLOOKUP(B1649,'Insumos e Serviços'!$A:$F,4,0)</f>
        <v>TRANSPORTE COM CAMINHÃO BASCULANTE DE 14 M³, EM VIA URBANA PAVIMENTADA, DMT ATÉ 30 KM (UNIDADE: M3XKM). AF_07/2020</v>
      </c>
      <c r="E1649" s="12" t="str">
        <f>VLOOKUP(B1649,'Insumos e Serviços'!$A:$F,5,0)</f>
        <v>M3XKM</v>
      </c>
      <c r="F1649" s="66">
        <v>201.60300000000001</v>
      </c>
      <c r="G1649" s="15">
        <f>VLOOKUP(B1649,'Insumos e Serviços'!$A:$F,6,0)</f>
        <v>1.43</v>
      </c>
      <c r="H1649" s="15">
        <f t="shared" si="192"/>
        <v>288.29000000000002</v>
      </c>
    </row>
    <row r="1650" spans="1:8" ht="22.5" x14ac:dyDescent="0.2">
      <c r="A1650" s="13" t="str">
        <f>VLOOKUP(B1650,'Insumos e Serviços'!$A:$F,3,0)</f>
        <v>Composição</v>
      </c>
      <c r="B1650" s="12" t="s">
        <v>253</v>
      </c>
      <c r="C1650" s="12" t="str">
        <f>VLOOKUP(B1650,'Insumos e Serviços'!$A:$F,2,0)</f>
        <v>SINAPI</v>
      </c>
      <c r="D1650" s="13" t="str">
        <f>VLOOKUP(B1650,'Insumos e Serviços'!$A:$F,4,0)</f>
        <v>ALVENARIA DE VEDAÇÃO DE BLOCOS CERÂMICOS MACIÇOS DE 5X10X20CM (ESPESSURA 10CM) E ARGAMASSA DE ASSENTAMENTO COM PREPARO EM BETONEIRA. AF_05/2020</v>
      </c>
      <c r="E1650" s="12" t="str">
        <f>VLOOKUP(B1650,'Insumos e Serviços'!$A:$F,5,0)</f>
        <v>m²</v>
      </c>
      <c r="F1650" s="66">
        <v>11.62</v>
      </c>
      <c r="G1650" s="15">
        <f>VLOOKUP(B1650,'Insumos e Serviços'!$A:$F,6,0)</f>
        <v>124.16</v>
      </c>
      <c r="H1650" s="15">
        <f t="shared" si="192"/>
        <v>1442.73</v>
      </c>
    </row>
    <row r="1651" spans="1:8" ht="22.5" x14ac:dyDescent="0.2">
      <c r="A1651" s="13" t="str">
        <f>VLOOKUP(B1651,'Insumos e Serviços'!$A:$F,3,0)</f>
        <v>Insumo</v>
      </c>
      <c r="B1651" s="12" t="s">
        <v>3206</v>
      </c>
      <c r="C1651" s="12" t="str">
        <f>VLOOKUP(B1651,'Insumos e Serviços'!$A:$F,2,0)</f>
        <v>SINAPI</v>
      </c>
      <c r="D1651" s="13" t="str">
        <f>VLOOKUP(B1651,'Insumos e Serviços'!$A:$F,4,0)</f>
        <v>TAMPAO FOFO ARTICULADO, CLASSE B125 CARGA MAX 12,5 T, REDONDO TAMPA 600 MM, REDE PLUVIAL/ESGOTO</v>
      </c>
      <c r="E1651" s="12" t="str">
        <f>VLOOKUP(B1651,'Insumos e Serviços'!$A:$F,5,0)</f>
        <v>UN</v>
      </c>
      <c r="F1651" s="66">
        <v>1</v>
      </c>
      <c r="G1651" s="15">
        <f>VLOOKUP(B1651,'Insumos e Serviços'!$A:$F,6,0)</f>
        <v>660.46</v>
      </c>
      <c r="H1651" s="15">
        <f t="shared" si="192"/>
        <v>660.46</v>
      </c>
    </row>
    <row r="1652" spans="1:8" ht="15" thickBot="1" x14ac:dyDescent="0.25">
      <c r="A1652" s="13" t="str">
        <f>VLOOKUP(B1652,'Insumos e Serviços'!$A:$F,3,0)</f>
        <v>Insumo</v>
      </c>
      <c r="B1652" s="12" t="s">
        <v>3179</v>
      </c>
      <c r="C1652" s="12" t="str">
        <f>VLOOKUP(B1652,'Insumos e Serviços'!$A:$F,2,0)</f>
        <v>SINAPI</v>
      </c>
      <c r="D1652" s="13" t="str">
        <f>VLOOKUP(B1652,'Insumos e Serviços'!$A:$F,4,0)</f>
        <v>PEDRA BRITADA N. 1 (9,5 a 19 MM) POSTO PEDREIRA/FORNECEDOR, SEM FRETE</v>
      </c>
      <c r="E1652" s="12" t="str">
        <f>VLOOKUP(B1652,'Insumos e Serviços'!$A:$F,5,0)</f>
        <v>m³</v>
      </c>
      <c r="F1652" s="66">
        <v>0.1</v>
      </c>
      <c r="G1652" s="15">
        <f>VLOOKUP(B1652,'Insumos e Serviços'!$A:$F,6,0)</f>
        <v>123.83</v>
      </c>
      <c r="H1652" s="15">
        <f t="shared" si="192"/>
        <v>12.38</v>
      </c>
    </row>
    <row r="1653" spans="1:8" ht="15" thickTop="1" x14ac:dyDescent="0.2">
      <c r="A1653" s="54"/>
      <c r="B1653" s="79"/>
      <c r="C1653" s="54"/>
      <c r="D1653" s="54"/>
      <c r="E1653" s="54"/>
      <c r="F1653" s="54"/>
      <c r="G1653" s="54"/>
      <c r="H1653" s="54"/>
    </row>
    <row r="1654" spans="1:8" ht="22.5" x14ac:dyDescent="0.2">
      <c r="A1654" s="68" t="s">
        <v>1216</v>
      </c>
      <c r="B1654" s="67" t="str">
        <f>VLOOKUP(A1654,'Orçamento Sintético'!$A:$H,2,0)</f>
        <v xml:space="preserve"> MPDFT0202 </v>
      </c>
      <c r="C1654" s="67" t="str">
        <f>VLOOKUP(A1654,'Orçamento Sintético'!$A:$H,3,0)</f>
        <v>Próprio</v>
      </c>
      <c r="D1654" s="68" t="str">
        <f>VLOOKUP(A1654,'Orçamento Sintético'!$A:$H,4,0)</f>
        <v>Caixa de aterramento em alvenaria 30x30x50cm, tampa de ferro fundido T-16. Com cordoalha e haste copperweld</v>
      </c>
      <c r="E1654" s="67" t="str">
        <f>VLOOKUP(A1654,'Orçamento Sintético'!$A:$H,5,0)</f>
        <v>un</v>
      </c>
      <c r="F1654" s="113"/>
      <c r="G1654" s="114"/>
      <c r="H1654" s="116">
        <f>SUM(H1655:H1658)</f>
        <v>470.18</v>
      </c>
    </row>
    <row r="1655" spans="1:8" ht="22.5" x14ac:dyDescent="0.2">
      <c r="A1655" s="13" t="str">
        <f>VLOOKUP(B1655,'Insumos e Serviços'!$A:$F,3,0)</f>
        <v>Composição</v>
      </c>
      <c r="B1655" s="12" t="s">
        <v>3512</v>
      </c>
      <c r="C1655" s="12" t="str">
        <f>VLOOKUP(B1655,'Insumos e Serviços'!$A:$F,2,0)</f>
        <v>SINAPI</v>
      </c>
      <c r="D1655" s="13" t="str">
        <f>VLOOKUP(B1655,'Insumos e Serviços'!$A:$F,4,0)</f>
        <v>CAIXA ENTERRADA ELÉTRICA RETANGULAR, EM ALVENARIA COM TIJOLOS CERÂMICOS MACIÇOS, FUNDO COM BRITA, DIMENSÕES INTERNAS: 0,4X0,4X0,4 M. AF_12/2020</v>
      </c>
      <c r="E1655" s="12" t="str">
        <f>VLOOKUP(B1655,'Insumos e Serviços'!$A:$F,5,0)</f>
        <v>UN</v>
      </c>
      <c r="F1655" s="66">
        <v>1</v>
      </c>
      <c r="G1655" s="15">
        <f>VLOOKUP(B1655,'Insumos e Serviços'!$A:$F,6,0)</f>
        <v>254.76</v>
      </c>
      <c r="H1655" s="15">
        <f t="shared" ref="H1655:H1658" si="193">TRUNC(F1655*G1655,2)</f>
        <v>254.76</v>
      </c>
    </row>
    <row r="1656" spans="1:8" x14ac:dyDescent="0.2">
      <c r="A1656" s="13" t="str">
        <f>VLOOKUP(B1656,'Insumos e Serviços'!$A:$F,3,0)</f>
        <v>Insumo</v>
      </c>
      <c r="B1656" s="12" t="s">
        <v>2613</v>
      </c>
      <c r="C1656" s="12" t="str">
        <f>VLOOKUP(B1656,'Insumos e Serviços'!$A:$F,2,0)</f>
        <v>Próprio</v>
      </c>
      <c r="D1656" s="13" t="str">
        <f>VLOOKUP(B1656,'Insumos e Serviços'!$A:$F,4,0)</f>
        <v>Tampão de ferro fundido T-16 30x30 cm</v>
      </c>
      <c r="E1656" s="12" t="str">
        <f>VLOOKUP(B1656,'Insumos e Serviços'!$A:$F,5,0)</f>
        <v>un</v>
      </c>
      <c r="F1656" s="66">
        <v>1</v>
      </c>
      <c r="G1656" s="15">
        <f>VLOOKUP(B1656,'Insumos e Serviços'!$A:$F,6,0)</f>
        <v>118.6</v>
      </c>
      <c r="H1656" s="15">
        <f t="shared" si="193"/>
        <v>118.6</v>
      </c>
    </row>
    <row r="1657" spans="1:8" x14ac:dyDescent="0.2">
      <c r="A1657" s="13" t="str">
        <f>VLOOKUP(B1657,'Insumos e Serviços'!$A:$F,3,0)</f>
        <v>Insumo</v>
      </c>
      <c r="B1657" s="12" t="s">
        <v>2533</v>
      </c>
      <c r="C1657" s="12" t="str">
        <f>VLOOKUP(B1657,'Insumos e Serviços'!$A:$F,2,0)</f>
        <v>Próprio</v>
      </c>
      <c r="D1657" s="13" t="str">
        <f>VLOOKUP(B1657,'Insumos e Serviços'!$A:$F,4,0)</f>
        <v>Haste cooperweld 3/8" x 3000mm</v>
      </c>
      <c r="E1657" s="12" t="str">
        <f>VLOOKUP(B1657,'Insumos e Serviços'!$A:$F,5,0)</f>
        <v>un</v>
      </c>
      <c r="F1657" s="66">
        <v>1</v>
      </c>
      <c r="G1657" s="15">
        <f>VLOOKUP(B1657,'Insumos e Serviços'!$A:$F,6,0)</f>
        <v>76.180000000000007</v>
      </c>
      <c r="H1657" s="15">
        <f t="shared" si="193"/>
        <v>76.180000000000007</v>
      </c>
    </row>
    <row r="1658" spans="1:8" ht="15" thickBot="1" x14ac:dyDescent="0.25">
      <c r="A1658" s="13" t="str">
        <f>VLOOKUP(B1658,'Insumos e Serviços'!$A:$F,3,0)</f>
        <v>Insumo</v>
      </c>
      <c r="B1658" s="12" t="s">
        <v>2380</v>
      </c>
      <c r="C1658" s="12" t="str">
        <f>VLOOKUP(B1658,'Insumos e Serviços'!$A:$F,2,0)</f>
        <v>Próprio</v>
      </c>
      <c r="D1658" s="13" t="str">
        <f>VLOOKUP(B1658,'Insumos e Serviços'!$A:$F,4,0)</f>
        <v>Conector de medição 50-30-3158 Amerion</v>
      </c>
      <c r="E1658" s="12" t="str">
        <f>VLOOKUP(B1658,'Insumos e Serviços'!$A:$F,5,0)</f>
        <v>un</v>
      </c>
      <c r="F1658" s="66">
        <v>1</v>
      </c>
      <c r="G1658" s="15">
        <f>VLOOKUP(B1658,'Insumos e Serviços'!$A:$F,6,0)</f>
        <v>20.64</v>
      </c>
      <c r="H1658" s="15">
        <f t="shared" si="193"/>
        <v>20.64</v>
      </c>
    </row>
    <row r="1659" spans="1:8" ht="15" thickTop="1" x14ac:dyDescent="0.2">
      <c r="A1659" s="54"/>
      <c r="B1659" s="79"/>
      <c r="C1659" s="54"/>
      <c r="D1659" s="54"/>
      <c r="E1659" s="54"/>
      <c r="F1659" s="54"/>
      <c r="G1659" s="54"/>
      <c r="H1659" s="54"/>
    </row>
    <row r="1660" spans="1:8" ht="22.5" x14ac:dyDescent="0.2">
      <c r="A1660" s="68" t="s">
        <v>1219</v>
      </c>
      <c r="B1660" s="67" t="str">
        <f>VLOOKUP(A1660,'Orçamento Sintético'!$A:$H,2,0)</f>
        <v xml:space="preserve"> MPDFT0203 </v>
      </c>
      <c r="C1660" s="67" t="str">
        <f>VLOOKUP(A1660,'Orçamento Sintético'!$A:$H,3,0)</f>
        <v>Próprio</v>
      </c>
      <c r="D1660" s="68" t="str">
        <f>VLOOKUP(A1660,'Orçamento Sintético'!$A:$H,4,0)</f>
        <v>Copia da SBC (061169) - ELETRODUTO FERRO GALVANIZADO ROSCÁVEL 1.1/2"" COM CONEXÕES, INSTALAÇÃO ENTERRADA</v>
      </c>
      <c r="E1660" s="67" t="str">
        <f>VLOOKUP(A1660,'Orçamento Sintético'!$A:$H,5,0)</f>
        <v>m</v>
      </c>
      <c r="F1660" s="113"/>
      <c r="G1660" s="114"/>
      <c r="H1660" s="116">
        <f>SUM(H1661:H1667)</f>
        <v>91.829999999999984</v>
      </c>
    </row>
    <row r="1661" spans="1:8" x14ac:dyDescent="0.2">
      <c r="A1661" s="13" t="str">
        <f>VLOOKUP(B1661,'Insumos e Serviços'!$A:$F,3,0)</f>
        <v>Composição</v>
      </c>
      <c r="B1661" s="12" t="s">
        <v>3399</v>
      </c>
      <c r="C1661" s="12" t="str">
        <f>VLOOKUP(B1661,'Insumos e Serviços'!$A:$F,2,0)</f>
        <v>SINAPI</v>
      </c>
      <c r="D1661" s="13" t="str">
        <f>VLOOKUP(B1661,'Insumos e Serviços'!$A:$F,4,0)</f>
        <v>ELETRICISTA COM ENCARGOS COMPLEMENTARES</v>
      </c>
      <c r="E1661" s="12" t="str">
        <f>VLOOKUP(B1661,'Insumos e Serviços'!$A:$F,5,0)</f>
        <v>H</v>
      </c>
      <c r="F1661" s="66">
        <v>0.42499999999999999</v>
      </c>
      <c r="G1661" s="15">
        <f>VLOOKUP(B1661,'Insumos e Serviços'!$A:$F,6,0)</f>
        <v>23.44</v>
      </c>
      <c r="H1661" s="15">
        <f t="shared" ref="H1661:H1667" si="194">TRUNC(F1661*G1661,2)</f>
        <v>9.9600000000000009</v>
      </c>
    </row>
    <row r="1662" spans="1:8" x14ac:dyDescent="0.2">
      <c r="A1662" s="13" t="str">
        <f>VLOOKUP(B1662,'Insumos e Serviços'!$A:$F,3,0)</f>
        <v>Composição</v>
      </c>
      <c r="B1662" s="12" t="s">
        <v>3397</v>
      </c>
      <c r="C1662" s="12" t="str">
        <f>VLOOKUP(B1662,'Insumos e Serviços'!$A:$F,2,0)</f>
        <v>SINAPI</v>
      </c>
      <c r="D1662" s="13" t="str">
        <f>VLOOKUP(B1662,'Insumos e Serviços'!$A:$F,4,0)</f>
        <v>AUXILIAR DE ELETRICISTA COM ENCARGOS COMPLEMENTARES</v>
      </c>
      <c r="E1662" s="12" t="str">
        <f>VLOOKUP(B1662,'Insumos e Serviços'!$A:$F,5,0)</f>
        <v>H</v>
      </c>
      <c r="F1662" s="66">
        <v>0.42499999999999999</v>
      </c>
      <c r="G1662" s="15">
        <f>VLOOKUP(B1662,'Insumos e Serviços'!$A:$F,6,0)</f>
        <v>18.28</v>
      </c>
      <c r="H1662" s="15">
        <f t="shared" si="194"/>
        <v>7.76</v>
      </c>
    </row>
    <row r="1663" spans="1:8" ht="22.5" x14ac:dyDescent="0.2">
      <c r="A1663" s="13" t="str">
        <f>VLOOKUP(B1663,'Insumos e Serviços'!$A:$F,3,0)</f>
        <v>Composição</v>
      </c>
      <c r="B1663" s="12" t="s">
        <v>1086</v>
      </c>
      <c r="C1663" s="12" t="str">
        <f>VLOOKUP(B1663,'Insumos e Serviços'!$A:$F,2,0)</f>
        <v>SINAPI</v>
      </c>
      <c r="D1663" s="13" t="str">
        <f>VLOOKUP(B1663,'Insumos e Serviços'!$A:$F,4,0)</f>
        <v>ESCAVAÇÃO MANUAL DE VALA COM PROFUNDIDADE MENOR OU IGUAL A 1,30 M. AF_03/2016</v>
      </c>
      <c r="E1663" s="12" t="str">
        <f>VLOOKUP(B1663,'Insumos e Serviços'!$A:$F,5,0)</f>
        <v>m³</v>
      </c>
      <c r="F1663" s="66">
        <v>0.22</v>
      </c>
      <c r="G1663" s="15">
        <f>VLOOKUP(B1663,'Insumos e Serviços'!$A:$F,6,0)</f>
        <v>67.92</v>
      </c>
      <c r="H1663" s="15">
        <f t="shared" si="194"/>
        <v>14.94</v>
      </c>
    </row>
    <row r="1664" spans="1:8" x14ac:dyDescent="0.2">
      <c r="A1664" s="13" t="str">
        <f>VLOOKUP(B1664,'Insumos e Serviços'!$A:$F,3,0)</f>
        <v>Composição</v>
      </c>
      <c r="B1664" s="12" t="s">
        <v>1089</v>
      </c>
      <c r="C1664" s="12" t="str">
        <f>VLOOKUP(B1664,'Insumos e Serviços'!$A:$F,2,0)</f>
        <v>SINAPI</v>
      </c>
      <c r="D1664" s="13" t="str">
        <f>VLOOKUP(B1664,'Insumos e Serviços'!$A:$F,4,0)</f>
        <v>REATERRO MANUAL DE VALAS COM COMPACTAÇÃO MECANIZADA. AF_04/2016</v>
      </c>
      <c r="E1664" s="12" t="str">
        <f>VLOOKUP(B1664,'Insumos e Serviços'!$A:$F,5,0)</f>
        <v>m³</v>
      </c>
      <c r="F1664" s="66">
        <v>0.22</v>
      </c>
      <c r="G1664" s="15">
        <f>VLOOKUP(B1664,'Insumos e Serviços'!$A:$F,6,0)</f>
        <v>24.45</v>
      </c>
      <c r="H1664" s="15">
        <f t="shared" si="194"/>
        <v>5.37</v>
      </c>
    </row>
    <row r="1665" spans="1:8" ht="22.5" x14ac:dyDescent="0.2">
      <c r="A1665" s="13" t="str">
        <f>VLOOKUP(B1665,'Insumos e Serviços'!$A:$F,3,0)</f>
        <v>Insumo</v>
      </c>
      <c r="B1665" s="12" t="s">
        <v>2320</v>
      </c>
      <c r="C1665" s="12" t="str">
        <f>VLOOKUP(B1665,'Insumos e Serviços'!$A:$F,2,0)</f>
        <v>SINAPI</v>
      </c>
      <c r="D1665" s="13" t="str">
        <f>VLOOKUP(B1665,'Insumos e Serviços'!$A:$F,4,0)</f>
        <v>CURVA 90 GRAUS, PARA ELETRODUTO, EM ACO GALVANIZADO ELETROLITICO, DIAMETRO DE 40 MM (1 1/2")</v>
      </c>
      <c r="E1665" s="12" t="str">
        <f>VLOOKUP(B1665,'Insumos e Serviços'!$A:$F,5,0)</f>
        <v>UN</v>
      </c>
      <c r="F1665" s="66">
        <v>0.3</v>
      </c>
      <c r="G1665" s="15">
        <f>VLOOKUP(B1665,'Insumos e Serviços'!$A:$F,6,0)</f>
        <v>18.38</v>
      </c>
      <c r="H1665" s="15">
        <f t="shared" si="194"/>
        <v>5.51</v>
      </c>
    </row>
    <row r="1666" spans="1:8" ht="22.5" x14ac:dyDescent="0.2">
      <c r="A1666" s="13" t="str">
        <f>VLOOKUP(B1666,'Insumos e Serviços'!$A:$F,3,0)</f>
        <v>Insumo</v>
      </c>
      <c r="B1666" s="12" t="s">
        <v>2411</v>
      </c>
      <c r="C1666" s="12" t="str">
        <f>VLOOKUP(B1666,'Insumos e Serviços'!$A:$F,2,0)</f>
        <v>SINAPI</v>
      </c>
      <c r="D1666" s="13" t="str">
        <f>VLOOKUP(B1666,'Insumos e Serviços'!$A:$F,4,0)</f>
        <v>LUVA PARA ELETRODUTO, EM ACO GALVANIZADO ELETROLITICO, DIAMETRO DE 40 MM (1 1/2")</v>
      </c>
      <c r="E1666" s="12" t="str">
        <f>VLOOKUP(B1666,'Insumos e Serviços'!$A:$F,5,0)</f>
        <v>UN</v>
      </c>
      <c r="F1666" s="66">
        <v>0.3</v>
      </c>
      <c r="G1666" s="15">
        <f>VLOOKUP(B1666,'Insumos e Serviços'!$A:$F,6,0)</f>
        <v>5.48</v>
      </c>
      <c r="H1666" s="15">
        <f t="shared" si="194"/>
        <v>1.64</v>
      </c>
    </row>
    <row r="1667" spans="1:8" ht="45.75" thickBot="1" x14ac:dyDescent="0.25">
      <c r="A1667" s="13" t="str">
        <f>VLOOKUP(B1667,'Insumos e Serviços'!$A:$F,3,0)</f>
        <v>Insumo</v>
      </c>
      <c r="B1667" s="12" t="s">
        <v>2541</v>
      </c>
      <c r="C1667" s="12" t="str">
        <f>VLOOKUP(B1667,'Insumos e Serviços'!$A:$F,2,0)</f>
        <v>Próprio</v>
      </c>
      <c r="D1667" s="13" t="str">
        <f>VLOOKUP(B1667,'Insumos e Serviços'!$A:$F,4,0)</f>
        <v>Eletroduto rígido de aço carbono, ø 1.1/2" (38,10mm), sem costura, revestimento protetor de zinco aplicado a quente, em barras de 3000mm, extremidades rosqueadas, fornecido com uma luva na extremidade, rosca cilíndrica BSP, paredes com espessura de classe pesada, conforme norma NBR 5598, instalação enterrada</v>
      </c>
      <c r="E1667" s="12" t="str">
        <f>VLOOKUP(B1667,'Insumos e Serviços'!$A:$F,5,0)</f>
        <v>m</v>
      </c>
      <c r="F1667" s="66">
        <v>1.1000000000000001</v>
      </c>
      <c r="G1667" s="15">
        <f>VLOOKUP(B1667,'Insumos e Serviços'!$A:$F,6,0)</f>
        <v>42.41</v>
      </c>
      <c r="H1667" s="15">
        <f t="shared" si="194"/>
        <v>46.65</v>
      </c>
    </row>
    <row r="1668" spans="1:8" ht="15" thickTop="1" x14ac:dyDescent="0.2">
      <c r="A1668" s="54"/>
      <c r="B1668" s="79"/>
      <c r="C1668" s="54"/>
      <c r="D1668" s="54"/>
      <c r="E1668" s="54"/>
      <c r="F1668" s="54"/>
      <c r="G1668" s="54"/>
      <c r="H1668" s="54"/>
    </row>
    <row r="1669" spans="1:8" ht="22.5" x14ac:dyDescent="0.2">
      <c r="A1669" s="68" t="s">
        <v>1222</v>
      </c>
      <c r="B1669" s="67" t="str">
        <f>VLOOKUP(A1669,'Orçamento Sintético'!$A:$H,2,0)</f>
        <v xml:space="preserve"> MPDFT0204 </v>
      </c>
      <c r="C1669" s="67" t="str">
        <f>VLOOKUP(A1669,'Orçamento Sintético'!$A:$H,3,0)</f>
        <v>Próprio</v>
      </c>
      <c r="D1669" s="68" t="str">
        <f>VLOOKUP(A1669,'Orçamento Sintético'!$A:$H,4,0)</f>
        <v>Copia da CPOS (38.12.120) - Leito para cabos, tipo pesado, em aço galvanizado de 500 x 100 mm - com acessórios</v>
      </c>
      <c r="E1669" s="67" t="str">
        <f>VLOOKUP(A1669,'Orçamento Sintético'!$A:$H,5,0)</f>
        <v>m</v>
      </c>
      <c r="F1669" s="113"/>
      <c r="G1669" s="114"/>
      <c r="H1669" s="116">
        <f>SUM(H1670:H1672)</f>
        <v>206.26999999999998</v>
      </c>
    </row>
    <row r="1670" spans="1:8" x14ac:dyDescent="0.2">
      <c r="A1670" s="13" t="str">
        <f>VLOOKUP(B1670,'Insumos e Serviços'!$A:$F,3,0)</f>
        <v>Composição</v>
      </c>
      <c r="B1670" s="12" t="s">
        <v>3399</v>
      </c>
      <c r="C1670" s="12" t="str">
        <f>VLOOKUP(B1670,'Insumos e Serviços'!$A:$F,2,0)</f>
        <v>SINAPI</v>
      </c>
      <c r="D1670" s="13" t="str">
        <f>VLOOKUP(B1670,'Insumos e Serviços'!$A:$F,4,0)</f>
        <v>ELETRICISTA COM ENCARGOS COMPLEMENTARES</v>
      </c>
      <c r="E1670" s="12" t="str">
        <f>VLOOKUP(B1670,'Insumos e Serviços'!$A:$F,5,0)</f>
        <v>H</v>
      </c>
      <c r="F1670" s="66">
        <v>0.3</v>
      </c>
      <c r="G1670" s="15">
        <f>VLOOKUP(B1670,'Insumos e Serviços'!$A:$F,6,0)</f>
        <v>23.44</v>
      </c>
      <c r="H1670" s="15">
        <f t="shared" ref="H1670:H1672" si="195">TRUNC(F1670*G1670,2)</f>
        <v>7.03</v>
      </c>
    </row>
    <row r="1671" spans="1:8" x14ac:dyDescent="0.2">
      <c r="A1671" s="13" t="str">
        <f>VLOOKUP(B1671,'Insumos e Serviços'!$A:$F,3,0)</f>
        <v>Composição</v>
      </c>
      <c r="B1671" s="12" t="s">
        <v>3397</v>
      </c>
      <c r="C1671" s="12" t="str">
        <f>VLOOKUP(B1671,'Insumos e Serviços'!$A:$F,2,0)</f>
        <v>SINAPI</v>
      </c>
      <c r="D1671" s="13" t="str">
        <f>VLOOKUP(B1671,'Insumos e Serviços'!$A:$F,4,0)</f>
        <v>AUXILIAR DE ELETRICISTA COM ENCARGOS COMPLEMENTARES</v>
      </c>
      <c r="E1671" s="12" t="str">
        <f>VLOOKUP(B1671,'Insumos e Serviços'!$A:$F,5,0)</f>
        <v>H</v>
      </c>
      <c r="F1671" s="66">
        <v>0.3</v>
      </c>
      <c r="G1671" s="15">
        <f>VLOOKUP(B1671,'Insumos e Serviços'!$A:$F,6,0)</f>
        <v>18.28</v>
      </c>
      <c r="H1671" s="15">
        <f t="shared" si="195"/>
        <v>5.48</v>
      </c>
    </row>
    <row r="1672" spans="1:8" ht="15" thickBot="1" x14ac:dyDescent="0.25">
      <c r="A1672" s="13" t="str">
        <f>VLOOKUP(B1672,'Insumos e Serviços'!$A:$F,3,0)</f>
        <v>Insumo</v>
      </c>
      <c r="B1672" s="12" t="s">
        <v>2577</v>
      </c>
      <c r="C1672" s="12" t="str">
        <f>VLOOKUP(B1672,'Insumos e Serviços'!$A:$F,2,0)</f>
        <v>Próprio</v>
      </c>
      <c r="D1672" s="13" t="str">
        <f>VLOOKUP(B1672,'Insumos e Serviços'!$A:$F,4,0)</f>
        <v>Leito de cabos em ferro galvanizado, chapa #14 USG, tamanho 500x100mm, fab. Mopa</v>
      </c>
      <c r="E1672" s="12" t="str">
        <f>VLOOKUP(B1672,'Insumos e Serviços'!$A:$F,5,0)</f>
        <v>m</v>
      </c>
      <c r="F1672" s="66">
        <v>1.25</v>
      </c>
      <c r="G1672" s="15">
        <f>VLOOKUP(B1672,'Insumos e Serviços'!$A:$F,6,0)</f>
        <v>155.01</v>
      </c>
      <c r="H1672" s="15">
        <f t="shared" si="195"/>
        <v>193.76</v>
      </c>
    </row>
    <row r="1673" spans="1:8" ht="15" thickTop="1" x14ac:dyDescent="0.2">
      <c r="A1673" s="54"/>
      <c r="B1673" s="79"/>
      <c r="C1673" s="54"/>
      <c r="D1673" s="54"/>
      <c r="E1673" s="54"/>
      <c r="F1673" s="54"/>
      <c r="G1673" s="54"/>
      <c r="H1673" s="54"/>
    </row>
    <row r="1674" spans="1:8" x14ac:dyDescent="0.2">
      <c r="A1674" s="68" t="s">
        <v>1225</v>
      </c>
      <c r="B1674" s="67" t="str">
        <f>VLOOKUP(A1674,'Orçamento Sintético'!$A:$H,2,0)</f>
        <v xml:space="preserve"> MPDFT0205 </v>
      </c>
      <c r="C1674" s="67" t="str">
        <f>VLOOKUP(A1674,'Orçamento Sintético'!$A:$H,3,0)</f>
        <v>Próprio</v>
      </c>
      <c r="D1674" s="68" t="str">
        <f>VLOOKUP(A1674,'Orçamento Sintético'!$A:$H,4,0)</f>
        <v>Copia da CAERN (1060377) - VERGALHÃO COBRE NU 1/4"</v>
      </c>
      <c r="E1674" s="67" t="str">
        <f>VLOOKUP(A1674,'Orçamento Sintético'!$A:$H,5,0)</f>
        <v>m</v>
      </c>
      <c r="F1674" s="113"/>
      <c r="G1674" s="114"/>
      <c r="H1674" s="116">
        <f>SUM(H1675:H1677)</f>
        <v>48.43</v>
      </c>
    </row>
    <row r="1675" spans="1:8" x14ac:dyDescent="0.2">
      <c r="A1675" s="13" t="str">
        <f>VLOOKUP(B1675,'Insumos e Serviços'!$A:$F,3,0)</f>
        <v>Composição</v>
      </c>
      <c r="B1675" s="12" t="s">
        <v>3404</v>
      </c>
      <c r="C1675" s="12" t="str">
        <f>VLOOKUP(B1675,'Insumos e Serviços'!$A:$F,2,0)</f>
        <v>SINAPI</v>
      </c>
      <c r="D1675" s="13" t="str">
        <f>VLOOKUP(B1675,'Insumos e Serviços'!$A:$F,4,0)</f>
        <v>AJUDANTE ESPECIALIZADO COM ENCARGOS COMPLEMENTARES</v>
      </c>
      <c r="E1675" s="12" t="str">
        <f>VLOOKUP(B1675,'Insumos e Serviços'!$A:$F,5,0)</f>
        <v>H</v>
      </c>
      <c r="F1675" s="66">
        <v>0.4</v>
      </c>
      <c r="G1675" s="15">
        <f>VLOOKUP(B1675,'Insumos e Serviços'!$A:$F,6,0)</f>
        <v>20.39</v>
      </c>
      <c r="H1675" s="15">
        <f t="shared" ref="H1675:H1677" si="196">TRUNC(F1675*G1675,2)</f>
        <v>8.15</v>
      </c>
    </row>
    <row r="1676" spans="1:8" x14ac:dyDescent="0.2">
      <c r="A1676" s="13" t="str">
        <f>VLOOKUP(B1676,'Insumos e Serviços'!$A:$F,3,0)</f>
        <v>Composição</v>
      </c>
      <c r="B1676" s="12" t="s">
        <v>3399</v>
      </c>
      <c r="C1676" s="12" t="str">
        <f>VLOOKUP(B1676,'Insumos e Serviços'!$A:$F,2,0)</f>
        <v>SINAPI</v>
      </c>
      <c r="D1676" s="13" t="str">
        <f>VLOOKUP(B1676,'Insumos e Serviços'!$A:$F,4,0)</f>
        <v>ELETRICISTA COM ENCARGOS COMPLEMENTARES</v>
      </c>
      <c r="E1676" s="12" t="str">
        <f>VLOOKUP(B1676,'Insumos e Serviços'!$A:$F,5,0)</f>
        <v>H</v>
      </c>
      <c r="F1676" s="66">
        <v>0.4</v>
      </c>
      <c r="G1676" s="15">
        <f>VLOOKUP(B1676,'Insumos e Serviços'!$A:$F,6,0)</f>
        <v>23.44</v>
      </c>
      <c r="H1676" s="15">
        <f t="shared" si="196"/>
        <v>9.3699999999999992</v>
      </c>
    </row>
    <row r="1677" spans="1:8" ht="23.25" thickBot="1" x14ac:dyDescent="0.25">
      <c r="A1677" s="13" t="str">
        <f>VLOOKUP(B1677,'Insumos e Serviços'!$A:$F,3,0)</f>
        <v>Insumo</v>
      </c>
      <c r="B1677" s="12" t="s">
        <v>2733</v>
      </c>
      <c r="C1677" s="12" t="str">
        <f>VLOOKUP(B1677,'Insumos e Serviços'!$A:$F,2,0)</f>
        <v>Próprio</v>
      </c>
      <c r="D1677" s="13" t="str">
        <f>VLOOKUP(B1677,'Insumos e Serviços'!$A:$F,4,0)</f>
        <v>Vergalhão de cobre, redondo, ø1/4", fornecido em barras de 3000mm, peso 0,281kg/m, composição mínima de 99,9% de cobre</v>
      </c>
      <c r="E1677" s="12" t="str">
        <f>VLOOKUP(B1677,'Insumos e Serviços'!$A:$F,5,0)</f>
        <v>m</v>
      </c>
      <c r="F1677" s="66">
        <v>1</v>
      </c>
      <c r="G1677" s="15">
        <f>VLOOKUP(B1677,'Insumos e Serviços'!$A:$F,6,0)</f>
        <v>30.91</v>
      </c>
      <c r="H1677" s="15">
        <f t="shared" si="196"/>
        <v>30.91</v>
      </c>
    </row>
    <row r="1678" spans="1:8" ht="15" thickTop="1" x14ac:dyDescent="0.2">
      <c r="A1678" s="54"/>
      <c r="B1678" s="79"/>
      <c r="C1678" s="54"/>
      <c r="D1678" s="54"/>
      <c r="E1678" s="54"/>
      <c r="F1678" s="54"/>
      <c r="G1678" s="54"/>
      <c r="H1678" s="54"/>
    </row>
    <row r="1679" spans="1:8" x14ac:dyDescent="0.2">
      <c r="A1679" s="68" t="s">
        <v>1228</v>
      </c>
      <c r="B1679" s="67" t="str">
        <f>VLOOKUP(A1679,'Orçamento Sintético'!$A:$H,2,0)</f>
        <v xml:space="preserve"> MPDFT0206 </v>
      </c>
      <c r="C1679" s="67" t="str">
        <f>VLOOKUP(A1679,'Orçamento Sintético'!$A:$H,3,0)</f>
        <v>Próprio</v>
      </c>
      <c r="D1679" s="68" t="str">
        <f>VLOOKUP(A1679,'Orçamento Sintético'!$A:$H,4,0)</f>
        <v>Copia da SIURB (091408) - ISOLADOR SUPORTE TIPO PEDESTAL EM EPOXI - 15KV</v>
      </c>
      <c r="E1679" s="67" t="str">
        <f>VLOOKUP(A1679,'Orçamento Sintético'!$A:$H,5,0)</f>
        <v>un</v>
      </c>
      <c r="F1679" s="113"/>
      <c r="G1679" s="114"/>
      <c r="H1679" s="116">
        <f>SUM(H1680:H1682)</f>
        <v>68.860000000000014</v>
      </c>
    </row>
    <row r="1680" spans="1:8" x14ac:dyDescent="0.2">
      <c r="A1680" s="13" t="str">
        <f>VLOOKUP(B1680,'Insumos e Serviços'!$A:$F,3,0)</f>
        <v>Composição</v>
      </c>
      <c r="B1680" s="12" t="s">
        <v>3399</v>
      </c>
      <c r="C1680" s="12" t="str">
        <f>VLOOKUP(B1680,'Insumos e Serviços'!$A:$F,2,0)</f>
        <v>SINAPI</v>
      </c>
      <c r="D1680" s="13" t="str">
        <f>VLOOKUP(B1680,'Insumos e Serviços'!$A:$F,4,0)</f>
        <v>ELETRICISTA COM ENCARGOS COMPLEMENTARES</v>
      </c>
      <c r="E1680" s="12" t="str">
        <f>VLOOKUP(B1680,'Insumos e Serviços'!$A:$F,5,0)</f>
        <v>H</v>
      </c>
      <c r="F1680" s="66">
        <v>0.6</v>
      </c>
      <c r="G1680" s="15">
        <f>VLOOKUP(B1680,'Insumos e Serviços'!$A:$F,6,0)</f>
        <v>23.44</v>
      </c>
      <c r="H1680" s="15">
        <f t="shared" ref="H1680:H1682" si="197">TRUNC(F1680*G1680,2)</f>
        <v>14.06</v>
      </c>
    </row>
    <row r="1681" spans="1:8" x14ac:dyDescent="0.2">
      <c r="A1681" s="13" t="str">
        <f>VLOOKUP(B1681,'Insumos e Serviços'!$A:$F,3,0)</f>
        <v>Composição</v>
      </c>
      <c r="B1681" s="12" t="s">
        <v>3397</v>
      </c>
      <c r="C1681" s="12" t="str">
        <f>VLOOKUP(B1681,'Insumos e Serviços'!$A:$F,2,0)</f>
        <v>SINAPI</v>
      </c>
      <c r="D1681" s="13" t="str">
        <f>VLOOKUP(B1681,'Insumos e Serviços'!$A:$F,4,0)</f>
        <v>AUXILIAR DE ELETRICISTA COM ENCARGOS COMPLEMENTARES</v>
      </c>
      <c r="E1681" s="12" t="str">
        <f>VLOOKUP(B1681,'Insumos e Serviços'!$A:$F,5,0)</f>
        <v>H</v>
      </c>
      <c r="F1681" s="66">
        <v>0.6</v>
      </c>
      <c r="G1681" s="15">
        <f>VLOOKUP(B1681,'Insumos e Serviços'!$A:$F,6,0)</f>
        <v>18.28</v>
      </c>
      <c r="H1681" s="15">
        <f t="shared" si="197"/>
        <v>10.96</v>
      </c>
    </row>
    <row r="1682" spans="1:8" ht="23.25" thickBot="1" x14ac:dyDescent="0.25">
      <c r="A1682" s="13" t="str">
        <f>VLOOKUP(B1682,'Insumos e Serviços'!$A:$F,3,0)</f>
        <v>Insumo</v>
      </c>
      <c r="B1682" s="12" t="s">
        <v>2350</v>
      </c>
      <c r="C1682" s="12" t="str">
        <f>VLOOKUP(B1682,'Insumos e Serviços'!$A:$F,2,0)</f>
        <v>Próprio</v>
      </c>
      <c r="D1682" s="13" t="str">
        <f>VLOOKUP(B1682,'Insumos e Serviços'!$A:$F,4,0)</f>
        <v>Isolador suporte, tipo pedestal, fabricado em resina epóxi, tensão nominal de isolação 15kV, fab. Eletrosud ISO0002</v>
      </c>
      <c r="E1682" s="12" t="str">
        <f>VLOOKUP(B1682,'Insumos e Serviços'!$A:$F,5,0)</f>
        <v>un</v>
      </c>
      <c r="F1682" s="66">
        <v>1</v>
      </c>
      <c r="G1682" s="15">
        <f>VLOOKUP(B1682,'Insumos e Serviços'!$A:$F,6,0)</f>
        <v>43.84</v>
      </c>
      <c r="H1682" s="15">
        <f t="shared" si="197"/>
        <v>43.84</v>
      </c>
    </row>
    <row r="1683" spans="1:8" ht="15" thickTop="1" x14ac:dyDescent="0.2">
      <c r="A1683" s="54"/>
      <c r="B1683" s="79"/>
      <c r="C1683" s="54"/>
      <c r="D1683" s="54"/>
      <c r="E1683" s="54"/>
      <c r="F1683" s="54"/>
      <c r="G1683" s="54"/>
      <c r="H1683" s="54"/>
    </row>
    <row r="1684" spans="1:8" ht="33.75" x14ac:dyDescent="0.2">
      <c r="A1684" s="68" t="s">
        <v>1231</v>
      </c>
      <c r="B1684" s="67" t="str">
        <f>VLOOKUP(A1684,'Orçamento Sintético'!$A:$H,2,0)</f>
        <v xml:space="preserve"> MPDFT1006 </v>
      </c>
      <c r="C1684" s="67" t="str">
        <f>VLOOKUP(A1684,'Orçamento Sintético'!$A:$H,3,0)</f>
        <v>Próprio</v>
      </c>
      <c r="D1684" s="68" t="str">
        <f>VLOOKUP(A1684,'Orçamento Sintético'!$A:$H,4,0)</f>
        <v>Copia da SINAPI (73781/001) - MUFLA TERMINAL PRIMARIA UNIPOLAR USO INTERNO PARA CABO 35/120MM2, ISOLACAO 15/25KV EM EPR - BORRACHA DE SILICONE. FORNECIMENTO E INSTALACAO.</v>
      </c>
      <c r="E1684" s="67" t="str">
        <f>VLOOKUP(A1684,'Orçamento Sintético'!$A:$H,5,0)</f>
        <v>UN</v>
      </c>
      <c r="F1684" s="113"/>
      <c r="G1684" s="114"/>
      <c r="H1684" s="116">
        <f>SUM(H1685:H1687)</f>
        <v>341.91999999999996</v>
      </c>
    </row>
    <row r="1685" spans="1:8" x14ac:dyDescent="0.2">
      <c r="A1685" s="13" t="str">
        <f>VLOOKUP(B1685,'Insumos e Serviços'!$A:$F,3,0)</f>
        <v>Composição</v>
      </c>
      <c r="B1685" s="12" t="s">
        <v>3399</v>
      </c>
      <c r="C1685" s="12" t="str">
        <f>VLOOKUP(B1685,'Insumos e Serviços'!$A:$F,2,0)</f>
        <v>SINAPI</v>
      </c>
      <c r="D1685" s="13" t="str">
        <f>VLOOKUP(B1685,'Insumos e Serviços'!$A:$F,4,0)</f>
        <v>ELETRICISTA COM ENCARGOS COMPLEMENTARES</v>
      </c>
      <c r="E1685" s="12" t="str">
        <f>VLOOKUP(B1685,'Insumos e Serviços'!$A:$F,5,0)</f>
        <v>H</v>
      </c>
      <c r="F1685" s="66">
        <v>2</v>
      </c>
      <c r="G1685" s="15">
        <f>VLOOKUP(B1685,'Insumos e Serviços'!$A:$F,6,0)</f>
        <v>23.44</v>
      </c>
      <c r="H1685" s="15">
        <f t="shared" ref="H1685:H1687" si="198">TRUNC(F1685*G1685,2)</f>
        <v>46.88</v>
      </c>
    </row>
    <row r="1686" spans="1:8" x14ac:dyDescent="0.2">
      <c r="A1686" s="13" t="str">
        <f>VLOOKUP(B1686,'Insumos e Serviços'!$A:$F,3,0)</f>
        <v>Composição</v>
      </c>
      <c r="B1686" s="12" t="s">
        <v>3379</v>
      </c>
      <c r="C1686" s="12" t="str">
        <f>VLOOKUP(B1686,'Insumos e Serviços'!$A:$F,2,0)</f>
        <v>SINAPI</v>
      </c>
      <c r="D1686" s="13" t="str">
        <f>VLOOKUP(B1686,'Insumos e Serviços'!$A:$F,4,0)</f>
        <v>SERVENTE COM ENCARGOS COMPLEMENTARES</v>
      </c>
      <c r="E1686" s="12" t="str">
        <f>VLOOKUP(B1686,'Insumos e Serviços'!$A:$F,5,0)</f>
        <v>H</v>
      </c>
      <c r="F1686" s="66">
        <v>2</v>
      </c>
      <c r="G1686" s="15">
        <f>VLOOKUP(B1686,'Insumos e Serviços'!$A:$F,6,0)</f>
        <v>17.170000000000002</v>
      </c>
      <c r="H1686" s="15">
        <f t="shared" si="198"/>
        <v>34.340000000000003</v>
      </c>
    </row>
    <row r="1687" spans="1:8" ht="34.5" thickBot="1" x14ac:dyDescent="0.25">
      <c r="A1687" s="13" t="str">
        <f>VLOOKUP(B1687,'Insumos e Serviços'!$A:$F,3,0)</f>
        <v>Insumo</v>
      </c>
      <c r="B1687" s="12" t="s">
        <v>2688</v>
      </c>
      <c r="C1687" s="12" t="str">
        <f>VLOOKUP(B1687,'Insumos e Serviços'!$A:$F,2,0)</f>
        <v>Próprio</v>
      </c>
      <c r="D1687" s="13" t="str">
        <f>VLOOKUP(B1687,'Insumos e Serviços'!$A:$F,4,0)</f>
        <v>Mufla terminal unipolar polimérica, instalação interna, para cabos de potência isolados, material termo-contrátil a frio, classe de tensão 15kV, para ambientes agressivos, permite energização imediata após a aplicação, dispensa o uso de maçarico, fab. Prysmian TEPD</v>
      </c>
      <c r="E1687" s="12" t="str">
        <f>VLOOKUP(B1687,'Insumos e Serviços'!$A:$F,5,0)</f>
        <v>un</v>
      </c>
      <c r="F1687" s="66">
        <v>1</v>
      </c>
      <c r="G1687" s="15">
        <f>VLOOKUP(B1687,'Insumos e Serviços'!$A:$F,6,0)</f>
        <v>260.7</v>
      </c>
      <c r="H1687" s="15">
        <f t="shared" si="198"/>
        <v>260.7</v>
      </c>
    </row>
    <row r="1688" spans="1:8" ht="15" thickTop="1" x14ac:dyDescent="0.2">
      <c r="A1688" s="54"/>
      <c r="B1688" s="79"/>
      <c r="C1688" s="54"/>
      <c r="D1688" s="54"/>
      <c r="E1688" s="54"/>
      <c r="F1688" s="54"/>
      <c r="G1688" s="54"/>
      <c r="H1688" s="54"/>
    </row>
    <row r="1689" spans="1:8" ht="33.75" x14ac:dyDescent="0.2">
      <c r="A1689" s="68" t="s">
        <v>1234</v>
      </c>
      <c r="B1689" s="67" t="str">
        <f>VLOOKUP(A1689,'Orçamento Sintético'!$A:$H,2,0)</f>
        <v xml:space="preserve"> MPDFT0207 </v>
      </c>
      <c r="C1689" s="67" t="str">
        <f>VLOOKUP(A1689,'Orçamento Sintético'!$A:$H,3,0)</f>
        <v>Próprio</v>
      </c>
      <c r="D1689" s="68" t="str">
        <f>VLOOKUP(A1689,'Orçamento Sintético'!$A:$H,4,0)</f>
        <v>Copia da SINAPI (73781/003) - BUCHA (ISOLADOR) DE PASSAGEM PARA 15KV, USO INTERNO/EXTERNO, FABRICADA EM PORCELANA, PARA PASSAGEM DE PAREDE EM SUBESTAÇÕES PRIMÁRIAS, CAPACIDADE DE 200A</v>
      </c>
      <c r="E1689" s="67" t="str">
        <f>VLOOKUP(A1689,'Orçamento Sintético'!$A:$H,5,0)</f>
        <v>UN</v>
      </c>
      <c r="F1689" s="113"/>
      <c r="G1689" s="114"/>
      <c r="H1689" s="116">
        <f>SUM(H1690:H1692)</f>
        <v>401.63</v>
      </c>
    </row>
    <row r="1690" spans="1:8" x14ac:dyDescent="0.2">
      <c r="A1690" s="13" t="str">
        <f>VLOOKUP(B1690,'Insumos e Serviços'!$A:$F,3,0)</f>
        <v>Composição</v>
      </c>
      <c r="B1690" s="12" t="s">
        <v>3399</v>
      </c>
      <c r="C1690" s="12" t="str">
        <f>VLOOKUP(B1690,'Insumos e Serviços'!$A:$F,2,0)</f>
        <v>SINAPI</v>
      </c>
      <c r="D1690" s="13" t="str">
        <f>VLOOKUP(B1690,'Insumos e Serviços'!$A:$F,4,0)</f>
        <v>ELETRICISTA COM ENCARGOS COMPLEMENTARES</v>
      </c>
      <c r="E1690" s="12" t="str">
        <f>VLOOKUP(B1690,'Insumos e Serviços'!$A:$F,5,0)</f>
        <v>H</v>
      </c>
      <c r="F1690" s="66">
        <v>1</v>
      </c>
      <c r="G1690" s="15">
        <f>VLOOKUP(B1690,'Insumos e Serviços'!$A:$F,6,0)</f>
        <v>23.44</v>
      </c>
      <c r="H1690" s="15">
        <f t="shared" ref="H1690:H1692" si="199">TRUNC(F1690*G1690,2)</f>
        <v>23.44</v>
      </c>
    </row>
    <row r="1691" spans="1:8" x14ac:dyDescent="0.2">
      <c r="A1691" s="13" t="str">
        <f>VLOOKUP(B1691,'Insumos e Serviços'!$A:$F,3,0)</f>
        <v>Composição</v>
      </c>
      <c r="B1691" s="12" t="s">
        <v>3397</v>
      </c>
      <c r="C1691" s="12" t="str">
        <f>VLOOKUP(B1691,'Insumos e Serviços'!$A:$F,2,0)</f>
        <v>SINAPI</v>
      </c>
      <c r="D1691" s="13" t="str">
        <f>VLOOKUP(B1691,'Insumos e Serviços'!$A:$F,4,0)</f>
        <v>AUXILIAR DE ELETRICISTA COM ENCARGOS COMPLEMENTARES</v>
      </c>
      <c r="E1691" s="12" t="str">
        <f>VLOOKUP(B1691,'Insumos e Serviços'!$A:$F,5,0)</f>
        <v>H</v>
      </c>
      <c r="F1691" s="66">
        <v>1</v>
      </c>
      <c r="G1691" s="15">
        <f>VLOOKUP(B1691,'Insumos e Serviços'!$A:$F,6,0)</f>
        <v>18.28</v>
      </c>
      <c r="H1691" s="15">
        <f t="shared" si="199"/>
        <v>18.28</v>
      </c>
    </row>
    <row r="1692" spans="1:8" ht="15" thickBot="1" x14ac:dyDescent="0.25">
      <c r="A1692" s="13" t="str">
        <f>VLOOKUP(B1692,'Insumos e Serviços'!$A:$F,3,0)</f>
        <v>Insumo</v>
      </c>
      <c r="B1692" s="12" t="s">
        <v>2817</v>
      </c>
      <c r="C1692" s="12" t="str">
        <f>VLOOKUP(B1692,'Insumos e Serviços'!$A:$F,2,0)</f>
        <v>SINAPI</v>
      </c>
      <c r="D1692" s="13" t="str">
        <f>VLOOKUP(B1692,'Insumos e Serviços'!$A:$F,4,0)</f>
        <v>ISOLADOR DE PORCELANA, TIPO BUCHA, PARA TENSAO DE *15* KV</v>
      </c>
      <c r="E1692" s="12" t="str">
        <f>VLOOKUP(B1692,'Insumos e Serviços'!$A:$F,5,0)</f>
        <v>UN</v>
      </c>
      <c r="F1692" s="66">
        <v>1</v>
      </c>
      <c r="G1692" s="15">
        <f>VLOOKUP(B1692,'Insumos e Serviços'!$A:$F,6,0)</f>
        <v>359.91</v>
      </c>
      <c r="H1692" s="15">
        <f t="shared" si="199"/>
        <v>359.91</v>
      </c>
    </row>
    <row r="1693" spans="1:8" ht="15" thickTop="1" x14ac:dyDescent="0.2">
      <c r="A1693" s="54"/>
      <c r="B1693" s="79"/>
      <c r="C1693" s="54"/>
      <c r="D1693" s="54"/>
      <c r="E1693" s="54"/>
      <c r="F1693" s="54"/>
      <c r="G1693" s="54"/>
      <c r="H1693" s="54"/>
    </row>
    <row r="1694" spans="1:8" ht="22.5" x14ac:dyDescent="0.2">
      <c r="A1694" s="68" t="s">
        <v>1237</v>
      </c>
      <c r="B1694" s="67" t="str">
        <f>VLOOKUP(A1694,'Orçamento Sintético'!$A:$H,2,0)</f>
        <v xml:space="preserve"> MPDFT0208 </v>
      </c>
      <c r="C1694" s="67" t="str">
        <f>VLOOKUP(A1694,'Orçamento Sintético'!$A:$H,3,0)</f>
        <v>Próprio</v>
      </c>
      <c r="D1694" s="68" t="str">
        <f>VLOOKUP(A1694,'Orçamento Sintético'!$A:$H,4,0)</f>
        <v>Copia da CPOS (36.07.060) - Para-raios de distribuição, classe 15 kV/10 kA, completo, encapsulado com polímero</v>
      </c>
      <c r="E1694" s="67" t="str">
        <f>VLOOKUP(A1694,'Orçamento Sintético'!$A:$H,5,0)</f>
        <v>un</v>
      </c>
      <c r="F1694" s="113"/>
      <c r="G1694" s="114"/>
      <c r="H1694" s="116">
        <f>SUM(H1695:H1697)</f>
        <v>222.22</v>
      </c>
    </row>
    <row r="1695" spans="1:8" x14ac:dyDescent="0.2">
      <c r="A1695" s="13" t="str">
        <f>VLOOKUP(B1695,'Insumos e Serviços'!$A:$F,3,0)</f>
        <v>Composição</v>
      </c>
      <c r="B1695" s="12" t="s">
        <v>3397</v>
      </c>
      <c r="C1695" s="12" t="str">
        <f>VLOOKUP(B1695,'Insumos e Serviços'!$A:$F,2,0)</f>
        <v>SINAPI</v>
      </c>
      <c r="D1695" s="13" t="str">
        <f>VLOOKUP(B1695,'Insumos e Serviços'!$A:$F,4,0)</f>
        <v>AUXILIAR DE ELETRICISTA COM ENCARGOS COMPLEMENTARES</v>
      </c>
      <c r="E1695" s="12" t="str">
        <f>VLOOKUP(B1695,'Insumos e Serviços'!$A:$F,5,0)</f>
        <v>H</v>
      </c>
      <c r="F1695" s="66">
        <v>0.66669999999999996</v>
      </c>
      <c r="G1695" s="15">
        <f>VLOOKUP(B1695,'Insumos e Serviços'!$A:$F,6,0)</f>
        <v>18.28</v>
      </c>
      <c r="H1695" s="15">
        <f t="shared" ref="H1695:H1697" si="200">TRUNC(F1695*G1695,2)</f>
        <v>12.18</v>
      </c>
    </row>
    <row r="1696" spans="1:8" x14ac:dyDescent="0.2">
      <c r="A1696" s="13" t="str">
        <f>VLOOKUP(B1696,'Insumos e Serviços'!$A:$F,3,0)</f>
        <v>Composição</v>
      </c>
      <c r="B1696" s="12" t="s">
        <v>3399</v>
      </c>
      <c r="C1696" s="12" t="str">
        <f>VLOOKUP(B1696,'Insumos e Serviços'!$A:$F,2,0)</f>
        <v>SINAPI</v>
      </c>
      <c r="D1696" s="13" t="str">
        <f>VLOOKUP(B1696,'Insumos e Serviços'!$A:$F,4,0)</f>
        <v>ELETRICISTA COM ENCARGOS COMPLEMENTARES</v>
      </c>
      <c r="E1696" s="12" t="str">
        <f>VLOOKUP(B1696,'Insumos e Serviços'!$A:$F,5,0)</f>
        <v>H</v>
      </c>
      <c r="F1696" s="66">
        <v>0.33339999999999997</v>
      </c>
      <c r="G1696" s="15">
        <f>VLOOKUP(B1696,'Insumos e Serviços'!$A:$F,6,0)</f>
        <v>23.44</v>
      </c>
      <c r="H1696" s="15">
        <f t="shared" si="200"/>
        <v>7.81</v>
      </c>
    </row>
    <row r="1697" spans="1:8" ht="34.5" thickBot="1" x14ac:dyDescent="0.25">
      <c r="A1697" s="13" t="str">
        <f>VLOOKUP(B1697,'Insumos e Serviços'!$A:$F,3,0)</f>
        <v>Insumo</v>
      </c>
      <c r="B1697" s="12" t="s">
        <v>2587</v>
      </c>
      <c r="C1697" s="12" t="str">
        <f>VLOOKUP(B1697,'Insumos e Serviços'!$A:$F,2,0)</f>
        <v>Próprio</v>
      </c>
      <c r="D1697" s="13" t="str">
        <f>VLOOKUP(B1697,'Insumos e Serviços'!$A:$F,4,0)</f>
        <v>Pára-raios de óxido de zinco de distribuição, classe 1 segundo a IEC 60099-4, núcleo envolto por uma camada de fibra de vidro recoberto por uma camada polimérica a base de silicone, 10kA, 15kV, fab. KMG KEP 18A</v>
      </c>
      <c r="E1697" s="12" t="str">
        <f>VLOOKUP(B1697,'Insumos e Serviços'!$A:$F,5,0)</f>
        <v>un</v>
      </c>
      <c r="F1697" s="66">
        <v>1</v>
      </c>
      <c r="G1697" s="15">
        <f>VLOOKUP(B1697,'Insumos e Serviços'!$A:$F,6,0)</f>
        <v>202.23</v>
      </c>
      <c r="H1697" s="15">
        <f t="shared" si="200"/>
        <v>202.23</v>
      </c>
    </row>
    <row r="1698" spans="1:8" ht="15" thickTop="1" x14ac:dyDescent="0.2">
      <c r="A1698" s="54"/>
      <c r="B1698" s="79"/>
      <c r="C1698" s="54"/>
      <c r="D1698" s="54"/>
      <c r="E1698" s="54"/>
      <c r="F1698" s="54"/>
      <c r="G1698" s="54"/>
      <c r="H1698" s="54"/>
    </row>
    <row r="1699" spans="1:8" ht="56.25" x14ac:dyDescent="0.2">
      <c r="A1699" s="68" t="s">
        <v>1240</v>
      </c>
      <c r="B1699" s="67" t="str">
        <f>VLOOKUP(A1699,'Orçamento Sintético'!$A:$H,2,0)</f>
        <v xml:space="preserve"> MPDFT0209 </v>
      </c>
      <c r="C1699" s="67" t="str">
        <f>VLOOKUP(A1699,'Orçamento Sintético'!$A:$H,3,0)</f>
        <v>Próprio</v>
      </c>
      <c r="D1699" s="68" t="str">
        <f>VLOOKUP(A1699,'Orçamento Sintético'!$A:$H,4,0)</f>
        <v>Chave (interruptor) de média tensão tripolar, para uso interno, manobra com carga, sem base fusível, isoladores em resina epóxi, acionamento através de estribo, comando simultâneo, bloqueio mecânico com fechadura Yale, 17,5kV 400A. Fabricação Beghim HRL. Deverá possuir intertravamento elétrico e mecânico com o disjuntor de média tensão</v>
      </c>
      <c r="E1699" s="67" t="str">
        <f>VLOOKUP(A1699,'Orçamento Sintético'!$A:$H,5,0)</f>
        <v>un</v>
      </c>
      <c r="F1699" s="113"/>
      <c r="G1699" s="114"/>
      <c r="H1699" s="116">
        <f>SUM(H1700:H1702)</f>
        <v>2154.9599999999996</v>
      </c>
    </row>
    <row r="1700" spans="1:8" x14ac:dyDescent="0.2">
      <c r="A1700" s="13" t="str">
        <f>VLOOKUP(B1700,'Insumos e Serviços'!$A:$F,3,0)</f>
        <v>Composição</v>
      </c>
      <c r="B1700" s="12" t="s">
        <v>3399</v>
      </c>
      <c r="C1700" s="12" t="str">
        <f>VLOOKUP(B1700,'Insumos e Serviços'!$A:$F,2,0)</f>
        <v>SINAPI</v>
      </c>
      <c r="D1700" s="13" t="str">
        <f>VLOOKUP(B1700,'Insumos e Serviços'!$A:$F,4,0)</f>
        <v>ELETRICISTA COM ENCARGOS COMPLEMENTARES</v>
      </c>
      <c r="E1700" s="12" t="str">
        <f>VLOOKUP(B1700,'Insumos e Serviços'!$A:$F,5,0)</f>
        <v>H</v>
      </c>
      <c r="F1700" s="66">
        <v>1</v>
      </c>
      <c r="G1700" s="15">
        <f>VLOOKUP(B1700,'Insumos e Serviços'!$A:$F,6,0)</f>
        <v>23.44</v>
      </c>
      <c r="H1700" s="15">
        <f t="shared" ref="H1700:H1702" si="201">TRUNC(F1700*G1700,2)</f>
        <v>23.44</v>
      </c>
    </row>
    <row r="1701" spans="1:8" x14ac:dyDescent="0.2">
      <c r="A1701" s="13" t="str">
        <f>VLOOKUP(B1701,'Insumos e Serviços'!$A:$F,3,0)</f>
        <v>Composição</v>
      </c>
      <c r="B1701" s="12" t="s">
        <v>3397</v>
      </c>
      <c r="C1701" s="12" t="str">
        <f>VLOOKUP(B1701,'Insumos e Serviços'!$A:$F,2,0)</f>
        <v>SINAPI</v>
      </c>
      <c r="D1701" s="13" t="str">
        <f>VLOOKUP(B1701,'Insumos e Serviços'!$A:$F,4,0)</f>
        <v>AUXILIAR DE ELETRICISTA COM ENCARGOS COMPLEMENTARES</v>
      </c>
      <c r="E1701" s="12" t="str">
        <f>VLOOKUP(B1701,'Insumos e Serviços'!$A:$F,5,0)</f>
        <v>H</v>
      </c>
      <c r="F1701" s="66">
        <v>1</v>
      </c>
      <c r="G1701" s="15">
        <f>VLOOKUP(B1701,'Insumos e Serviços'!$A:$F,6,0)</f>
        <v>18.28</v>
      </c>
      <c r="H1701" s="15">
        <f t="shared" si="201"/>
        <v>18.28</v>
      </c>
    </row>
    <row r="1702" spans="1:8" ht="45.75" thickBot="1" x14ac:dyDescent="0.25">
      <c r="A1702" s="13" t="str">
        <f>VLOOKUP(B1702,'Insumos e Serviços'!$A:$F,3,0)</f>
        <v>Insumo</v>
      </c>
      <c r="B1702" s="12" t="s">
        <v>2812</v>
      </c>
      <c r="C1702" s="12" t="str">
        <f>VLOOKUP(B1702,'Insumos e Serviços'!$A:$F,2,0)</f>
        <v>Próprio</v>
      </c>
      <c r="D1702" s="13" t="str">
        <f>VLOOKUP(B1702,'Insumos e Serviços'!$A:$F,4,0)</f>
        <v>Chave (interruptor) de média tensão tripolar, para uso interno, manobra com carga, sem base fusível, isoladores em resina epóxi, acionamento através de estribo, comando simultâneo, bloqueio mecânico com fechadura Yale, 17,5kV 400A, fab. Beghim HRL. Deverá possuir intertravamento elétrico e mecânico com o disjuntor de média tensão</v>
      </c>
      <c r="E1702" s="12" t="str">
        <f>VLOOKUP(B1702,'Insumos e Serviços'!$A:$F,5,0)</f>
        <v>un</v>
      </c>
      <c r="F1702" s="66">
        <v>1</v>
      </c>
      <c r="G1702" s="15">
        <f>VLOOKUP(B1702,'Insumos e Serviços'!$A:$F,6,0)</f>
        <v>2113.2399999999998</v>
      </c>
      <c r="H1702" s="15">
        <f t="shared" si="201"/>
        <v>2113.2399999999998</v>
      </c>
    </row>
    <row r="1703" spans="1:8" ht="15" thickTop="1" x14ac:dyDescent="0.2">
      <c r="A1703" s="54"/>
      <c r="B1703" s="79"/>
      <c r="C1703" s="54"/>
      <c r="D1703" s="54"/>
      <c r="E1703" s="54"/>
      <c r="F1703" s="54"/>
      <c r="G1703" s="54"/>
      <c r="H1703" s="54"/>
    </row>
    <row r="1704" spans="1:8" ht="45" x14ac:dyDescent="0.2">
      <c r="A1704" s="68" t="s">
        <v>1243</v>
      </c>
      <c r="B1704" s="67" t="str">
        <f>VLOOKUP(A1704,'Orçamento Sintético'!$A:$H,2,0)</f>
        <v xml:space="preserve"> MPDFT0212 </v>
      </c>
      <c r="C1704" s="67" t="str">
        <f>VLOOKUP(A1704,'Orçamento Sintético'!$A:$H,3,0)</f>
        <v>Próprio</v>
      </c>
      <c r="D1704" s="68" t="str">
        <f>VLOOKUP(A1704,'Orçamento Sintético'!$A:$H,4,0)</f>
        <v>Chave (interruptor) de média tensão tripolar, para uso interno, manobra com carga, com base fusível, isoladores em resina epóxi, acionamento através de estribo, comando simultâneo, bloqueio mecânico com fechadura Yale, 17,5kV 400A. Fabricação Beghim HRBTL</v>
      </c>
      <c r="E1704" s="67" t="str">
        <f>VLOOKUP(A1704,'Orçamento Sintético'!$A:$H,5,0)</f>
        <v>un</v>
      </c>
      <c r="F1704" s="113"/>
      <c r="G1704" s="114"/>
      <c r="H1704" s="116">
        <f>SUM(H1705:H1707)</f>
        <v>2783.1699999999996</v>
      </c>
    </row>
    <row r="1705" spans="1:8" x14ac:dyDescent="0.2">
      <c r="A1705" s="13" t="str">
        <f>VLOOKUP(B1705,'Insumos e Serviços'!$A:$F,3,0)</f>
        <v>Composição</v>
      </c>
      <c r="B1705" s="12" t="s">
        <v>3399</v>
      </c>
      <c r="C1705" s="12" t="str">
        <f>VLOOKUP(B1705,'Insumos e Serviços'!$A:$F,2,0)</f>
        <v>SINAPI</v>
      </c>
      <c r="D1705" s="13" t="str">
        <f>VLOOKUP(B1705,'Insumos e Serviços'!$A:$F,4,0)</f>
        <v>ELETRICISTA COM ENCARGOS COMPLEMENTARES</v>
      </c>
      <c r="E1705" s="12" t="str">
        <f>VLOOKUP(B1705,'Insumos e Serviços'!$A:$F,5,0)</f>
        <v>H</v>
      </c>
      <c r="F1705" s="66">
        <v>1</v>
      </c>
      <c r="G1705" s="15">
        <f>VLOOKUP(B1705,'Insumos e Serviços'!$A:$F,6,0)</f>
        <v>23.44</v>
      </c>
      <c r="H1705" s="15">
        <f t="shared" ref="H1705:H1707" si="202">TRUNC(F1705*G1705,2)</f>
        <v>23.44</v>
      </c>
    </row>
    <row r="1706" spans="1:8" x14ac:dyDescent="0.2">
      <c r="A1706" s="13" t="str">
        <f>VLOOKUP(B1706,'Insumos e Serviços'!$A:$F,3,0)</f>
        <v>Composição</v>
      </c>
      <c r="B1706" s="12" t="s">
        <v>3397</v>
      </c>
      <c r="C1706" s="12" t="str">
        <f>VLOOKUP(B1706,'Insumos e Serviços'!$A:$F,2,0)</f>
        <v>SINAPI</v>
      </c>
      <c r="D1706" s="13" t="str">
        <f>VLOOKUP(B1706,'Insumos e Serviços'!$A:$F,4,0)</f>
        <v>AUXILIAR DE ELETRICISTA COM ENCARGOS COMPLEMENTARES</v>
      </c>
      <c r="E1706" s="12" t="str">
        <f>VLOOKUP(B1706,'Insumos e Serviços'!$A:$F,5,0)</f>
        <v>H</v>
      </c>
      <c r="F1706" s="66">
        <v>1</v>
      </c>
      <c r="G1706" s="15">
        <f>VLOOKUP(B1706,'Insumos e Serviços'!$A:$F,6,0)</f>
        <v>18.28</v>
      </c>
      <c r="H1706" s="15">
        <f t="shared" si="202"/>
        <v>18.28</v>
      </c>
    </row>
    <row r="1707" spans="1:8" ht="34.5" thickBot="1" x14ac:dyDescent="0.25">
      <c r="A1707" s="13" t="str">
        <f>VLOOKUP(B1707,'Insumos e Serviços'!$A:$F,3,0)</f>
        <v>Insumo</v>
      </c>
      <c r="B1707" s="12" t="s">
        <v>2879</v>
      </c>
      <c r="C1707" s="12" t="str">
        <f>VLOOKUP(B1707,'Insumos e Serviços'!$A:$F,2,0)</f>
        <v>Próprio</v>
      </c>
      <c r="D1707" s="13" t="str">
        <f>VLOOKUP(B1707,'Insumos e Serviços'!$A:$F,4,0)</f>
        <v>Chave (interruptor) de média tensão tripolar, para uso interno, manobra com carga, com base fusível, isoladores em resina epóxi, acionamento através de estribo, comando simultâneo, bloqueio mecânico com fechadura Yale, 17,5kV 400A. Fabricação Beghim HRBTL</v>
      </c>
      <c r="E1707" s="12" t="str">
        <f>VLOOKUP(B1707,'Insumos e Serviços'!$A:$F,5,0)</f>
        <v>un</v>
      </c>
      <c r="F1707" s="66">
        <v>1</v>
      </c>
      <c r="G1707" s="15">
        <f>VLOOKUP(B1707,'Insumos e Serviços'!$A:$F,6,0)</f>
        <v>2741.45</v>
      </c>
      <c r="H1707" s="15">
        <f t="shared" si="202"/>
        <v>2741.45</v>
      </c>
    </row>
    <row r="1708" spans="1:8" ht="15" thickTop="1" x14ac:dyDescent="0.2">
      <c r="A1708" s="54"/>
      <c r="B1708" s="79"/>
      <c r="C1708" s="54"/>
      <c r="D1708" s="54"/>
      <c r="E1708" s="54"/>
      <c r="F1708" s="54"/>
      <c r="G1708" s="54"/>
      <c r="H1708" s="54"/>
    </row>
    <row r="1709" spans="1:8" ht="22.5" x14ac:dyDescent="0.2">
      <c r="A1709" s="68" t="s">
        <v>1246</v>
      </c>
      <c r="B1709" s="67" t="str">
        <f>VLOOKUP(A1709,'Orçamento Sintético'!$A:$H,2,0)</f>
        <v xml:space="preserve"> MPDFT0213 </v>
      </c>
      <c r="C1709" s="67" t="str">
        <f>VLOOKUP(A1709,'Orçamento Sintético'!$A:$H,3,0)</f>
        <v>Próprio</v>
      </c>
      <c r="D1709" s="68" t="str">
        <f>VLOOKUP(A1709,'Orçamento Sintético'!$A:$H,4,0)</f>
        <v>Alavanca de manobra para chave seccionadora, peça maciça em aço, L=1,40m, com sistema de travamento ou bloqueio</v>
      </c>
      <c r="E1709" s="67" t="str">
        <f>VLOOKUP(A1709,'Orçamento Sintético'!$A:$H,5,0)</f>
        <v>un</v>
      </c>
      <c r="F1709" s="113"/>
      <c r="G1709" s="114"/>
      <c r="H1709" s="116">
        <f>SUM(H1710:H1712)</f>
        <v>1677.01</v>
      </c>
    </row>
    <row r="1710" spans="1:8" x14ac:dyDescent="0.2">
      <c r="A1710" s="13" t="str">
        <f>VLOOKUP(B1710,'Insumos e Serviços'!$A:$F,3,0)</f>
        <v>Composição</v>
      </c>
      <c r="B1710" s="12" t="s">
        <v>3399</v>
      </c>
      <c r="C1710" s="12" t="str">
        <f>VLOOKUP(B1710,'Insumos e Serviços'!$A:$F,2,0)</f>
        <v>SINAPI</v>
      </c>
      <c r="D1710" s="13" t="str">
        <f>VLOOKUP(B1710,'Insumos e Serviços'!$A:$F,4,0)</f>
        <v>ELETRICISTA COM ENCARGOS COMPLEMENTARES</v>
      </c>
      <c r="E1710" s="12" t="str">
        <f>VLOOKUP(B1710,'Insumos e Serviços'!$A:$F,5,0)</f>
        <v>H</v>
      </c>
      <c r="F1710" s="66">
        <v>0.8</v>
      </c>
      <c r="G1710" s="15">
        <f>VLOOKUP(B1710,'Insumos e Serviços'!$A:$F,6,0)</f>
        <v>23.44</v>
      </c>
      <c r="H1710" s="15">
        <f t="shared" ref="H1710:H1712" si="203">TRUNC(F1710*G1710,2)</f>
        <v>18.75</v>
      </c>
    </row>
    <row r="1711" spans="1:8" x14ac:dyDescent="0.2">
      <c r="A1711" s="13" t="str">
        <f>VLOOKUP(B1711,'Insumos e Serviços'!$A:$F,3,0)</f>
        <v>Composição</v>
      </c>
      <c r="B1711" s="12" t="s">
        <v>3397</v>
      </c>
      <c r="C1711" s="12" t="str">
        <f>VLOOKUP(B1711,'Insumos e Serviços'!$A:$F,2,0)</f>
        <v>SINAPI</v>
      </c>
      <c r="D1711" s="13" t="str">
        <f>VLOOKUP(B1711,'Insumos e Serviços'!$A:$F,4,0)</f>
        <v>AUXILIAR DE ELETRICISTA COM ENCARGOS COMPLEMENTARES</v>
      </c>
      <c r="E1711" s="12" t="str">
        <f>VLOOKUP(B1711,'Insumos e Serviços'!$A:$F,5,0)</f>
        <v>H</v>
      </c>
      <c r="F1711" s="66">
        <v>0.8</v>
      </c>
      <c r="G1711" s="15">
        <f>VLOOKUP(B1711,'Insumos e Serviços'!$A:$F,6,0)</f>
        <v>18.28</v>
      </c>
      <c r="H1711" s="15">
        <f t="shared" si="203"/>
        <v>14.62</v>
      </c>
    </row>
    <row r="1712" spans="1:8" ht="23.25" thickBot="1" x14ac:dyDescent="0.25">
      <c r="A1712" s="13" t="str">
        <f>VLOOKUP(B1712,'Insumos e Serviços'!$A:$F,3,0)</f>
        <v>Insumo</v>
      </c>
      <c r="B1712" s="12" t="s">
        <v>2903</v>
      </c>
      <c r="C1712" s="12" t="str">
        <f>VLOOKUP(B1712,'Insumos e Serviços'!$A:$F,2,0)</f>
        <v>Próprio</v>
      </c>
      <c r="D1712" s="13" t="str">
        <f>VLOOKUP(B1712,'Insumos e Serviços'!$A:$F,4,0)</f>
        <v>Alavanca de manobra para chave seccionadora, peça maciça em aço, L=1,40m, com sistema de travamento ou bloqueio</v>
      </c>
      <c r="E1712" s="12" t="str">
        <f>VLOOKUP(B1712,'Insumos e Serviços'!$A:$F,5,0)</f>
        <v>un</v>
      </c>
      <c r="F1712" s="66">
        <v>1</v>
      </c>
      <c r="G1712" s="15">
        <f>VLOOKUP(B1712,'Insumos e Serviços'!$A:$F,6,0)</f>
        <v>1643.64</v>
      </c>
      <c r="H1712" s="15">
        <f t="shared" si="203"/>
        <v>1643.64</v>
      </c>
    </row>
    <row r="1713" spans="1:8" ht="15" thickTop="1" x14ac:dyDescent="0.2">
      <c r="A1713" s="54"/>
      <c r="B1713" s="79"/>
      <c r="C1713" s="54"/>
      <c r="D1713" s="54"/>
      <c r="E1713" s="54"/>
      <c r="F1713" s="54"/>
      <c r="G1713" s="54"/>
      <c r="H1713" s="54"/>
    </row>
    <row r="1714" spans="1:8" x14ac:dyDescent="0.2">
      <c r="A1714" s="68" t="s">
        <v>1249</v>
      </c>
      <c r="B1714" s="67" t="str">
        <f>VLOOKUP(A1714,'Orçamento Sintético'!$A:$H,2,0)</f>
        <v xml:space="preserve"> MPDFT0214 </v>
      </c>
      <c r="C1714" s="67" t="str">
        <f>VLOOKUP(A1714,'Orçamento Sintético'!$A:$H,3,0)</f>
        <v>Próprio</v>
      </c>
      <c r="D1714" s="68" t="str">
        <f>VLOOKUP(A1714,'Orçamento Sintético'!$A:$H,4,0)</f>
        <v>Fusíveis limitadores tipo HH Tn=17,5kV, Ts=13,8kV, Ic=25A, Fabricação TEE</v>
      </c>
      <c r="E1714" s="67" t="str">
        <f>VLOOKUP(A1714,'Orçamento Sintético'!$A:$H,5,0)</f>
        <v>un</v>
      </c>
      <c r="F1714" s="113"/>
      <c r="G1714" s="114"/>
      <c r="H1714" s="116">
        <f>SUM(H1715:H1717)</f>
        <v>150.08000000000001</v>
      </c>
    </row>
    <row r="1715" spans="1:8" x14ac:dyDescent="0.2">
      <c r="A1715" s="13" t="str">
        <f>VLOOKUP(B1715,'Insumos e Serviços'!$A:$F,3,0)</f>
        <v>Composição</v>
      </c>
      <c r="B1715" s="12" t="s">
        <v>3399</v>
      </c>
      <c r="C1715" s="12" t="str">
        <f>VLOOKUP(B1715,'Insumos e Serviços'!$A:$F,2,0)</f>
        <v>SINAPI</v>
      </c>
      <c r="D1715" s="13" t="str">
        <f>VLOOKUP(B1715,'Insumos e Serviços'!$A:$F,4,0)</f>
        <v>ELETRICISTA COM ENCARGOS COMPLEMENTARES</v>
      </c>
      <c r="E1715" s="12" t="str">
        <f>VLOOKUP(B1715,'Insumos e Serviços'!$A:$F,5,0)</f>
        <v>H</v>
      </c>
      <c r="F1715" s="66">
        <v>0.2</v>
      </c>
      <c r="G1715" s="15">
        <f>VLOOKUP(B1715,'Insumos e Serviços'!$A:$F,6,0)</f>
        <v>23.44</v>
      </c>
      <c r="H1715" s="15">
        <f t="shared" ref="H1715:H1717" si="204">TRUNC(F1715*G1715,2)</f>
        <v>4.68</v>
      </c>
    </row>
    <row r="1716" spans="1:8" x14ac:dyDescent="0.2">
      <c r="A1716" s="13" t="str">
        <f>VLOOKUP(B1716,'Insumos e Serviços'!$A:$F,3,0)</f>
        <v>Composição</v>
      </c>
      <c r="B1716" s="12" t="s">
        <v>3397</v>
      </c>
      <c r="C1716" s="12" t="str">
        <f>VLOOKUP(B1716,'Insumos e Serviços'!$A:$F,2,0)</f>
        <v>SINAPI</v>
      </c>
      <c r="D1716" s="13" t="str">
        <f>VLOOKUP(B1716,'Insumos e Serviços'!$A:$F,4,0)</f>
        <v>AUXILIAR DE ELETRICISTA COM ENCARGOS COMPLEMENTARES</v>
      </c>
      <c r="E1716" s="12" t="str">
        <f>VLOOKUP(B1716,'Insumos e Serviços'!$A:$F,5,0)</f>
        <v>H</v>
      </c>
      <c r="F1716" s="66">
        <v>0.2</v>
      </c>
      <c r="G1716" s="15">
        <f>VLOOKUP(B1716,'Insumos e Serviços'!$A:$F,6,0)</f>
        <v>18.28</v>
      </c>
      <c r="H1716" s="15">
        <f t="shared" si="204"/>
        <v>3.65</v>
      </c>
    </row>
    <row r="1717" spans="1:8" ht="15" thickBot="1" x14ac:dyDescent="0.25">
      <c r="A1717" s="13" t="str">
        <f>VLOOKUP(B1717,'Insumos e Serviços'!$A:$F,3,0)</f>
        <v>Insumo</v>
      </c>
      <c r="B1717" s="12" t="s">
        <v>2387</v>
      </c>
      <c r="C1717" s="12" t="str">
        <f>VLOOKUP(B1717,'Insumos e Serviços'!$A:$F,2,0)</f>
        <v>Próprio</v>
      </c>
      <c r="D1717" s="13" t="str">
        <f>VLOOKUP(B1717,'Insumos e Serviços'!$A:$F,4,0)</f>
        <v>Fusíveis limitadores tipo HH Tn=17,5kV, Ts=13,8kV, Ic=25A, Fabricação TEE</v>
      </c>
      <c r="E1717" s="12" t="str">
        <f>VLOOKUP(B1717,'Insumos e Serviços'!$A:$F,5,0)</f>
        <v>un</v>
      </c>
      <c r="F1717" s="66">
        <v>1</v>
      </c>
      <c r="G1717" s="15">
        <f>VLOOKUP(B1717,'Insumos e Serviços'!$A:$F,6,0)</f>
        <v>141.75</v>
      </c>
      <c r="H1717" s="15">
        <f t="shared" si="204"/>
        <v>141.75</v>
      </c>
    </row>
    <row r="1718" spans="1:8" ht="15" thickTop="1" x14ac:dyDescent="0.2">
      <c r="A1718" s="54"/>
      <c r="B1718" s="79"/>
      <c r="C1718" s="54"/>
      <c r="D1718" s="54"/>
      <c r="E1718" s="54"/>
      <c r="F1718" s="54"/>
      <c r="G1718" s="54"/>
      <c r="H1718" s="54"/>
    </row>
    <row r="1719" spans="1:8" ht="56.25" x14ac:dyDescent="0.2">
      <c r="A1719" s="68" t="s">
        <v>1252</v>
      </c>
      <c r="B1719" s="67" t="str">
        <f>VLOOKUP(A1719,'Orçamento Sintético'!$A:$H,2,0)</f>
        <v xml:space="preserve"> MPDFT0215 </v>
      </c>
      <c r="C1719" s="67" t="str">
        <f>VLOOKUP(A1719,'Orçamento Sintético'!$A:$H,3,0)</f>
        <v>Próprio</v>
      </c>
      <c r="D1719" s="68" t="str">
        <f>VLOOKUP(A1719,'Orçamento Sintético'!$A:$H,4,0)</f>
        <v>Transformador de potencial, 500VA, tipo seco encapsulado em resina epóxi, para instalação interna, classe de tensão 17,5kV, tensão primária 13,8kV, tensão secundária nominal 115V, tensão aplicada a freqüência industrial 60Hz/1min (TAFI) 38kV, NBI 95kV, frequência nominal 60Hz, grupo de ligação 1. Fabricação Balteau VFI-15</v>
      </c>
      <c r="E1719" s="67" t="str">
        <f>VLOOKUP(A1719,'Orçamento Sintético'!$A:$H,5,0)</f>
        <v>un</v>
      </c>
      <c r="F1719" s="113"/>
      <c r="G1719" s="114"/>
      <c r="H1719" s="116">
        <f>SUM(H1720:H1723)</f>
        <v>1972.75</v>
      </c>
    </row>
    <row r="1720" spans="1:8" x14ac:dyDescent="0.2">
      <c r="A1720" s="13" t="str">
        <f>VLOOKUP(B1720,'Insumos e Serviços'!$A:$F,3,0)</f>
        <v>Composição</v>
      </c>
      <c r="B1720" s="12" t="s">
        <v>3399</v>
      </c>
      <c r="C1720" s="12" t="str">
        <f>VLOOKUP(B1720,'Insumos e Serviços'!$A:$F,2,0)</f>
        <v>SINAPI</v>
      </c>
      <c r="D1720" s="13" t="str">
        <f>VLOOKUP(B1720,'Insumos e Serviços'!$A:$F,4,0)</f>
        <v>ELETRICISTA COM ENCARGOS COMPLEMENTARES</v>
      </c>
      <c r="E1720" s="12" t="str">
        <f>VLOOKUP(B1720,'Insumos e Serviços'!$A:$F,5,0)</f>
        <v>H</v>
      </c>
      <c r="F1720" s="66">
        <v>0.8</v>
      </c>
      <c r="G1720" s="15">
        <f>VLOOKUP(B1720,'Insumos e Serviços'!$A:$F,6,0)</f>
        <v>23.44</v>
      </c>
      <c r="H1720" s="15">
        <f t="shared" ref="H1720:H1723" si="205">TRUNC(F1720*G1720,2)</f>
        <v>18.75</v>
      </c>
    </row>
    <row r="1721" spans="1:8" x14ac:dyDescent="0.2">
      <c r="A1721" s="13" t="str">
        <f>VLOOKUP(B1721,'Insumos e Serviços'!$A:$F,3,0)</f>
        <v>Composição</v>
      </c>
      <c r="B1721" s="12" t="s">
        <v>3397</v>
      </c>
      <c r="C1721" s="12" t="str">
        <f>VLOOKUP(B1721,'Insumos e Serviços'!$A:$F,2,0)</f>
        <v>SINAPI</v>
      </c>
      <c r="D1721" s="13" t="str">
        <f>VLOOKUP(B1721,'Insumos e Serviços'!$A:$F,4,0)</f>
        <v>AUXILIAR DE ELETRICISTA COM ENCARGOS COMPLEMENTARES</v>
      </c>
      <c r="E1721" s="12" t="str">
        <f>VLOOKUP(B1721,'Insumos e Serviços'!$A:$F,5,0)</f>
        <v>H</v>
      </c>
      <c r="F1721" s="66">
        <v>1.6</v>
      </c>
      <c r="G1721" s="15">
        <f>VLOOKUP(B1721,'Insumos e Serviços'!$A:$F,6,0)</f>
        <v>18.28</v>
      </c>
      <c r="H1721" s="15">
        <f t="shared" si="205"/>
        <v>29.24</v>
      </c>
    </row>
    <row r="1722" spans="1:8" x14ac:dyDescent="0.2">
      <c r="A1722" s="13" t="str">
        <f>VLOOKUP(B1722,'Insumos e Serviços'!$A:$F,3,0)</f>
        <v>Composição</v>
      </c>
      <c r="B1722" s="12" t="s">
        <v>3466</v>
      </c>
      <c r="C1722" s="12" t="str">
        <f>VLOOKUP(B1722,'Insumos e Serviços'!$A:$F,2,0)</f>
        <v>SINAPI</v>
      </c>
      <c r="D1722" s="13" t="str">
        <f>VLOOKUP(B1722,'Insumos e Serviços'!$A:$F,4,0)</f>
        <v>ELETROTÉCNICO COM ENCARGOS COMPLEMENTARES</v>
      </c>
      <c r="E1722" s="12" t="str">
        <f>VLOOKUP(B1722,'Insumos e Serviços'!$A:$F,5,0)</f>
        <v>H</v>
      </c>
      <c r="F1722" s="66">
        <v>0.3</v>
      </c>
      <c r="G1722" s="15">
        <f>VLOOKUP(B1722,'Insumos e Serviços'!$A:$F,6,0)</f>
        <v>31.55</v>
      </c>
      <c r="H1722" s="15">
        <f t="shared" si="205"/>
        <v>9.4600000000000009</v>
      </c>
    </row>
    <row r="1723" spans="1:8" ht="45.75" thickBot="1" x14ac:dyDescent="0.25">
      <c r="A1723" s="13" t="str">
        <f>VLOOKUP(B1723,'Insumos e Serviços'!$A:$F,3,0)</f>
        <v>Insumo</v>
      </c>
      <c r="B1723" s="12" t="s">
        <v>2792</v>
      </c>
      <c r="C1723" s="12" t="str">
        <f>VLOOKUP(B1723,'Insumos e Serviços'!$A:$F,2,0)</f>
        <v>Próprio</v>
      </c>
      <c r="D1723" s="13" t="str">
        <f>VLOOKUP(B1723,'Insumos e Serviços'!$A:$F,4,0)</f>
        <v>Transformador de potencial, 500VA, tipo seco encapsulado em resina epóxi, para instalação interna, classe de tensão 17,5kV, tensão primária 13,8kV, tensão secundária nominal 115V, tensão aplicada a freqüência industrial 60Hz/1min (TAFI) 38kV, NBI 95kV, frequência nominal 60Hz, grupo de ligação 1, fab. Balteau VFI-15</v>
      </c>
      <c r="E1723" s="12" t="str">
        <f>VLOOKUP(B1723,'Insumos e Serviços'!$A:$F,5,0)</f>
        <v>un</v>
      </c>
      <c r="F1723" s="66">
        <v>1</v>
      </c>
      <c r="G1723" s="15">
        <f>VLOOKUP(B1723,'Insumos e Serviços'!$A:$F,6,0)</f>
        <v>1915.3</v>
      </c>
      <c r="H1723" s="15">
        <f t="shared" si="205"/>
        <v>1915.3</v>
      </c>
    </row>
    <row r="1724" spans="1:8" ht="15" thickTop="1" x14ac:dyDescent="0.2">
      <c r="A1724" s="54"/>
      <c r="B1724" s="79"/>
      <c r="C1724" s="54"/>
      <c r="D1724" s="54"/>
      <c r="E1724" s="54"/>
      <c r="F1724" s="54"/>
      <c r="G1724" s="54"/>
      <c r="H1724" s="54"/>
    </row>
    <row r="1725" spans="1:8" ht="33.75" x14ac:dyDescent="0.2">
      <c r="A1725" s="68" t="s">
        <v>1255</v>
      </c>
      <c r="B1725" s="67" t="str">
        <f>VLOOKUP(A1725,'Orçamento Sintético'!$A:$H,2,0)</f>
        <v xml:space="preserve"> MPDFT0216 </v>
      </c>
      <c r="C1725" s="67" t="str">
        <f>VLOOKUP(A1725,'Orçamento Sintético'!$A:$H,3,0)</f>
        <v>Próprio</v>
      </c>
      <c r="D1725" s="68" t="str">
        <f>VLOOKUP(A1725,'Orçamento Sintético'!$A:$H,4,0)</f>
        <v>No-break monofásico, alta capacidade, tensão de entrada automática (min. 100~240V), microprocessado, com bateria(s) interna(s) de alta capacidade (45A/h), potência mínima de 600VA. Fabricação Balteau VFI-15</v>
      </c>
      <c r="E1725" s="67" t="str">
        <f>VLOOKUP(A1725,'Orçamento Sintético'!$A:$H,5,0)</f>
        <v>un</v>
      </c>
      <c r="F1725" s="113"/>
      <c r="G1725" s="114"/>
      <c r="H1725" s="116">
        <f>SUM(H1726:H1728)</f>
        <v>867.43999999999994</v>
      </c>
    </row>
    <row r="1726" spans="1:8" x14ac:dyDescent="0.2">
      <c r="A1726" s="13" t="str">
        <f>VLOOKUP(B1726,'Insumos e Serviços'!$A:$F,3,0)</f>
        <v>Composição</v>
      </c>
      <c r="B1726" s="12" t="s">
        <v>3399</v>
      </c>
      <c r="C1726" s="12" t="str">
        <f>VLOOKUP(B1726,'Insumos e Serviços'!$A:$F,2,0)</f>
        <v>SINAPI</v>
      </c>
      <c r="D1726" s="13" t="str">
        <f>VLOOKUP(B1726,'Insumos e Serviços'!$A:$F,4,0)</f>
        <v>ELETRICISTA COM ENCARGOS COMPLEMENTARES</v>
      </c>
      <c r="E1726" s="12" t="str">
        <f>VLOOKUP(B1726,'Insumos e Serviços'!$A:$F,5,0)</f>
        <v>H</v>
      </c>
      <c r="F1726" s="66">
        <v>0.3</v>
      </c>
      <c r="G1726" s="15">
        <f>VLOOKUP(B1726,'Insumos e Serviços'!$A:$F,6,0)</f>
        <v>23.44</v>
      </c>
      <c r="H1726" s="15">
        <f t="shared" ref="H1726:H1728" si="206">TRUNC(F1726*G1726,2)</f>
        <v>7.03</v>
      </c>
    </row>
    <row r="1727" spans="1:8" x14ac:dyDescent="0.2">
      <c r="A1727" s="13" t="str">
        <f>VLOOKUP(B1727,'Insumos e Serviços'!$A:$F,3,0)</f>
        <v>Composição</v>
      </c>
      <c r="B1727" s="12" t="s">
        <v>3397</v>
      </c>
      <c r="C1727" s="12" t="str">
        <f>VLOOKUP(B1727,'Insumos e Serviços'!$A:$F,2,0)</f>
        <v>SINAPI</v>
      </c>
      <c r="D1727" s="13" t="str">
        <f>VLOOKUP(B1727,'Insumos e Serviços'!$A:$F,4,0)</f>
        <v>AUXILIAR DE ELETRICISTA COM ENCARGOS COMPLEMENTARES</v>
      </c>
      <c r="E1727" s="12" t="str">
        <f>VLOOKUP(B1727,'Insumos e Serviços'!$A:$F,5,0)</f>
        <v>H</v>
      </c>
      <c r="F1727" s="66">
        <v>0.3</v>
      </c>
      <c r="G1727" s="15">
        <f>VLOOKUP(B1727,'Insumos e Serviços'!$A:$F,6,0)</f>
        <v>18.28</v>
      </c>
      <c r="H1727" s="15">
        <f t="shared" si="206"/>
        <v>5.48</v>
      </c>
    </row>
    <row r="1728" spans="1:8" ht="34.5" thickBot="1" x14ac:dyDescent="0.25">
      <c r="A1728" s="13" t="str">
        <f>VLOOKUP(B1728,'Insumos e Serviços'!$A:$F,3,0)</f>
        <v>Insumo</v>
      </c>
      <c r="B1728" s="12" t="s">
        <v>2650</v>
      </c>
      <c r="C1728" s="12" t="str">
        <f>VLOOKUP(B1728,'Insumos e Serviços'!$A:$F,2,0)</f>
        <v>Próprio</v>
      </c>
      <c r="D1728" s="13" t="str">
        <f>VLOOKUP(B1728,'Insumos e Serviços'!$A:$F,4,0)</f>
        <v>No-break monofásico, alta capacidade, tensão de entrada automática (min. 100~240V), microprocessado, com bateria(s) interna(s) de alta capacidade (45A/h), potência mínima de 600VA, fab. NHS PDV 600E</v>
      </c>
      <c r="E1728" s="12" t="str">
        <f>VLOOKUP(B1728,'Insumos e Serviços'!$A:$F,5,0)</f>
        <v>un</v>
      </c>
      <c r="F1728" s="66">
        <v>1</v>
      </c>
      <c r="G1728" s="15">
        <f>VLOOKUP(B1728,'Insumos e Serviços'!$A:$F,6,0)</f>
        <v>854.93</v>
      </c>
      <c r="H1728" s="15">
        <f t="shared" si="206"/>
        <v>854.93</v>
      </c>
    </row>
    <row r="1729" spans="1:8" ht="15" thickTop="1" x14ac:dyDescent="0.2">
      <c r="A1729" s="54"/>
      <c r="B1729" s="79"/>
      <c r="C1729" s="54"/>
      <c r="D1729" s="54"/>
      <c r="E1729" s="54"/>
      <c r="F1729" s="54"/>
      <c r="G1729" s="54"/>
      <c r="H1729" s="54"/>
    </row>
    <row r="1730" spans="1:8" ht="56.25" x14ac:dyDescent="0.2">
      <c r="A1730" s="68" t="s">
        <v>1258</v>
      </c>
      <c r="B1730" s="67" t="str">
        <f>VLOOKUP(A1730,'Orçamento Sintético'!$A:$H,2,0)</f>
        <v xml:space="preserve"> MPDFT0217 </v>
      </c>
      <c r="C1730" s="67" t="str">
        <f>VLOOKUP(A1730,'Orçamento Sintético'!$A:$H,3,0)</f>
        <v>Próprio</v>
      </c>
      <c r="D1730" s="68" t="str">
        <f>VLOOKUP(A1730,'Orçamento Sintético'!$A:$H,4,0)</f>
        <v>Copia da ORSE (12073) - Disjuntor tripolar de média tensão, 17,5kV 60Hz, instalação interna, câmaras de vácuo, 630A, 16kA, NBI: 95kV, tempo de abertura/fechamento 70/100ms, motorizado, relê secundário on-board com as funções ANSI 50/51/50N/51N/27/47/59, provido de 3 transformadores de corrente, comunicação RS485, protocolo Modbus. Fbricação Beghim MAF 15.6 com relê URPE7104</v>
      </c>
      <c r="E1730" s="67" t="str">
        <f>VLOOKUP(A1730,'Orçamento Sintético'!$A:$H,5,0)</f>
        <v>un</v>
      </c>
      <c r="F1730" s="113"/>
      <c r="G1730" s="114"/>
      <c r="H1730" s="116">
        <f>SUM(H1731:H1733)</f>
        <v>24426.880000000001</v>
      </c>
    </row>
    <row r="1731" spans="1:8" x14ac:dyDescent="0.2">
      <c r="A1731" s="13" t="str">
        <f>VLOOKUP(B1731,'Insumos e Serviços'!$A:$F,3,0)</f>
        <v>Composição</v>
      </c>
      <c r="B1731" s="12" t="s">
        <v>3399</v>
      </c>
      <c r="C1731" s="12" t="str">
        <f>VLOOKUP(B1731,'Insumos e Serviços'!$A:$F,2,0)</f>
        <v>SINAPI</v>
      </c>
      <c r="D1731" s="13" t="str">
        <f>VLOOKUP(B1731,'Insumos e Serviços'!$A:$F,4,0)</f>
        <v>ELETRICISTA COM ENCARGOS COMPLEMENTARES</v>
      </c>
      <c r="E1731" s="12" t="str">
        <f>VLOOKUP(B1731,'Insumos e Serviços'!$A:$F,5,0)</f>
        <v>H</v>
      </c>
      <c r="F1731" s="66">
        <v>15</v>
      </c>
      <c r="G1731" s="15">
        <f>VLOOKUP(B1731,'Insumos e Serviços'!$A:$F,6,0)</f>
        <v>23.44</v>
      </c>
      <c r="H1731" s="15">
        <f t="shared" ref="H1731:H1733" si="207">TRUNC(F1731*G1731,2)</f>
        <v>351.6</v>
      </c>
    </row>
    <row r="1732" spans="1:8" x14ac:dyDescent="0.2">
      <c r="A1732" s="13" t="str">
        <f>VLOOKUP(B1732,'Insumos e Serviços'!$A:$F,3,0)</f>
        <v>Composição</v>
      </c>
      <c r="B1732" s="12" t="s">
        <v>3397</v>
      </c>
      <c r="C1732" s="12" t="str">
        <f>VLOOKUP(B1732,'Insumos e Serviços'!$A:$F,2,0)</f>
        <v>SINAPI</v>
      </c>
      <c r="D1732" s="13" t="str">
        <f>VLOOKUP(B1732,'Insumos e Serviços'!$A:$F,4,0)</f>
        <v>AUXILIAR DE ELETRICISTA COM ENCARGOS COMPLEMENTARES</v>
      </c>
      <c r="E1732" s="12" t="str">
        <f>VLOOKUP(B1732,'Insumos e Serviços'!$A:$F,5,0)</f>
        <v>H</v>
      </c>
      <c r="F1732" s="66">
        <v>15</v>
      </c>
      <c r="G1732" s="15">
        <f>VLOOKUP(B1732,'Insumos e Serviços'!$A:$F,6,0)</f>
        <v>18.28</v>
      </c>
      <c r="H1732" s="15">
        <f t="shared" si="207"/>
        <v>274.2</v>
      </c>
    </row>
    <row r="1733" spans="1:8" ht="45.75" thickBot="1" x14ac:dyDescent="0.25">
      <c r="A1733" s="13" t="str">
        <f>VLOOKUP(B1733,'Insumos e Serviços'!$A:$F,3,0)</f>
        <v>Insumo</v>
      </c>
      <c r="B1733" s="12" t="s">
        <v>3245</v>
      </c>
      <c r="C1733" s="12" t="str">
        <f>VLOOKUP(B1733,'Insumos e Serviços'!$A:$F,2,0)</f>
        <v>Próprio</v>
      </c>
      <c r="D1733" s="13" t="str">
        <f>VLOOKUP(B1733,'Insumos e Serviços'!$A:$F,4,0)</f>
        <v>Disjuntor tripolar de média tensão, 17,5kV 60Hz, instalação interna, câmaras de vácuo, 630A, 16kA, NBI: 95kV, tempo de abertura/fechamento 70/100ms, motorizado, relê secundário on-board com as funções ANSI 50/51/50N/51N/27/47/59, provido de 3 transformadores de corrente, fab. Beghim MAF 15.6 com relê URPE7104</v>
      </c>
      <c r="E1733" s="12" t="str">
        <f>VLOOKUP(B1733,'Insumos e Serviços'!$A:$F,5,0)</f>
        <v>un</v>
      </c>
      <c r="F1733" s="66">
        <v>1</v>
      </c>
      <c r="G1733" s="15">
        <f>VLOOKUP(B1733,'Insumos e Serviços'!$A:$F,6,0)</f>
        <v>23801.08</v>
      </c>
      <c r="H1733" s="15">
        <f t="shared" si="207"/>
        <v>23801.08</v>
      </c>
    </row>
    <row r="1734" spans="1:8" ht="15" thickTop="1" x14ac:dyDescent="0.2">
      <c r="A1734" s="54"/>
      <c r="B1734" s="79"/>
      <c r="C1734" s="54"/>
      <c r="D1734" s="54"/>
      <c r="E1734" s="54"/>
      <c r="F1734" s="54"/>
      <c r="G1734" s="54"/>
      <c r="H1734" s="54"/>
    </row>
    <row r="1735" spans="1:8" ht="56.25" x14ac:dyDescent="0.2">
      <c r="A1735" s="68" t="s">
        <v>1261</v>
      </c>
      <c r="B1735" s="67" t="str">
        <f>VLOOKUP(A1735,'Orçamento Sintético'!$A:$H,2,0)</f>
        <v xml:space="preserve"> MPDFT0223 </v>
      </c>
      <c r="C1735" s="67" t="str">
        <f>VLOOKUP(A1735,'Orçamento Sintético'!$A:$H,3,0)</f>
        <v>Próprio</v>
      </c>
      <c r="D1735" s="68" t="str">
        <f>VLOOKUP(A1735,'Orçamento Sintético'!$A:$H,4,0)</f>
        <v>Copia da SBC (065290) - Transformador a seco, instalação interna (IP00), 300kVA, tensão primária 13,8/13,2/12,6/12,0/11,4 kV, tensão secundária: 380/220V, freqüência 60Hz, grupo de ligação DYN1, norma NBR 10295, nível de isolamento AT 34/95kV BT 4kV, impedância de 4 a 6%, classe térmica F (155°C), posição dos terminais AT superior, BT superior, nível de ruído conforme NBR 10295</v>
      </c>
      <c r="E1735" s="67" t="str">
        <f>VLOOKUP(A1735,'Orçamento Sintético'!$A:$H,5,0)</f>
        <v>UN</v>
      </c>
      <c r="F1735" s="113"/>
      <c r="G1735" s="114"/>
      <c r="H1735" s="116">
        <f>SUM(H1736:H1738)</f>
        <v>45964.04</v>
      </c>
    </row>
    <row r="1736" spans="1:8" x14ac:dyDescent="0.2">
      <c r="A1736" s="13" t="str">
        <f>VLOOKUP(B1736,'Insumos e Serviços'!$A:$F,3,0)</f>
        <v>Composição</v>
      </c>
      <c r="B1736" s="12" t="s">
        <v>3399</v>
      </c>
      <c r="C1736" s="12" t="str">
        <f>VLOOKUP(B1736,'Insumos e Serviços'!$A:$F,2,0)</f>
        <v>SINAPI</v>
      </c>
      <c r="D1736" s="13" t="str">
        <f>VLOOKUP(B1736,'Insumos e Serviços'!$A:$F,4,0)</f>
        <v>ELETRICISTA COM ENCARGOS COMPLEMENTARES</v>
      </c>
      <c r="E1736" s="12" t="str">
        <f>VLOOKUP(B1736,'Insumos e Serviços'!$A:$F,5,0)</f>
        <v>H</v>
      </c>
      <c r="F1736" s="66">
        <v>68.495999999999995</v>
      </c>
      <c r="G1736" s="15">
        <f>VLOOKUP(B1736,'Insumos e Serviços'!$A:$F,6,0)</f>
        <v>23.44</v>
      </c>
      <c r="H1736" s="15">
        <f t="shared" ref="H1736:H1738" si="208">TRUNC(F1736*G1736,2)</f>
        <v>1605.54</v>
      </c>
    </row>
    <row r="1737" spans="1:8" x14ac:dyDescent="0.2">
      <c r="A1737" s="13" t="str">
        <f>VLOOKUP(B1737,'Insumos e Serviços'!$A:$F,3,0)</f>
        <v>Composição</v>
      </c>
      <c r="B1737" s="12" t="s">
        <v>3397</v>
      </c>
      <c r="C1737" s="12" t="str">
        <f>VLOOKUP(B1737,'Insumos e Serviços'!$A:$F,2,0)</f>
        <v>SINAPI</v>
      </c>
      <c r="D1737" s="13" t="str">
        <f>VLOOKUP(B1737,'Insumos e Serviços'!$A:$F,4,0)</f>
        <v>AUXILIAR DE ELETRICISTA COM ENCARGOS COMPLEMENTARES</v>
      </c>
      <c r="E1737" s="12" t="str">
        <f>VLOOKUP(B1737,'Insumos e Serviços'!$A:$F,5,0)</f>
        <v>H</v>
      </c>
      <c r="F1737" s="66">
        <v>84.167000000000002</v>
      </c>
      <c r="G1737" s="15">
        <f>VLOOKUP(B1737,'Insumos e Serviços'!$A:$F,6,0)</f>
        <v>18.28</v>
      </c>
      <c r="H1737" s="15">
        <f t="shared" si="208"/>
        <v>1538.57</v>
      </c>
    </row>
    <row r="1738" spans="1:8" ht="57" thickBot="1" x14ac:dyDescent="0.25">
      <c r="A1738" s="13" t="str">
        <f>VLOOKUP(B1738,'Insumos e Serviços'!$A:$F,3,0)</f>
        <v>Insumo</v>
      </c>
      <c r="B1738" s="12" t="s">
        <v>3291</v>
      </c>
      <c r="C1738" s="12" t="str">
        <f>VLOOKUP(B1738,'Insumos e Serviços'!$A:$F,2,0)</f>
        <v>Próprio</v>
      </c>
      <c r="D1738" s="13" t="str">
        <f>VLOOKUP(B1738,'Insumos e Serviços'!$A:$F,4,0)</f>
        <v>Transformador a seco, instalação interna (IP00), 300kVA, tensão primária 13,8/13,2/12,6/12,0/11,4 kV, tensão secundária: 380/220V, freqüência 60Hz, grupo de ligação DYN1, norma NBR 10295, nível de isolamento AT 34/95kV BT 4kV, impedância de 4 a 6%, classe térmica F (155°C), posição dos terminais AT superior, BT superior, nível de ruído conforme NBR 10295</v>
      </c>
      <c r="E1738" s="12" t="str">
        <f>VLOOKUP(B1738,'Insumos e Serviços'!$A:$F,5,0)</f>
        <v>un</v>
      </c>
      <c r="F1738" s="66">
        <v>1</v>
      </c>
      <c r="G1738" s="15">
        <f>VLOOKUP(B1738,'Insumos e Serviços'!$A:$F,6,0)</f>
        <v>42819.93</v>
      </c>
      <c r="H1738" s="15">
        <f t="shared" si="208"/>
        <v>42819.93</v>
      </c>
    </row>
    <row r="1739" spans="1:8" ht="15" thickTop="1" x14ac:dyDescent="0.2">
      <c r="A1739" s="54"/>
      <c r="B1739" s="79"/>
      <c r="C1739" s="54"/>
      <c r="D1739" s="54"/>
      <c r="E1739" s="54"/>
      <c r="F1739" s="54"/>
      <c r="G1739" s="54"/>
      <c r="H1739" s="54"/>
    </row>
    <row r="1740" spans="1:8" ht="22.5" x14ac:dyDescent="0.2">
      <c r="A1740" s="68" t="s">
        <v>1264</v>
      </c>
      <c r="B1740" s="67" t="str">
        <f>VLOOKUP(A1740,'Orçamento Sintético'!$A:$H,2,0)</f>
        <v xml:space="preserve"> MPDFT0227 </v>
      </c>
      <c r="C1740" s="67" t="str">
        <f>VLOOKUP(A1740,'Orçamento Sintético'!$A:$H,3,0)</f>
        <v>Próprio</v>
      </c>
      <c r="D1740" s="68" t="str">
        <f>VLOOKUP(A1740,'Orçamento Sintético'!$A:$H,4,0)</f>
        <v>Copia da SINAPI (68066) - Caixa de medição polifásica modelo P4, em chapa de aço #18 USG, pintada na cor Munsell 6.5</v>
      </c>
      <c r="E1740" s="67" t="str">
        <f>VLOOKUP(A1740,'Orçamento Sintético'!$A:$H,5,0)</f>
        <v>UN</v>
      </c>
      <c r="F1740" s="113"/>
      <c r="G1740" s="114"/>
      <c r="H1740" s="116">
        <f>SUM(H1741:H1745)</f>
        <v>340.71</v>
      </c>
    </row>
    <row r="1741" spans="1:8" x14ac:dyDescent="0.2">
      <c r="A1741" s="13" t="str">
        <f>VLOOKUP(B1741,'Insumos e Serviços'!$A:$F,3,0)</f>
        <v>Composição</v>
      </c>
      <c r="B1741" s="12" t="s">
        <v>3391</v>
      </c>
      <c r="C1741" s="12" t="str">
        <f>VLOOKUP(B1741,'Insumos e Serviços'!$A:$F,2,0)</f>
        <v>SINAPI</v>
      </c>
      <c r="D1741" s="13" t="str">
        <f>VLOOKUP(B1741,'Insumos e Serviços'!$A:$F,4,0)</f>
        <v>PEDREIRO COM ENCARGOS COMPLEMENTARES</v>
      </c>
      <c r="E1741" s="12" t="str">
        <f>VLOOKUP(B1741,'Insumos e Serviços'!$A:$F,5,0)</f>
        <v>H</v>
      </c>
      <c r="F1741" s="66">
        <v>1.34</v>
      </c>
      <c r="G1741" s="15">
        <f>VLOOKUP(B1741,'Insumos e Serviços'!$A:$F,6,0)</f>
        <v>23.25</v>
      </c>
      <c r="H1741" s="15">
        <f t="shared" ref="H1741:H1745" si="209">TRUNC(F1741*G1741,2)</f>
        <v>31.15</v>
      </c>
    </row>
    <row r="1742" spans="1:8" x14ac:dyDescent="0.2">
      <c r="A1742" s="13" t="str">
        <f>VLOOKUP(B1742,'Insumos e Serviços'!$A:$F,3,0)</f>
        <v>Composição</v>
      </c>
      <c r="B1742" s="12" t="s">
        <v>3379</v>
      </c>
      <c r="C1742" s="12" t="str">
        <f>VLOOKUP(B1742,'Insumos e Serviços'!$A:$F,2,0)</f>
        <v>SINAPI</v>
      </c>
      <c r="D1742" s="13" t="str">
        <f>VLOOKUP(B1742,'Insumos e Serviços'!$A:$F,4,0)</f>
        <v>SERVENTE COM ENCARGOS COMPLEMENTARES</v>
      </c>
      <c r="E1742" s="12" t="str">
        <f>VLOOKUP(B1742,'Insumos e Serviços'!$A:$F,5,0)</f>
        <v>H</v>
      </c>
      <c r="F1742" s="66">
        <v>1.34</v>
      </c>
      <c r="G1742" s="15">
        <f>VLOOKUP(B1742,'Insumos e Serviços'!$A:$F,6,0)</f>
        <v>17.170000000000002</v>
      </c>
      <c r="H1742" s="15">
        <f t="shared" si="209"/>
        <v>23</v>
      </c>
    </row>
    <row r="1743" spans="1:8" x14ac:dyDescent="0.2">
      <c r="A1743" s="13" t="str">
        <f>VLOOKUP(B1743,'Insumos e Serviços'!$A:$F,3,0)</f>
        <v>Insumo</v>
      </c>
      <c r="B1743" s="12" t="s">
        <v>2909</v>
      </c>
      <c r="C1743" s="12" t="str">
        <f>VLOOKUP(B1743,'Insumos e Serviços'!$A:$F,2,0)</f>
        <v>SINAPI</v>
      </c>
      <c r="D1743" s="13" t="str">
        <f>VLOOKUP(B1743,'Insumos e Serviços'!$A:$F,4,0)</f>
        <v>AREIA GROSSA - POSTO JAZIDA/FORNECEDOR (RETIRADO NA JAZIDA, SEM TRANSPORTE)</v>
      </c>
      <c r="E1743" s="12" t="str">
        <f>VLOOKUP(B1743,'Insumos e Serviços'!$A:$F,5,0)</f>
        <v>m³</v>
      </c>
      <c r="F1743" s="66">
        <v>1.0999999999999999E-2</v>
      </c>
      <c r="G1743" s="15">
        <f>VLOOKUP(B1743,'Insumos e Serviços'!$A:$F,6,0)</f>
        <v>118.56</v>
      </c>
      <c r="H1743" s="15">
        <f t="shared" si="209"/>
        <v>1.3</v>
      </c>
    </row>
    <row r="1744" spans="1:8" x14ac:dyDescent="0.2">
      <c r="A1744" s="13" t="str">
        <f>VLOOKUP(B1744,'Insumos e Serviços'!$A:$F,3,0)</f>
        <v>Insumo</v>
      </c>
      <c r="B1744" s="12" t="s">
        <v>3332</v>
      </c>
      <c r="C1744" s="12" t="str">
        <f>VLOOKUP(B1744,'Insumos e Serviços'!$A:$F,2,0)</f>
        <v>SINAPI</v>
      </c>
      <c r="D1744" s="13" t="str">
        <f>VLOOKUP(B1744,'Insumos e Serviços'!$A:$F,4,0)</f>
        <v>CIMENTO PORTLAND COMPOSTO CP II-32</v>
      </c>
      <c r="E1744" s="12" t="str">
        <f>VLOOKUP(B1744,'Insumos e Serviços'!$A:$F,5,0)</f>
        <v>KG</v>
      </c>
      <c r="F1744" s="66">
        <v>4.8600000000000003</v>
      </c>
      <c r="G1744" s="15">
        <f>VLOOKUP(B1744,'Insumos e Serviços'!$A:$F,6,0)</f>
        <v>0.5</v>
      </c>
      <c r="H1744" s="15">
        <f t="shared" si="209"/>
        <v>2.4300000000000002</v>
      </c>
    </row>
    <row r="1745" spans="1:8" ht="23.25" thickBot="1" x14ac:dyDescent="0.25">
      <c r="A1745" s="13" t="str">
        <f>VLOOKUP(B1745,'Insumos e Serviços'!$A:$F,3,0)</f>
        <v>Insumo</v>
      </c>
      <c r="B1745" s="12" t="s">
        <v>2648</v>
      </c>
      <c r="C1745" s="12" t="str">
        <f>VLOOKUP(B1745,'Insumos e Serviços'!$A:$F,2,0)</f>
        <v>SINAPI</v>
      </c>
      <c r="D1745" s="13" t="str">
        <f>VLOOKUP(B1745,'Insumos e Serviços'!$A:$F,4,0)</f>
        <v>CAIXA INTERNA DE MEDICAO PARA 1 MEDIDOR TRIFASICO, COM VISOR, EM CHAPA DE ACO 18 USG (PADRAO DA CONCESSIONARIA LOCAL)</v>
      </c>
      <c r="E1745" s="12" t="str">
        <f>VLOOKUP(B1745,'Insumos e Serviços'!$A:$F,5,0)</f>
        <v>UN</v>
      </c>
      <c r="F1745" s="66">
        <v>1</v>
      </c>
      <c r="G1745" s="15">
        <f>VLOOKUP(B1745,'Insumos e Serviços'!$A:$F,6,0)</f>
        <v>282.83</v>
      </c>
      <c r="H1745" s="15">
        <f t="shared" si="209"/>
        <v>282.83</v>
      </c>
    </row>
    <row r="1746" spans="1:8" ht="15" thickTop="1" x14ac:dyDescent="0.2">
      <c r="A1746" s="54"/>
      <c r="B1746" s="79"/>
      <c r="C1746" s="54"/>
      <c r="D1746" s="54"/>
      <c r="E1746" s="54"/>
      <c r="F1746" s="54"/>
      <c r="G1746" s="54"/>
      <c r="H1746" s="54"/>
    </row>
    <row r="1747" spans="1:8" x14ac:dyDescent="0.2">
      <c r="A1747" s="68" t="s">
        <v>1267</v>
      </c>
      <c r="B1747" s="67" t="str">
        <f>VLOOKUP(A1747,'Orçamento Sintético'!$A:$H,2,0)</f>
        <v xml:space="preserve"> MPDFT0228 </v>
      </c>
      <c r="C1747" s="67" t="str">
        <f>VLOOKUP(A1747,'Orçamento Sintético'!$A:$H,3,0)</f>
        <v>Próprio</v>
      </c>
      <c r="D1747" s="68" t="str">
        <f>VLOOKUP(A1747,'Orçamento Sintético'!$A:$H,4,0)</f>
        <v>Copia da CPOS (37.20.140) - Suporte metálico para "TC" e "TP" de medição</v>
      </c>
      <c r="E1747" s="67" t="str">
        <f>VLOOKUP(A1747,'Orçamento Sintético'!$A:$H,5,0)</f>
        <v>un</v>
      </c>
      <c r="F1747" s="113"/>
      <c r="G1747" s="114"/>
      <c r="H1747" s="116">
        <f>SUM(H1748:H1749)</f>
        <v>60.79</v>
      </c>
    </row>
    <row r="1748" spans="1:8" x14ac:dyDescent="0.2">
      <c r="A1748" s="13" t="str">
        <f>VLOOKUP(B1748,'Insumos e Serviços'!$A:$F,3,0)</f>
        <v>Composição</v>
      </c>
      <c r="B1748" s="12" t="s">
        <v>3379</v>
      </c>
      <c r="C1748" s="12" t="str">
        <f>VLOOKUP(B1748,'Insumos e Serviços'!$A:$F,2,0)</f>
        <v>SINAPI</v>
      </c>
      <c r="D1748" s="13" t="str">
        <f>VLOOKUP(B1748,'Insumos e Serviços'!$A:$F,4,0)</f>
        <v>SERVENTE COM ENCARGOS COMPLEMENTARES</v>
      </c>
      <c r="E1748" s="12" t="str">
        <f>VLOOKUP(B1748,'Insumos e Serviços'!$A:$F,5,0)</f>
        <v>H</v>
      </c>
      <c r="F1748" s="66">
        <v>0.25</v>
      </c>
      <c r="G1748" s="15">
        <f>VLOOKUP(B1748,'Insumos e Serviços'!$A:$F,6,0)</f>
        <v>17.170000000000002</v>
      </c>
      <c r="H1748" s="15">
        <f t="shared" ref="H1748:H1749" si="210">TRUNC(F1748*G1748,2)</f>
        <v>4.29</v>
      </c>
    </row>
    <row r="1749" spans="1:8" ht="23.25" thickBot="1" x14ac:dyDescent="0.25">
      <c r="A1749" s="13" t="str">
        <f>VLOOKUP(B1749,'Insumos e Serviços'!$A:$F,3,0)</f>
        <v>Insumo</v>
      </c>
      <c r="B1749" s="12" t="s">
        <v>2326</v>
      </c>
      <c r="C1749" s="12" t="str">
        <f>VLOOKUP(B1749,'Insumos e Serviços'!$A:$F,2,0)</f>
        <v>Próprio</v>
      </c>
      <c r="D1749" s="13" t="str">
        <f>VLOOKUP(B1749,'Insumos e Serviços'!$A:$F,4,0)</f>
        <v>Suporte metálico para transformadores de medição, em perfil L de aço #12 USG, pintado na cor Munsell 6.5</v>
      </c>
      <c r="E1749" s="12" t="str">
        <f>VLOOKUP(B1749,'Insumos e Serviços'!$A:$F,5,0)</f>
        <v>un</v>
      </c>
      <c r="F1749" s="66">
        <v>1</v>
      </c>
      <c r="G1749" s="15">
        <f>VLOOKUP(B1749,'Insumos e Serviços'!$A:$F,6,0)</f>
        <v>56.5</v>
      </c>
      <c r="H1749" s="15">
        <f t="shared" si="210"/>
        <v>56.5</v>
      </c>
    </row>
    <row r="1750" spans="1:8" ht="15" thickTop="1" x14ac:dyDescent="0.2">
      <c r="A1750" s="54"/>
      <c r="B1750" s="79"/>
      <c r="C1750" s="54"/>
      <c r="D1750" s="54"/>
      <c r="E1750" s="54"/>
      <c r="F1750" s="54"/>
      <c r="G1750" s="54"/>
      <c r="H1750" s="54"/>
    </row>
    <row r="1751" spans="1:8" ht="22.5" x14ac:dyDescent="0.2">
      <c r="A1751" s="68" t="s">
        <v>1270</v>
      </c>
      <c r="B1751" s="67" t="str">
        <f>VLOOKUP(A1751,'Orçamento Sintético'!$A:$H,2,0)</f>
        <v xml:space="preserve"> MPDFT0230 </v>
      </c>
      <c r="C1751" s="67" t="str">
        <f>VLOOKUP(A1751,'Orçamento Sintético'!$A:$H,3,0)</f>
        <v>Próprio</v>
      </c>
      <c r="D1751" s="68" t="str">
        <f>VLOOKUP(A1751,'Orçamento Sintético'!$A:$H,4,0)</f>
        <v>Copia da ORSE (7379) - Suporte para buchas de passagem, em chapa de aço pintada, cor RAL 7032, #16 USG</v>
      </c>
      <c r="E1751" s="67" t="str">
        <f>VLOOKUP(A1751,'Orçamento Sintético'!$A:$H,5,0)</f>
        <v>un</v>
      </c>
      <c r="F1751" s="113"/>
      <c r="G1751" s="114"/>
      <c r="H1751" s="116">
        <f>SUM(H1752:H1754)</f>
        <v>561.53</v>
      </c>
    </row>
    <row r="1752" spans="1:8" x14ac:dyDescent="0.2">
      <c r="A1752" s="13" t="str">
        <f>VLOOKUP(B1752,'Insumos e Serviços'!$A:$F,3,0)</f>
        <v>Composição</v>
      </c>
      <c r="B1752" s="12" t="s">
        <v>3510</v>
      </c>
      <c r="C1752" s="12" t="str">
        <f>VLOOKUP(B1752,'Insumos e Serviços'!$A:$F,2,0)</f>
        <v>SINAPI</v>
      </c>
      <c r="D1752" s="13" t="str">
        <f>VLOOKUP(B1752,'Insumos e Serviços'!$A:$F,4,0)</f>
        <v>SERRALHEIRO COM ENCARGOS COMPLEMENTARES</v>
      </c>
      <c r="E1752" s="12" t="str">
        <f>VLOOKUP(B1752,'Insumos e Serviços'!$A:$F,5,0)</f>
        <v>H</v>
      </c>
      <c r="F1752" s="66">
        <v>2</v>
      </c>
      <c r="G1752" s="15">
        <f>VLOOKUP(B1752,'Insumos e Serviços'!$A:$F,6,0)</f>
        <v>23.13</v>
      </c>
      <c r="H1752" s="15">
        <f t="shared" ref="H1752:H1754" si="211">TRUNC(F1752*G1752,2)</f>
        <v>46.26</v>
      </c>
    </row>
    <row r="1753" spans="1:8" x14ac:dyDescent="0.2">
      <c r="A1753" s="13" t="str">
        <f>VLOOKUP(B1753,'Insumos e Serviços'!$A:$F,3,0)</f>
        <v>Composição</v>
      </c>
      <c r="B1753" s="12" t="s">
        <v>3508</v>
      </c>
      <c r="C1753" s="12" t="str">
        <f>VLOOKUP(B1753,'Insumos e Serviços'!$A:$F,2,0)</f>
        <v>SINAPI</v>
      </c>
      <c r="D1753" s="13" t="str">
        <f>VLOOKUP(B1753,'Insumos e Serviços'!$A:$F,4,0)</f>
        <v>AUXILIAR DE SERRALHEIRO COM ENCARGOS COMPLEMENTARES</v>
      </c>
      <c r="E1753" s="12" t="str">
        <f>VLOOKUP(B1753,'Insumos e Serviços'!$A:$F,5,0)</f>
        <v>H</v>
      </c>
      <c r="F1753" s="66">
        <v>2</v>
      </c>
      <c r="G1753" s="15">
        <f>VLOOKUP(B1753,'Insumos e Serviços'!$A:$F,6,0)</f>
        <v>18.84</v>
      </c>
      <c r="H1753" s="15">
        <f t="shared" si="211"/>
        <v>37.68</v>
      </c>
    </row>
    <row r="1754" spans="1:8" ht="15" thickBot="1" x14ac:dyDescent="0.25">
      <c r="A1754" s="13" t="str">
        <f>VLOOKUP(B1754,'Insumos e Serviços'!$A:$F,3,0)</f>
        <v>Insumo</v>
      </c>
      <c r="B1754" s="12" t="s">
        <v>2682</v>
      </c>
      <c r="C1754" s="12" t="str">
        <f>VLOOKUP(B1754,'Insumos e Serviços'!$A:$F,2,0)</f>
        <v>Próprio</v>
      </c>
      <c r="D1754" s="13" t="str">
        <f>VLOOKUP(B1754,'Insumos e Serviços'!$A:$F,4,0)</f>
        <v>Suporte para buchas de passagem, em chapa de aço pintada, cor RAL 7032, #16 USG</v>
      </c>
      <c r="E1754" s="12" t="str">
        <f>VLOOKUP(B1754,'Insumos e Serviços'!$A:$F,5,0)</f>
        <v>un</v>
      </c>
      <c r="F1754" s="66">
        <v>1</v>
      </c>
      <c r="G1754" s="15">
        <f>VLOOKUP(B1754,'Insumos e Serviços'!$A:$F,6,0)</f>
        <v>477.59</v>
      </c>
      <c r="H1754" s="15">
        <f t="shared" si="211"/>
        <v>477.59</v>
      </c>
    </row>
    <row r="1755" spans="1:8" ht="15" thickTop="1" x14ac:dyDescent="0.2">
      <c r="A1755" s="54"/>
      <c r="B1755" s="79"/>
      <c r="C1755" s="54"/>
      <c r="D1755" s="54"/>
      <c r="E1755" s="54"/>
      <c r="F1755" s="54"/>
      <c r="G1755" s="54"/>
      <c r="H1755" s="54"/>
    </row>
    <row r="1756" spans="1:8" ht="22.5" x14ac:dyDescent="0.2">
      <c r="A1756" s="68" t="s">
        <v>1273</v>
      </c>
      <c r="B1756" s="67" t="str">
        <f>VLOOKUP(A1756,'Orçamento Sintético'!$A:$H,2,0)</f>
        <v xml:space="preserve"> MPDFT0231 </v>
      </c>
      <c r="C1756" s="67" t="str">
        <f>VLOOKUP(A1756,'Orçamento Sintético'!$A:$H,3,0)</f>
        <v>Próprio</v>
      </c>
      <c r="D1756" s="68" t="str">
        <f>VLOOKUP(A1756,'Orçamento Sintético'!$A:$H,4,0)</f>
        <v>Copia da SBC (078150) - Suporte para fixação de pára-raios e muflas terminais, h=2,10m</v>
      </c>
      <c r="E1756" s="67" t="str">
        <f>VLOOKUP(A1756,'Orçamento Sintético'!$A:$H,5,0)</f>
        <v>UN</v>
      </c>
      <c r="F1756" s="113"/>
      <c r="G1756" s="114"/>
      <c r="H1756" s="116">
        <f>SUM(H1757:H1759)</f>
        <v>139.32999999999998</v>
      </c>
    </row>
    <row r="1757" spans="1:8" x14ac:dyDescent="0.2">
      <c r="A1757" s="13" t="str">
        <f>VLOOKUP(B1757,'Insumos e Serviços'!$A:$F,3,0)</f>
        <v>Composição</v>
      </c>
      <c r="B1757" s="12" t="s">
        <v>3510</v>
      </c>
      <c r="C1757" s="12" t="str">
        <f>VLOOKUP(B1757,'Insumos e Serviços'!$A:$F,2,0)</f>
        <v>SINAPI</v>
      </c>
      <c r="D1757" s="13" t="str">
        <f>VLOOKUP(B1757,'Insumos e Serviços'!$A:$F,4,0)</f>
        <v>SERRALHEIRO COM ENCARGOS COMPLEMENTARES</v>
      </c>
      <c r="E1757" s="12" t="str">
        <f>VLOOKUP(B1757,'Insumos e Serviços'!$A:$F,5,0)</f>
        <v>H</v>
      </c>
      <c r="F1757" s="66">
        <v>0.85099999999999998</v>
      </c>
      <c r="G1757" s="15">
        <f>VLOOKUP(B1757,'Insumos e Serviços'!$A:$F,6,0)</f>
        <v>23.13</v>
      </c>
      <c r="H1757" s="15">
        <f t="shared" ref="H1757:H1759" si="212">TRUNC(F1757*G1757,2)</f>
        <v>19.68</v>
      </c>
    </row>
    <row r="1758" spans="1:8" x14ac:dyDescent="0.2">
      <c r="A1758" s="13" t="str">
        <f>VLOOKUP(B1758,'Insumos e Serviços'!$A:$F,3,0)</f>
        <v>Composição</v>
      </c>
      <c r="B1758" s="12" t="s">
        <v>3508</v>
      </c>
      <c r="C1758" s="12" t="str">
        <f>VLOOKUP(B1758,'Insumos e Serviços'!$A:$F,2,0)</f>
        <v>SINAPI</v>
      </c>
      <c r="D1758" s="13" t="str">
        <f>VLOOKUP(B1758,'Insumos e Serviços'!$A:$F,4,0)</f>
        <v>AUXILIAR DE SERRALHEIRO COM ENCARGOS COMPLEMENTARES</v>
      </c>
      <c r="E1758" s="12" t="str">
        <f>VLOOKUP(B1758,'Insumos e Serviços'!$A:$F,5,0)</f>
        <v>H</v>
      </c>
      <c r="F1758" s="66">
        <v>0.63800000000000001</v>
      </c>
      <c r="G1758" s="15">
        <f>VLOOKUP(B1758,'Insumos e Serviços'!$A:$F,6,0)</f>
        <v>18.84</v>
      </c>
      <c r="H1758" s="15">
        <f t="shared" si="212"/>
        <v>12.01</v>
      </c>
    </row>
    <row r="1759" spans="1:8" ht="23.25" thickBot="1" x14ac:dyDescent="0.25">
      <c r="A1759" s="13" t="str">
        <f>VLOOKUP(B1759,'Insumos e Serviços'!$A:$F,3,0)</f>
        <v>Insumo</v>
      </c>
      <c r="B1759" s="12" t="s">
        <v>2364</v>
      </c>
      <c r="C1759" s="12" t="str">
        <f>VLOOKUP(B1759,'Insumos e Serviços'!$A:$F,2,0)</f>
        <v>Próprio</v>
      </c>
      <c r="D1759" s="13" t="str">
        <f>VLOOKUP(B1759,'Insumos e Serviços'!$A:$F,4,0)</f>
        <v>Suporte para fixação de pára-raios e muflas terminais, em perfil L de aço #'12 USG, pintado na cor Munsell 6.5</v>
      </c>
      <c r="E1759" s="12" t="str">
        <f>VLOOKUP(B1759,'Insumos e Serviços'!$A:$F,5,0)</f>
        <v>un</v>
      </c>
      <c r="F1759" s="66">
        <v>1</v>
      </c>
      <c r="G1759" s="15">
        <f>VLOOKUP(B1759,'Insumos e Serviços'!$A:$F,6,0)</f>
        <v>107.64</v>
      </c>
      <c r="H1759" s="15">
        <f t="shared" si="212"/>
        <v>107.64</v>
      </c>
    </row>
    <row r="1760" spans="1:8" ht="15" thickTop="1" x14ac:dyDescent="0.2">
      <c r="A1760" s="54"/>
      <c r="B1760" s="79"/>
      <c r="C1760" s="54"/>
      <c r="D1760" s="54"/>
      <c r="E1760" s="54"/>
      <c r="F1760" s="54"/>
      <c r="G1760" s="54"/>
      <c r="H1760" s="54"/>
    </row>
    <row r="1761" spans="1:8" ht="33.75" x14ac:dyDescent="0.2">
      <c r="A1761" s="68" t="s">
        <v>1279</v>
      </c>
      <c r="B1761" s="67" t="str">
        <f>VLOOKUP(A1761,'Orçamento Sintético'!$A:$H,2,0)</f>
        <v xml:space="preserve"> MPDFT0232 </v>
      </c>
      <c r="C1761" s="67" t="str">
        <f>VLOOKUP(A1761,'Orçamento Sintético'!$A:$H,3,0)</f>
        <v>Próprio</v>
      </c>
      <c r="D1761" s="68" t="str">
        <f>VLOOKUP(A1761,'Orçamento Sintético'!$A:$H,4,0)</f>
        <v>Copia da ORSE (12138) - Placa de advertência ESTA CHAVE NÃO DEVE SER MANOBRADA SOB CARGA, em PVC, resistente a produtos químicos e temperaturas de até 50°, dimensão 240x160mm</v>
      </c>
      <c r="E1761" s="67" t="str">
        <f>VLOOKUP(A1761,'Orçamento Sintético'!$A:$H,5,0)</f>
        <v>Un</v>
      </c>
      <c r="F1761" s="113"/>
      <c r="G1761" s="114"/>
      <c r="H1761" s="116">
        <f>SUM(H1762:H1763)</f>
        <v>15.09</v>
      </c>
    </row>
    <row r="1762" spans="1:8" x14ac:dyDescent="0.2">
      <c r="A1762" s="13" t="str">
        <f>VLOOKUP(B1762,'Insumos e Serviços'!$A:$F,3,0)</f>
        <v>Composição</v>
      </c>
      <c r="B1762" s="12" t="s">
        <v>3379</v>
      </c>
      <c r="C1762" s="12" t="str">
        <f>VLOOKUP(B1762,'Insumos e Serviços'!$A:$F,2,0)</f>
        <v>SINAPI</v>
      </c>
      <c r="D1762" s="13" t="str">
        <f>VLOOKUP(B1762,'Insumos e Serviços'!$A:$F,4,0)</f>
        <v>SERVENTE COM ENCARGOS COMPLEMENTARES</v>
      </c>
      <c r="E1762" s="12" t="str">
        <f>VLOOKUP(B1762,'Insumos e Serviços'!$A:$F,5,0)</f>
        <v>H</v>
      </c>
      <c r="F1762" s="66">
        <v>0.2</v>
      </c>
      <c r="G1762" s="15">
        <f>VLOOKUP(B1762,'Insumos e Serviços'!$A:$F,6,0)</f>
        <v>17.170000000000002</v>
      </c>
      <c r="H1762" s="15">
        <f t="shared" ref="H1762:H1763" si="213">TRUNC(F1762*G1762,2)</f>
        <v>3.43</v>
      </c>
    </row>
    <row r="1763" spans="1:8" ht="34.5" thickBot="1" x14ac:dyDescent="0.25">
      <c r="A1763" s="13" t="str">
        <f>VLOOKUP(B1763,'Insumos e Serviços'!$A:$F,3,0)</f>
        <v>Insumo</v>
      </c>
      <c r="B1763" s="12" t="s">
        <v>2280</v>
      </c>
      <c r="C1763" s="12" t="str">
        <f>VLOOKUP(B1763,'Insumos e Serviços'!$A:$F,2,0)</f>
        <v>Próprio</v>
      </c>
      <c r="D1763" s="13" t="str">
        <f>VLOOKUP(B1763,'Insumos e Serviços'!$A:$F,4,0)</f>
        <v>Placa de advertência ESTA CHAVE NÃO DEVE SER MANOBRADA SOB CARGA, em PVC, resistente a produtos químicos e temperaturas de até 50°, dimensão 240x160mm, fab. Digimetta Sinalizações</v>
      </c>
      <c r="E1763" s="12" t="str">
        <f>VLOOKUP(B1763,'Insumos e Serviços'!$A:$F,5,0)</f>
        <v>un</v>
      </c>
      <c r="F1763" s="66">
        <v>1</v>
      </c>
      <c r="G1763" s="15">
        <f>VLOOKUP(B1763,'Insumos e Serviços'!$A:$F,6,0)</f>
        <v>11.66</v>
      </c>
      <c r="H1763" s="15">
        <f t="shared" si="213"/>
        <v>11.66</v>
      </c>
    </row>
    <row r="1764" spans="1:8" ht="15" thickTop="1" x14ac:dyDescent="0.2">
      <c r="A1764" s="54"/>
      <c r="B1764" s="79"/>
      <c r="C1764" s="54"/>
      <c r="D1764" s="54"/>
      <c r="E1764" s="54"/>
      <c r="F1764" s="54"/>
      <c r="G1764" s="54"/>
      <c r="H1764" s="54"/>
    </row>
    <row r="1765" spans="1:8" ht="33.75" x14ac:dyDescent="0.2">
      <c r="A1765" s="68" t="s">
        <v>1283</v>
      </c>
      <c r="B1765" s="67" t="str">
        <f>VLOOKUP(A1765,'Orçamento Sintético'!$A:$H,2,0)</f>
        <v xml:space="preserve"> MPDFT0233 </v>
      </c>
      <c r="C1765" s="67" t="str">
        <f>VLOOKUP(A1765,'Orçamento Sintético'!$A:$H,3,0)</f>
        <v>Próprio</v>
      </c>
      <c r="D1765" s="68" t="str">
        <f>VLOOKUP(A1765,'Orçamento Sintético'!$A:$H,4,0)</f>
        <v>Copia da ORSE (12138) - Placa de sinalização PERIGO DE MORTE - ALTA TENSÃO, em PVC, resistente a produtos químicos e temperaturas de até 50°, dimensão 240x160mm. Fabricação Digimetta Sinalizações</v>
      </c>
      <c r="E1765" s="67" t="str">
        <f>VLOOKUP(A1765,'Orçamento Sintético'!$A:$H,5,0)</f>
        <v>Un</v>
      </c>
      <c r="F1765" s="113"/>
      <c r="G1765" s="114"/>
      <c r="H1765" s="116">
        <f>SUM(H1766:H1767)</f>
        <v>15.09</v>
      </c>
    </row>
    <row r="1766" spans="1:8" x14ac:dyDescent="0.2">
      <c r="A1766" s="13" t="str">
        <f>VLOOKUP(B1766,'Insumos e Serviços'!$A:$F,3,0)</f>
        <v>Composição</v>
      </c>
      <c r="B1766" s="12" t="s">
        <v>3379</v>
      </c>
      <c r="C1766" s="12" t="str">
        <f>VLOOKUP(B1766,'Insumos e Serviços'!$A:$F,2,0)</f>
        <v>SINAPI</v>
      </c>
      <c r="D1766" s="13" t="str">
        <f>VLOOKUP(B1766,'Insumos e Serviços'!$A:$F,4,0)</f>
        <v>SERVENTE COM ENCARGOS COMPLEMENTARES</v>
      </c>
      <c r="E1766" s="12" t="str">
        <f>VLOOKUP(B1766,'Insumos e Serviços'!$A:$F,5,0)</f>
        <v>H</v>
      </c>
      <c r="F1766" s="66">
        <v>0.2</v>
      </c>
      <c r="G1766" s="15">
        <f>VLOOKUP(B1766,'Insumos e Serviços'!$A:$F,6,0)</f>
        <v>17.170000000000002</v>
      </c>
      <c r="H1766" s="15">
        <f t="shared" ref="H1766:H1767" si="214">TRUNC(F1766*G1766,2)</f>
        <v>3.43</v>
      </c>
    </row>
    <row r="1767" spans="1:8" ht="23.25" thickBot="1" x14ac:dyDescent="0.25">
      <c r="A1767" s="13" t="str">
        <f>VLOOKUP(B1767,'Insumos e Serviços'!$A:$F,3,0)</f>
        <v>Insumo</v>
      </c>
      <c r="B1767" s="12" t="s">
        <v>2278</v>
      </c>
      <c r="C1767" s="12" t="str">
        <f>VLOOKUP(B1767,'Insumos e Serviços'!$A:$F,2,0)</f>
        <v>Próprio</v>
      </c>
      <c r="D1767" s="13" t="str">
        <f>VLOOKUP(B1767,'Insumos e Serviços'!$A:$F,4,0)</f>
        <v>Placa de sinalização PERIGO DE MORTE - ALTA TENSÃO, em PVC, resistente a produtos químicos e temperaturas de até 50°, dimensão 240x160mm, fab. Digimetta Sinalizações</v>
      </c>
      <c r="E1767" s="12" t="str">
        <f>VLOOKUP(B1767,'Insumos e Serviços'!$A:$F,5,0)</f>
        <v>un</v>
      </c>
      <c r="F1767" s="66">
        <v>1</v>
      </c>
      <c r="G1767" s="15">
        <f>VLOOKUP(B1767,'Insumos e Serviços'!$A:$F,6,0)</f>
        <v>11.66</v>
      </c>
      <c r="H1767" s="15">
        <f t="shared" si="214"/>
        <v>11.66</v>
      </c>
    </row>
    <row r="1768" spans="1:8" ht="15" thickTop="1" x14ac:dyDescent="0.2">
      <c r="A1768" s="54"/>
      <c r="B1768" s="79"/>
      <c r="C1768" s="54"/>
      <c r="D1768" s="54"/>
      <c r="E1768" s="54"/>
      <c r="F1768" s="54"/>
      <c r="G1768" s="54"/>
      <c r="H1768" s="54"/>
    </row>
    <row r="1769" spans="1:8" ht="22.5" x14ac:dyDescent="0.2">
      <c r="A1769" s="68" t="s">
        <v>1286</v>
      </c>
      <c r="B1769" s="67" t="str">
        <f>VLOOKUP(A1769,'Orçamento Sintético'!$A:$H,2,0)</f>
        <v xml:space="preserve"> MPDFT0254 </v>
      </c>
      <c r="C1769" s="67" t="str">
        <f>VLOOKUP(A1769,'Orçamento Sintético'!$A:$H,3,0)</f>
        <v>Próprio</v>
      </c>
      <c r="D1769" s="68" t="str">
        <f>VLOOKUP(A1769,'Orçamento Sintético'!$A:$H,4,0)</f>
        <v>Copia da CPOS (36.20.380) - Tapete isolante de borracha, Tipo I, classe 2 (20kV), 914x1.000mm, superfície antiderrapante e base texturizada. Fabricação Orion</v>
      </c>
      <c r="E1769" s="67" t="str">
        <f>VLOOKUP(A1769,'Orçamento Sintético'!$A:$H,5,0)</f>
        <v>un</v>
      </c>
      <c r="F1769" s="113"/>
      <c r="G1769" s="114"/>
      <c r="H1769" s="116">
        <f>SUM(H1770:H1771)</f>
        <v>373.27000000000004</v>
      </c>
    </row>
    <row r="1770" spans="1:8" x14ac:dyDescent="0.2">
      <c r="A1770" s="13" t="str">
        <f>VLOOKUP(B1770,'Insumos e Serviços'!$A:$F,3,0)</f>
        <v>Composição</v>
      </c>
      <c r="B1770" s="12" t="s">
        <v>3397</v>
      </c>
      <c r="C1770" s="12" t="str">
        <f>VLOOKUP(B1770,'Insumos e Serviços'!$A:$F,2,0)</f>
        <v>SINAPI</v>
      </c>
      <c r="D1770" s="13" t="str">
        <f>VLOOKUP(B1770,'Insumos e Serviços'!$A:$F,4,0)</f>
        <v>AUXILIAR DE ELETRICISTA COM ENCARGOS COMPLEMENTARES</v>
      </c>
      <c r="E1770" s="12" t="str">
        <f>VLOOKUP(B1770,'Insumos e Serviços'!$A:$F,5,0)</f>
        <v>H</v>
      </c>
      <c r="F1770" s="66">
        <v>0.05</v>
      </c>
      <c r="G1770" s="15">
        <f>VLOOKUP(B1770,'Insumos e Serviços'!$A:$F,6,0)</f>
        <v>18.28</v>
      </c>
      <c r="H1770" s="15">
        <f t="shared" ref="H1770:H1771" si="215">TRUNC(F1770*G1770,2)</f>
        <v>0.91</v>
      </c>
    </row>
    <row r="1771" spans="1:8" ht="23.25" thickBot="1" x14ac:dyDescent="0.25">
      <c r="A1771" s="13" t="str">
        <f>VLOOKUP(B1771,'Insumos e Serviços'!$A:$F,3,0)</f>
        <v>Insumo</v>
      </c>
      <c r="B1771" s="12" t="s">
        <v>2619</v>
      </c>
      <c r="C1771" s="12" t="str">
        <f>VLOOKUP(B1771,'Insumos e Serviços'!$A:$F,2,0)</f>
        <v>Próprio</v>
      </c>
      <c r="D1771" s="13" t="str">
        <f>VLOOKUP(B1771,'Insumos e Serviços'!$A:$F,4,0)</f>
        <v>Tapete isolante de borracha, Tipo I, classe 2 (20kV), 914x1.000mm, superfície antiderrapante e base texturizada. Fabricação Orion</v>
      </c>
      <c r="E1771" s="12" t="str">
        <f>VLOOKUP(B1771,'Insumos e Serviços'!$A:$F,5,0)</f>
        <v>un</v>
      </c>
      <c r="F1771" s="66">
        <v>1</v>
      </c>
      <c r="G1771" s="15">
        <f>VLOOKUP(B1771,'Insumos e Serviços'!$A:$F,6,0)</f>
        <v>372.36</v>
      </c>
      <c r="H1771" s="15">
        <f t="shared" si="215"/>
        <v>372.36</v>
      </c>
    </row>
    <row r="1772" spans="1:8" ht="15" thickTop="1" x14ac:dyDescent="0.2">
      <c r="A1772" s="54"/>
      <c r="B1772" s="79"/>
      <c r="C1772" s="54"/>
      <c r="D1772" s="54"/>
      <c r="E1772" s="54"/>
      <c r="F1772" s="54"/>
      <c r="G1772" s="54"/>
      <c r="H1772" s="54"/>
    </row>
    <row r="1773" spans="1:8" x14ac:dyDescent="0.2">
      <c r="A1773" s="68" t="s">
        <v>1289</v>
      </c>
      <c r="B1773" s="67" t="str">
        <f>VLOOKUP(A1773,'Orçamento Sintético'!$A:$H,2,0)</f>
        <v xml:space="preserve"> MPDFT0256 </v>
      </c>
      <c r="C1773" s="67" t="str">
        <f>VLOOKUP(A1773,'Orçamento Sintético'!$A:$H,3,0)</f>
        <v>Próprio</v>
      </c>
      <c r="D1773" s="68" t="str">
        <f>VLOOKUP(A1773,'Orçamento Sintético'!$A:$H,4,0)</f>
        <v>Equipamentos para instalação em Poste</v>
      </c>
      <c r="E1773" s="67" t="str">
        <f>VLOOKUP(A1773,'Orçamento Sintético'!$A:$H,5,0)</f>
        <v>un</v>
      </c>
      <c r="F1773" s="113"/>
      <c r="G1773" s="114"/>
      <c r="H1773" s="116">
        <f>SUM(H1774:H1789)</f>
        <v>7940.2999999999993</v>
      </c>
    </row>
    <row r="1774" spans="1:8" x14ac:dyDescent="0.2">
      <c r="A1774" s="13" t="str">
        <f>VLOOKUP(B1774,'Insumos e Serviços'!$A:$F,3,0)</f>
        <v>Composição</v>
      </c>
      <c r="B1774" s="12" t="s">
        <v>3399</v>
      </c>
      <c r="C1774" s="12" t="str">
        <f>VLOOKUP(B1774,'Insumos e Serviços'!$A:$F,2,0)</f>
        <v>SINAPI</v>
      </c>
      <c r="D1774" s="13" t="str">
        <f>VLOOKUP(B1774,'Insumos e Serviços'!$A:$F,4,0)</f>
        <v>ELETRICISTA COM ENCARGOS COMPLEMENTARES</v>
      </c>
      <c r="E1774" s="12" t="str">
        <f>VLOOKUP(B1774,'Insumos e Serviços'!$A:$F,5,0)</f>
        <v>H</v>
      </c>
      <c r="F1774" s="66">
        <v>49</v>
      </c>
      <c r="G1774" s="15">
        <f>VLOOKUP(B1774,'Insumos e Serviços'!$A:$F,6,0)</f>
        <v>23.44</v>
      </c>
      <c r="H1774" s="15">
        <f t="shared" ref="H1774:H1789" si="216">TRUNC(F1774*G1774,2)</f>
        <v>1148.56</v>
      </c>
    </row>
    <row r="1775" spans="1:8" x14ac:dyDescent="0.2">
      <c r="A1775" s="13" t="str">
        <f>VLOOKUP(B1775,'Insumos e Serviços'!$A:$F,3,0)</f>
        <v>Composição</v>
      </c>
      <c r="B1775" s="12" t="s">
        <v>3397</v>
      </c>
      <c r="C1775" s="12" t="str">
        <f>VLOOKUP(B1775,'Insumos e Serviços'!$A:$F,2,0)</f>
        <v>SINAPI</v>
      </c>
      <c r="D1775" s="13" t="str">
        <f>VLOOKUP(B1775,'Insumos e Serviços'!$A:$F,4,0)</f>
        <v>AUXILIAR DE ELETRICISTA COM ENCARGOS COMPLEMENTARES</v>
      </c>
      <c r="E1775" s="12" t="str">
        <f>VLOOKUP(B1775,'Insumos e Serviços'!$A:$F,5,0)</f>
        <v>H</v>
      </c>
      <c r="F1775" s="66">
        <v>49</v>
      </c>
      <c r="G1775" s="15">
        <f>VLOOKUP(B1775,'Insumos e Serviços'!$A:$F,6,0)</f>
        <v>18.28</v>
      </c>
      <c r="H1775" s="15">
        <f t="shared" si="216"/>
        <v>895.72</v>
      </c>
    </row>
    <row r="1776" spans="1:8" ht="45" x14ac:dyDescent="0.2">
      <c r="A1776" s="13" t="str">
        <f>VLOOKUP(B1776,'Insumos e Serviços'!$A:$F,3,0)</f>
        <v>Insumo</v>
      </c>
      <c r="B1776" s="12" t="s">
        <v>2964</v>
      </c>
      <c r="C1776" s="12" t="str">
        <f>VLOOKUP(B1776,'Insumos e Serviços'!$A:$F,2,0)</f>
        <v>Próprio</v>
      </c>
      <c r="D1776" s="13" t="str">
        <f>VLOOKUP(B1776,'Insumos e Serviços'!$A:$F,4,0)</f>
        <v>Cabo de cobre, isolamento 15kV, 25mm² EPR, fios de cobre nu, têmpera mole, encordoamento classe 2, blindagem do condutor formada por composto termofixo semicondutor, isolação em composto termofixo de borracha EPR, cobertura formada por composto termoplástico PVC sem chumbo</v>
      </c>
      <c r="E1776" s="12" t="str">
        <f>VLOOKUP(B1776,'Insumos e Serviços'!$A:$F,5,0)</f>
        <v>m</v>
      </c>
      <c r="F1776" s="66">
        <v>41.37</v>
      </c>
      <c r="G1776" s="15">
        <f>VLOOKUP(B1776,'Insumos e Serviços'!$A:$F,6,0)</f>
        <v>44.54</v>
      </c>
      <c r="H1776" s="15">
        <f t="shared" si="216"/>
        <v>1842.61</v>
      </c>
    </row>
    <row r="1777" spans="1:8" x14ac:dyDescent="0.2">
      <c r="A1777" s="13" t="str">
        <f>VLOOKUP(B1777,'Insumos e Serviços'!$A:$F,3,0)</f>
        <v>Insumo</v>
      </c>
      <c r="B1777" s="12" t="s">
        <v>2262</v>
      </c>
      <c r="C1777" s="12" t="str">
        <f>VLOOKUP(B1777,'Insumos e Serviços'!$A:$F,2,0)</f>
        <v>Próprio</v>
      </c>
      <c r="D1777" s="13" t="str">
        <f>VLOOKUP(B1777,'Insumos e Serviços'!$A:$F,4,0)</f>
        <v>Massa óleo para calafetar (lata 1 kg)</v>
      </c>
      <c r="E1777" s="12" t="str">
        <f>VLOOKUP(B1777,'Insumos e Serviços'!$A:$F,5,0)</f>
        <v>un</v>
      </c>
      <c r="F1777" s="66">
        <v>0.3</v>
      </c>
      <c r="G1777" s="15">
        <f>VLOOKUP(B1777,'Insumos e Serviços'!$A:$F,6,0)</f>
        <v>14.79</v>
      </c>
      <c r="H1777" s="15">
        <f t="shared" si="216"/>
        <v>4.43</v>
      </c>
    </row>
    <row r="1778" spans="1:8" ht="22.5" x14ac:dyDescent="0.2">
      <c r="A1778" s="13" t="str">
        <f>VLOOKUP(B1778,'Insumos e Serviços'!$A:$F,3,0)</f>
        <v>Insumo</v>
      </c>
      <c r="B1778" s="12" t="s">
        <v>2678</v>
      </c>
      <c r="C1778" s="12" t="str">
        <f>VLOOKUP(B1778,'Insumos e Serviços'!$A:$F,2,0)</f>
        <v>Próprio</v>
      </c>
      <c r="D1778" s="13" t="str">
        <f>VLOOKUP(B1778,'Insumos e Serviços'!$A:$F,4,0)</f>
        <v>Eletroduto rígido de aço carbono, sem costura, com revestimento protetor de zinco aplicado a quente, extremidades rosqueadas, classe pesada, Ø100mm (4" BSPP), fab. Apolo</v>
      </c>
      <c r="E1778" s="12" t="str">
        <f>VLOOKUP(B1778,'Insumos e Serviços'!$A:$F,5,0)</f>
        <v>m</v>
      </c>
      <c r="F1778" s="66">
        <v>5.85</v>
      </c>
      <c r="G1778" s="15">
        <f>VLOOKUP(B1778,'Insumos e Serviços'!$A:$F,6,0)</f>
        <v>134.94999999999999</v>
      </c>
      <c r="H1778" s="15">
        <f t="shared" si="216"/>
        <v>789.45</v>
      </c>
    </row>
    <row r="1779" spans="1:8" x14ac:dyDescent="0.2">
      <c r="A1779" s="13" t="str">
        <f>VLOOKUP(B1779,'Insumos e Serviços'!$A:$F,3,0)</f>
        <v>Insumo</v>
      </c>
      <c r="B1779" s="12" t="s">
        <v>2382</v>
      </c>
      <c r="C1779" s="12" t="str">
        <f>VLOOKUP(B1779,'Insumos e Serviços'!$A:$F,2,0)</f>
        <v>SINAPI</v>
      </c>
      <c r="D1779" s="13" t="str">
        <f>VLOOKUP(B1779,'Insumos e Serviços'!$A:$F,4,0)</f>
        <v>ISOLADOR DE PORCELANA, TIPO PINO MONOCORPO, PARA TENSAO DE *15* KV</v>
      </c>
      <c r="E1779" s="12" t="str">
        <f>VLOOKUP(B1779,'Insumos e Serviços'!$A:$F,5,0)</f>
        <v>UN</v>
      </c>
      <c r="F1779" s="66">
        <v>6</v>
      </c>
      <c r="G1779" s="15">
        <f>VLOOKUP(B1779,'Insumos e Serviços'!$A:$F,6,0)</f>
        <v>20.87</v>
      </c>
      <c r="H1779" s="15">
        <f t="shared" si="216"/>
        <v>125.22</v>
      </c>
    </row>
    <row r="1780" spans="1:8" x14ac:dyDescent="0.2">
      <c r="A1780" s="13" t="str">
        <f>VLOOKUP(B1780,'Insumos e Serviços'!$A:$F,3,0)</f>
        <v>Insumo</v>
      </c>
      <c r="B1780" s="12" t="s">
        <v>2308</v>
      </c>
      <c r="C1780" s="12" t="str">
        <f>VLOOKUP(B1780,'Insumos e Serviços'!$A:$F,2,0)</f>
        <v>Próprio</v>
      </c>
      <c r="D1780" s="13" t="str">
        <f>VLOOKUP(B1780,'Insumos e Serviços'!$A:$F,4,0)</f>
        <v>Grampo de ancoragem polimérico, 15kV</v>
      </c>
      <c r="E1780" s="12" t="str">
        <f>VLOOKUP(B1780,'Insumos e Serviços'!$A:$F,5,0)</f>
        <v>un</v>
      </c>
      <c r="F1780" s="66">
        <v>1</v>
      </c>
      <c r="G1780" s="15">
        <f>VLOOKUP(B1780,'Insumos e Serviços'!$A:$F,6,0)</f>
        <v>47.62</v>
      </c>
      <c r="H1780" s="15">
        <f t="shared" si="216"/>
        <v>47.62</v>
      </c>
    </row>
    <row r="1781" spans="1:8" x14ac:dyDescent="0.2">
      <c r="A1781" s="13" t="str">
        <f>VLOOKUP(B1781,'Insumos e Serviços'!$A:$F,3,0)</f>
        <v>Insumo</v>
      </c>
      <c r="B1781" s="12" t="s">
        <v>2286</v>
      </c>
      <c r="C1781" s="12" t="str">
        <f>VLOOKUP(B1781,'Insumos e Serviços'!$A:$F,2,0)</f>
        <v>Próprio</v>
      </c>
      <c r="D1781" s="13" t="str">
        <f>VLOOKUP(B1781,'Insumos e Serviços'!$A:$F,4,0)</f>
        <v>Suporte Z</v>
      </c>
      <c r="E1781" s="12" t="str">
        <f>VLOOKUP(B1781,'Insumos e Serviços'!$A:$F,5,0)</f>
        <v>un</v>
      </c>
      <c r="F1781" s="66">
        <v>1</v>
      </c>
      <c r="G1781" s="15">
        <f>VLOOKUP(B1781,'Insumos e Serviços'!$A:$F,6,0)</f>
        <v>26.43</v>
      </c>
      <c r="H1781" s="15">
        <f t="shared" si="216"/>
        <v>26.43</v>
      </c>
    </row>
    <row r="1782" spans="1:8" x14ac:dyDescent="0.2">
      <c r="A1782" s="13" t="str">
        <f>VLOOKUP(B1782,'Insumos e Serviços'!$A:$F,3,0)</f>
        <v>Insumo</v>
      </c>
      <c r="B1782" s="12" t="s">
        <v>2646</v>
      </c>
      <c r="C1782" s="12" t="str">
        <f>VLOOKUP(B1782,'Insumos e Serviços'!$A:$F,2,0)</f>
        <v>Próprio</v>
      </c>
      <c r="D1782" s="13" t="str">
        <f>VLOOKUP(B1782,'Insumos e Serviços'!$A:$F,4,0)</f>
        <v>Chave fusível, 100A, classe 15kV, NBI 95KV, com elo 25K</v>
      </c>
      <c r="E1782" s="12" t="str">
        <f>VLOOKUP(B1782,'Insumos e Serviços'!$A:$F,5,0)</f>
        <v>un</v>
      </c>
      <c r="F1782" s="66">
        <v>3</v>
      </c>
      <c r="G1782" s="15">
        <f>VLOOKUP(B1782,'Insumos e Serviços'!$A:$F,6,0)</f>
        <v>281.41000000000003</v>
      </c>
      <c r="H1782" s="15">
        <f t="shared" si="216"/>
        <v>844.23</v>
      </c>
    </row>
    <row r="1783" spans="1:8" ht="22.5" x14ac:dyDescent="0.2">
      <c r="A1783" s="13" t="str">
        <f>VLOOKUP(B1783,'Insumos e Serviços'!$A:$F,3,0)</f>
        <v>Insumo</v>
      </c>
      <c r="B1783" s="12" t="s">
        <v>2372</v>
      </c>
      <c r="C1783" s="12" t="str">
        <f>VLOOKUP(B1783,'Insumos e Serviços'!$A:$F,2,0)</f>
        <v>SINAPI</v>
      </c>
      <c r="D1783" s="13" t="str">
        <f>VLOOKUP(B1783,'Insumos e Serviços'!$A:$F,4,0)</f>
        <v>CINTA CIRCULAR EM ACO GALVANIZADO DE 210 MM DE DIAMETRO PARA INSTALACAO DE TRANSFORMADOR EM POSTE DE CONCRETO</v>
      </c>
      <c r="E1783" s="12" t="str">
        <f>VLOOKUP(B1783,'Insumos e Serviços'!$A:$F,5,0)</f>
        <v>UN</v>
      </c>
      <c r="F1783" s="66">
        <v>4</v>
      </c>
      <c r="G1783" s="15">
        <f>VLOOKUP(B1783,'Insumos e Serviços'!$A:$F,6,0)</f>
        <v>28.22</v>
      </c>
      <c r="H1783" s="15">
        <f t="shared" si="216"/>
        <v>112.88</v>
      </c>
    </row>
    <row r="1784" spans="1:8" x14ac:dyDescent="0.2">
      <c r="A1784" s="13" t="str">
        <f>VLOOKUP(B1784,'Insumos e Serviços'!$A:$F,3,0)</f>
        <v>Insumo</v>
      </c>
      <c r="B1784" s="12" t="s">
        <v>2547</v>
      </c>
      <c r="C1784" s="12" t="str">
        <f>VLOOKUP(B1784,'Insumos e Serviços'!$A:$F,2,0)</f>
        <v>Próprio</v>
      </c>
      <c r="D1784" s="13" t="str">
        <f>VLOOKUP(B1784,'Insumos e Serviços'!$A:$F,4,0)</f>
        <v>Para-raios polimérico, ZnO, 12 KV, 10 KA, MCOV</v>
      </c>
      <c r="E1784" s="12" t="str">
        <f>VLOOKUP(B1784,'Insumos e Serviços'!$A:$F,5,0)</f>
        <v>un</v>
      </c>
      <c r="F1784" s="66">
        <v>3</v>
      </c>
      <c r="G1784" s="15">
        <f>VLOOKUP(B1784,'Insumos e Serviços'!$A:$F,6,0)</f>
        <v>164.8</v>
      </c>
      <c r="H1784" s="15">
        <f t="shared" si="216"/>
        <v>494.4</v>
      </c>
    </row>
    <row r="1785" spans="1:8" x14ac:dyDescent="0.2">
      <c r="A1785" s="13" t="str">
        <f>VLOOKUP(B1785,'Insumos e Serviços'!$A:$F,3,0)</f>
        <v>Insumo</v>
      </c>
      <c r="B1785" s="12" t="s">
        <v>2282</v>
      </c>
      <c r="C1785" s="12" t="str">
        <f>VLOOKUP(B1785,'Insumos e Serviços'!$A:$F,2,0)</f>
        <v>Próprio</v>
      </c>
      <c r="D1785" s="13" t="str">
        <f>VLOOKUP(B1785,'Insumos e Serviços'!$A:$F,4,0)</f>
        <v>Mão francesa plana 710 mm</v>
      </c>
      <c r="E1785" s="12" t="str">
        <f>VLOOKUP(B1785,'Insumos e Serviços'!$A:$F,5,0)</f>
        <v>un</v>
      </c>
      <c r="F1785" s="66">
        <v>2</v>
      </c>
      <c r="G1785" s="15">
        <f>VLOOKUP(B1785,'Insumos e Serviços'!$A:$F,6,0)</f>
        <v>11.8</v>
      </c>
      <c r="H1785" s="15">
        <f t="shared" si="216"/>
        <v>23.6</v>
      </c>
    </row>
    <row r="1786" spans="1:8" x14ac:dyDescent="0.2">
      <c r="A1786" s="13" t="str">
        <f>VLOOKUP(B1786,'Insumos e Serviços'!$A:$F,3,0)</f>
        <v>Insumo</v>
      </c>
      <c r="B1786" s="12" t="s">
        <v>2419</v>
      </c>
      <c r="C1786" s="12" t="str">
        <f>VLOOKUP(B1786,'Insumos e Serviços'!$A:$F,2,0)</f>
        <v>Próprio</v>
      </c>
      <c r="D1786" s="13" t="str">
        <f>VLOOKUP(B1786,'Insumos e Serviços'!$A:$F,4,0)</f>
        <v>Protetor de bucha</v>
      </c>
      <c r="E1786" s="12" t="str">
        <f>VLOOKUP(B1786,'Insumos e Serviços'!$A:$F,5,0)</f>
        <v>un</v>
      </c>
      <c r="F1786" s="66">
        <v>4</v>
      </c>
      <c r="G1786" s="15">
        <f>VLOOKUP(B1786,'Insumos e Serviços'!$A:$F,6,0)</f>
        <v>46.59</v>
      </c>
      <c r="H1786" s="15">
        <f t="shared" si="216"/>
        <v>186.36</v>
      </c>
    </row>
    <row r="1787" spans="1:8" x14ac:dyDescent="0.2">
      <c r="A1787" s="13" t="str">
        <f>VLOOKUP(B1787,'Insumos e Serviços'!$A:$F,3,0)</f>
        <v>Insumo</v>
      </c>
      <c r="B1787" s="12" t="s">
        <v>2627</v>
      </c>
      <c r="C1787" s="12" t="str">
        <f>VLOOKUP(B1787,'Insumos e Serviços'!$A:$F,2,0)</f>
        <v>Próprio</v>
      </c>
      <c r="D1787" s="13" t="str">
        <f>VLOOKUP(B1787,'Insumos e Serviços'!$A:$F,4,0)</f>
        <v>Cruzeta tipo cantoneira 100 x 100mm e comprimento de 2200 mm</v>
      </c>
      <c r="E1787" s="12" t="str">
        <f>VLOOKUP(B1787,'Insumos e Serviços'!$A:$F,5,0)</f>
        <v>un</v>
      </c>
      <c r="F1787" s="66">
        <v>4</v>
      </c>
      <c r="G1787" s="15">
        <f>VLOOKUP(B1787,'Insumos e Serviços'!$A:$F,6,0)</f>
        <v>194.08</v>
      </c>
      <c r="H1787" s="15">
        <f t="shared" si="216"/>
        <v>776.32</v>
      </c>
    </row>
    <row r="1788" spans="1:8" x14ac:dyDescent="0.2">
      <c r="A1788" s="13" t="str">
        <f>VLOOKUP(B1788,'Insumos e Serviços'!$A:$F,3,0)</f>
        <v>Insumo</v>
      </c>
      <c r="B1788" s="12" t="s">
        <v>3232</v>
      </c>
      <c r="C1788" s="12" t="str">
        <f>VLOOKUP(B1788,'Insumos e Serviços'!$A:$F,2,0)</f>
        <v>SINAPI</v>
      </c>
      <c r="D1788" s="13" t="str">
        <f>VLOOKUP(B1788,'Insumos e Serviços'!$A:$F,4,0)</f>
        <v>CABO DE COBRE NU 35 MM2 MEIO-DURO</v>
      </c>
      <c r="E1788" s="12" t="str">
        <f>VLOOKUP(B1788,'Insumos e Serviços'!$A:$F,5,0)</f>
        <v>M</v>
      </c>
      <c r="F1788" s="66">
        <v>15.5</v>
      </c>
      <c r="G1788" s="15">
        <f>VLOOKUP(B1788,'Insumos e Serviços'!$A:$F,6,0)</f>
        <v>26.65</v>
      </c>
      <c r="H1788" s="15">
        <f t="shared" si="216"/>
        <v>413.07</v>
      </c>
    </row>
    <row r="1789" spans="1:8" ht="23.25" thickBot="1" x14ac:dyDescent="0.25">
      <c r="A1789" s="13" t="str">
        <f>VLOOKUP(B1789,'Insumos e Serviços'!$A:$F,3,0)</f>
        <v>Insumo</v>
      </c>
      <c r="B1789" s="12" t="s">
        <v>2435</v>
      </c>
      <c r="C1789" s="12" t="str">
        <f>VLOOKUP(B1789,'Insumos e Serviços'!$A:$F,2,0)</f>
        <v>SINAPI</v>
      </c>
      <c r="D1789" s="13" t="str">
        <f>VLOOKUP(B1789,'Insumos e Serviços'!$A:$F,4,0)</f>
        <v>ARAME GALVANIZADO 12 BWG, D = 2,76 MM (0,048 KG/M) OU 14 BWG, D = 2,11 MM (0,026 KG/M)</v>
      </c>
      <c r="E1789" s="12" t="str">
        <f>VLOOKUP(B1789,'Insumos e Serviços'!$A:$F,5,0)</f>
        <v>KG</v>
      </c>
      <c r="F1789" s="66">
        <v>10.56</v>
      </c>
      <c r="G1789" s="15">
        <f>VLOOKUP(B1789,'Insumos e Serviços'!$A:$F,6,0)</f>
        <v>19.829999999999998</v>
      </c>
      <c r="H1789" s="15">
        <f t="shared" si="216"/>
        <v>209.4</v>
      </c>
    </row>
    <row r="1790" spans="1:8" ht="15" thickTop="1" x14ac:dyDescent="0.2">
      <c r="A1790" s="54"/>
      <c r="B1790" s="79"/>
      <c r="C1790" s="54"/>
      <c r="D1790" s="54"/>
      <c r="E1790" s="54"/>
      <c r="F1790" s="54"/>
      <c r="G1790" s="54"/>
      <c r="H1790" s="54"/>
    </row>
    <row r="1791" spans="1:8" ht="45" x14ac:dyDescent="0.2">
      <c r="A1791" s="68" t="s">
        <v>1292</v>
      </c>
      <c r="B1791" s="67" t="str">
        <f>VLOOKUP(A1791,'Orçamento Sintético'!$A:$H,2,0)</f>
        <v xml:space="preserve"> MPDFT0264 </v>
      </c>
      <c r="C1791" s="67" t="str">
        <f>VLOOKUP(A1791,'Orçamento Sintético'!$A:$H,3,0)</f>
        <v>Próprio</v>
      </c>
      <c r="D1791" s="68" t="str">
        <f>VLOOKUP(A1791,'Orçamento Sintético'!$A:$H,4,0)</f>
        <v>Relé de proteção térmica, 4 entradas para RTD Pt100? com 3 fios, 1 saída de alarme e 1 saída para comando de desligamento TRIP, 2 saídas para controle de ventiladores, comunicação serial bilateral RS485 com protocolo MODBUS RTU. h. Marca de referência: Modelo PCPT4, fabricante Pextron</v>
      </c>
      <c r="E1791" s="67" t="str">
        <f>VLOOKUP(A1791,'Orçamento Sintético'!$A:$H,5,0)</f>
        <v>un</v>
      </c>
      <c r="F1791" s="113"/>
      <c r="G1791" s="114"/>
      <c r="H1791" s="116">
        <f>SUM(H1792:H1794)</f>
        <v>2503.8000000000002</v>
      </c>
    </row>
    <row r="1792" spans="1:8" x14ac:dyDescent="0.2">
      <c r="A1792" s="13" t="str">
        <f>VLOOKUP(B1792,'Insumos e Serviços'!$A:$F,3,0)</f>
        <v>Composição</v>
      </c>
      <c r="B1792" s="12" t="s">
        <v>3399</v>
      </c>
      <c r="C1792" s="12" t="str">
        <f>VLOOKUP(B1792,'Insumos e Serviços'!$A:$F,2,0)</f>
        <v>SINAPI</v>
      </c>
      <c r="D1792" s="13" t="str">
        <f>VLOOKUP(B1792,'Insumos e Serviços'!$A:$F,4,0)</f>
        <v>ELETRICISTA COM ENCARGOS COMPLEMENTARES</v>
      </c>
      <c r="E1792" s="12" t="str">
        <f>VLOOKUP(B1792,'Insumos e Serviços'!$A:$F,5,0)</f>
        <v>H</v>
      </c>
      <c r="F1792" s="66">
        <v>0</v>
      </c>
      <c r="G1792" s="15">
        <f>VLOOKUP(B1792,'Insumos e Serviços'!$A:$F,6,0)</f>
        <v>23.44</v>
      </c>
      <c r="H1792" s="15">
        <f t="shared" ref="H1792:H1794" si="217">TRUNC(F1792*G1792,2)</f>
        <v>0</v>
      </c>
    </row>
    <row r="1793" spans="1:8" x14ac:dyDescent="0.2">
      <c r="A1793" s="13" t="str">
        <f>VLOOKUP(B1793,'Insumos e Serviços'!$A:$F,3,0)</f>
        <v>Composição</v>
      </c>
      <c r="B1793" s="12" t="s">
        <v>3397</v>
      </c>
      <c r="C1793" s="12" t="str">
        <f>VLOOKUP(B1793,'Insumos e Serviços'!$A:$F,2,0)</f>
        <v>SINAPI</v>
      </c>
      <c r="D1793" s="13" t="str">
        <f>VLOOKUP(B1793,'Insumos e Serviços'!$A:$F,4,0)</f>
        <v>AUXILIAR DE ELETRICISTA COM ENCARGOS COMPLEMENTARES</v>
      </c>
      <c r="E1793" s="12" t="str">
        <f>VLOOKUP(B1793,'Insumos e Serviços'!$A:$F,5,0)</f>
        <v>H</v>
      </c>
      <c r="F1793" s="66">
        <v>0</v>
      </c>
      <c r="G1793" s="15">
        <f>VLOOKUP(B1793,'Insumos e Serviços'!$A:$F,6,0)</f>
        <v>18.28</v>
      </c>
      <c r="H1793" s="15">
        <f t="shared" si="217"/>
        <v>0</v>
      </c>
    </row>
    <row r="1794" spans="1:8" ht="45.75" thickBot="1" x14ac:dyDescent="0.25">
      <c r="A1794" s="13" t="str">
        <f>VLOOKUP(B1794,'Insumos e Serviços'!$A:$F,3,0)</f>
        <v>Insumo</v>
      </c>
      <c r="B1794" s="12" t="s">
        <v>2862</v>
      </c>
      <c r="C1794" s="12" t="str">
        <f>VLOOKUP(B1794,'Insumos e Serviços'!$A:$F,2,0)</f>
        <v>Próprio</v>
      </c>
      <c r="D1794" s="13" t="str">
        <f>VLOOKUP(B1794,'Insumos e Serviços'!$A:$F,4,0)</f>
        <v>Relé de proteção térmica, 4 entradas para RTD Pt100Ω com 3 fios, 1 saída de alarme e 1 saída para comando de desligamento TRIP, 2 saídas para controle de ventiladores, comunicação serial bilateral RS485 com protocolo MODBUS RTU. h. Marca de referência: Modelo PCPT4, fabricante Pextron</v>
      </c>
      <c r="E1794" s="12" t="str">
        <f>VLOOKUP(B1794,'Insumos e Serviços'!$A:$F,5,0)</f>
        <v>un</v>
      </c>
      <c r="F1794" s="66">
        <v>1</v>
      </c>
      <c r="G1794" s="15">
        <f>VLOOKUP(B1794,'Insumos e Serviços'!$A:$F,6,0)</f>
        <v>2503.8000000000002</v>
      </c>
      <c r="H1794" s="15">
        <f t="shared" si="217"/>
        <v>2503.8000000000002</v>
      </c>
    </row>
    <row r="1795" spans="1:8" ht="15" thickTop="1" x14ac:dyDescent="0.2">
      <c r="A1795" s="54"/>
      <c r="B1795" s="79"/>
      <c r="C1795" s="54"/>
      <c r="D1795" s="54"/>
      <c r="E1795" s="54"/>
      <c r="F1795" s="54"/>
      <c r="G1795" s="54"/>
      <c r="H1795" s="54"/>
    </row>
    <row r="1796" spans="1:8" x14ac:dyDescent="0.2">
      <c r="A1796" s="62" t="s">
        <v>1295</v>
      </c>
      <c r="B1796" s="64"/>
      <c r="C1796" s="62"/>
      <c r="D1796" s="62" t="s">
        <v>1296</v>
      </c>
      <c r="E1796" s="64"/>
      <c r="F1796" s="65"/>
      <c r="G1796" s="63"/>
      <c r="H1796" s="75"/>
    </row>
    <row r="1797" spans="1:8" x14ac:dyDescent="0.2">
      <c r="A1797" s="68" t="s">
        <v>1318</v>
      </c>
      <c r="B1797" s="67" t="str">
        <f>VLOOKUP(A1797,'Orçamento Sintético'!$A:$H,2,0)</f>
        <v xml:space="preserve"> MPDFT0265 </v>
      </c>
      <c r="C1797" s="67" t="str">
        <f>VLOOKUP(A1797,'Orçamento Sintético'!$A:$H,3,0)</f>
        <v>Próprio</v>
      </c>
      <c r="D1797" s="68" t="str">
        <f>VLOOKUP(A1797,'Orçamento Sintético'!$A:$H,4,0)</f>
        <v>Copia da ORSE (698) - Fornecimento e colocação de anilha para identificação</v>
      </c>
      <c r="E1797" s="67" t="str">
        <f>VLOOKUP(A1797,'Orçamento Sintético'!$A:$H,5,0)</f>
        <v>mil</v>
      </c>
      <c r="F1797" s="113"/>
      <c r="G1797" s="114"/>
      <c r="H1797" s="116">
        <f>SUM(H1798:H1799)</f>
        <v>654.84</v>
      </c>
    </row>
    <row r="1798" spans="1:8" x14ac:dyDescent="0.2">
      <c r="A1798" s="13" t="str">
        <f>VLOOKUP(B1798,'Insumos e Serviços'!$A:$F,3,0)</f>
        <v>Composição</v>
      </c>
      <c r="B1798" s="12" t="s">
        <v>3397</v>
      </c>
      <c r="C1798" s="12" t="str">
        <f>VLOOKUP(B1798,'Insumos e Serviços'!$A:$F,2,0)</f>
        <v>SINAPI</v>
      </c>
      <c r="D1798" s="13" t="str">
        <f>VLOOKUP(B1798,'Insumos e Serviços'!$A:$F,4,0)</f>
        <v>AUXILIAR DE ELETRICISTA COM ENCARGOS COMPLEMENTARES</v>
      </c>
      <c r="E1798" s="12" t="str">
        <f>VLOOKUP(B1798,'Insumos e Serviços'!$A:$F,5,0)</f>
        <v>H</v>
      </c>
      <c r="F1798" s="66">
        <v>33</v>
      </c>
      <c r="G1798" s="15">
        <f>VLOOKUP(B1798,'Insumos e Serviços'!$A:$F,6,0)</f>
        <v>18.28</v>
      </c>
      <c r="H1798" s="15">
        <f t="shared" ref="H1798:H1799" si="218">TRUNC(F1798*G1798,2)</f>
        <v>603.24</v>
      </c>
    </row>
    <row r="1799" spans="1:8" ht="23.25" thickBot="1" x14ac:dyDescent="0.25">
      <c r="A1799" s="13" t="str">
        <f>VLOOKUP(B1799,'Insumos e Serviços'!$A:$F,3,0)</f>
        <v>Insumo</v>
      </c>
      <c r="B1799" s="12" t="s">
        <v>2638</v>
      </c>
      <c r="C1799" s="12" t="str">
        <f>VLOOKUP(B1799,'Insumos e Serviços'!$A:$F,2,0)</f>
        <v>Próprio</v>
      </c>
      <c r="D1799" s="13" t="str">
        <f>VLOOKUP(B1799,'Insumos e Serviços'!$A:$F,4,0)</f>
        <v>Marcadores tipo anilha aberta com garra em PVC, Ø6mm, fab. Hellerman Tyton 1000 unidades, mod. WIC W3</v>
      </c>
      <c r="E1799" s="12" t="str">
        <f>VLOOKUP(B1799,'Insumos e Serviços'!$A:$F,5,0)</f>
        <v>cx</v>
      </c>
      <c r="F1799" s="66">
        <v>1</v>
      </c>
      <c r="G1799" s="15">
        <f>VLOOKUP(B1799,'Insumos e Serviços'!$A:$F,6,0)</f>
        <v>51.6</v>
      </c>
      <c r="H1799" s="15">
        <f t="shared" si="218"/>
        <v>51.6</v>
      </c>
    </row>
    <row r="1800" spans="1:8" ht="15" thickTop="1" x14ac:dyDescent="0.2">
      <c r="A1800" s="54"/>
      <c r="B1800" s="79"/>
      <c r="C1800" s="54"/>
      <c r="D1800" s="54"/>
      <c r="E1800" s="54"/>
      <c r="F1800" s="54"/>
      <c r="G1800" s="54"/>
      <c r="H1800" s="54"/>
    </row>
    <row r="1801" spans="1:8" ht="22.5" x14ac:dyDescent="0.2">
      <c r="A1801" s="68" t="s">
        <v>1322</v>
      </c>
      <c r="B1801" s="67" t="str">
        <f>VLOOKUP(A1801,'Orçamento Sintético'!$A:$H,2,0)</f>
        <v xml:space="preserve"> MPDFT0266 </v>
      </c>
      <c r="C1801" s="67" t="str">
        <f>VLOOKUP(A1801,'Orçamento Sintético'!$A:$H,3,0)</f>
        <v>Próprio</v>
      </c>
      <c r="D1801" s="68" t="str">
        <f>VLOOKUP(A1801,'Orçamento Sintético'!$A:$H,4,0)</f>
        <v>Copia da SETOP (ELE-CAL-005) - Eletrocalha perfurada, chapa mínima de 20, tipo "C", 50x50mm, inclusive conexões e fixações, fab. Mopa</v>
      </c>
      <c r="E1801" s="67" t="str">
        <f>VLOOKUP(A1801,'Orçamento Sintético'!$A:$H,5,0)</f>
        <v>m</v>
      </c>
      <c r="F1801" s="113"/>
      <c r="G1801" s="114"/>
      <c r="H1801" s="116">
        <f>SUM(H1802:H1805)</f>
        <v>60.19</v>
      </c>
    </row>
    <row r="1802" spans="1:8" ht="33.75" x14ac:dyDescent="0.2">
      <c r="A1802" s="13" t="str">
        <f>VLOOKUP(B1802,'Insumos e Serviços'!$A:$F,3,0)</f>
        <v>Composição</v>
      </c>
      <c r="B1802" s="12" t="s">
        <v>3445</v>
      </c>
      <c r="C1802" s="12" t="str">
        <f>VLOOKUP(B1802,'Insumos e Serviços'!$A:$F,2,0)</f>
        <v>SINAPI</v>
      </c>
      <c r="D1802" s="13" t="str">
        <f>VLOOKUP(B1802,'Insumos e Serviços'!$A:$F,4,0)</f>
        <v>FIXAÇÃO DE TUBOS HORIZONTAIS DE PVC, CPVC OU COBRE DIÂMETROS MENORES OU IGUAIS A 40 MM OU ELETROCALHAS ATÉ 150MM DE LARGURA, COM ABRAÇADEIRA METÁLICA RÍGIDA TIPO D 1/2, FIXADA EM PERFILADO EM LAJE. AF_05/2015</v>
      </c>
      <c r="E1802" s="12" t="str">
        <f>VLOOKUP(B1802,'Insumos e Serviços'!$A:$F,5,0)</f>
        <v>M</v>
      </c>
      <c r="F1802" s="66">
        <v>1</v>
      </c>
      <c r="G1802" s="15">
        <f>VLOOKUP(B1802,'Insumos e Serviços'!$A:$F,6,0)</f>
        <v>2.5</v>
      </c>
      <c r="H1802" s="15">
        <f t="shared" ref="H1802:H1805" si="219">TRUNC(F1802*G1802,2)</f>
        <v>2.5</v>
      </c>
    </row>
    <row r="1803" spans="1:8" x14ac:dyDescent="0.2">
      <c r="A1803" s="13" t="str">
        <f>VLOOKUP(B1803,'Insumos e Serviços'!$A:$F,3,0)</f>
        <v>Composição</v>
      </c>
      <c r="B1803" s="12" t="s">
        <v>3399</v>
      </c>
      <c r="C1803" s="12" t="str">
        <f>VLOOKUP(B1803,'Insumos e Serviços'!$A:$F,2,0)</f>
        <v>SINAPI</v>
      </c>
      <c r="D1803" s="13" t="str">
        <f>VLOOKUP(B1803,'Insumos e Serviços'!$A:$F,4,0)</f>
        <v>ELETRICISTA COM ENCARGOS COMPLEMENTARES</v>
      </c>
      <c r="E1803" s="12" t="str">
        <f>VLOOKUP(B1803,'Insumos e Serviços'!$A:$F,5,0)</f>
        <v>H</v>
      </c>
      <c r="F1803" s="66">
        <v>0.8</v>
      </c>
      <c r="G1803" s="15">
        <f>VLOOKUP(B1803,'Insumos e Serviços'!$A:$F,6,0)</f>
        <v>23.44</v>
      </c>
      <c r="H1803" s="15">
        <f t="shared" si="219"/>
        <v>18.75</v>
      </c>
    </row>
    <row r="1804" spans="1:8" x14ac:dyDescent="0.2">
      <c r="A1804" s="13" t="str">
        <f>VLOOKUP(B1804,'Insumos e Serviços'!$A:$F,3,0)</f>
        <v>Composição</v>
      </c>
      <c r="B1804" s="12" t="s">
        <v>3397</v>
      </c>
      <c r="C1804" s="12" t="str">
        <f>VLOOKUP(B1804,'Insumos e Serviços'!$A:$F,2,0)</f>
        <v>SINAPI</v>
      </c>
      <c r="D1804" s="13" t="str">
        <f>VLOOKUP(B1804,'Insumos e Serviços'!$A:$F,4,0)</f>
        <v>AUXILIAR DE ELETRICISTA COM ENCARGOS COMPLEMENTARES</v>
      </c>
      <c r="E1804" s="12" t="str">
        <f>VLOOKUP(B1804,'Insumos e Serviços'!$A:$F,5,0)</f>
        <v>H</v>
      </c>
      <c r="F1804" s="66">
        <v>0.8</v>
      </c>
      <c r="G1804" s="15">
        <f>VLOOKUP(B1804,'Insumos e Serviços'!$A:$F,6,0)</f>
        <v>18.28</v>
      </c>
      <c r="H1804" s="15">
        <f t="shared" si="219"/>
        <v>14.62</v>
      </c>
    </row>
    <row r="1805" spans="1:8" ht="15" thickBot="1" x14ac:dyDescent="0.25">
      <c r="A1805" s="13" t="str">
        <f>VLOOKUP(B1805,'Insumos e Serviços'!$A:$F,3,0)</f>
        <v>Insumo</v>
      </c>
      <c r="B1805" s="12" t="s">
        <v>3154</v>
      </c>
      <c r="C1805" s="12" t="str">
        <f>VLOOKUP(B1805,'Insumos e Serviços'!$A:$F,2,0)</f>
        <v>Próprio</v>
      </c>
      <c r="D1805" s="13" t="str">
        <f>VLOOKUP(B1805,'Insumos e Serviços'!$A:$F,4,0)</f>
        <v>Eletrocalha perfurada, chapa mínima de 20, tipo "C", 50x50mm, fab. Mopa</v>
      </c>
      <c r="E1805" s="12" t="str">
        <f>VLOOKUP(B1805,'Insumos e Serviços'!$A:$F,5,0)</f>
        <v>m</v>
      </c>
      <c r="F1805" s="66">
        <v>1.25</v>
      </c>
      <c r="G1805" s="15">
        <f>VLOOKUP(B1805,'Insumos e Serviços'!$A:$F,6,0)</f>
        <v>19.46</v>
      </c>
      <c r="H1805" s="15">
        <f t="shared" si="219"/>
        <v>24.32</v>
      </c>
    </row>
    <row r="1806" spans="1:8" ht="15" thickTop="1" x14ac:dyDescent="0.2">
      <c r="A1806" s="54"/>
      <c r="B1806" s="79"/>
      <c r="C1806" s="54"/>
      <c r="D1806" s="54"/>
      <c r="E1806" s="54"/>
      <c r="F1806" s="54"/>
      <c r="G1806" s="54"/>
      <c r="H1806" s="54"/>
    </row>
    <row r="1807" spans="1:8" ht="33.75" x14ac:dyDescent="0.2">
      <c r="A1807" s="68" t="s">
        <v>1325</v>
      </c>
      <c r="B1807" s="67" t="str">
        <f>VLOOKUP(A1807,'Orçamento Sintético'!$A:$H,2,0)</f>
        <v xml:space="preserve"> MPDFT0281 </v>
      </c>
      <c r="C1807" s="67" t="str">
        <f>VLOOKUP(A1807,'Orçamento Sintético'!$A:$H,3,0)</f>
        <v>Próprio</v>
      </c>
      <c r="D1807" s="68" t="str">
        <f>VLOOKUP(A1807,'Orçamento Sintético'!$A:$H,4,0)</f>
        <v>Copia da SETOP (ELE-CAL-045) - Eletrocalha perfurada, chapa mínima de 20, tipo "C", 100x50mm, incluindo divisores perfurados perfil "L", conexões e fixações, fab. Mopa</v>
      </c>
      <c r="E1807" s="67" t="str">
        <f>VLOOKUP(A1807,'Orçamento Sintético'!$A:$H,5,0)</f>
        <v>m</v>
      </c>
      <c r="F1807" s="113"/>
      <c r="G1807" s="114"/>
      <c r="H1807" s="116">
        <f>SUM(H1808:H1811)</f>
        <v>75.53</v>
      </c>
    </row>
    <row r="1808" spans="1:8" x14ac:dyDescent="0.2">
      <c r="A1808" s="13" t="str">
        <f>VLOOKUP(B1808,'Insumos e Serviços'!$A:$F,3,0)</f>
        <v>Composição</v>
      </c>
      <c r="B1808" s="12" t="s">
        <v>3399</v>
      </c>
      <c r="C1808" s="12" t="str">
        <f>VLOOKUP(B1808,'Insumos e Serviços'!$A:$F,2,0)</f>
        <v>SINAPI</v>
      </c>
      <c r="D1808" s="13" t="str">
        <f>VLOOKUP(B1808,'Insumos e Serviços'!$A:$F,4,0)</f>
        <v>ELETRICISTA COM ENCARGOS COMPLEMENTARES</v>
      </c>
      <c r="E1808" s="12" t="str">
        <f>VLOOKUP(B1808,'Insumos e Serviços'!$A:$F,5,0)</f>
        <v>H</v>
      </c>
      <c r="F1808" s="66">
        <v>1</v>
      </c>
      <c r="G1808" s="15">
        <f>VLOOKUP(B1808,'Insumos e Serviços'!$A:$F,6,0)</f>
        <v>23.44</v>
      </c>
      <c r="H1808" s="15">
        <f t="shared" ref="H1808:H1811" si="220">TRUNC(F1808*G1808,2)</f>
        <v>23.44</v>
      </c>
    </row>
    <row r="1809" spans="1:8" x14ac:dyDescent="0.2">
      <c r="A1809" s="13" t="str">
        <f>VLOOKUP(B1809,'Insumos e Serviços'!$A:$F,3,0)</f>
        <v>Composição</v>
      </c>
      <c r="B1809" s="12" t="s">
        <v>3397</v>
      </c>
      <c r="C1809" s="12" t="str">
        <f>VLOOKUP(B1809,'Insumos e Serviços'!$A:$F,2,0)</f>
        <v>SINAPI</v>
      </c>
      <c r="D1809" s="13" t="str">
        <f>VLOOKUP(B1809,'Insumos e Serviços'!$A:$F,4,0)</f>
        <v>AUXILIAR DE ELETRICISTA COM ENCARGOS COMPLEMENTARES</v>
      </c>
      <c r="E1809" s="12" t="str">
        <f>VLOOKUP(B1809,'Insumos e Serviços'!$A:$F,5,0)</f>
        <v>H</v>
      </c>
      <c r="F1809" s="66">
        <v>1</v>
      </c>
      <c r="G1809" s="15">
        <f>VLOOKUP(B1809,'Insumos e Serviços'!$A:$F,6,0)</f>
        <v>18.28</v>
      </c>
      <c r="H1809" s="15">
        <f t="shared" si="220"/>
        <v>18.28</v>
      </c>
    </row>
    <row r="1810" spans="1:8" ht="33.75" x14ac:dyDescent="0.2">
      <c r="A1810" s="13" t="str">
        <f>VLOOKUP(B1810,'Insumos e Serviços'!$A:$F,3,0)</f>
        <v>Composição</v>
      </c>
      <c r="B1810" s="12" t="s">
        <v>3445</v>
      </c>
      <c r="C1810" s="12" t="str">
        <f>VLOOKUP(B1810,'Insumos e Serviços'!$A:$F,2,0)</f>
        <v>SINAPI</v>
      </c>
      <c r="D1810" s="13" t="str">
        <f>VLOOKUP(B1810,'Insumos e Serviços'!$A:$F,4,0)</f>
        <v>FIXAÇÃO DE TUBOS HORIZONTAIS DE PVC, CPVC OU COBRE DIÂMETROS MENORES OU IGUAIS A 40 MM OU ELETROCALHAS ATÉ 150MM DE LARGURA, COM ABRAÇADEIRA METÁLICA RÍGIDA TIPO D 1/2, FIXADA EM PERFILADO EM LAJE. AF_05/2015</v>
      </c>
      <c r="E1810" s="12" t="str">
        <f>VLOOKUP(B1810,'Insumos e Serviços'!$A:$F,5,0)</f>
        <v>M</v>
      </c>
      <c r="F1810" s="66">
        <v>1</v>
      </c>
      <c r="G1810" s="15">
        <f>VLOOKUP(B1810,'Insumos e Serviços'!$A:$F,6,0)</f>
        <v>2.5</v>
      </c>
      <c r="H1810" s="15">
        <f t="shared" si="220"/>
        <v>2.5</v>
      </c>
    </row>
    <row r="1811" spans="1:8" ht="15" thickBot="1" x14ac:dyDescent="0.25">
      <c r="A1811" s="13" t="str">
        <f>VLOOKUP(B1811,'Insumos e Serviços'!$A:$F,3,0)</f>
        <v>Insumo</v>
      </c>
      <c r="B1811" s="12" t="s">
        <v>3102</v>
      </c>
      <c r="C1811" s="12" t="str">
        <f>VLOOKUP(B1811,'Insumos e Serviços'!$A:$F,2,0)</f>
        <v>Próprio</v>
      </c>
      <c r="D1811" s="13" t="str">
        <f>VLOOKUP(B1811,'Insumos e Serviços'!$A:$F,4,0)</f>
        <v>Eletrocalha perfurada, chapa mínima de 20, tipo "C", 100x50mm, fab. Mopa</v>
      </c>
      <c r="E1811" s="12" t="str">
        <f>VLOOKUP(B1811,'Insumos e Serviços'!$A:$F,5,0)</f>
        <v>m</v>
      </c>
      <c r="F1811" s="66">
        <v>1.25</v>
      </c>
      <c r="G1811" s="15">
        <f>VLOOKUP(B1811,'Insumos e Serviços'!$A:$F,6,0)</f>
        <v>25.05</v>
      </c>
      <c r="H1811" s="15">
        <f t="shared" si="220"/>
        <v>31.31</v>
      </c>
    </row>
    <row r="1812" spans="1:8" ht="15" thickTop="1" x14ac:dyDescent="0.2">
      <c r="A1812" s="54"/>
      <c r="B1812" s="79"/>
      <c r="C1812" s="54"/>
      <c r="D1812" s="54"/>
      <c r="E1812" s="54"/>
      <c r="F1812" s="54"/>
      <c r="G1812" s="54"/>
      <c r="H1812" s="54"/>
    </row>
    <row r="1813" spans="1:8" ht="33.75" x14ac:dyDescent="0.2">
      <c r="A1813" s="68" t="s">
        <v>1328</v>
      </c>
      <c r="B1813" s="67" t="str">
        <f>VLOOKUP(A1813,'Orçamento Sintético'!$A:$H,2,0)</f>
        <v xml:space="preserve"> MPDFT0282 </v>
      </c>
      <c r="C1813" s="67" t="str">
        <f>VLOOKUP(A1813,'Orçamento Sintético'!$A:$H,3,0)</f>
        <v>Próprio</v>
      </c>
      <c r="D1813" s="68" t="str">
        <f>VLOOKUP(A1813,'Orçamento Sintético'!$A:$H,4,0)</f>
        <v>Copia da SETOP (ELE-CAL-065) - Eletrocalha perfurada, chapa mínima de 20, tipo "C", 150x50mm, incluindo divisores perfurados perfil "L", conexões e fixações, fab. Mopa</v>
      </c>
      <c r="E1813" s="67" t="str">
        <f>VLOOKUP(A1813,'Orçamento Sintético'!$A:$H,5,0)</f>
        <v>M</v>
      </c>
      <c r="F1813" s="113"/>
      <c r="G1813" s="114"/>
      <c r="H1813" s="116">
        <f>SUM(H1814:H1817)</f>
        <v>107.88999999999999</v>
      </c>
    </row>
    <row r="1814" spans="1:8" x14ac:dyDescent="0.2">
      <c r="A1814" s="13" t="str">
        <f>VLOOKUP(B1814,'Insumos e Serviços'!$A:$F,3,0)</f>
        <v>Composição</v>
      </c>
      <c r="B1814" s="12" t="s">
        <v>3399</v>
      </c>
      <c r="C1814" s="12" t="str">
        <f>VLOOKUP(B1814,'Insumos e Serviços'!$A:$F,2,0)</f>
        <v>SINAPI</v>
      </c>
      <c r="D1814" s="13" t="str">
        <f>VLOOKUP(B1814,'Insumos e Serviços'!$A:$F,4,0)</f>
        <v>ELETRICISTA COM ENCARGOS COMPLEMENTARES</v>
      </c>
      <c r="E1814" s="12" t="str">
        <f>VLOOKUP(B1814,'Insumos e Serviços'!$A:$F,5,0)</f>
        <v>H</v>
      </c>
      <c r="F1814" s="66">
        <v>1.6</v>
      </c>
      <c r="G1814" s="15">
        <f>VLOOKUP(B1814,'Insumos e Serviços'!$A:$F,6,0)</f>
        <v>23.44</v>
      </c>
      <c r="H1814" s="15">
        <f t="shared" ref="H1814:H1817" si="221">TRUNC(F1814*G1814,2)</f>
        <v>37.5</v>
      </c>
    </row>
    <row r="1815" spans="1:8" x14ac:dyDescent="0.2">
      <c r="A1815" s="13" t="str">
        <f>VLOOKUP(B1815,'Insumos e Serviços'!$A:$F,3,0)</f>
        <v>Composição</v>
      </c>
      <c r="B1815" s="12" t="s">
        <v>3397</v>
      </c>
      <c r="C1815" s="12" t="str">
        <f>VLOOKUP(B1815,'Insumos e Serviços'!$A:$F,2,0)</f>
        <v>SINAPI</v>
      </c>
      <c r="D1815" s="13" t="str">
        <f>VLOOKUP(B1815,'Insumos e Serviços'!$A:$F,4,0)</f>
        <v>AUXILIAR DE ELETRICISTA COM ENCARGOS COMPLEMENTARES</v>
      </c>
      <c r="E1815" s="12" t="str">
        <f>VLOOKUP(B1815,'Insumos e Serviços'!$A:$F,5,0)</f>
        <v>H</v>
      </c>
      <c r="F1815" s="66">
        <v>1.6</v>
      </c>
      <c r="G1815" s="15">
        <f>VLOOKUP(B1815,'Insumos e Serviços'!$A:$F,6,0)</f>
        <v>18.28</v>
      </c>
      <c r="H1815" s="15">
        <f t="shared" si="221"/>
        <v>29.24</v>
      </c>
    </row>
    <row r="1816" spans="1:8" ht="33.75" x14ac:dyDescent="0.2">
      <c r="A1816" s="13" t="str">
        <f>VLOOKUP(B1816,'Insumos e Serviços'!$A:$F,3,0)</f>
        <v>Composição</v>
      </c>
      <c r="B1816" s="12" t="s">
        <v>3445</v>
      </c>
      <c r="C1816" s="12" t="str">
        <f>VLOOKUP(B1816,'Insumos e Serviços'!$A:$F,2,0)</f>
        <v>SINAPI</v>
      </c>
      <c r="D1816" s="13" t="str">
        <f>VLOOKUP(B1816,'Insumos e Serviços'!$A:$F,4,0)</f>
        <v>FIXAÇÃO DE TUBOS HORIZONTAIS DE PVC, CPVC OU COBRE DIÂMETROS MENORES OU IGUAIS A 40 MM OU ELETROCALHAS ATÉ 150MM DE LARGURA, COM ABRAÇADEIRA METÁLICA RÍGIDA TIPO D 1/2, FIXADA EM PERFILADO EM LAJE. AF_05/2015</v>
      </c>
      <c r="E1816" s="12" t="str">
        <f>VLOOKUP(B1816,'Insumos e Serviços'!$A:$F,5,0)</f>
        <v>M</v>
      </c>
      <c r="F1816" s="66">
        <v>1</v>
      </c>
      <c r="G1816" s="15">
        <f>VLOOKUP(B1816,'Insumos e Serviços'!$A:$F,6,0)</f>
        <v>2.5</v>
      </c>
      <c r="H1816" s="15">
        <f t="shared" si="221"/>
        <v>2.5</v>
      </c>
    </row>
    <row r="1817" spans="1:8" ht="15" thickBot="1" x14ac:dyDescent="0.25">
      <c r="A1817" s="13" t="str">
        <f>VLOOKUP(B1817,'Insumos e Serviços'!$A:$F,3,0)</f>
        <v>Insumo</v>
      </c>
      <c r="B1817" s="12" t="s">
        <v>2866</v>
      </c>
      <c r="C1817" s="12" t="str">
        <f>VLOOKUP(B1817,'Insumos e Serviços'!$A:$F,2,0)</f>
        <v>Próprio</v>
      </c>
      <c r="D1817" s="13" t="str">
        <f>VLOOKUP(B1817,'Insumos e Serviços'!$A:$F,4,0)</f>
        <v>Eletrocalha perfurada, chapa mínima de 20, tipo "C", 150x50mm, fab. Mopa</v>
      </c>
      <c r="E1817" s="12" t="str">
        <f>VLOOKUP(B1817,'Insumos e Serviços'!$A:$F,5,0)</f>
        <v>m</v>
      </c>
      <c r="F1817" s="66">
        <v>1.25</v>
      </c>
      <c r="G1817" s="15">
        <f>VLOOKUP(B1817,'Insumos e Serviços'!$A:$F,6,0)</f>
        <v>30.92</v>
      </c>
      <c r="H1817" s="15">
        <f t="shared" si="221"/>
        <v>38.65</v>
      </c>
    </row>
    <row r="1818" spans="1:8" ht="15" thickTop="1" x14ac:dyDescent="0.2">
      <c r="A1818" s="54"/>
      <c r="B1818" s="79"/>
      <c r="C1818" s="54"/>
      <c r="D1818" s="54"/>
      <c r="E1818" s="54"/>
      <c r="F1818" s="54"/>
      <c r="G1818" s="54"/>
      <c r="H1818" s="54"/>
    </row>
    <row r="1819" spans="1:8" ht="33.75" x14ac:dyDescent="0.2">
      <c r="A1819" s="68" t="s">
        <v>1331</v>
      </c>
      <c r="B1819" s="67" t="str">
        <f>VLOOKUP(A1819,'Orçamento Sintético'!$A:$H,2,0)</f>
        <v xml:space="preserve"> MPDFT0283 </v>
      </c>
      <c r="C1819" s="67" t="str">
        <f>VLOOKUP(A1819,'Orçamento Sintético'!$A:$H,3,0)</f>
        <v>Próprio</v>
      </c>
      <c r="D1819" s="68" t="str">
        <f>VLOOKUP(A1819,'Orçamento Sintético'!$A:$H,4,0)</f>
        <v>Copia da SETOP (ELE-CAL-070) - Eletrocalha perfurada, chapa mínima de 20, tipo "C", 200x100mm, incluindo divisores perfurados perfil "L", conexões e fixações, fab. Mopa</v>
      </c>
      <c r="E1819" s="67" t="str">
        <f>VLOOKUP(A1819,'Orçamento Sintético'!$A:$H,5,0)</f>
        <v>M</v>
      </c>
      <c r="F1819" s="113"/>
      <c r="G1819" s="114"/>
      <c r="H1819" s="116">
        <f>SUM(H1820:H1823)</f>
        <v>146.62</v>
      </c>
    </row>
    <row r="1820" spans="1:8" x14ac:dyDescent="0.2">
      <c r="A1820" s="13" t="str">
        <f>VLOOKUP(B1820,'Insumos e Serviços'!$A:$F,3,0)</f>
        <v>Composição</v>
      </c>
      <c r="B1820" s="12" t="s">
        <v>3399</v>
      </c>
      <c r="C1820" s="12" t="str">
        <f>VLOOKUP(B1820,'Insumos e Serviços'!$A:$F,2,0)</f>
        <v>SINAPI</v>
      </c>
      <c r="D1820" s="13" t="str">
        <f>VLOOKUP(B1820,'Insumos e Serviços'!$A:$F,4,0)</f>
        <v>ELETRICISTA COM ENCARGOS COMPLEMENTARES</v>
      </c>
      <c r="E1820" s="12" t="str">
        <f>VLOOKUP(B1820,'Insumos e Serviços'!$A:$F,5,0)</f>
        <v>H</v>
      </c>
      <c r="F1820" s="66">
        <v>1.7</v>
      </c>
      <c r="G1820" s="15">
        <f>VLOOKUP(B1820,'Insumos e Serviços'!$A:$F,6,0)</f>
        <v>23.44</v>
      </c>
      <c r="H1820" s="15">
        <f t="shared" ref="H1820:H1823" si="222">TRUNC(F1820*G1820,2)</f>
        <v>39.840000000000003</v>
      </c>
    </row>
    <row r="1821" spans="1:8" x14ac:dyDescent="0.2">
      <c r="A1821" s="13" t="str">
        <f>VLOOKUP(B1821,'Insumos e Serviços'!$A:$F,3,0)</f>
        <v>Composição</v>
      </c>
      <c r="B1821" s="12" t="s">
        <v>3397</v>
      </c>
      <c r="C1821" s="12" t="str">
        <f>VLOOKUP(B1821,'Insumos e Serviços'!$A:$F,2,0)</f>
        <v>SINAPI</v>
      </c>
      <c r="D1821" s="13" t="str">
        <f>VLOOKUP(B1821,'Insumos e Serviços'!$A:$F,4,0)</f>
        <v>AUXILIAR DE ELETRICISTA COM ENCARGOS COMPLEMENTARES</v>
      </c>
      <c r="E1821" s="12" t="str">
        <f>VLOOKUP(B1821,'Insumos e Serviços'!$A:$F,5,0)</f>
        <v>H</v>
      </c>
      <c r="F1821" s="66">
        <v>1.7</v>
      </c>
      <c r="G1821" s="15">
        <f>VLOOKUP(B1821,'Insumos e Serviços'!$A:$F,6,0)</f>
        <v>18.28</v>
      </c>
      <c r="H1821" s="15">
        <f t="shared" si="222"/>
        <v>31.07</v>
      </c>
    </row>
    <row r="1822" spans="1:8" ht="22.5" x14ac:dyDescent="0.2">
      <c r="A1822" s="13" t="str">
        <f>VLOOKUP(B1822,'Insumos e Serviços'!$A:$F,3,0)</f>
        <v>Composição</v>
      </c>
      <c r="B1822" s="12" t="s">
        <v>3451</v>
      </c>
      <c r="C1822" s="12" t="str">
        <f>VLOOKUP(B1822,'Insumos e Serviços'!$A:$F,2,0)</f>
        <v>SINAPI</v>
      </c>
      <c r="D1822" s="13" t="str">
        <f>VLOOKUP(B1822,'Insumos e Serviços'!$A:$F,4,0)</f>
        <v>PERFILADO DE SEÇÃO 38X76 MM PARA SUPORTE DE ELETROCALHA LISA OU PERFURADA EM AÇO GALVANIZADO, LARGURA 200 OU 400 MM E ALTURA 50 MM. AF_07/2017</v>
      </c>
      <c r="E1822" s="12" t="str">
        <f>VLOOKUP(B1822,'Insumos e Serviços'!$A:$F,5,0)</f>
        <v>M</v>
      </c>
      <c r="F1822" s="66">
        <v>1</v>
      </c>
      <c r="G1822" s="15">
        <f>VLOOKUP(B1822,'Insumos e Serviços'!$A:$F,6,0)</f>
        <v>15.59</v>
      </c>
      <c r="H1822" s="15">
        <f t="shared" si="222"/>
        <v>15.59</v>
      </c>
    </row>
    <row r="1823" spans="1:8" ht="15" thickBot="1" x14ac:dyDescent="0.25">
      <c r="A1823" s="13" t="str">
        <f>VLOOKUP(B1823,'Insumos e Serviços'!$A:$F,3,0)</f>
        <v>Insumo</v>
      </c>
      <c r="B1823" s="12" t="s">
        <v>2925</v>
      </c>
      <c r="C1823" s="12" t="str">
        <f>VLOOKUP(B1823,'Insumos e Serviços'!$A:$F,2,0)</f>
        <v>Próprio</v>
      </c>
      <c r="D1823" s="13" t="str">
        <f>VLOOKUP(B1823,'Insumos e Serviços'!$A:$F,4,0)</f>
        <v>Eletrocalha perfurada, chapa mínima de 20, tipo "C", 200x100mm, fab. Mopa</v>
      </c>
      <c r="E1823" s="12" t="str">
        <f>VLOOKUP(B1823,'Insumos e Serviços'!$A:$F,5,0)</f>
        <v>m</v>
      </c>
      <c r="F1823" s="66">
        <v>1.25</v>
      </c>
      <c r="G1823" s="15">
        <f>VLOOKUP(B1823,'Insumos e Serviços'!$A:$F,6,0)</f>
        <v>48.1</v>
      </c>
      <c r="H1823" s="15">
        <f t="shared" si="222"/>
        <v>60.12</v>
      </c>
    </row>
    <row r="1824" spans="1:8" ht="15" thickTop="1" x14ac:dyDescent="0.2">
      <c r="A1824" s="54"/>
      <c r="B1824" s="79"/>
      <c r="C1824" s="54"/>
      <c r="D1824" s="54"/>
      <c r="E1824" s="54"/>
      <c r="F1824" s="54"/>
      <c r="G1824" s="54"/>
      <c r="H1824" s="54"/>
    </row>
    <row r="1825" spans="1:8" ht="33.75" x14ac:dyDescent="0.2">
      <c r="A1825" s="68" t="s">
        <v>1334</v>
      </c>
      <c r="B1825" s="67" t="str">
        <f>VLOOKUP(A1825,'Orçamento Sintético'!$A:$H,2,0)</f>
        <v xml:space="preserve"> MPDFT0293 </v>
      </c>
      <c r="C1825" s="67" t="str">
        <f>VLOOKUP(A1825,'Orçamento Sintético'!$A:$H,3,0)</f>
        <v>Próprio</v>
      </c>
      <c r="D1825" s="68" t="str">
        <f>VLOOKUP(A1825,'Orçamento Sintético'!$A:$H,4,0)</f>
        <v>Copia da SETOP (ELE-CAL-055) - Eletrocalha perfurada, chapa mínima de 20, tipo "C", 250x50mm, incluindo divisores perfurados perfil "L", conexões e fixações, fab. Mopa</v>
      </c>
      <c r="E1825" s="67" t="str">
        <f>VLOOKUP(A1825,'Orçamento Sintético'!$A:$H,5,0)</f>
        <v>m</v>
      </c>
      <c r="F1825" s="113"/>
      <c r="G1825" s="114"/>
      <c r="H1825" s="116">
        <f>SUM(H1826:H1829)</f>
        <v>136.97999999999999</v>
      </c>
    </row>
    <row r="1826" spans="1:8" x14ac:dyDescent="0.2">
      <c r="A1826" s="13" t="str">
        <f>VLOOKUP(B1826,'Insumos e Serviços'!$A:$F,3,0)</f>
        <v>Composição</v>
      </c>
      <c r="B1826" s="12" t="s">
        <v>3399</v>
      </c>
      <c r="C1826" s="12" t="str">
        <f>VLOOKUP(B1826,'Insumos e Serviços'!$A:$F,2,0)</f>
        <v>SINAPI</v>
      </c>
      <c r="D1826" s="13" t="str">
        <f>VLOOKUP(B1826,'Insumos e Serviços'!$A:$F,4,0)</f>
        <v>ELETRICISTA COM ENCARGOS COMPLEMENTARES</v>
      </c>
      <c r="E1826" s="12" t="str">
        <f>VLOOKUP(B1826,'Insumos e Serviços'!$A:$F,5,0)</f>
        <v>H</v>
      </c>
      <c r="F1826" s="66">
        <v>1.45</v>
      </c>
      <c r="G1826" s="15">
        <f>VLOOKUP(B1826,'Insumos e Serviços'!$A:$F,6,0)</f>
        <v>23.44</v>
      </c>
      <c r="H1826" s="15">
        <f t="shared" ref="H1826:H1829" si="223">TRUNC(F1826*G1826,2)</f>
        <v>33.979999999999997</v>
      </c>
    </row>
    <row r="1827" spans="1:8" x14ac:dyDescent="0.2">
      <c r="A1827" s="13" t="str">
        <f>VLOOKUP(B1827,'Insumos e Serviços'!$A:$F,3,0)</f>
        <v>Composição</v>
      </c>
      <c r="B1827" s="12" t="s">
        <v>3397</v>
      </c>
      <c r="C1827" s="12" t="str">
        <f>VLOOKUP(B1827,'Insumos e Serviços'!$A:$F,2,0)</f>
        <v>SINAPI</v>
      </c>
      <c r="D1827" s="13" t="str">
        <f>VLOOKUP(B1827,'Insumos e Serviços'!$A:$F,4,0)</f>
        <v>AUXILIAR DE ELETRICISTA COM ENCARGOS COMPLEMENTARES</v>
      </c>
      <c r="E1827" s="12" t="str">
        <f>VLOOKUP(B1827,'Insumos e Serviços'!$A:$F,5,0)</f>
        <v>H</v>
      </c>
      <c r="F1827" s="66">
        <v>1.45</v>
      </c>
      <c r="G1827" s="15">
        <f>VLOOKUP(B1827,'Insumos e Serviços'!$A:$F,6,0)</f>
        <v>18.28</v>
      </c>
      <c r="H1827" s="15">
        <f t="shared" si="223"/>
        <v>26.5</v>
      </c>
    </row>
    <row r="1828" spans="1:8" ht="22.5" x14ac:dyDescent="0.2">
      <c r="A1828" s="13" t="str">
        <f>VLOOKUP(B1828,'Insumos e Serviços'!$A:$F,3,0)</f>
        <v>Composição</v>
      </c>
      <c r="B1828" s="12" t="s">
        <v>3451</v>
      </c>
      <c r="C1828" s="12" t="str">
        <f>VLOOKUP(B1828,'Insumos e Serviços'!$A:$F,2,0)</f>
        <v>SINAPI</v>
      </c>
      <c r="D1828" s="13" t="str">
        <f>VLOOKUP(B1828,'Insumos e Serviços'!$A:$F,4,0)</f>
        <v>PERFILADO DE SEÇÃO 38X76 MM PARA SUPORTE DE ELETROCALHA LISA OU PERFURADA EM AÇO GALVANIZADO, LARGURA 200 OU 400 MM E ALTURA 50 MM. AF_07/2017</v>
      </c>
      <c r="E1828" s="12" t="str">
        <f>VLOOKUP(B1828,'Insumos e Serviços'!$A:$F,5,0)</f>
        <v>M</v>
      </c>
      <c r="F1828" s="66">
        <v>1</v>
      </c>
      <c r="G1828" s="15">
        <f>VLOOKUP(B1828,'Insumos e Serviços'!$A:$F,6,0)</f>
        <v>15.59</v>
      </c>
      <c r="H1828" s="15">
        <f t="shared" si="223"/>
        <v>15.59</v>
      </c>
    </row>
    <row r="1829" spans="1:8" ht="15" thickBot="1" x14ac:dyDescent="0.25">
      <c r="A1829" s="13" t="str">
        <f>VLOOKUP(B1829,'Insumos e Serviços'!$A:$F,3,0)</f>
        <v>Insumo</v>
      </c>
      <c r="B1829" s="12" t="s">
        <v>2525</v>
      </c>
      <c r="C1829" s="12" t="str">
        <f>VLOOKUP(B1829,'Insumos e Serviços'!$A:$F,2,0)</f>
        <v>Próprio</v>
      </c>
      <c r="D1829" s="13" t="str">
        <f>VLOOKUP(B1829,'Insumos e Serviços'!$A:$F,4,0)</f>
        <v>Eletrocalha perfurada, chapa mínima de 20, tipo "C", 250x50mm, fab. Mopa</v>
      </c>
      <c r="E1829" s="12" t="str">
        <f>VLOOKUP(B1829,'Insumos e Serviços'!$A:$F,5,0)</f>
        <v>m</v>
      </c>
      <c r="F1829" s="66">
        <v>1.25</v>
      </c>
      <c r="G1829" s="15">
        <f>VLOOKUP(B1829,'Insumos e Serviços'!$A:$F,6,0)</f>
        <v>48.73</v>
      </c>
      <c r="H1829" s="15">
        <f t="shared" si="223"/>
        <v>60.91</v>
      </c>
    </row>
    <row r="1830" spans="1:8" ht="15" thickTop="1" x14ac:dyDescent="0.2">
      <c r="A1830" s="54"/>
      <c r="B1830" s="79"/>
      <c r="C1830" s="54"/>
      <c r="D1830" s="54"/>
      <c r="E1830" s="54"/>
      <c r="F1830" s="54"/>
      <c r="G1830" s="54"/>
      <c r="H1830" s="54"/>
    </row>
    <row r="1831" spans="1:8" ht="22.5" x14ac:dyDescent="0.2">
      <c r="A1831" s="68" t="s">
        <v>1340</v>
      </c>
      <c r="B1831" s="67" t="str">
        <f>VLOOKUP(A1831,'Orçamento Sintético'!$A:$H,2,0)</f>
        <v xml:space="preserve"> MPDFT0298 </v>
      </c>
      <c r="C1831" s="67" t="str">
        <f>VLOOKUP(A1831,'Orçamento Sintético'!$A:$H,3,0)</f>
        <v>Próprio</v>
      </c>
      <c r="D1831" s="68" t="str">
        <f>VLOOKUP(A1831,'Orçamento Sintético'!$A:$H,4,0)</f>
        <v>Copia da SETOP (ELE-CXS-025) - Caixa de passagem de sobrepor 200x200mm com tampa, em chapa de aço galvanizado, fab. Cemar-Legrand linha CPS</v>
      </c>
      <c r="E1831" s="67" t="str">
        <f>VLOOKUP(A1831,'Orçamento Sintético'!$A:$H,5,0)</f>
        <v>un</v>
      </c>
      <c r="F1831" s="113"/>
      <c r="G1831" s="114"/>
      <c r="H1831" s="116">
        <f>SUM(H1832:H1834)</f>
        <v>86.050000000000011</v>
      </c>
    </row>
    <row r="1832" spans="1:8" x14ac:dyDescent="0.2">
      <c r="A1832" s="13" t="str">
        <f>VLOOKUP(B1832,'Insumos e Serviços'!$A:$F,3,0)</f>
        <v>Composição</v>
      </c>
      <c r="B1832" s="12" t="s">
        <v>3397</v>
      </c>
      <c r="C1832" s="12" t="str">
        <f>VLOOKUP(B1832,'Insumos e Serviços'!$A:$F,2,0)</f>
        <v>SINAPI</v>
      </c>
      <c r="D1832" s="13" t="str">
        <f>VLOOKUP(B1832,'Insumos e Serviços'!$A:$F,4,0)</f>
        <v>AUXILIAR DE ELETRICISTA COM ENCARGOS COMPLEMENTARES</v>
      </c>
      <c r="E1832" s="12" t="str">
        <f>VLOOKUP(B1832,'Insumos e Serviços'!$A:$F,5,0)</f>
        <v>H</v>
      </c>
      <c r="F1832" s="66">
        <v>1.25</v>
      </c>
      <c r="G1832" s="15">
        <f>VLOOKUP(B1832,'Insumos e Serviços'!$A:$F,6,0)</f>
        <v>18.28</v>
      </c>
      <c r="H1832" s="15">
        <f t="shared" ref="H1832:H1834" si="224">TRUNC(F1832*G1832,2)</f>
        <v>22.85</v>
      </c>
    </row>
    <row r="1833" spans="1:8" x14ac:dyDescent="0.2">
      <c r="A1833" s="13" t="str">
        <f>VLOOKUP(B1833,'Insumos e Serviços'!$A:$F,3,0)</f>
        <v>Composição</v>
      </c>
      <c r="B1833" s="12" t="s">
        <v>3399</v>
      </c>
      <c r="C1833" s="12" t="str">
        <f>VLOOKUP(B1833,'Insumos e Serviços'!$A:$F,2,0)</f>
        <v>SINAPI</v>
      </c>
      <c r="D1833" s="13" t="str">
        <f>VLOOKUP(B1833,'Insumos e Serviços'!$A:$F,4,0)</f>
        <v>ELETRICISTA COM ENCARGOS COMPLEMENTARES</v>
      </c>
      <c r="E1833" s="12" t="str">
        <f>VLOOKUP(B1833,'Insumos e Serviços'!$A:$F,5,0)</f>
        <v>H</v>
      </c>
      <c r="F1833" s="66">
        <v>1.25</v>
      </c>
      <c r="G1833" s="15">
        <f>VLOOKUP(B1833,'Insumos e Serviços'!$A:$F,6,0)</f>
        <v>23.44</v>
      </c>
      <c r="H1833" s="15">
        <f t="shared" si="224"/>
        <v>29.3</v>
      </c>
    </row>
    <row r="1834" spans="1:8" ht="23.25" thickBot="1" x14ac:dyDescent="0.25">
      <c r="A1834" s="13" t="str">
        <f>VLOOKUP(B1834,'Insumos e Serviços'!$A:$F,3,0)</f>
        <v>Insumo</v>
      </c>
      <c r="B1834" s="12" t="s">
        <v>2629</v>
      </c>
      <c r="C1834" s="12" t="str">
        <f>VLOOKUP(B1834,'Insumos e Serviços'!$A:$F,2,0)</f>
        <v>SINAPI</v>
      </c>
      <c r="D1834" s="13" t="str">
        <f>VLOOKUP(B1834,'Insumos e Serviços'!$A:$F,4,0)</f>
        <v>CAIXA DE PASSAGEM METALICA DE SOBREPOR COM TAMPA PARAFUSADA, DIMENSOES 20 X 20 X 10 CM</v>
      </c>
      <c r="E1834" s="12" t="str">
        <f>VLOOKUP(B1834,'Insumos e Serviços'!$A:$F,5,0)</f>
        <v>UN</v>
      </c>
      <c r="F1834" s="66">
        <v>1</v>
      </c>
      <c r="G1834" s="15">
        <f>VLOOKUP(B1834,'Insumos e Serviços'!$A:$F,6,0)</f>
        <v>33.9</v>
      </c>
      <c r="H1834" s="15">
        <f t="shared" si="224"/>
        <v>33.9</v>
      </c>
    </row>
    <row r="1835" spans="1:8" ht="15" thickTop="1" x14ac:dyDescent="0.2">
      <c r="A1835" s="54"/>
      <c r="B1835" s="79"/>
      <c r="C1835" s="54"/>
      <c r="D1835" s="54"/>
      <c r="E1835" s="54"/>
      <c r="F1835" s="54"/>
      <c r="G1835" s="54"/>
      <c r="H1835" s="54"/>
    </row>
    <row r="1836" spans="1:8" x14ac:dyDescent="0.2">
      <c r="A1836" s="62" t="s">
        <v>1343</v>
      </c>
      <c r="B1836" s="64"/>
      <c r="C1836" s="62"/>
      <c r="D1836" s="62" t="s">
        <v>1344</v>
      </c>
      <c r="E1836" s="64"/>
      <c r="F1836" s="65"/>
      <c r="G1836" s="63"/>
      <c r="H1836" s="75"/>
    </row>
    <row r="1837" spans="1:8" ht="56.25" x14ac:dyDescent="0.2">
      <c r="A1837" s="68" t="s">
        <v>1345</v>
      </c>
      <c r="B1837" s="67" t="str">
        <f>VLOOKUP(A1837,'Orçamento Sintético'!$A:$H,2,0)</f>
        <v xml:space="preserve"> MPDFT0316 </v>
      </c>
      <c r="C1837" s="67" t="str">
        <f>VLOOKUP(A1837,'Orçamento Sintético'!$A:$H,3,0)</f>
        <v>Próprio</v>
      </c>
      <c r="D1837" s="68" t="str">
        <f>VLOOKUP(A1837,'Orçamento Sintético'!$A:$H,4,0)</f>
        <v>Copia da SINAPI (97587) - TIPO A: luminária quadrada de embutir para 4 lâmpadas fluorescentes T8 de 16w; corpo em chapa de aço fosfatizada e pintada eletrostaticamente, refletor e aletas parabólicas em alumínio anodizado de alta pureza e refletância, curva fotométrica aberta tipo "bat wing". Fabricação Lumicenter CAA01-E416</v>
      </c>
      <c r="E1837" s="67" t="str">
        <f>VLOOKUP(A1837,'Orçamento Sintético'!$A:$H,5,0)</f>
        <v>un</v>
      </c>
      <c r="F1837" s="113"/>
      <c r="G1837" s="114"/>
      <c r="H1837" s="116">
        <f>SUM(H1838:H1845)</f>
        <v>219.20999999999998</v>
      </c>
    </row>
    <row r="1838" spans="1:8" x14ac:dyDescent="0.2">
      <c r="A1838" s="13" t="str">
        <f>VLOOKUP(B1838,'Insumos e Serviços'!$A:$F,3,0)</f>
        <v>Composição</v>
      </c>
      <c r="B1838" s="12" t="s">
        <v>3397</v>
      </c>
      <c r="C1838" s="12" t="str">
        <f>VLOOKUP(B1838,'Insumos e Serviços'!$A:$F,2,0)</f>
        <v>SINAPI</v>
      </c>
      <c r="D1838" s="13" t="str">
        <f>VLOOKUP(B1838,'Insumos e Serviços'!$A:$F,4,0)</f>
        <v>AUXILIAR DE ELETRICISTA COM ENCARGOS COMPLEMENTARES</v>
      </c>
      <c r="E1838" s="12" t="str">
        <f>VLOOKUP(B1838,'Insumos e Serviços'!$A:$F,5,0)</f>
        <v>H</v>
      </c>
      <c r="F1838" s="66">
        <v>0.52</v>
      </c>
      <c r="G1838" s="15">
        <f>VLOOKUP(B1838,'Insumos e Serviços'!$A:$F,6,0)</f>
        <v>18.28</v>
      </c>
      <c r="H1838" s="15">
        <f t="shared" ref="H1838:H1845" si="225">TRUNC(F1838*G1838,2)</f>
        <v>9.5</v>
      </c>
    </row>
    <row r="1839" spans="1:8" x14ac:dyDescent="0.2">
      <c r="A1839" s="13" t="str">
        <f>VLOOKUP(B1839,'Insumos e Serviços'!$A:$F,3,0)</f>
        <v>Composição</v>
      </c>
      <c r="B1839" s="12" t="s">
        <v>3399</v>
      </c>
      <c r="C1839" s="12" t="str">
        <f>VLOOKUP(B1839,'Insumos e Serviços'!$A:$F,2,0)</f>
        <v>SINAPI</v>
      </c>
      <c r="D1839" s="13" t="str">
        <f>VLOOKUP(B1839,'Insumos e Serviços'!$A:$F,4,0)</f>
        <v>ELETRICISTA COM ENCARGOS COMPLEMENTARES</v>
      </c>
      <c r="E1839" s="12" t="str">
        <f>VLOOKUP(B1839,'Insumos e Serviços'!$A:$F,5,0)</f>
        <v>H</v>
      </c>
      <c r="F1839" s="66">
        <v>0.7</v>
      </c>
      <c r="G1839" s="15">
        <f>VLOOKUP(B1839,'Insumos e Serviços'!$A:$F,6,0)</f>
        <v>23.44</v>
      </c>
      <c r="H1839" s="15">
        <f t="shared" si="225"/>
        <v>16.399999999999999</v>
      </c>
    </row>
    <row r="1840" spans="1:8" ht="22.5" x14ac:dyDescent="0.2">
      <c r="A1840" s="13" t="str">
        <f>VLOOKUP(B1840,'Insumos e Serviços'!$A:$F,3,0)</f>
        <v>Composição</v>
      </c>
      <c r="B1840" s="12" t="s">
        <v>3506</v>
      </c>
      <c r="C1840" s="12" t="str">
        <f>VLOOKUP(B1840,'Insumos e Serviços'!$A:$F,2,0)</f>
        <v>SINAPI</v>
      </c>
      <c r="D1840" s="13" t="str">
        <f>VLOOKUP(B1840,'Insumos e Serviços'!$A:$F,4,0)</f>
        <v>CONDULETE DE PVC, TIPO LL, PARA ELETRODUTO DE PVC SOLDÁVEL DN 20 MM (1/2''), APARENTE - FORNECIMENTO E INSTALAÇÃO. AF_11/2016</v>
      </c>
      <c r="E1840" s="12" t="str">
        <f>VLOOKUP(B1840,'Insumos e Serviços'!$A:$F,5,0)</f>
        <v>UN</v>
      </c>
      <c r="F1840" s="66">
        <v>1</v>
      </c>
      <c r="G1840" s="15">
        <f>VLOOKUP(B1840,'Insumos e Serviços'!$A:$F,6,0)</f>
        <v>24.17</v>
      </c>
      <c r="H1840" s="15">
        <f t="shared" si="225"/>
        <v>24.17</v>
      </c>
    </row>
    <row r="1841" spans="1:8" ht="22.5" x14ac:dyDescent="0.2">
      <c r="A1841" s="13" t="str">
        <f>VLOOKUP(B1841,'Insumos e Serviços'!$A:$F,3,0)</f>
        <v>Composição</v>
      </c>
      <c r="B1841" s="12" t="s">
        <v>3486</v>
      </c>
      <c r="C1841" s="12" t="str">
        <f>VLOOKUP(B1841,'Insumos e Serviços'!$A:$F,2,0)</f>
        <v>SINAPI</v>
      </c>
      <c r="D1841" s="13" t="str">
        <f>VLOOKUP(B1841,'Insumos e Serviços'!$A:$F,4,0)</f>
        <v>TOMADA ALTA DE EMBUTIR (1 MÓDULO), 2P+T 10 A, INCLUINDO SUPORTE E PLACA - FORNECIMENTO E INSTALAÇÃO. AF_12/2015</v>
      </c>
      <c r="E1841" s="12" t="str">
        <f>VLOOKUP(B1841,'Insumos e Serviços'!$A:$F,5,0)</f>
        <v>UN</v>
      </c>
      <c r="F1841" s="66">
        <v>1</v>
      </c>
      <c r="G1841" s="15">
        <f>VLOOKUP(B1841,'Insumos e Serviços'!$A:$F,6,0)</f>
        <v>34.22</v>
      </c>
      <c r="H1841" s="15">
        <f t="shared" si="225"/>
        <v>34.22</v>
      </c>
    </row>
    <row r="1842" spans="1:8" x14ac:dyDescent="0.2">
      <c r="A1842" s="13" t="str">
        <f>VLOOKUP(B1842,'Insumos e Serviços'!$A:$F,3,0)</f>
        <v>Insumo</v>
      </c>
      <c r="B1842" s="12" t="s">
        <v>2887</v>
      </c>
      <c r="C1842" s="12" t="str">
        <f>VLOOKUP(B1842,'Insumos e Serviços'!$A:$F,2,0)</f>
        <v>SINAPI</v>
      </c>
      <c r="D1842" s="13" t="str">
        <f>VLOOKUP(B1842,'Insumos e Serviços'!$A:$F,4,0)</f>
        <v>CABO FLEXIVEL PVC 750 V, 3 CONDUTORES DE 1,5 MM2</v>
      </c>
      <c r="E1842" s="12" t="str">
        <f>VLOOKUP(B1842,'Insumos e Serviços'!$A:$F,5,0)</f>
        <v>M</v>
      </c>
      <c r="F1842" s="66">
        <v>1.5</v>
      </c>
      <c r="G1842" s="15">
        <f>VLOOKUP(B1842,'Insumos e Serviços'!$A:$F,6,0)</f>
        <v>4.1500000000000004</v>
      </c>
      <c r="H1842" s="15">
        <f t="shared" si="225"/>
        <v>6.22</v>
      </c>
    </row>
    <row r="1843" spans="1:8" x14ac:dyDescent="0.2">
      <c r="A1843" s="13" t="str">
        <f>VLOOKUP(B1843,'Insumos e Serviços'!$A:$F,3,0)</f>
        <v>Insumo</v>
      </c>
      <c r="B1843" s="12" t="s">
        <v>2717</v>
      </c>
      <c r="C1843" s="12" t="str">
        <f>VLOOKUP(B1843,'Insumos e Serviços'!$A:$F,2,0)</f>
        <v>Próprio</v>
      </c>
      <c r="D1843" s="13" t="str">
        <f>VLOOKUP(B1843,'Insumos e Serviços'!$A:$F,4,0)</f>
        <v>Plug macho 2P+T para tomada</v>
      </c>
      <c r="E1843" s="12" t="str">
        <f>VLOOKUP(B1843,'Insumos e Serviços'!$A:$F,5,0)</f>
        <v>un</v>
      </c>
      <c r="F1843" s="66">
        <v>1</v>
      </c>
      <c r="G1843" s="15">
        <f>VLOOKUP(B1843,'Insumos e Serviços'!$A:$F,6,0)</f>
        <v>2.68</v>
      </c>
      <c r="H1843" s="15">
        <f t="shared" si="225"/>
        <v>2.68</v>
      </c>
    </row>
    <row r="1844" spans="1:8" ht="45" x14ac:dyDescent="0.2">
      <c r="A1844" s="13" t="str">
        <f>VLOOKUP(B1844,'Insumos e Serviços'!$A:$F,3,0)</f>
        <v>Insumo</v>
      </c>
      <c r="B1844" s="12" t="s">
        <v>3220</v>
      </c>
      <c r="C1844" s="12" t="str">
        <f>VLOOKUP(B1844,'Insumos e Serviços'!$A:$F,2,0)</f>
        <v>Próprio</v>
      </c>
      <c r="D1844" s="13" t="str">
        <f>VLOOKUP(B1844,'Insumos e Serviços'!$A:$F,4,0)</f>
        <v>Luminária quadrada de embutir para 4 lâmpadas fluorescentes T8 de 16w; corpo em chapa de aço fosfatizada e pintada eletrostaticamente, refletor e aletas parabólicas em alumínio anodizado de alta pureza e refletância, curva fotométrica aberta tipo "bat wing". Fabricação Lumicenter CAA01-E416</v>
      </c>
      <c r="E1844" s="12" t="str">
        <f>VLOOKUP(B1844,'Insumos e Serviços'!$A:$F,5,0)</f>
        <v>un</v>
      </c>
      <c r="F1844" s="66">
        <v>1</v>
      </c>
      <c r="G1844" s="15">
        <f>VLOOKUP(B1844,'Insumos e Serviços'!$A:$F,6,0)</f>
        <v>68.22</v>
      </c>
      <c r="H1844" s="15">
        <f t="shared" si="225"/>
        <v>68.22</v>
      </c>
    </row>
    <row r="1845" spans="1:8" ht="68.25" thickBot="1" x14ac:dyDescent="0.25">
      <c r="A1845" s="13" t="str">
        <f>VLOOKUP(B1845,'Insumos e Serviços'!$A:$F,3,0)</f>
        <v>Insumo</v>
      </c>
      <c r="B1845" s="12" t="s">
        <v>3202</v>
      </c>
      <c r="C1845" s="12" t="str">
        <f>VLOOKUP(B1845,'Insumos e Serviços'!$A:$F,2,0)</f>
        <v>Próprio</v>
      </c>
      <c r="D1845" s="13" t="str">
        <f>VLOOKUP(B1845,'Insumos e Serviços'!$A:$F,4,0)</f>
        <v>Tuboled 8 a 10W - Lâmpada tubular de LED; com base/conector G13 (2 (dois) pinos); eficiência energética maior ou igual a 100lm/W; fluxo luminoso maior ou igual a 1000 lumens; potência menor ou igual a 10W; vida útil mínima da lâmpada de 25.000 horas; ângulo de abertura (facho) maior ou igual a 150°; temperatura de cor de 3800 a 4200K; índice geral de reprodução de cor (IRC) maior ou igual a 80; fator de potência 0,92 (mín.); frequência nominal de 60Hz; comprimento de 600mm. Fabricação Philips Master LEDTube 600 mm 10W 840 T8 I W</v>
      </c>
      <c r="E1845" s="12" t="str">
        <f>VLOOKUP(B1845,'Insumos e Serviços'!$A:$F,5,0)</f>
        <v>un</v>
      </c>
      <c r="F1845" s="66">
        <v>4</v>
      </c>
      <c r="G1845" s="15">
        <f>VLOOKUP(B1845,'Insumos e Serviços'!$A:$F,6,0)</f>
        <v>14.45</v>
      </c>
      <c r="H1845" s="15">
        <f t="shared" si="225"/>
        <v>57.8</v>
      </c>
    </row>
    <row r="1846" spans="1:8" ht="15" thickTop="1" x14ac:dyDescent="0.2">
      <c r="A1846" s="54"/>
      <c r="B1846" s="79"/>
      <c r="C1846" s="54"/>
      <c r="D1846" s="54"/>
      <c r="E1846" s="54"/>
      <c r="F1846" s="54"/>
      <c r="G1846" s="54"/>
      <c r="H1846" s="54"/>
    </row>
    <row r="1847" spans="1:8" ht="45" x14ac:dyDescent="0.2">
      <c r="A1847" s="68" t="s">
        <v>1348</v>
      </c>
      <c r="B1847" s="67" t="str">
        <f>VLOOKUP(A1847,'Orçamento Sintético'!$A:$H,2,0)</f>
        <v xml:space="preserve"> MPDFT0335 </v>
      </c>
      <c r="C1847" s="67" t="str">
        <f>VLOOKUP(A1847,'Orçamento Sintético'!$A:$H,3,0)</f>
        <v>Próprio</v>
      </c>
      <c r="D1847" s="68" t="str">
        <f>VLOOKUP(A1847,'Orçamento Sintético'!$A:$H,4,0)</f>
        <v>Copia da SINAPI (97587) - TIPO B: luminária quadrada de embutir para 2 lâmpadas fluorescentes T8 de 16w tipo mellow-light; corpo em chapa de aço fosfatizada e pintada eletrostaticamente, refletor em chapa de aço fosfatizada. Fabricação Lumicenter CML03-E216</v>
      </c>
      <c r="E1847" s="67" t="str">
        <f>VLOOKUP(A1847,'Orçamento Sintético'!$A:$H,5,0)</f>
        <v>un</v>
      </c>
      <c r="F1847" s="113"/>
      <c r="G1847" s="114"/>
      <c r="H1847" s="116">
        <f>SUM(H1848:H1855)</f>
        <v>259.19</v>
      </c>
    </row>
    <row r="1848" spans="1:8" x14ac:dyDescent="0.2">
      <c r="A1848" s="13" t="str">
        <f>VLOOKUP(B1848,'Insumos e Serviços'!$A:$F,3,0)</f>
        <v>Composição</v>
      </c>
      <c r="B1848" s="12" t="s">
        <v>3397</v>
      </c>
      <c r="C1848" s="12" t="str">
        <f>VLOOKUP(B1848,'Insumos e Serviços'!$A:$F,2,0)</f>
        <v>SINAPI</v>
      </c>
      <c r="D1848" s="13" t="str">
        <f>VLOOKUP(B1848,'Insumos e Serviços'!$A:$F,4,0)</f>
        <v>AUXILIAR DE ELETRICISTA COM ENCARGOS COMPLEMENTARES</v>
      </c>
      <c r="E1848" s="12" t="str">
        <f>VLOOKUP(B1848,'Insumos e Serviços'!$A:$F,5,0)</f>
        <v>H</v>
      </c>
      <c r="F1848" s="66">
        <v>0.52</v>
      </c>
      <c r="G1848" s="15">
        <f>VLOOKUP(B1848,'Insumos e Serviços'!$A:$F,6,0)</f>
        <v>18.28</v>
      </c>
      <c r="H1848" s="15">
        <f t="shared" ref="H1848:H1855" si="226">TRUNC(F1848*G1848,2)</f>
        <v>9.5</v>
      </c>
    </row>
    <row r="1849" spans="1:8" x14ac:dyDescent="0.2">
      <c r="A1849" s="13" t="str">
        <f>VLOOKUP(B1849,'Insumos e Serviços'!$A:$F,3,0)</f>
        <v>Composição</v>
      </c>
      <c r="B1849" s="12" t="s">
        <v>3399</v>
      </c>
      <c r="C1849" s="12" t="str">
        <f>VLOOKUP(B1849,'Insumos e Serviços'!$A:$F,2,0)</f>
        <v>SINAPI</v>
      </c>
      <c r="D1849" s="13" t="str">
        <f>VLOOKUP(B1849,'Insumos e Serviços'!$A:$F,4,0)</f>
        <v>ELETRICISTA COM ENCARGOS COMPLEMENTARES</v>
      </c>
      <c r="E1849" s="12" t="str">
        <f>VLOOKUP(B1849,'Insumos e Serviços'!$A:$F,5,0)</f>
        <v>H</v>
      </c>
      <c r="F1849" s="66">
        <v>0.7</v>
      </c>
      <c r="G1849" s="15">
        <f>VLOOKUP(B1849,'Insumos e Serviços'!$A:$F,6,0)</f>
        <v>23.44</v>
      </c>
      <c r="H1849" s="15">
        <f t="shared" si="226"/>
        <v>16.399999999999999</v>
      </c>
    </row>
    <row r="1850" spans="1:8" ht="22.5" x14ac:dyDescent="0.2">
      <c r="A1850" s="13" t="str">
        <f>VLOOKUP(B1850,'Insumos e Serviços'!$A:$F,3,0)</f>
        <v>Composição</v>
      </c>
      <c r="B1850" s="12" t="s">
        <v>3506</v>
      </c>
      <c r="C1850" s="12" t="str">
        <f>VLOOKUP(B1850,'Insumos e Serviços'!$A:$F,2,0)</f>
        <v>SINAPI</v>
      </c>
      <c r="D1850" s="13" t="str">
        <f>VLOOKUP(B1850,'Insumos e Serviços'!$A:$F,4,0)</f>
        <v>CONDULETE DE PVC, TIPO LL, PARA ELETRODUTO DE PVC SOLDÁVEL DN 20 MM (1/2''), APARENTE - FORNECIMENTO E INSTALAÇÃO. AF_11/2016</v>
      </c>
      <c r="E1850" s="12" t="str">
        <f>VLOOKUP(B1850,'Insumos e Serviços'!$A:$F,5,0)</f>
        <v>UN</v>
      </c>
      <c r="F1850" s="66">
        <v>1</v>
      </c>
      <c r="G1850" s="15">
        <f>VLOOKUP(B1850,'Insumos e Serviços'!$A:$F,6,0)</f>
        <v>24.17</v>
      </c>
      <c r="H1850" s="15">
        <f t="shared" si="226"/>
        <v>24.17</v>
      </c>
    </row>
    <row r="1851" spans="1:8" ht="22.5" x14ac:dyDescent="0.2">
      <c r="A1851" s="13" t="str">
        <f>VLOOKUP(B1851,'Insumos e Serviços'!$A:$F,3,0)</f>
        <v>Composição</v>
      </c>
      <c r="B1851" s="12" t="s">
        <v>3486</v>
      </c>
      <c r="C1851" s="12" t="str">
        <f>VLOOKUP(B1851,'Insumos e Serviços'!$A:$F,2,0)</f>
        <v>SINAPI</v>
      </c>
      <c r="D1851" s="13" t="str">
        <f>VLOOKUP(B1851,'Insumos e Serviços'!$A:$F,4,0)</f>
        <v>TOMADA ALTA DE EMBUTIR (1 MÓDULO), 2P+T 10 A, INCLUINDO SUPORTE E PLACA - FORNECIMENTO E INSTALAÇÃO. AF_12/2015</v>
      </c>
      <c r="E1851" s="12" t="str">
        <f>VLOOKUP(B1851,'Insumos e Serviços'!$A:$F,5,0)</f>
        <v>UN</v>
      </c>
      <c r="F1851" s="66">
        <v>1</v>
      </c>
      <c r="G1851" s="15">
        <f>VLOOKUP(B1851,'Insumos e Serviços'!$A:$F,6,0)</f>
        <v>34.22</v>
      </c>
      <c r="H1851" s="15">
        <f t="shared" si="226"/>
        <v>34.22</v>
      </c>
    </row>
    <row r="1852" spans="1:8" x14ac:dyDescent="0.2">
      <c r="A1852" s="13" t="str">
        <f>VLOOKUP(B1852,'Insumos e Serviços'!$A:$F,3,0)</f>
        <v>Insumo</v>
      </c>
      <c r="B1852" s="12" t="s">
        <v>2887</v>
      </c>
      <c r="C1852" s="12" t="str">
        <f>VLOOKUP(B1852,'Insumos e Serviços'!$A:$F,2,0)</f>
        <v>SINAPI</v>
      </c>
      <c r="D1852" s="13" t="str">
        <f>VLOOKUP(B1852,'Insumos e Serviços'!$A:$F,4,0)</f>
        <v>CABO FLEXIVEL PVC 750 V, 3 CONDUTORES DE 1,5 MM2</v>
      </c>
      <c r="E1852" s="12" t="str">
        <f>VLOOKUP(B1852,'Insumos e Serviços'!$A:$F,5,0)</f>
        <v>M</v>
      </c>
      <c r="F1852" s="66">
        <v>1.5</v>
      </c>
      <c r="G1852" s="15">
        <f>VLOOKUP(B1852,'Insumos e Serviços'!$A:$F,6,0)</f>
        <v>4.1500000000000004</v>
      </c>
      <c r="H1852" s="15">
        <f t="shared" si="226"/>
        <v>6.22</v>
      </c>
    </row>
    <row r="1853" spans="1:8" x14ac:dyDescent="0.2">
      <c r="A1853" s="13" t="str">
        <f>VLOOKUP(B1853,'Insumos e Serviços'!$A:$F,3,0)</f>
        <v>Insumo</v>
      </c>
      <c r="B1853" s="12" t="s">
        <v>2717</v>
      </c>
      <c r="C1853" s="12" t="str">
        <f>VLOOKUP(B1853,'Insumos e Serviços'!$A:$F,2,0)</f>
        <v>Próprio</v>
      </c>
      <c r="D1853" s="13" t="str">
        <f>VLOOKUP(B1853,'Insumos e Serviços'!$A:$F,4,0)</f>
        <v>Plug macho 2P+T para tomada</v>
      </c>
      <c r="E1853" s="12" t="str">
        <f>VLOOKUP(B1853,'Insumos e Serviços'!$A:$F,5,0)</f>
        <v>un</v>
      </c>
      <c r="F1853" s="66">
        <v>1</v>
      </c>
      <c r="G1853" s="15">
        <f>VLOOKUP(B1853,'Insumos e Serviços'!$A:$F,6,0)</f>
        <v>2.68</v>
      </c>
      <c r="H1853" s="15">
        <f t="shared" si="226"/>
        <v>2.68</v>
      </c>
    </row>
    <row r="1854" spans="1:8" ht="67.5" x14ac:dyDescent="0.2">
      <c r="A1854" s="13" t="str">
        <f>VLOOKUP(B1854,'Insumos e Serviços'!$A:$F,3,0)</f>
        <v>Insumo</v>
      </c>
      <c r="B1854" s="12" t="s">
        <v>3202</v>
      </c>
      <c r="C1854" s="12" t="str">
        <f>VLOOKUP(B1854,'Insumos e Serviços'!$A:$F,2,0)</f>
        <v>Próprio</v>
      </c>
      <c r="D1854" s="13" t="str">
        <f>VLOOKUP(B1854,'Insumos e Serviços'!$A:$F,4,0)</f>
        <v>Tuboled 8 a 10W - Lâmpada tubular de LED; com base/conector G13 (2 (dois) pinos); eficiência energética maior ou igual a 100lm/W; fluxo luminoso maior ou igual a 1000 lumens; potência menor ou igual a 10W; vida útil mínima da lâmpada de 25.000 horas; ângulo de abertura (facho) maior ou igual a 150°; temperatura de cor de 3800 a 4200K; índice geral de reprodução de cor (IRC) maior ou igual a 80; fator de potência 0,92 (mín.); frequência nominal de 60Hz; comprimento de 600mm. Fabricação Philips Master LEDTube 600 mm 10W 840 T8 I W</v>
      </c>
      <c r="E1854" s="12" t="str">
        <f>VLOOKUP(B1854,'Insumos e Serviços'!$A:$F,5,0)</f>
        <v>un</v>
      </c>
      <c r="F1854" s="66">
        <v>2</v>
      </c>
      <c r="G1854" s="15">
        <f>VLOOKUP(B1854,'Insumos e Serviços'!$A:$F,6,0)</f>
        <v>14.45</v>
      </c>
      <c r="H1854" s="15">
        <f t="shared" si="226"/>
        <v>28.9</v>
      </c>
    </row>
    <row r="1855" spans="1:8" ht="34.5" thickBot="1" x14ac:dyDescent="0.25">
      <c r="A1855" s="13" t="str">
        <f>VLOOKUP(B1855,'Insumos e Serviços'!$A:$F,3,0)</f>
        <v>Insumo</v>
      </c>
      <c r="B1855" s="12" t="s">
        <v>2825</v>
      </c>
      <c r="C1855" s="12" t="str">
        <f>VLOOKUP(B1855,'Insumos e Serviços'!$A:$F,2,0)</f>
        <v>Próprio</v>
      </c>
      <c r="D1855" s="13" t="str">
        <f>VLOOKUP(B1855,'Insumos e Serviços'!$A:$F,4,0)</f>
        <v>Luminária quadrada de embutir para 2 lâmpadas fluorescentes T8 de 16w tipo mellow-light; corpo em chapa de aço fosfatizada e pintada eletrostaticamente, refletor em chapa de aço fosfatizada. Fabricação Lumicenter CML03-E216</v>
      </c>
      <c r="E1855" s="12" t="str">
        <f>VLOOKUP(B1855,'Insumos e Serviços'!$A:$F,5,0)</f>
        <v>un</v>
      </c>
      <c r="F1855" s="66">
        <v>1</v>
      </c>
      <c r="G1855" s="15">
        <f>VLOOKUP(B1855,'Insumos e Serviços'!$A:$F,6,0)</f>
        <v>137.1</v>
      </c>
      <c r="H1855" s="15">
        <f t="shared" si="226"/>
        <v>137.1</v>
      </c>
    </row>
    <row r="1856" spans="1:8" ht="15" thickTop="1" x14ac:dyDescent="0.2">
      <c r="A1856" s="54"/>
      <c r="B1856" s="79"/>
      <c r="C1856" s="54"/>
      <c r="D1856" s="54"/>
      <c r="E1856" s="54"/>
      <c r="F1856" s="54"/>
      <c r="G1856" s="54"/>
      <c r="H1856" s="54"/>
    </row>
    <row r="1857" spans="1:8" ht="45" x14ac:dyDescent="0.2">
      <c r="A1857" s="68" t="s">
        <v>1351</v>
      </c>
      <c r="B1857" s="67" t="str">
        <f>VLOOKUP(A1857,'Orçamento Sintético'!$A:$H,2,0)</f>
        <v xml:space="preserve"> MPDFT0336 </v>
      </c>
      <c r="C1857" s="67" t="str">
        <f>VLOOKUP(A1857,'Orçamento Sintético'!$A:$H,3,0)</f>
        <v>Próprio</v>
      </c>
      <c r="D1857" s="68" t="str">
        <f>VLOOKUP(A1857,'Orçamento Sintético'!$A:$H,4,0)</f>
        <v>Copia da SINAPI (97587) - TIPO C: luminária retangular de sobrepor para 2 lâmpadas fluorescentes T8 de 32W, corpo em chapa de aço fosfatizada e pintada elostraticamente, refletor facetado em alumínio anodizado de alta pureza e reflectância. Fabricação Lumicenter CAN03-S232</v>
      </c>
      <c r="E1857" s="67" t="str">
        <f>VLOOKUP(A1857,'Orçamento Sintético'!$A:$H,5,0)</f>
        <v>un</v>
      </c>
      <c r="F1857" s="113"/>
      <c r="G1857" s="114"/>
      <c r="H1857" s="116">
        <f>SUM(H1858:H1865)</f>
        <v>264.78999999999996</v>
      </c>
    </row>
    <row r="1858" spans="1:8" x14ac:dyDescent="0.2">
      <c r="A1858" s="13" t="str">
        <f>VLOOKUP(B1858,'Insumos e Serviços'!$A:$F,3,0)</f>
        <v>Composição</v>
      </c>
      <c r="B1858" s="12" t="s">
        <v>3397</v>
      </c>
      <c r="C1858" s="12" t="str">
        <f>VLOOKUP(B1858,'Insumos e Serviços'!$A:$F,2,0)</f>
        <v>SINAPI</v>
      </c>
      <c r="D1858" s="13" t="str">
        <f>VLOOKUP(B1858,'Insumos e Serviços'!$A:$F,4,0)</f>
        <v>AUXILIAR DE ELETRICISTA COM ENCARGOS COMPLEMENTARES</v>
      </c>
      <c r="E1858" s="12" t="str">
        <f>VLOOKUP(B1858,'Insumos e Serviços'!$A:$F,5,0)</f>
        <v>H</v>
      </c>
      <c r="F1858" s="66">
        <v>0.52</v>
      </c>
      <c r="G1858" s="15">
        <f>VLOOKUP(B1858,'Insumos e Serviços'!$A:$F,6,0)</f>
        <v>18.28</v>
      </c>
      <c r="H1858" s="15">
        <f t="shared" ref="H1858:H1865" si="227">TRUNC(F1858*G1858,2)</f>
        <v>9.5</v>
      </c>
    </row>
    <row r="1859" spans="1:8" x14ac:dyDescent="0.2">
      <c r="A1859" s="13" t="str">
        <f>VLOOKUP(B1859,'Insumos e Serviços'!$A:$F,3,0)</f>
        <v>Composição</v>
      </c>
      <c r="B1859" s="12" t="s">
        <v>3399</v>
      </c>
      <c r="C1859" s="12" t="str">
        <f>VLOOKUP(B1859,'Insumos e Serviços'!$A:$F,2,0)</f>
        <v>SINAPI</v>
      </c>
      <c r="D1859" s="13" t="str">
        <f>VLOOKUP(B1859,'Insumos e Serviços'!$A:$F,4,0)</f>
        <v>ELETRICISTA COM ENCARGOS COMPLEMENTARES</v>
      </c>
      <c r="E1859" s="12" t="str">
        <f>VLOOKUP(B1859,'Insumos e Serviços'!$A:$F,5,0)</f>
        <v>H</v>
      </c>
      <c r="F1859" s="66">
        <v>0.7</v>
      </c>
      <c r="G1859" s="15">
        <f>VLOOKUP(B1859,'Insumos e Serviços'!$A:$F,6,0)</f>
        <v>23.44</v>
      </c>
      <c r="H1859" s="15">
        <f t="shared" si="227"/>
        <v>16.399999999999999</v>
      </c>
    </row>
    <row r="1860" spans="1:8" ht="22.5" x14ac:dyDescent="0.2">
      <c r="A1860" s="13" t="str">
        <f>VLOOKUP(B1860,'Insumos e Serviços'!$A:$F,3,0)</f>
        <v>Composição</v>
      </c>
      <c r="B1860" s="12" t="s">
        <v>3506</v>
      </c>
      <c r="C1860" s="12" t="str">
        <f>VLOOKUP(B1860,'Insumos e Serviços'!$A:$F,2,0)</f>
        <v>SINAPI</v>
      </c>
      <c r="D1860" s="13" t="str">
        <f>VLOOKUP(B1860,'Insumos e Serviços'!$A:$F,4,0)</f>
        <v>CONDULETE DE PVC, TIPO LL, PARA ELETRODUTO DE PVC SOLDÁVEL DN 20 MM (1/2''), APARENTE - FORNECIMENTO E INSTALAÇÃO. AF_11/2016</v>
      </c>
      <c r="E1860" s="12" t="str">
        <f>VLOOKUP(B1860,'Insumos e Serviços'!$A:$F,5,0)</f>
        <v>UN</v>
      </c>
      <c r="F1860" s="66">
        <v>1</v>
      </c>
      <c r="G1860" s="15">
        <f>VLOOKUP(B1860,'Insumos e Serviços'!$A:$F,6,0)</f>
        <v>24.17</v>
      </c>
      <c r="H1860" s="15">
        <f t="shared" si="227"/>
        <v>24.17</v>
      </c>
    </row>
    <row r="1861" spans="1:8" ht="22.5" x14ac:dyDescent="0.2">
      <c r="A1861" s="13" t="str">
        <f>VLOOKUP(B1861,'Insumos e Serviços'!$A:$F,3,0)</f>
        <v>Composição</v>
      </c>
      <c r="B1861" s="12" t="s">
        <v>3486</v>
      </c>
      <c r="C1861" s="12" t="str">
        <f>VLOOKUP(B1861,'Insumos e Serviços'!$A:$F,2,0)</f>
        <v>SINAPI</v>
      </c>
      <c r="D1861" s="13" t="str">
        <f>VLOOKUP(B1861,'Insumos e Serviços'!$A:$F,4,0)</f>
        <v>TOMADA ALTA DE EMBUTIR (1 MÓDULO), 2P+T 10 A, INCLUINDO SUPORTE E PLACA - FORNECIMENTO E INSTALAÇÃO. AF_12/2015</v>
      </c>
      <c r="E1861" s="12" t="str">
        <f>VLOOKUP(B1861,'Insumos e Serviços'!$A:$F,5,0)</f>
        <v>UN</v>
      </c>
      <c r="F1861" s="66">
        <v>1</v>
      </c>
      <c r="G1861" s="15">
        <f>VLOOKUP(B1861,'Insumos e Serviços'!$A:$F,6,0)</f>
        <v>34.22</v>
      </c>
      <c r="H1861" s="15">
        <f t="shared" si="227"/>
        <v>34.22</v>
      </c>
    </row>
    <row r="1862" spans="1:8" x14ac:dyDescent="0.2">
      <c r="A1862" s="13" t="str">
        <f>VLOOKUP(B1862,'Insumos e Serviços'!$A:$F,3,0)</f>
        <v>Insumo</v>
      </c>
      <c r="B1862" s="12" t="s">
        <v>2887</v>
      </c>
      <c r="C1862" s="12" t="str">
        <f>VLOOKUP(B1862,'Insumos e Serviços'!$A:$F,2,0)</f>
        <v>SINAPI</v>
      </c>
      <c r="D1862" s="13" t="str">
        <f>VLOOKUP(B1862,'Insumos e Serviços'!$A:$F,4,0)</f>
        <v>CABO FLEXIVEL PVC 750 V, 3 CONDUTORES DE 1,5 MM2</v>
      </c>
      <c r="E1862" s="12" t="str">
        <f>VLOOKUP(B1862,'Insumos e Serviços'!$A:$F,5,0)</f>
        <v>M</v>
      </c>
      <c r="F1862" s="66">
        <v>1.5</v>
      </c>
      <c r="G1862" s="15">
        <f>VLOOKUP(B1862,'Insumos e Serviços'!$A:$F,6,0)</f>
        <v>4.1500000000000004</v>
      </c>
      <c r="H1862" s="15">
        <f t="shared" si="227"/>
        <v>6.22</v>
      </c>
    </row>
    <row r="1863" spans="1:8" x14ac:dyDescent="0.2">
      <c r="A1863" s="13" t="str">
        <f>VLOOKUP(B1863,'Insumos e Serviços'!$A:$F,3,0)</f>
        <v>Insumo</v>
      </c>
      <c r="B1863" s="12" t="s">
        <v>2717</v>
      </c>
      <c r="C1863" s="12" t="str">
        <f>VLOOKUP(B1863,'Insumos e Serviços'!$A:$F,2,0)</f>
        <v>Próprio</v>
      </c>
      <c r="D1863" s="13" t="str">
        <f>VLOOKUP(B1863,'Insumos e Serviços'!$A:$F,4,0)</f>
        <v>Plug macho 2P+T para tomada</v>
      </c>
      <c r="E1863" s="12" t="str">
        <f>VLOOKUP(B1863,'Insumos e Serviços'!$A:$F,5,0)</f>
        <v>un</v>
      </c>
      <c r="F1863" s="66">
        <v>1</v>
      </c>
      <c r="G1863" s="15">
        <f>VLOOKUP(B1863,'Insumos e Serviços'!$A:$F,6,0)</f>
        <v>2.68</v>
      </c>
      <c r="H1863" s="15">
        <f t="shared" si="227"/>
        <v>2.68</v>
      </c>
    </row>
    <row r="1864" spans="1:8" ht="33.75" x14ac:dyDescent="0.2">
      <c r="A1864" s="13" t="str">
        <f>VLOOKUP(B1864,'Insumos e Serviços'!$A:$F,3,0)</f>
        <v>Insumo</v>
      </c>
      <c r="B1864" s="12" t="s">
        <v>3012</v>
      </c>
      <c r="C1864" s="12" t="str">
        <f>VLOOKUP(B1864,'Insumos e Serviços'!$A:$F,2,0)</f>
        <v>Próprio</v>
      </c>
      <c r="D1864" s="13" t="str">
        <f>VLOOKUP(B1864,'Insumos e Serviços'!$A:$F,4,0)</f>
        <v>Luminária retangular de sobrepor para 2 lâmpadas fluorescentes T8 de 32W, corpo em chapa de aço fosfatizada e pintada elostraticamente, refletor facetado em alumínio anodizado de alta pureza e reflectância. Fabricação Lumicenter CAN03-S232</v>
      </c>
      <c r="E1864" s="12" t="str">
        <f>VLOOKUP(B1864,'Insumos e Serviços'!$A:$F,5,0)</f>
        <v>un</v>
      </c>
      <c r="F1864" s="66">
        <v>1</v>
      </c>
      <c r="G1864" s="15">
        <f>VLOOKUP(B1864,'Insumos e Serviços'!$A:$F,6,0)</f>
        <v>93.2</v>
      </c>
      <c r="H1864" s="15">
        <f t="shared" si="227"/>
        <v>93.2</v>
      </c>
    </row>
    <row r="1865" spans="1:8" ht="68.25" thickBot="1" x14ac:dyDescent="0.25">
      <c r="A1865" s="13" t="str">
        <f>VLOOKUP(B1865,'Insumos e Serviços'!$A:$F,3,0)</f>
        <v>Insumo</v>
      </c>
      <c r="B1865" s="12" t="s">
        <v>2971</v>
      </c>
      <c r="C1865" s="12" t="str">
        <f>VLOOKUP(B1865,'Insumos e Serviços'!$A:$F,2,0)</f>
        <v>Próprio</v>
      </c>
      <c r="D1865" s="13" t="str">
        <f>VLOOKUP(B1865,'Insumos e Serviços'!$A:$F,4,0)</f>
        <v>Tuboled 18 a 20 W - Lâmpada tubular de LED; com base/conector G13 (2 pinos) eficiência energética maior ou igual 100 lm/W;  fluxo luminoso maior ou igual a 2000 lumens; potência menor ou igual a 20 W; vida útil mínima da lâmpada de 25.000 horas; ângulo de abertura (facho) maior ou igual a 150°; temperatura de cor de 3800 a 4200 K; índice geral de reprodução de cor (IRC) maior ou igual a 80; fator de potência 0,92 (mín.); frequência nominal de 60 Hz; comprimento de 1200 mm. Fabricação Philips Master LEDTube 1200 mm 18W 840 T8 I W</v>
      </c>
      <c r="E1865" s="12" t="str">
        <f>VLOOKUP(B1865,'Insumos e Serviços'!$A:$F,5,0)</f>
        <v>un</v>
      </c>
      <c r="F1865" s="66">
        <v>2</v>
      </c>
      <c r="G1865" s="15">
        <f>VLOOKUP(B1865,'Insumos e Serviços'!$A:$F,6,0)</f>
        <v>39.200000000000003</v>
      </c>
      <c r="H1865" s="15">
        <f t="shared" si="227"/>
        <v>78.400000000000006</v>
      </c>
    </row>
    <row r="1866" spans="1:8" ht="15" thickTop="1" x14ac:dyDescent="0.2">
      <c r="A1866" s="54"/>
      <c r="B1866" s="79"/>
      <c r="C1866" s="54"/>
      <c r="D1866" s="54"/>
      <c r="E1866" s="54"/>
      <c r="F1866" s="54"/>
      <c r="G1866" s="54"/>
      <c r="H1866" s="54"/>
    </row>
    <row r="1867" spans="1:8" ht="56.25" x14ac:dyDescent="0.2">
      <c r="A1867" s="68" t="s">
        <v>1354</v>
      </c>
      <c r="B1867" s="67" t="str">
        <f>VLOOKUP(A1867,'Orçamento Sintético'!$A:$H,2,0)</f>
        <v xml:space="preserve"> MPDFT0337 </v>
      </c>
      <c r="C1867" s="67" t="str">
        <f>VLOOKUP(A1867,'Orçamento Sintético'!$A:$H,3,0)</f>
        <v>Próprio</v>
      </c>
      <c r="D1867" s="68" t="str">
        <f>VLOOKUP(A1867,'Orçamento Sintético'!$A:$H,4,0)</f>
        <v>Copia da SINAPI (97587) - TIPO D: Luminária quadrada de embutir tipo painel led, 220VAC 12W, temperatura de cor 2700K a 3000K (branco quente), fluxo luminoso 1100lm (mín), fator de potência 0,92 (mín.), corpo em aço com pintura microtexturizada na cor branca e difusor em poliestireno translúcido. Fabricação Lumicenter EF74-E1200830</v>
      </c>
      <c r="E1867" s="67" t="str">
        <f>VLOOKUP(A1867,'Orçamento Sintético'!$A:$H,5,0)</f>
        <v>un</v>
      </c>
      <c r="F1867" s="113"/>
      <c r="G1867" s="114"/>
      <c r="H1867" s="116">
        <f>SUM(H1868:H1874)</f>
        <v>243.35</v>
      </c>
    </row>
    <row r="1868" spans="1:8" x14ac:dyDescent="0.2">
      <c r="A1868" s="13" t="str">
        <f>VLOOKUP(B1868,'Insumos e Serviços'!$A:$F,3,0)</f>
        <v>Composição</v>
      </c>
      <c r="B1868" s="12" t="s">
        <v>3397</v>
      </c>
      <c r="C1868" s="12" t="str">
        <f>VLOOKUP(B1868,'Insumos e Serviços'!$A:$F,2,0)</f>
        <v>SINAPI</v>
      </c>
      <c r="D1868" s="13" t="str">
        <f>VLOOKUP(B1868,'Insumos e Serviços'!$A:$F,4,0)</f>
        <v>AUXILIAR DE ELETRICISTA COM ENCARGOS COMPLEMENTARES</v>
      </c>
      <c r="E1868" s="12" t="str">
        <f>VLOOKUP(B1868,'Insumos e Serviços'!$A:$F,5,0)</f>
        <v>H</v>
      </c>
      <c r="F1868" s="66">
        <v>0.52</v>
      </c>
      <c r="G1868" s="15">
        <f>VLOOKUP(B1868,'Insumos e Serviços'!$A:$F,6,0)</f>
        <v>18.28</v>
      </c>
      <c r="H1868" s="15">
        <f t="shared" ref="H1868:H1874" si="228">TRUNC(F1868*G1868,2)</f>
        <v>9.5</v>
      </c>
    </row>
    <row r="1869" spans="1:8" x14ac:dyDescent="0.2">
      <c r="A1869" s="13" t="str">
        <f>VLOOKUP(B1869,'Insumos e Serviços'!$A:$F,3,0)</f>
        <v>Composição</v>
      </c>
      <c r="B1869" s="12" t="s">
        <v>3399</v>
      </c>
      <c r="C1869" s="12" t="str">
        <f>VLOOKUP(B1869,'Insumos e Serviços'!$A:$F,2,0)</f>
        <v>SINAPI</v>
      </c>
      <c r="D1869" s="13" t="str">
        <f>VLOOKUP(B1869,'Insumos e Serviços'!$A:$F,4,0)</f>
        <v>ELETRICISTA COM ENCARGOS COMPLEMENTARES</v>
      </c>
      <c r="E1869" s="12" t="str">
        <f>VLOOKUP(B1869,'Insumos e Serviços'!$A:$F,5,0)</f>
        <v>H</v>
      </c>
      <c r="F1869" s="66">
        <v>0.7</v>
      </c>
      <c r="G1869" s="15">
        <f>VLOOKUP(B1869,'Insumos e Serviços'!$A:$F,6,0)</f>
        <v>23.44</v>
      </c>
      <c r="H1869" s="15">
        <f t="shared" si="228"/>
        <v>16.399999999999999</v>
      </c>
    </row>
    <row r="1870" spans="1:8" ht="22.5" x14ac:dyDescent="0.2">
      <c r="A1870" s="13" t="str">
        <f>VLOOKUP(B1870,'Insumos e Serviços'!$A:$F,3,0)</f>
        <v>Composição</v>
      </c>
      <c r="B1870" s="12" t="s">
        <v>3506</v>
      </c>
      <c r="C1870" s="12" t="str">
        <f>VLOOKUP(B1870,'Insumos e Serviços'!$A:$F,2,0)</f>
        <v>SINAPI</v>
      </c>
      <c r="D1870" s="13" t="str">
        <f>VLOOKUP(B1870,'Insumos e Serviços'!$A:$F,4,0)</f>
        <v>CONDULETE DE PVC, TIPO LL, PARA ELETRODUTO DE PVC SOLDÁVEL DN 20 MM (1/2''), APARENTE - FORNECIMENTO E INSTALAÇÃO. AF_11/2016</v>
      </c>
      <c r="E1870" s="12" t="str">
        <f>VLOOKUP(B1870,'Insumos e Serviços'!$A:$F,5,0)</f>
        <v>UN</v>
      </c>
      <c r="F1870" s="66">
        <v>1</v>
      </c>
      <c r="G1870" s="15">
        <f>VLOOKUP(B1870,'Insumos e Serviços'!$A:$F,6,0)</f>
        <v>24.17</v>
      </c>
      <c r="H1870" s="15">
        <f t="shared" si="228"/>
        <v>24.17</v>
      </c>
    </row>
    <row r="1871" spans="1:8" ht="22.5" x14ac:dyDescent="0.2">
      <c r="A1871" s="13" t="str">
        <f>VLOOKUP(B1871,'Insumos e Serviços'!$A:$F,3,0)</f>
        <v>Composição</v>
      </c>
      <c r="B1871" s="12" t="s">
        <v>3486</v>
      </c>
      <c r="C1871" s="12" t="str">
        <f>VLOOKUP(B1871,'Insumos e Serviços'!$A:$F,2,0)</f>
        <v>SINAPI</v>
      </c>
      <c r="D1871" s="13" t="str">
        <f>VLOOKUP(B1871,'Insumos e Serviços'!$A:$F,4,0)</f>
        <v>TOMADA ALTA DE EMBUTIR (1 MÓDULO), 2P+T 10 A, INCLUINDO SUPORTE E PLACA - FORNECIMENTO E INSTALAÇÃO. AF_12/2015</v>
      </c>
      <c r="E1871" s="12" t="str">
        <f>VLOOKUP(B1871,'Insumos e Serviços'!$A:$F,5,0)</f>
        <v>UN</v>
      </c>
      <c r="F1871" s="66">
        <v>1</v>
      </c>
      <c r="G1871" s="15">
        <f>VLOOKUP(B1871,'Insumos e Serviços'!$A:$F,6,0)</f>
        <v>34.22</v>
      </c>
      <c r="H1871" s="15">
        <f t="shared" si="228"/>
        <v>34.22</v>
      </c>
    </row>
    <row r="1872" spans="1:8" x14ac:dyDescent="0.2">
      <c r="A1872" s="13" t="str">
        <f>VLOOKUP(B1872,'Insumos e Serviços'!$A:$F,3,0)</f>
        <v>Insumo</v>
      </c>
      <c r="B1872" s="12" t="s">
        <v>2887</v>
      </c>
      <c r="C1872" s="12" t="str">
        <f>VLOOKUP(B1872,'Insumos e Serviços'!$A:$F,2,0)</f>
        <v>SINAPI</v>
      </c>
      <c r="D1872" s="13" t="str">
        <f>VLOOKUP(B1872,'Insumos e Serviços'!$A:$F,4,0)</f>
        <v>CABO FLEXIVEL PVC 750 V, 3 CONDUTORES DE 1,5 MM2</v>
      </c>
      <c r="E1872" s="12" t="str">
        <f>VLOOKUP(B1872,'Insumos e Serviços'!$A:$F,5,0)</f>
        <v>M</v>
      </c>
      <c r="F1872" s="66">
        <v>1.5</v>
      </c>
      <c r="G1872" s="15">
        <f>VLOOKUP(B1872,'Insumos e Serviços'!$A:$F,6,0)</f>
        <v>4.1500000000000004</v>
      </c>
      <c r="H1872" s="15">
        <f t="shared" si="228"/>
        <v>6.22</v>
      </c>
    </row>
    <row r="1873" spans="1:8" x14ac:dyDescent="0.2">
      <c r="A1873" s="13" t="str">
        <f>VLOOKUP(B1873,'Insumos e Serviços'!$A:$F,3,0)</f>
        <v>Insumo</v>
      </c>
      <c r="B1873" s="12" t="s">
        <v>2717</v>
      </c>
      <c r="C1873" s="12" t="str">
        <f>VLOOKUP(B1873,'Insumos e Serviços'!$A:$F,2,0)</f>
        <v>Próprio</v>
      </c>
      <c r="D1873" s="13" t="str">
        <f>VLOOKUP(B1873,'Insumos e Serviços'!$A:$F,4,0)</f>
        <v>Plug macho 2P+T para tomada</v>
      </c>
      <c r="E1873" s="12" t="str">
        <f>VLOOKUP(B1873,'Insumos e Serviços'!$A:$F,5,0)</f>
        <v>un</v>
      </c>
      <c r="F1873" s="66">
        <v>1</v>
      </c>
      <c r="G1873" s="15">
        <f>VLOOKUP(B1873,'Insumos e Serviços'!$A:$F,6,0)</f>
        <v>2.68</v>
      </c>
      <c r="H1873" s="15">
        <f t="shared" si="228"/>
        <v>2.68</v>
      </c>
    </row>
    <row r="1874" spans="1:8" ht="34.5" thickBot="1" x14ac:dyDescent="0.25">
      <c r="A1874" s="13" t="str">
        <f>VLOOKUP(B1874,'Insumos e Serviços'!$A:$F,3,0)</f>
        <v>Insumo</v>
      </c>
      <c r="B1874" s="12" t="s">
        <v>3164</v>
      </c>
      <c r="C1874" s="12" t="str">
        <f>VLOOKUP(B1874,'Insumos e Serviços'!$A:$F,2,0)</f>
        <v>Próprio</v>
      </c>
      <c r="D1874" s="13" t="str">
        <f>VLOOKUP(B1874,'Insumos e Serviços'!$A:$F,4,0)</f>
        <v>Luminária quadrada de embutir tipo painel led, temperatura de cor 3000K, corpo em aço com pintura microtexturizada na cor branca e difusor em poliestireno translúcido. Fabricação Lumicenter EF74-E1200830</v>
      </c>
      <c r="E1874" s="12" t="str">
        <f>VLOOKUP(B1874,'Insumos e Serviços'!$A:$F,5,0)</f>
        <v>un</v>
      </c>
      <c r="F1874" s="66">
        <v>1</v>
      </c>
      <c r="G1874" s="15">
        <f>VLOOKUP(B1874,'Insumos e Serviços'!$A:$F,6,0)</f>
        <v>150.16</v>
      </c>
      <c r="H1874" s="15">
        <f t="shared" si="228"/>
        <v>150.16</v>
      </c>
    </row>
    <row r="1875" spans="1:8" ht="15" thickTop="1" x14ac:dyDescent="0.2">
      <c r="A1875" s="54"/>
      <c r="B1875" s="79"/>
      <c r="C1875" s="54"/>
      <c r="D1875" s="54"/>
      <c r="E1875" s="54"/>
      <c r="F1875" s="54"/>
      <c r="G1875" s="54"/>
      <c r="H1875" s="54"/>
    </row>
    <row r="1876" spans="1:8" ht="45" x14ac:dyDescent="0.2">
      <c r="A1876" s="68" t="s">
        <v>1357</v>
      </c>
      <c r="B1876" s="67" t="str">
        <f>VLOOKUP(A1876,'Orçamento Sintético'!$A:$H,2,0)</f>
        <v xml:space="preserve"> MPDFT0338 </v>
      </c>
      <c r="C1876" s="67" t="str">
        <f>VLOOKUP(A1876,'Orçamento Sintético'!$A:$H,3,0)</f>
        <v>Próprio</v>
      </c>
      <c r="D1876" s="68" t="str">
        <f>VLOOKUP(A1876,'Orçamento Sintético'!$A:$H,4,0)</f>
        <v>TIPO E: Luminária quadrada de embutir tipo painel led, 220VAC 12W, temperatura de cor 5000K a 5500K (branco frio), fluxo luminoso 1100lm (mín), fator de potência 0,92 (mín.), corpo em aço com pintura microtexturizada na cor branca e difusor em poliestireno translúcido. Fabricação Lumicenter EF74-E1200850.</v>
      </c>
      <c r="E1876" s="67" t="str">
        <f>VLOOKUP(A1876,'Orçamento Sintético'!$A:$H,5,0)</f>
        <v>un</v>
      </c>
      <c r="F1876" s="113"/>
      <c r="G1876" s="114"/>
      <c r="H1876" s="116">
        <f>SUM(H1877:H1883)</f>
        <v>243.35999999999999</v>
      </c>
    </row>
    <row r="1877" spans="1:8" x14ac:dyDescent="0.2">
      <c r="A1877" s="13" t="str">
        <f>VLOOKUP(B1877,'Insumos e Serviços'!$A:$F,3,0)</f>
        <v>Composição</v>
      </c>
      <c r="B1877" s="12" t="s">
        <v>3397</v>
      </c>
      <c r="C1877" s="12" t="str">
        <f>VLOOKUP(B1877,'Insumos e Serviços'!$A:$F,2,0)</f>
        <v>SINAPI</v>
      </c>
      <c r="D1877" s="13" t="str">
        <f>VLOOKUP(B1877,'Insumos e Serviços'!$A:$F,4,0)</f>
        <v>AUXILIAR DE ELETRICISTA COM ENCARGOS COMPLEMENTARES</v>
      </c>
      <c r="E1877" s="12" t="str">
        <f>VLOOKUP(B1877,'Insumos e Serviços'!$A:$F,5,0)</f>
        <v>H</v>
      </c>
      <c r="F1877" s="66">
        <v>0.52</v>
      </c>
      <c r="G1877" s="15">
        <f>VLOOKUP(B1877,'Insumos e Serviços'!$A:$F,6,0)</f>
        <v>18.28</v>
      </c>
      <c r="H1877" s="15">
        <f t="shared" ref="H1877:H1883" si="229">TRUNC(F1877*G1877,2)</f>
        <v>9.5</v>
      </c>
    </row>
    <row r="1878" spans="1:8" x14ac:dyDescent="0.2">
      <c r="A1878" s="13" t="str">
        <f>VLOOKUP(B1878,'Insumos e Serviços'!$A:$F,3,0)</f>
        <v>Composição</v>
      </c>
      <c r="B1878" s="12" t="s">
        <v>3399</v>
      </c>
      <c r="C1878" s="12" t="str">
        <f>VLOOKUP(B1878,'Insumos e Serviços'!$A:$F,2,0)</f>
        <v>SINAPI</v>
      </c>
      <c r="D1878" s="13" t="str">
        <f>VLOOKUP(B1878,'Insumos e Serviços'!$A:$F,4,0)</f>
        <v>ELETRICISTA COM ENCARGOS COMPLEMENTARES</v>
      </c>
      <c r="E1878" s="12" t="str">
        <f>VLOOKUP(B1878,'Insumos e Serviços'!$A:$F,5,0)</f>
        <v>H</v>
      </c>
      <c r="F1878" s="66">
        <v>0.7</v>
      </c>
      <c r="G1878" s="15">
        <f>VLOOKUP(B1878,'Insumos e Serviços'!$A:$F,6,0)</f>
        <v>23.44</v>
      </c>
      <c r="H1878" s="15">
        <f t="shared" si="229"/>
        <v>16.399999999999999</v>
      </c>
    </row>
    <row r="1879" spans="1:8" ht="22.5" x14ac:dyDescent="0.2">
      <c r="A1879" s="13" t="str">
        <f>VLOOKUP(B1879,'Insumos e Serviços'!$A:$F,3,0)</f>
        <v>Composição</v>
      </c>
      <c r="B1879" s="12" t="s">
        <v>3506</v>
      </c>
      <c r="C1879" s="12" t="str">
        <f>VLOOKUP(B1879,'Insumos e Serviços'!$A:$F,2,0)</f>
        <v>SINAPI</v>
      </c>
      <c r="D1879" s="13" t="str">
        <f>VLOOKUP(B1879,'Insumos e Serviços'!$A:$F,4,0)</f>
        <v>CONDULETE DE PVC, TIPO LL, PARA ELETRODUTO DE PVC SOLDÁVEL DN 20 MM (1/2''), APARENTE - FORNECIMENTO E INSTALAÇÃO. AF_11/2016</v>
      </c>
      <c r="E1879" s="12" t="str">
        <f>VLOOKUP(B1879,'Insumos e Serviços'!$A:$F,5,0)</f>
        <v>UN</v>
      </c>
      <c r="F1879" s="66">
        <v>1</v>
      </c>
      <c r="G1879" s="15">
        <f>VLOOKUP(B1879,'Insumos e Serviços'!$A:$F,6,0)</f>
        <v>24.17</v>
      </c>
      <c r="H1879" s="15">
        <f t="shared" si="229"/>
        <v>24.17</v>
      </c>
    </row>
    <row r="1880" spans="1:8" ht="22.5" x14ac:dyDescent="0.2">
      <c r="A1880" s="13" t="str">
        <f>VLOOKUP(B1880,'Insumos e Serviços'!$A:$F,3,0)</f>
        <v>Composição</v>
      </c>
      <c r="B1880" s="12" t="s">
        <v>3486</v>
      </c>
      <c r="C1880" s="12" t="str">
        <f>VLOOKUP(B1880,'Insumos e Serviços'!$A:$F,2,0)</f>
        <v>SINAPI</v>
      </c>
      <c r="D1880" s="13" t="str">
        <f>VLOOKUP(B1880,'Insumos e Serviços'!$A:$F,4,0)</f>
        <v>TOMADA ALTA DE EMBUTIR (1 MÓDULO), 2P+T 10 A, INCLUINDO SUPORTE E PLACA - FORNECIMENTO E INSTALAÇÃO. AF_12/2015</v>
      </c>
      <c r="E1880" s="12" t="str">
        <f>VLOOKUP(B1880,'Insumos e Serviços'!$A:$F,5,0)</f>
        <v>UN</v>
      </c>
      <c r="F1880" s="66">
        <v>1</v>
      </c>
      <c r="G1880" s="15">
        <f>VLOOKUP(B1880,'Insumos e Serviços'!$A:$F,6,0)</f>
        <v>34.22</v>
      </c>
      <c r="H1880" s="15">
        <f t="shared" si="229"/>
        <v>34.22</v>
      </c>
    </row>
    <row r="1881" spans="1:8" x14ac:dyDescent="0.2">
      <c r="A1881" s="13" t="str">
        <f>VLOOKUP(B1881,'Insumos e Serviços'!$A:$F,3,0)</f>
        <v>Insumo</v>
      </c>
      <c r="B1881" s="12" t="s">
        <v>2887</v>
      </c>
      <c r="C1881" s="12" t="str">
        <f>VLOOKUP(B1881,'Insumos e Serviços'!$A:$F,2,0)</f>
        <v>SINAPI</v>
      </c>
      <c r="D1881" s="13" t="str">
        <f>VLOOKUP(B1881,'Insumos e Serviços'!$A:$F,4,0)</f>
        <v>CABO FLEXIVEL PVC 750 V, 3 CONDUTORES DE 1,5 MM2</v>
      </c>
      <c r="E1881" s="12" t="str">
        <f>VLOOKUP(B1881,'Insumos e Serviços'!$A:$F,5,0)</f>
        <v>M</v>
      </c>
      <c r="F1881" s="66">
        <v>1.5</v>
      </c>
      <c r="G1881" s="15">
        <f>VLOOKUP(B1881,'Insumos e Serviços'!$A:$F,6,0)</f>
        <v>4.1500000000000004</v>
      </c>
      <c r="H1881" s="15">
        <f t="shared" si="229"/>
        <v>6.22</v>
      </c>
    </row>
    <row r="1882" spans="1:8" x14ac:dyDescent="0.2">
      <c r="A1882" s="13" t="str">
        <f>VLOOKUP(B1882,'Insumos e Serviços'!$A:$F,3,0)</f>
        <v>Insumo</v>
      </c>
      <c r="B1882" s="12" t="s">
        <v>2717</v>
      </c>
      <c r="C1882" s="12" t="str">
        <f>VLOOKUP(B1882,'Insumos e Serviços'!$A:$F,2,0)</f>
        <v>Próprio</v>
      </c>
      <c r="D1882" s="13" t="str">
        <f>VLOOKUP(B1882,'Insumos e Serviços'!$A:$F,4,0)</f>
        <v>Plug macho 2P+T para tomada</v>
      </c>
      <c r="E1882" s="12" t="str">
        <f>VLOOKUP(B1882,'Insumos e Serviços'!$A:$F,5,0)</f>
        <v>un</v>
      </c>
      <c r="F1882" s="66">
        <v>1</v>
      </c>
      <c r="G1882" s="15">
        <f>VLOOKUP(B1882,'Insumos e Serviços'!$A:$F,6,0)</f>
        <v>2.68</v>
      </c>
      <c r="H1882" s="15">
        <f t="shared" si="229"/>
        <v>2.68</v>
      </c>
    </row>
    <row r="1883" spans="1:8" ht="45.75" thickBot="1" x14ac:dyDescent="0.25">
      <c r="A1883" s="13" t="str">
        <f>VLOOKUP(B1883,'Insumos e Serviços'!$A:$F,3,0)</f>
        <v>Insumo</v>
      </c>
      <c r="B1883" s="12" t="s">
        <v>2668</v>
      </c>
      <c r="C1883" s="12" t="str">
        <f>VLOOKUP(B1883,'Insumos e Serviços'!$A:$F,2,0)</f>
        <v>Próprio</v>
      </c>
      <c r="D1883" s="13" t="str">
        <f>VLOOKUP(B1883,'Insumos e Serviços'!$A:$F,4,0)</f>
        <v>Luminária quadrada de embutir tipo painel led, 220VAC 12W, temperatura de cor 5000K a 5500K (branco frio), fluxo luminoso 1100lm (mín), fator de potência 0,92 (mín.), corpo em aço com pintura microtexturizada na cor branca e difusor em poliestireno translúcido. Fabricação Lumicenter EF74-E1200850</v>
      </c>
      <c r="E1883" s="12" t="str">
        <f>VLOOKUP(B1883,'Insumos e Serviços'!$A:$F,5,0)</f>
        <v>un</v>
      </c>
      <c r="F1883" s="66">
        <v>1</v>
      </c>
      <c r="G1883" s="15">
        <f>VLOOKUP(B1883,'Insumos e Serviços'!$A:$F,6,0)</f>
        <v>150.16999999999999</v>
      </c>
      <c r="H1883" s="15">
        <f t="shared" si="229"/>
        <v>150.16999999999999</v>
      </c>
    </row>
    <row r="1884" spans="1:8" ht="15" thickTop="1" x14ac:dyDescent="0.2">
      <c r="A1884" s="54"/>
      <c r="B1884" s="79"/>
      <c r="C1884" s="54"/>
      <c r="D1884" s="54"/>
      <c r="E1884" s="54"/>
      <c r="F1884" s="54"/>
      <c r="G1884" s="54"/>
      <c r="H1884" s="54"/>
    </row>
    <row r="1885" spans="1:8" ht="45" x14ac:dyDescent="0.2">
      <c r="A1885" s="68" t="s">
        <v>1360</v>
      </c>
      <c r="B1885" s="67" t="str">
        <f>VLOOKUP(A1885,'Orçamento Sintético'!$A:$H,2,0)</f>
        <v xml:space="preserve"> MPDFT0339 </v>
      </c>
      <c r="C1885" s="67" t="str">
        <f>VLOOKUP(A1885,'Orçamento Sintético'!$A:$H,3,0)</f>
        <v>Próprio</v>
      </c>
      <c r="D1885" s="68" t="str">
        <f>VLOOKUP(A1885,'Orçamento Sintético'!$A:$H,4,0)</f>
        <v>Copia da SINAPI (97589) - Tipo F: luminária tipo pendente para 1 lâmpada com base E27, corpo e canopla em alumínio repuxado com acabamento em pintura branca, cabo multiplexado com alma de aço regulável de até 2,00m de comprimento. Fabricação Lumidec PD01-P1E27</v>
      </c>
      <c r="E1885" s="67" t="str">
        <f>VLOOKUP(A1885,'Orçamento Sintético'!$A:$H,5,0)</f>
        <v>un</v>
      </c>
      <c r="F1885" s="113"/>
      <c r="G1885" s="114"/>
      <c r="H1885" s="116">
        <f>SUM(H1886:H1892)</f>
        <v>313.72000000000003</v>
      </c>
    </row>
    <row r="1886" spans="1:8" x14ac:dyDescent="0.2">
      <c r="A1886" s="13" t="str">
        <f>VLOOKUP(B1886,'Insumos e Serviços'!$A:$F,3,0)</f>
        <v>Composição</v>
      </c>
      <c r="B1886" s="12" t="s">
        <v>3397</v>
      </c>
      <c r="C1886" s="12" t="str">
        <f>VLOOKUP(B1886,'Insumos e Serviços'!$A:$F,2,0)</f>
        <v>SINAPI</v>
      </c>
      <c r="D1886" s="13" t="str">
        <f>VLOOKUP(B1886,'Insumos e Serviços'!$A:$F,4,0)</f>
        <v>AUXILIAR DE ELETRICISTA COM ENCARGOS COMPLEMENTARES</v>
      </c>
      <c r="E1886" s="12" t="str">
        <f>VLOOKUP(B1886,'Insumos e Serviços'!$A:$F,5,0)</f>
        <v>H</v>
      </c>
      <c r="F1886" s="66">
        <v>0.69</v>
      </c>
      <c r="G1886" s="15">
        <f>VLOOKUP(B1886,'Insumos e Serviços'!$A:$F,6,0)</f>
        <v>18.28</v>
      </c>
      <c r="H1886" s="15">
        <f t="shared" ref="H1886:H1892" si="230">TRUNC(F1886*G1886,2)</f>
        <v>12.61</v>
      </c>
    </row>
    <row r="1887" spans="1:8" x14ac:dyDescent="0.2">
      <c r="A1887" s="13" t="str">
        <f>VLOOKUP(B1887,'Insumos e Serviços'!$A:$F,3,0)</f>
        <v>Composição</v>
      </c>
      <c r="B1887" s="12" t="s">
        <v>3399</v>
      </c>
      <c r="C1887" s="12" t="str">
        <f>VLOOKUP(B1887,'Insumos e Serviços'!$A:$F,2,0)</f>
        <v>SINAPI</v>
      </c>
      <c r="D1887" s="13" t="str">
        <f>VLOOKUP(B1887,'Insumos e Serviços'!$A:$F,4,0)</f>
        <v>ELETRICISTA COM ENCARGOS COMPLEMENTARES</v>
      </c>
      <c r="E1887" s="12" t="str">
        <f>VLOOKUP(B1887,'Insumos e Serviços'!$A:$F,5,0)</f>
        <v>H</v>
      </c>
      <c r="F1887" s="66">
        <v>0.37</v>
      </c>
      <c r="G1887" s="15">
        <f>VLOOKUP(B1887,'Insumos e Serviços'!$A:$F,6,0)</f>
        <v>23.44</v>
      </c>
      <c r="H1887" s="15">
        <f t="shared" si="230"/>
        <v>8.67</v>
      </c>
    </row>
    <row r="1888" spans="1:8" ht="22.5" x14ac:dyDescent="0.2">
      <c r="A1888" s="13" t="str">
        <f>VLOOKUP(B1888,'Insumos e Serviços'!$A:$F,3,0)</f>
        <v>Composição</v>
      </c>
      <c r="B1888" s="12" t="s">
        <v>3506</v>
      </c>
      <c r="C1888" s="12" t="str">
        <f>VLOOKUP(B1888,'Insumos e Serviços'!$A:$F,2,0)</f>
        <v>SINAPI</v>
      </c>
      <c r="D1888" s="13" t="str">
        <f>VLOOKUP(B1888,'Insumos e Serviços'!$A:$F,4,0)</f>
        <v>CONDULETE DE PVC, TIPO LL, PARA ELETRODUTO DE PVC SOLDÁVEL DN 20 MM (1/2''), APARENTE - FORNECIMENTO E INSTALAÇÃO. AF_11/2016</v>
      </c>
      <c r="E1888" s="12" t="str">
        <f>VLOOKUP(B1888,'Insumos e Serviços'!$A:$F,5,0)</f>
        <v>UN</v>
      </c>
      <c r="F1888" s="66">
        <v>1</v>
      </c>
      <c r="G1888" s="15">
        <f>VLOOKUP(B1888,'Insumos e Serviços'!$A:$F,6,0)</f>
        <v>24.17</v>
      </c>
      <c r="H1888" s="15">
        <f t="shared" si="230"/>
        <v>24.17</v>
      </c>
    </row>
    <row r="1889" spans="1:8" ht="22.5" x14ac:dyDescent="0.2">
      <c r="A1889" s="13" t="str">
        <f>VLOOKUP(B1889,'Insumos e Serviços'!$A:$F,3,0)</f>
        <v>Composição</v>
      </c>
      <c r="B1889" s="12" t="s">
        <v>3486</v>
      </c>
      <c r="C1889" s="12" t="str">
        <f>VLOOKUP(B1889,'Insumos e Serviços'!$A:$F,2,0)</f>
        <v>SINAPI</v>
      </c>
      <c r="D1889" s="13" t="str">
        <f>VLOOKUP(B1889,'Insumos e Serviços'!$A:$F,4,0)</f>
        <v>TOMADA ALTA DE EMBUTIR (1 MÓDULO), 2P+T 10 A, INCLUINDO SUPORTE E PLACA - FORNECIMENTO E INSTALAÇÃO. AF_12/2015</v>
      </c>
      <c r="E1889" s="12" t="str">
        <f>VLOOKUP(B1889,'Insumos e Serviços'!$A:$F,5,0)</f>
        <v>UN</v>
      </c>
      <c r="F1889" s="66">
        <v>1</v>
      </c>
      <c r="G1889" s="15">
        <f>VLOOKUP(B1889,'Insumos e Serviços'!$A:$F,6,0)</f>
        <v>34.22</v>
      </c>
      <c r="H1889" s="15">
        <f t="shared" si="230"/>
        <v>34.22</v>
      </c>
    </row>
    <row r="1890" spans="1:8" ht="33.75" x14ac:dyDescent="0.2">
      <c r="A1890" s="13" t="str">
        <f>VLOOKUP(B1890,'Insumos e Serviços'!$A:$F,3,0)</f>
        <v>Insumo</v>
      </c>
      <c r="B1890" s="12" t="s">
        <v>2705</v>
      </c>
      <c r="C1890" s="12" t="str">
        <f>VLOOKUP(B1890,'Insumos e Serviços'!$A:$F,2,0)</f>
        <v>Próprio</v>
      </c>
      <c r="D1890" s="13" t="str">
        <f>VLOOKUP(B1890,'Insumos e Serviços'!$A:$F,4,0)</f>
        <v>Luminária tipo pendente para 1 lâmpada com base E27, corpo e canopla em alumínio repuxado com acabamento em pintura branca, cabo multiplexado com alma de aço regulável de até 2,00m de comprimento.Fabricação Lumidec PD01-P1E27</v>
      </c>
      <c r="E1890" s="12" t="str">
        <f>VLOOKUP(B1890,'Insumos e Serviços'!$A:$F,5,0)</f>
        <v>un</v>
      </c>
      <c r="F1890" s="66">
        <v>1</v>
      </c>
      <c r="G1890" s="15">
        <f>VLOOKUP(B1890,'Insumos e Serviços'!$A:$F,6,0)</f>
        <v>206.19</v>
      </c>
      <c r="H1890" s="15">
        <f t="shared" si="230"/>
        <v>206.19</v>
      </c>
    </row>
    <row r="1891" spans="1:8" ht="22.5" x14ac:dyDescent="0.2">
      <c r="A1891" s="13" t="str">
        <f>VLOOKUP(B1891,'Insumos e Serviços'!$A:$F,3,0)</f>
        <v>Insumo</v>
      </c>
      <c r="B1891" s="12" t="s">
        <v>2393</v>
      </c>
      <c r="C1891" s="12" t="str">
        <f>VLOOKUP(B1891,'Insumos e Serviços'!$A:$F,2,0)</f>
        <v>Próprio</v>
      </c>
      <c r="D1891" s="13" t="str">
        <f>VLOOKUP(B1891,'Insumos e Serviços'!$A:$F,4,0)</f>
        <v>Lâmpada bulbo LED E27, 220VAC 15W, temperatura de cor 2700K a 3000K (branco quente), fluxo luminoso 1300lm (mín), fator de potência 0,92 (mín). Fabricação OL Iluminação A815B3AO</v>
      </c>
      <c r="E1891" s="12" t="str">
        <f>VLOOKUP(B1891,'Insumos e Serviços'!$A:$F,5,0)</f>
        <v>un</v>
      </c>
      <c r="F1891" s="66">
        <v>1</v>
      </c>
      <c r="G1891" s="15">
        <f>VLOOKUP(B1891,'Insumos e Serviços'!$A:$F,6,0)</f>
        <v>25.18</v>
      </c>
      <c r="H1891" s="15">
        <f t="shared" si="230"/>
        <v>25.18</v>
      </c>
    </row>
    <row r="1892" spans="1:8" ht="15" thickBot="1" x14ac:dyDescent="0.25">
      <c r="A1892" s="13" t="str">
        <f>VLOOKUP(B1892,'Insumos e Serviços'!$A:$F,3,0)</f>
        <v>Insumo</v>
      </c>
      <c r="B1892" s="12" t="s">
        <v>2717</v>
      </c>
      <c r="C1892" s="12" t="str">
        <f>VLOOKUP(B1892,'Insumos e Serviços'!$A:$F,2,0)</f>
        <v>Próprio</v>
      </c>
      <c r="D1892" s="13" t="str">
        <f>VLOOKUP(B1892,'Insumos e Serviços'!$A:$F,4,0)</f>
        <v>Plug macho 2P+T para tomada</v>
      </c>
      <c r="E1892" s="12" t="str">
        <f>VLOOKUP(B1892,'Insumos e Serviços'!$A:$F,5,0)</f>
        <v>un</v>
      </c>
      <c r="F1892" s="66">
        <v>1</v>
      </c>
      <c r="G1892" s="15">
        <f>VLOOKUP(B1892,'Insumos e Serviços'!$A:$F,6,0)</f>
        <v>2.68</v>
      </c>
      <c r="H1892" s="15">
        <f t="shared" si="230"/>
        <v>2.68</v>
      </c>
    </row>
    <row r="1893" spans="1:8" ht="15" thickTop="1" x14ac:dyDescent="0.2">
      <c r="A1893" s="54"/>
      <c r="B1893" s="79"/>
      <c r="C1893" s="54"/>
      <c r="D1893" s="54"/>
      <c r="E1893" s="54"/>
      <c r="F1893" s="54"/>
      <c r="G1893" s="54"/>
      <c r="H1893" s="54"/>
    </row>
    <row r="1894" spans="1:8" ht="33.75" x14ac:dyDescent="0.2">
      <c r="A1894" s="68" t="s">
        <v>1363</v>
      </c>
      <c r="B1894" s="67" t="str">
        <f>VLOOKUP(A1894,'Orçamento Sintético'!$A:$H,2,0)</f>
        <v xml:space="preserve"> MPDFT0340 </v>
      </c>
      <c r="C1894" s="67" t="str">
        <f>VLOOKUP(A1894,'Orçamento Sintético'!$A:$H,3,0)</f>
        <v>Próprio</v>
      </c>
      <c r="D1894" s="68" t="str">
        <f>VLOOKUP(A1894,'Orçamento Sintético'!$A:$H,4,0)</f>
        <v>Copia da SINAPI (97608) - Tipo G: luminária tipo arandela “tartaruga”, em alumínio injetado com acabamento na cor branca, com difusor em vidro, grade de proteção e borracha de vedação, para lâmpadas com base E27. Fabricação Lumicenter EX02-S</v>
      </c>
      <c r="E1894" s="67" t="str">
        <f>VLOOKUP(A1894,'Orçamento Sintético'!$A:$H,5,0)</f>
        <v>un</v>
      </c>
      <c r="F1894" s="113"/>
      <c r="G1894" s="114"/>
      <c r="H1894" s="116">
        <f>SUM(H1895:H1902)</f>
        <v>197.04999999999998</v>
      </c>
    </row>
    <row r="1895" spans="1:8" x14ac:dyDescent="0.2">
      <c r="A1895" s="13" t="str">
        <f>VLOOKUP(B1895,'Insumos e Serviços'!$A:$F,3,0)</f>
        <v>Composição</v>
      </c>
      <c r="B1895" s="12" t="s">
        <v>3397</v>
      </c>
      <c r="C1895" s="12" t="str">
        <f>VLOOKUP(B1895,'Insumos e Serviços'!$A:$F,2,0)</f>
        <v>SINAPI</v>
      </c>
      <c r="D1895" s="13" t="str">
        <f>VLOOKUP(B1895,'Insumos e Serviços'!$A:$F,4,0)</f>
        <v>AUXILIAR DE ELETRICISTA COM ENCARGOS COMPLEMENTARES</v>
      </c>
      <c r="E1895" s="12" t="str">
        <f>VLOOKUP(B1895,'Insumos e Serviços'!$A:$F,5,0)</f>
        <v>H</v>
      </c>
      <c r="F1895" s="66">
        <v>0.46</v>
      </c>
      <c r="G1895" s="15">
        <f>VLOOKUP(B1895,'Insumos e Serviços'!$A:$F,6,0)</f>
        <v>18.28</v>
      </c>
      <c r="H1895" s="15">
        <f t="shared" ref="H1895:H1902" si="231">TRUNC(F1895*G1895,2)</f>
        <v>8.4</v>
      </c>
    </row>
    <row r="1896" spans="1:8" x14ac:dyDescent="0.2">
      <c r="A1896" s="13" t="str">
        <f>VLOOKUP(B1896,'Insumos e Serviços'!$A:$F,3,0)</f>
        <v>Composição</v>
      </c>
      <c r="B1896" s="12" t="s">
        <v>3399</v>
      </c>
      <c r="C1896" s="12" t="str">
        <f>VLOOKUP(B1896,'Insumos e Serviços'!$A:$F,2,0)</f>
        <v>SINAPI</v>
      </c>
      <c r="D1896" s="13" t="str">
        <f>VLOOKUP(B1896,'Insumos e Serviços'!$A:$F,4,0)</f>
        <v>ELETRICISTA COM ENCARGOS COMPLEMENTARES</v>
      </c>
      <c r="E1896" s="12" t="str">
        <f>VLOOKUP(B1896,'Insumos e Serviços'!$A:$F,5,0)</f>
        <v>H</v>
      </c>
      <c r="F1896" s="66">
        <v>0.78</v>
      </c>
      <c r="G1896" s="15">
        <f>VLOOKUP(B1896,'Insumos e Serviços'!$A:$F,6,0)</f>
        <v>23.44</v>
      </c>
      <c r="H1896" s="15">
        <f t="shared" si="231"/>
        <v>18.28</v>
      </c>
    </row>
    <row r="1897" spans="1:8" ht="22.5" x14ac:dyDescent="0.2">
      <c r="A1897" s="13" t="str">
        <f>VLOOKUP(B1897,'Insumos e Serviços'!$A:$F,3,0)</f>
        <v>Composição</v>
      </c>
      <c r="B1897" s="12" t="s">
        <v>3506</v>
      </c>
      <c r="C1897" s="12" t="str">
        <f>VLOOKUP(B1897,'Insumos e Serviços'!$A:$F,2,0)</f>
        <v>SINAPI</v>
      </c>
      <c r="D1897" s="13" t="str">
        <f>VLOOKUP(B1897,'Insumos e Serviços'!$A:$F,4,0)</f>
        <v>CONDULETE DE PVC, TIPO LL, PARA ELETRODUTO DE PVC SOLDÁVEL DN 20 MM (1/2''), APARENTE - FORNECIMENTO E INSTALAÇÃO. AF_11/2016</v>
      </c>
      <c r="E1897" s="12" t="str">
        <f>VLOOKUP(B1897,'Insumos e Serviços'!$A:$F,5,0)</f>
        <v>UN</v>
      </c>
      <c r="F1897" s="66">
        <v>1</v>
      </c>
      <c r="G1897" s="15">
        <f>VLOOKUP(B1897,'Insumos e Serviços'!$A:$F,6,0)</f>
        <v>24.17</v>
      </c>
      <c r="H1897" s="15">
        <f t="shared" si="231"/>
        <v>24.17</v>
      </c>
    </row>
    <row r="1898" spans="1:8" ht="22.5" x14ac:dyDescent="0.2">
      <c r="A1898" s="13" t="str">
        <f>VLOOKUP(B1898,'Insumos e Serviços'!$A:$F,3,0)</f>
        <v>Composição</v>
      </c>
      <c r="B1898" s="12" t="s">
        <v>3486</v>
      </c>
      <c r="C1898" s="12" t="str">
        <f>VLOOKUP(B1898,'Insumos e Serviços'!$A:$F,2,0)</f>
        <v>SINAPI</v>
      </c>
      <c r="D1898" s="13" t="str">
        <f>VLOOKUP(B1898,'Insumos e Serviços'!$A:$F,4,0)</f>
        <v>TOMADA ALTA DE EMBUTIR (1 MÓDULO), 2P+T 10 A, INCLUINDO SUPORTE E PLACA - FORNECIMENTO E INSTALAÇÃO. AF_12/2015</v>
      </c>
      <c r="E1898" s="12" t="str">
        <f>VLOOKUP(B1898,'Insumos e Serviços'!$A:$F,5,0)</f>
        <v>UN</v>
      </c>
      <c r="F1898" s="66">
        <v>1</v>
      </c>
      <c r="G1898" s="15">
        <f>VLOOKUP(B1898,'Insumos e Serviços'!$A:$F,6,0)</f>
        <v>34.22</v>
      </c>
      <c r="H1898" s="15">
        <f t="shared" si="231"/>
        <v>34.22</v>
      </c>
    </row>
    <row r="1899" spans="1:8" ht="33.75" x14ac:dyDescent="0.2">
      <c r="A1899" s="13" t="str">
        <f>VLOOKUP(B1899,'Insumos e Serviços'!$A:$F,3,0)</f>
        <v>Insumo</v>
      </c>
      <c r="B1899" s="12" t="s">
        <v>2676</v>
      </c>
      <c r="C1899" s="12" t="str">
        <f>VLOOKUP(B1899,'Insumos e Serviços'!$A:$F,2,0)</f>
        <v>Próprio</v>
      </c>
      <c r="D1899" s="13" t="str">
        <f>VLOOKUP(B1899,'Insumos e Serviços'!$A:$F,4,0)</f>
        <v>Luminária "tartaruga" de sobrepor para 1 lâmpada fluorescente compacta integrada 23W, corpo em alumínio injetado, borracha de vedação, difusor em vidro prensado e grade frontal de proteção, fab. Lumidec EX02-S1E27</v>
      </c>
      <c r="E1899" s="12" t="str">
        <f>VLOOKUP(B1899,'Insumos e Serviços'!$A:$F,5,0)</f>
        <v>un</v>
      </c>
      <c r="F1899" s="66">
        <v>1</v>
      </c>
      <c r="G1899" s="15">
        <f>VLOOKUP(B1899,'Insumos e Serviços'!$A:$F,6,0)</f>
        <v>92.91</v>
      </c>
      <c r="H1899" s="15">
        <f t="shared" si="231"/>
        <v>92.91</v>
      </c>
    </row>
    <row r="1900" spans="1:8" ht="22.5" x14ac:dyDescent="0.2">
      <c r="A1900" s="13" t="str">
        <f>VLOOKUP(B1900,'Insumos e Serviços'!$A:$F,3,0)</f>
        <v>Insumo</v>
      </c>
      <c r="B1900" s="12" t="s">
        <v>2354</v>
      </c>
      <c r="C1900" s="12" t="str">
        <f>VLOOKUP(B1900,'Insumos e Serviços'!$A:$F,2,0)</f>
        <v>Próprio</v>
      </c>
      <c r="D1900" s="13" t="str">
        <f>VLOOKUP(B1900,'Insumos e Serviços'!$A:$F,4,0)</f>
        <v>Lâmpada bulbo LED E27 220VAC 12W, temperatura de cor 6000K a 6500K (branco frio), fluxo luminoso 1200lm (mín), fator de potência 0,92 (mín), modelo A712B6AO, marca Ol Iluminação</v>
      </c>
      <c r="E1900" s="12" t="str">
        <f>VLOOKUP(B1900,'Insumos e Serviços'!$A:$F,5,0)</f>
        <v>un</v>
      </c>
      <c r="F1900" s="66">
        <v>1</v>
      </c>
      <c r="G1900" s="15">
        <f>VLOOKUP(B1900,'Insumos e Serviços'!$A:$F,6,0)</f>
        <v>10.17</v>
      </c>
      <c r="H1900" s="15">
        <f t="shared" si="231"/>
        <v>10.17</v>
      </c>
    </row>
    <row r="1901" spans="1:8" x14ac:dyDescent="0.2">
      <c r="A1901" s="13" t="str">
        <f>VLOOKUP(B1901,'Insumos e Serviços'!$A:$F,3,0)</f>
        <v>Insumo</v>
      </c>
      <c r="B1901" s="12" t="s">
        <v>2887</v>
      </c>
      <c r="C1901" s="12" t="str">
        <f>VLOOKUP(B1901,'Insumos e Serviços'!$A:$F,2,0)</f>
        <v>SINAPI</v>
      </c>
      <c r="D1901" s="13" t="str">
        <f>VLOOKUP(B1901,'Insumos e Serviços'!$A:$F,4,0)</f>
        <v>CABO FLEXIVEL PVC 750 V, 3 CONDUTORES DE 1,5 MM2</v>
      </c>
      <c r="E1901" s="12" t="str">
        <f>VLOOKUP(B1901,'Insumos e Serviços'!$A:$F,5,0)</f>
        <v>M</v>
      </c>
      <c r="F1901" s="66">
        <v>1.5</v>
      </c>
      <c r="G1901" s="15">
        <f>VLOOKUP(B1901,'Insumos e Serviços'!$A:$F,6,0)</f>
        <v>4.1500000000000004</v>
      </c>
      <c r="H1901" s="15">
        <f t="shared" si="231"/>
        <v>6.22</v>
      </c>
    </row>
    <row r="1902" spans="1:8" ht="15" thickBot="1" x14ac:dyDescent="0.25">
      <c r="A1902" s="13" t="str">
        <f>VLOOKUP(B1902,'Insumos e Serviços'!$A:$F,3,0)</f>
        <v>Insumo</v>
      </c>
      <c r="B1902" s="12" t="s">
        <v>2717</v>
      </c>
      <c r="C1902" s="12" t="str">
        <f>VLOOKUP(B1902,'Insumos e Serviços'!$A:$F,2,0)</f>
        <v>Próprio</v>
      </c>
      <c r="D1902" s="13" t="str">
        <f>VLOOKUP(B1902,'Insumos e Serviços'!$A:$F,4,0)</f>
        <v>Plug macho 2P+T para tomada</v>
      </c>
      <c r="E1902" s="12" t="str">
        <f>VLOOKUP(B1902,'Insumos e Serviços'!$A:$F,5,0)</f>
        <v>un</v>
      </c>
      <c r="F1902" s="66">
        <v>1</v>
      </c>
      <c r="G1902" s="15">
        <f>VLOOKUP(B1902,'Insumos e Serviços'!$A:$F,6,0)</f>
        <v>2.68</v>
      </c>
      <c r="H1902" s="15">
        <f t="shared" si="231"/>
        <v>2.68</v>
      </c>
    </row>
    <row r="1903" spans="1:8" ht="15" thickTop="1" x14ac:dyDescent="0.2">
      <c r="A1903" s="54"/>
      <c r="B1903" s="79"/>
      <c r="C1903" s="54"/>
      <c r="D1903" s="54"/>
      <c r="E1903" s="54"/>
      <c r="F1903" s="54"/>
      <c r="G1903" s="54"/>
      <c r="H1903" s="54"/>
    </row>
    <row r="1904" spans="1:8" ht="56.25" x14ac:dyDescent="0.2">
      <c r="A1904" s="68" t="s">
        <v>1366</v>
      </c>
      <c r="B1904" s="67" t="str">
        <f>VLOOKUP(A1904,'Orçamento Sintético'!$A:$H,2,0)</f>
        <v xml:space="preserve"> MPDFT0341 </v>
      </c>
      <c r="C1904" s="67" t="str">
        <f>VLOOKUP(A1904,'Orçamento Sintético'!$A:$H,3,0)</f>
        <v>Próprio</v>
      </c>
      <c r="D1904" s="68" t="str">
        <f>VLOOKUP(A1904,'Orçamento Sintético'!$A:$H,4,0)</f>
        <v>Copia da SINAPI (100619) - Tipo H: Poste para iluminação externa, com corpo em alumínio na cor preta e refletor em acrílico transparente, duas pétalas com lâmpada LED integrada de 40W/220VAC cada, fator de potência 0,92 (mín), temperatura de cor 4000K (branco médio), 7000lm ou superior, abertura de facho 120°, altura aproximada da base à lâmpada igual 3000mm. Fabricação Everlight Urban 80W</v>
      </c>
      <c r="E1904" s="67" t="str">
        <f>VLOOKUP(A1904,'Orçamento Sintético'!$A:$H,5,0)</f>
        <v>UN</v>
      </c>
      <c r="F1904" s="113"/>
      <c r="G1904" s="114"/>
      <c r="H1904" s="116">
        <f>SUM(H1905:H1909)</f>
        <v>3692.8199999999997</v>
      </c>
    </row>
    <row r="1905" spans="1:8" x14ac:dyDescent="0.2">
      <c r="A1905" s="13" t="str">
        <f>VLOOKUP(B1905,'Insumos e Serviços'!$A:$F,3,0)</f>
        <v>Composição</v>
      </c>
      <c r="B1905" s="12" t="s">
        <v>3397</v>
      </c>
      <c r="C1905" s="12" t="str">
        <f>VLOOKUP(B1905,'Insumos e Serviços'!$A:$F,2,0)</f>
        <v>SINAPI</v>
      </c>
      <c r="D1905" s="13" t="str">
        <f>VLOOKUP(B1905,'Insumos e Serviços'!$A:$F,4,0)</f>
        <v>AUXILIAR DE ELETRICISTA COM ENCARGOS COMPLEMENTARES</v>
      </c>
      <c r="E1905" s="12" t="str">
        <f>VLOOKUP(B1905,'Insumos e Serviços'!$A:$F,5,0)</f>
        <v>H</v>
      </c>
      <c r="F1905" s="66">
        <v>1.0580000000000001</v>
      </c>
      <c r="G1905" s="15">
        <f>VLOOKUP(B1905,'Insumos e Serviços'!$A:$F,6,0)</f>
        <v>18.28</v>
      </c>
      <c r="H1905" s="15">
        <f t="shared" ref="H1905:H1909" si="232">TRUNC(F1905*G1905,2)</f>
        <v>19.34</v>
      </c>
    </row>
    <row r="1906" spans="1:8" x14ac:dyDescent="0.2">
      <c r="A1906" s="13" t="str">
        <f>VLOOKUP(B1906,'Insumos e Serviços'!$A:$F,3,0)</f>
        <v>Composição</v>
      </c>
      <c r="B1906" s="12" t="s">
        <v>3399</v>
      </c>
      <c r="C1906" s="12" t="str">
        <f>VLOOKUP(B1906,'Insumos e Serviços'!$A:$F,2,0)</f>
        <v>SINAPI</v>
      </c>
      <c r="D1906" s="13" t="str">
        <f>VLOOKUP(B1906,'Insumos e Serviços'!$A:$F,4,0)</f>
        <v>ELETRICISTA COM ENCARGOS COMPLEMENTARES</v>
      </c>
      <c r="E1906" s="12" t="str">
        <f>VLOOKUP(B1906,'Insumos e Serviços'!$A:$F,5,0)</f>
        <v>H</v>
      </c>
      <c r="F1906" s="66">
        <v>3.4369999999999998</v>
      </c>
      <c r="G1906" s="15">
        <f>VLOOKUP(B1906,'Insumos e Serviços'!$A:$F,6,0)</f>
        <v>23.44</v>
      </c>
      <c r="H1906" s="15">
        <f t="shared" si="232"/>
        <v>80.56</v>
      </c>
    </row>
    <row r="1907" spans="1:8" x14ac:dyDescent="0.2">
      <c r="A1907" s="13" t="str">
        <f>VLOOKUP(B1907,'Insumos e Serviços'!$A:$F,3,0)</f>
        <v>Insumo</v>
      </c>
      <c r="B1907" s="12" t="s">
        <v>2595</v>
      </c>
      <c r="C1907" s="12" t="str">
        <f>VLOOKUP(B1907,'Insumos e Serviços'!$A:$F,2,0)</f>
        <v>SINAPI</v>
      </c>
      <c r="D1907" s="13" t="str">
        <f>VLOOKUP(B1907,'Insumos e Serviços'!$A:$F,4,0)</f>
        <v>CHUMBADOR DE ACO, DIAMETRO 5/8", COMPRIMENTO 6", COM PORCA</v>
      </c>
      <c r="E1907" s="12" t="str">
        <f>VLOOKUP(B1907,'Insumos e Serviços'!$A:$F,5,0)</f>
        <v>UN</v>
      </c>
      <c r="F1907" s="66">
        <v>4</v>
      </c>
      <c r="G1907" s="15">
        <f>VLOOKUP(B1907,'Insumos e Serviços'!$A:$F,6,0)</f>
        <v>12.05</v>
      </c>
      <c r="H1907" s="15">
        <f t="shared" si="232"/>
        <v>48.2</v>
      </c>
    </row>
    <row r="1908" spans="1:8" ht="56.25" x14ac:dyDescent="0.2">
      <c r="A1908" s="13" t="str">
        <f>VLOOKUP(B1908,'Insumos e Serviços'!$A:$F,3,0)</f>
        <v>Insumo</v>
      </c>
      <c r="B1908" s="12" t="s">
        <v>3293</v>
      </c>
      <c r="C1908" s="12" t="str">
        <f>VLOOKUP(B1908,'Insumos e Serviços'!$A:$F,2,0)</f>
        <v>Próprio</v>
      </c>
      <c r="D1908" s="13" t="str">
        <f>VLOOKUP(B1908,'Insumos e Serviços'!$A:$F,4,0)</f>
        <v>Poste para iluminação externa, com corpo em alumínio na cor preta e refletor em acrílico transparente, duas pétalas com lâmpada LED integrada de 40W/220VAC cada, fator de potência 0,92 (mín), temperatura de cor 4000K (branco médio), 7000lm ou superior, abertura de facho 120°, altura aproximada da base à lâmpada igual 3000mm. Fabricação Everlight Urban 80W</v>
      </c>
      <c r="E1908" s="12" t="str">
        <f>VLOOKUP(B1908,'Insumos e Serviços'!$A:$F,5,0)</f>
        <v>un</v>
      </c>
      <c r="F1908" s="66">
        <v>1</v>
      </c>
      <c r="G1908" s="15">
        <f>VLOOKUP(B1908,'Insumos e Serviços'!$A:$F,6,0)</f>
        <v>3530.2</v>
      </c>
      <c r="H1908" s="15">
        <f t="shared" si="232"/>
        <v>3530.2</v>
      </c>
    </row>
    <row r="1909" spans="1:8" ht="15" thickBot="1" x14ac:dyDescent="0.25">
      <c r="A1909" s="13" t="str">
        <f>VLOOKUP(B1909,'Insumos e Serviços'!$A:$F,3,0)</f>
        <v>Insumo</v>
      </c>
      <c r="B1909" s="12" t="s">
        <v>2887</v>
      </c>
      <c r="C1909" s="12" t="str">
        <f>VLOOKUP(B1909,'Insumos e Serviços'!$A:$F,2,0)</f>
        <v>SINAPI</v>
      </c>
      <c r="D1909" s="13" t="str">
        <f>VLOOKUP(B1909,'Insumos e Serviços'!$A:$F,4,0)</f>
        <v>CABO FLEXIVEL PVC 750 V, 3 CONDUTORES DE 1,5 MM2</v>
      </c>
      <c r="E1909" s="12" t="str">
        <f>VLOOKUP(B1909,'Insumos e Serviços'!$A:$F,5,0)</f>
        <v>M</v>
      </c>
      <c r="F1909" s="66">
        <v>3.5</v>
      </c>
      <c r="G1909" s="15">
        <f>VLOOKUP(B1909,'Insumos e Serviços'!$A:$F,6,0)</f>
        <v>4.1500000000000004</v>
      </c>
      <c r="H1909" s="15">
        <f t="shared" si="232"/>
        <v>14.52</v>
      </c>
    </row>
    <row r="1910" spans="1:8" ht="15" thickTop="1" x14ac:dyDescent="0.2">
      <c r="A1910" s="54"/>
      <c r="B1910" s="79"/>
      <c r="C1910" s="54"/>
      <c r="D1910" s="54"/>
      <c r="E1910" s="54"/>
      <c r="F1910" s="54"/>
      <c r="G1910" s="54"/>
      <c r="H1910" s="54"/>
    </row>
    <row r="1911" spans="1:8" ht="56.25" x14ac:dyDescent="0.2">
      <c r="A1911" s="68" t="s">
        <v>1369</v>
      </c>
      <c r="B1911" s="67" t="str">
        <f>VLOOKUP(A1911,'Orçamento Sintético'!$A:$H,2,0)</f>
        <v xml:space="preserve"> MPDFT0342 </v>
      </c>
      <c r="C1911" s="67" t="str">
        <f>VLOOKUP(A1911,'Orçamento Sintético'!$A:$H,3,0)</f>
        <v>Próprio</v>
      </c>
      <c r="D1911" s="68" t="str">
        <f>VLOOKUP(A1911,'Orçamento Sintético'!$A:$H,4,0)</f>
        <v>Copia da SBC (060000) - Tipo I: luminária circular de embutir no piso, com corpo em alumínio na cor preta e refletor em vidro temperado transparente, com lâmpada LED integrada de 3,5W/220VAC, fator de potência 0,92 (mín), temperatura de cor 3000K (branco quente), fluxo luminoso 200lm (mín.), abertura de facho 25°, diâmetro externo aproximado igual a 75mm. Fabricação Everlight Small</v>
      </c>
      <c r="E1911" s="67" t="str">
        <f>VLOOKUP(A1911,'Orçamento Sintético'!$A:$H,5,0)</f>
        <v>UN</v>
      </c>
      <c r="F1911" s="113"/>
      <c r="G1911" s="114"/>
      <c r="H1911" s="116">
        <f>SUM(H1912:H1914)</f>
        <v>210.99</v>
      </c>
    </row>
    <row r="1912" spans="1:8" x14ac:dyDescent="0.2">
      <c r="A1912" s="13" t="str">
        <f>VLOOKUP(B1912,'Insumos e Serviços'!$A:$F,3,0)</f>
        <v>Composição</v>
      </c>
      <c r="B1912" s="12" t="s">
        <v>3399</v>
      </c>
      <c r="C1912" s="12" t="str">
        <f>VLOOKUP(B1912,'Insumos e Serviços'!$A:$F,2,0)</f>
        <v>SINAPI</v>
      </c>
      <c r="D1912" s="13" t="str">
        <f>VLOOKUP(B1912,'Insumos e Serviços'!$A:$F,4,0)</f>
        <v>ELETRICISTA COM ENCARGOS COMPLEMENTARES</v>
      </c>
      <c r="E1912" s="12" t="str">
        <f>VLOOKUP(B1912,'Insumos e Serviços'!$A:$F,5,0)</f>
        <v>H</v>
      </c>
      <c r="F1912" s="66">
        <v>0.82499999999999996</v>
      </c>
      <c r="G1912" s="15">
        <f>VLOOKUP(B1912,'Insumos e Serviços'!$A:$F,6,0)</f>
        <v>23.44</v>
      </c>
      <c r="H1912" s="15">
        <f t="shared" ref="H1912:H1914" si="233">TRUNC(F1912*G1912,2)</f>
        <v>19.329999999999998</v>
      </c>
    </row>
    <row r="1913" spans="1:8" x14ac:dyDescent="0.2">
      <c r="A1913" s="13" t="str">
        <f>VLOOKUP(B1913,'Insumos e Serviços'!$A:$F,3,0)</f>
        <v>Composição</v>
      </c>
      <c r="B1913" s="12" t="s">
        <v>3379</v>
      </c>
      <c r="C1913" s="12" t="str">
        <f>VLOOKUP(B1913,'Insumos e Serviços'!$A:$F,2,0)</f>
        <v>SINAPI</v>
      </c>
      <c r="D1913" s="13" t="str">
        <f>VLOOKUP(B1913,'Insumos e Serviços'!$A:$F,4,0)</f>
        <v>SERVENTE COM ENCARGOS COMPLEMENTARES</v>
      </c>
      <c r="E1913" s="12" t="str">
        <f>VLOOKUP(B1913,'Insumos e Serviços'!$A:$F,5,0)</f>
        <v>H</v>
      </c>
      <c r="F1913" s="66">
        <v>0.82499999999999996</v>
      </c>
      <c r="G1913" s="15">
        <f>VLOOKUP(B1913,'Insumos e Serviços'!$A:$F,6,0)</f>
        <v>17.170000000000002</v>
      </c>
      <c r="H1913" s="15">
        <f t="shared" si="233"/>
        <v>14.16</v>
      </c>
    </row>
    <row r="1914" spans="1:8" ht="45.75" thickBot="1" x14ac:dyDescent="0.25">
      <c r="A1914" s="13" t="str">
        <f>VLOOKUP(B1914,'Insumos e Serviços'!$A:$F,3,0)</f>
        <v>Insumo</v>
      </c>
      <c r="B1914" s="12" t="s">
        <v>3055</v>
      </c>
      <c r="C1914" s="12" t="str">
        <f>VLOOKUP(B1914,'Insumos e Serviços'!$A:$F,2,0)</f>
        <v>Próprio</v>
      </c>
      <c r="D1914" s="13" t="str">
        <f>VLOOKUP(B1914,'Insumos e Serviços'!$A:$F,4,0)</f>
        <v>Luminária circular de embutir no piso, com corpo em alumínio na cor preta e refletor em vidro temperado transparente, com lâmpada LED integrada de 3,5W/220VAC, fator de potência 0,92 (mín), temperatura de cor 3000K (branco quente), fluxo luminoso 200lm (mín.), abertura de facho 25°, diâmetro externo aproximado igual a 75mm. Fabricação Everlight Small</v>
      </c>
      <c r="E1914" s="12" t="str">
        <f>VLOOKUP(B1914,'Insumos e Serviços'!$A:$F,5,0)</f>
        <v>un</v>
      </c>
      <c r="F1914" s="66">
        <v>1</v>
      </c>
      <c r="G1914" s="15">
        <f>VLOOKUP(B1914,'Insumos e Serviços'!$A:$F,6,0)</f>
        <v>177.5</v>
      </c>
      <c r="H1914" s="15">
        <f t="shared" si="233"/>
        <v>177.5</v>
      </c>
    </row>
    <row r="1915" spans="1:8" ht="15" thickTop="1" x14ac:dyDescent="0.2">
      <c r="A1915" s="54"/>
      <c r="B1915" s="79"/>
      <c r="C1915" s="54"/>
      <c r="D1915" s="54"/>
      <c r="E1915" s="54"/>
      <c r="F1915" s="54"/>
      <c r="G1915" s="54"/>
      <c r="H1915" s="54"/>
    </row>
    <row r="1916" spans="1:8" ht="33.75" x14ac:dyDescent="0.2">
      <c r="A1916" s="68" t="s">
        <v>1372</v>
      </c>
      <c r="B1916" s="67" t="str">
        <f>VLOOKUP(A1916,'Orçamento Sintético'!$A:$H,2,0)</f>
        <v xml:space="preserve"> MPDFT0343 </v>
      </c>
      <c r="C1916" s="67" t="str">
        <f>VLOOKUP(A1916,'Orçamento Sintético'!$A:$H,3,0)</f>
        <v>Próprio</v>
      </c>
      <c r="D1916" s="68" t="str">
        <f>VLOOKUP(A1916,'Orçamento Sintético'!$A:$H,4,0)</f>
        <v>Copia da SBC (060641) - Tipo J: luminária tipo balizador, em alumínio injetado com acabamento na cor branca, com difusor em vidro, grade de proteção e borracha de vedação, para lâmpadas com base E27. Fabricação Lumicenter EX01-E</v>
      </c>
      <c r="E1916" s="67" t="str">
        <f>VLOOKUP(A1916,'Orçamento Sintético'!$A:$H,5,0)</f>
        <v>un</v>
      </c>
      <c r="F1916" s="113"/>
      <c r="G1916" s="114"/>
      <c r="H1916" s="116">
        <f>SUM(H1917:H1920)</f>
        <v>86.220000000000013</v>
      </c>
    </row>
    <row r="1917" spans="1:8" x14ac:dyDescent="0.2">
      <c r="A1917" s="13" t="str">
        <f>VLOOKUP(B1917,'Insumos e Serviços'!$A:$F,3,0)</f>
        <v>Composição</v>
      </c>
      <c r="B1917" s="12" t="s">
        <v>3399</v>
      </c>
      <c r="C1917" s="12" t="str">
        <f>VLOOKUP(B1917,'Insumos e Serviços'!$A:$F,2,0)</f>
        <v>SINAPI</v>
      </c>
      <c r="D1917" s="13" t="str">
        <f>VLOOKUP(B1917,'Insumos e Serviços'!$A:$F,4,0)</f>
        <v>ELETRICISTA COM ENCARGOS COMPLEMENTARES</v>
      </c>
      <c r="E1917" s="12" t="str">
        <f>VLOOKUP(B1917,'Insumos e Serviços'!$A:$F,5,0)</f>
        <v>H</v>
      </c>
      <c r="F1917" s="66">
        <v>0.81899999999999995</v>
      </c>
      <c r="G1917" s="15">
        <f>VLOOKUP(B1917,'Insumos e Serviços'!$A:$F,6,0)</f>
        <v>23.44</v>
      </c>
      <c r="H1917" s="15">
        <f t="shared" ref="H1917:H1920" si="234">TRUNC(F1917*G1917,2)</f>
        <v>19.190000000000001</v>
      </c>
    </row>
    <row r="1918" spans="1:8" x14ac:dyDescent="0.2">
      <c r="A1918" s="13" t="str">
        <f>VLOOKUP(B1918,'Insumos e Serviços'!$A:$F,3,0)</f>
        <v>Composição</v>
      </c>
      <c r="B1918" s="12" t="s">
        <v>3397</v>
      </c>
      <c r="C1918" s="12" t="str">
        <f>VLOOKUP(B1918,'Insumos e Serviços'!$A:$F,2,0)</f>
        <v>SINAPI</v>
      </c>
      <c r="D1918" s="13" t="str">
        <f>VLOOKUP(B1918,'Insumos e Serviços'!$A:$F,4,0)</f>
        <v>AUXILIAR DE ELETRICISTA COM ENCARGOS COMPLEMENTARES</v>
      </c>
      <c r="E1918" s="12" t="str">
        <f>VLOOKUP(B1918,'Insumos e Serviços'!$A:$F,5,0)</f>
        <v>H</v>
      </c>
      <c r="F1918" s="66">
        <v>0.81899999999999995</v>
      </c>
      <c r="G1918" s="15">
        <f>VLOOKUP(B1918,'Insumos e Serviços'!$A:$F,6,0)</f>
        <v>18.28</v>
      </c>
      <c r="H1918" s="15">
        <f t="shared" si="234"/>
        <v>14.97</v>
      </c>
    </row>
    <row r="1919" spans="1:8" ht="33.75" x14ac:dyDescent="0.2">
      <c r="A1919" s="13" t="str">
        <f>VLOOKUP(B1919,'Insumos e Serviços'!$A:$F,3,0)</f>
        <v>Insumo</v>
      </c>
      <c r="B1919" s="12" t="s">
        <v>2535</v>
      </c>
      <c r="C1919" s="12" t="str">
        <f>VLOOKUP(B1919,'Insumos e Serviços'!$A:$F,2,0)</f>
        <v>Próprio</v>
      </c>
      <c r="D1919" s="13" t="str">
        <f>VLOOKUP(B1919,'Insumos e Serviços'!$A:$F,4,0)</f>
        <v>Luminária tipo balizador, em alumínio injetado com acabamento na cor branca, com difusor em vidro, grade de proteção e borracha de vedação, para lâmpadas com base E27. Fabricação Lumicenter EX01-E</v>
      </c>
      <c r="E1919" s="12" t="str">
        <f>VLOOKUP(B1919,'Insumos e Serviços'!$A:$F,5,0)</f>
        <v>un</v>
      </c>
      <c r="F1919" s="66">
        <v>1</v>
      </c>
      <c r="G1919" s="15">
        <f>VLOOKUP(B1919,'Insumos e Serviços'!$A:$F,6,0)</f>
        <v>41.89</v>
      </c>
      <c r="H1919" s="15">
        <f t="shared" si="234"/>
        <v>41.89</v>
      </c>
    </row>
    <row r="1920" spans="1:8" ht="23.25" thickBot="1" x14ac:dyDescent="0.25">
      <c r="A1920" s="13" t="str">
        <f>VLOOKUP(B1920,'Insumos e Serviços'!$A:$F,3,0)</f>
        <v>Insumo</v>
      </c>
      <c r="B1920" s="12" t="s">
        <v>2368</v>
      </c>
      <c r="C1920" s="12" t="str">
        <f>VLOOKUP(B1920,'Insumos e Serviços'!$A:$F,2,0)</f>
        <v>Próprio</v>
      </c>
      <c r="D1920" s="13" t="str">
        <f>VLOOKUP(B1920,'Insumos e Serviços'!$A:$F,4,0)</f>
        <v>Lâmpada bulbo LED E27, 220VAC 12W, temperatura de cor 2700K a 3000K (branco quente), fluxo luminoso 1200lm (mín), fator de potência 0,92 (mín). Fabricação OL Iluminação A712B3AO</v>
      </c>
      <c r="E1920" s="12" t="str">
        <f>VLOOKUP(B1920,'Insumos e Serviços'!$A:$F,5,0)</f>
        <v>un</v>
      </c>
      <c r="F1920" s="66">
        <v>1</v>
      </c>
      <c r="G1920" s="15">
        <f>VLOOKUP(B1920,'Insumos e Serviços'!$A:$F,6,0)</f>
        <v>10.17</v>
      </c>
      <c r="H1920" s="15">
        <f t="shared" si="234"/>
        <v>10.17</v>
      </c>
    </row>
    <row r="1921" spans="1:8" ht="15" thickTop="1" x14ac:dyDescent="0.2">
      <c r="A1921" s="54"/>
      <c r="B1921" s="79"/>
      <c r="C1921" s="54"/>
      <c r="D1921" s="54"/>
      <c r="E1921" s="54"/>
      <c r="F1921" s="54"/>
      <c r="G1921" s="54"/>
      <c r="H1921" s="54"/>
    </row>
    <row r="1922" spans="1:8" ht="45" x14ac:dyDescent="0.2">
      <c r="A1922" s="68" t="s">
        <v>1375</v>
      </c>
      <c r="B1922" s="67" t="str">
        <f>VLOOKUP(A1922,'Orçamento Sintético'!$A:$H,2,0)</f>
        <v xml:space="preserve"> MPDFT0344 </v>
      </c>
      <c r="C1922" s="67" t="str">
        <f>VLOOKUP(A1922,'Orçamento Sintético'!$A:$H,3,0)</f>
        <v>Próprio</v>
      </c>
      <c r="D1922" s="68" t="str">
        <f>VLOOKUP(A1922,'Orçamento Sintético'!$A:$H,4,0)</f>
        <v>Copia - Copia da SBC (060000) - Tipo K: luminária circular de embutir no solo para 1 lâmpada LED/PAR30 de 10W, corpo e grade frontal de proteção em alumínio injetado com acabamento em pintura eletrostática poliéster na cor preta, difusor em vidro plano temperado, grau de proteção mínimo IP 65. Fabricação Lumicenter EX04-E</v>
      </c>
      <c r="E1922" s="67" t="str">
        <f>VLOOKUP(A1922,'Orçamento Sintético'!$A:$H,5,0)</f>
        <v>UN</v>
      </c>
      <c r="F1922" s="113"/>
      <c r="G1922" s="114"/>
      <c r="H1922" s="116">
        <f>SUM(H1923:H1926)</f>
        <v>284.78000000000003</v>
      </c>
    </row>
    <row r="1923" spans="1:8" x14ac:dyDescent="0.2">
      <c r="A1923" s="13" t="str">
        <f>VLOOKUP(B1923,'Insumos e Serviços'!$A:$F,3,0)</f>
        <v>Composição</v>
      </c>
      <c r="B1923" s="12" t="s">
        <v>3399</v>
      </c>
      <c r="C1923" s="12" t="str">
        <f>VLOOKUP(B1923,'Insumos e Serviços'!$A:$F,2,0)</f>
        <v>SINAPI</v>
      </c>
      <c r="D1923" s="13" t="str">
        <f>VLOOKUP(B1923,'Insumos e Serviços'!$A:$F,4,0)</f>
        <v>ELETRICISTA COM ENCARGOS COMPLEMENTARES</v>
      </c>
      <c r="E1923" s="12" t="str">
        <f>VLOOKUP(B1923,'Insumos e Serviços'!$A:$F,5,0)</f>
        <v>H</v>
      </c>
      <c r="F1923" s="66">
        <v>0.82499999999999996</v>
      </c>
      <c r="G1923" s="15">
        <f>VLOOKUP(B1923,'Insumos e Serviços'!$A:$F,6,0)</f>
        <v>23.44</v>
      </c>
      <c r="H1923" s="15">
        <f t="shared" ref="H1923:H1926" si="235">TRUNC(F1923*G1923,2)</f>
        <v>19.329999999999998</v>
      </c>
    </row>
    <row r="1924" spans="1:8" x14ac:dyDescent="0.2">
      <c r="A1924" s="13" t="str">
        <f>VLOOKUP(B1924,'Insumos e Serviços'!$A:$F,3,0)</f>
        <v>Composição</v>
      </c>
      <c r="B1924" s="12" t="s">
        <v>3379</v>
      </c>
      <c r="C1924" s="12" t="str">
        <f>VLOOKUP(B1924,'Insumos e Serviços'!$A:$F,2,0)</f>
        <v>SINAPI</v>
      </c>
      <c r="D1924" s="13" t="str">
        <f>VLOOKUP(B1924,'Insumos e Serviços'!$A:$F,4,0)</f>
        <v>SERVENTE COM ENCARGOS COMPLEMENTARES</v>
      </c>
      <c r="E1924" s="12" t="str">
        <f>VLOOKUP(B1924,'Insumos e Serviços'!$A:$F,5,0)</f>
        <v>H</v>
      </c>
      <c r="F1924" s="66">
        <v>0.82499999999999996</v>
      </c>
      <c r="G1924" s="15">
        <f>VLOOKUP(B1924,'Insumos e Serviços'!$A:$F,6,0)</f>
        <v>17.170000000000002</v>
      </c>
      <c r="H1924" s="15">
        <f t="shared" si="235"/>
        <v>14.16</v>
      </c>
    </row>
    <row r="1925" spans="1:8" ht="45" x14ac:dyDescent="0.2">
      <c r="A1925" s="13" t="str">
        <f>VLOOKUP(B1925,'Insumos e Serviços'!$A:$F,3,0)</f>
        <v>Insumo</v>
      </c>
      <c r="B1925" s="12" t="s">
        <v>2872</v>
      </c>
      <c r="C1925" s="12" t="str">
        <f>VLOOKUP(B1925,'Insumos e Serviços'!$A:$F,2,0)</f>
        <v>Próprio</v>
      </c>
      <c r="D1925" s="13" t="str">
        <f>VLOOKUP(B1925,'Insumos e Serviços'!$A:$F,4,0)</f>
        <v>Luminária circular de embutir no solo para 1 lâmpada LED/PAR30 de 10W, corpo e grade frontal de proteção em alumínio injetado com acabamento em pintura eletrostática poliéster na cor preta, difusor em vidro plano temperado, grau de proteção mínimo IP 65. Fabricação Lumicenter EX04-E</v>
      </c>
      <c r="E1925" s="12" t="str">
        <f>VLOOKUP(B1925,'Insumos e Serviços'!$A:$F,5,0)</f>
        <v>un</v>
      </c>
      <c r="F1925" s="66">
        <v>1</v>
      </c>
      <c r="G1925" s="15">
        <f>VLOOKUP(B1925,'Insumos e Serviços'!$A:$F,6,0)</f>
        <v>221.44</v>
      </c>
      <c r="H1925" s="15">
        <f t="shared" si="235"/>
        <v>221.44</v>
      </c>
    </row>
    <row r="1926" spans="1:8" ht="34.5" thickBot="1" x14ac:dyDescent="0.25">
      <c r="A1926" s="13" t="str">
        <f>VLOOKUP(B1926,'Insumos e Serviços'!$A:$F,3,0)</f>
        <v>Insumo</v>
      </c>
      <c r="B1926" s="12" t="s">
        <v>2494</v>
      </c>
      <c r="C1926" s="12" t="str">
        <f>VLOOKUP(B1926,'Insumos e Serviços'!$A:$F,2,0)</f>
        <v>Próprio</v>
      </c>
      <c r="D1926" s="13" t="str">
        <f>VLOOKUP(B1926,'Insumos e Serviços'!$A:$F,4,0)</f>
        <v>lâmpada LED PAR20 220VAC/7W, temperatura de cor 2700K a 3000K (branco quente), abertura de facho 45°, fluxo luminoso 500lm (mín.), base E27. Fabricação OL Iluminação PR2007S2A</v>
      </c>
      <c r="E1926" s="12" t="str">
        <f>VLOOKUP(B1926,'Insumos e Serviços'!$A:$F,5,0)</f>
        <v>un</v>
      </c>
      <c r="F1926" s="66">
        <v>1</v>
      </c>
      <c r="G1926" s="15">
        <f>VLOOKUP(B1926,'Insumos e Serviços'!$A:$F,6,0)</f>
        <v>29.85</v>
      </c>
      <c r="H1926" s="15">
        <f t="shared" si="235"/>
        <v>29.85</v>
      </c>
    </row>
    <row r="1927" spans="1:8" ht="15" thickTop="1" x14ac:dyDescent="0.2">
      <c r="A1927" s="54"/>
      <c r="B1927" s="79"/>
      <c r="C1927" s="54"/>
      <c r="D1927" s="54"/>
      <c r="E1927" s="54"/>
      <c r="F1927" s="54"/>
      <c r="G1927" s="54"/>
      <c r="H1927" s="54"/>
    </row>
    <row r="1928" spans="1:8" ht="78.75" x14ac:dyDescent="0.2">
      <c r="A1928" s="68" t="s">
        <v>1378</v>
      </c>
      <c r="B1928" s="67" t="str">
        <f>VLOOKUP(A1928,'Orçamento Sintético'!$A:$H,2,0)</f>
        <v xml:space="preserve"> MPDFT0345 </v>
      </c>
      <c r="C1928" s="67" t="str">
        <f>VLOOKUP(A1928,'Orçamento Sintético'!$A:$H,3,0)</f>
        <v>Próprio</v>
      </c>
      <c r="D1928" s="68" t="str">
        <f>VLOOKUP(A1928,'Orçamento Sintético'!$A:$H,4,0)</f>
        <v>Copia da SINAPI (97599) - Bloco autônomo LED para aclareamento de emergência, de sobrepor, corpo em ABS autoextinguível de alto impacto na cor branca e difusor em policarbonato transparente, resistente a temperatura de 70°C por 1h (mín.) alimentação 220VAC com bateria interna selada livre de manutenção, tempo de recarga menor ou igual a 24h, temperatura de cor 5000K, autonomia 5h (mín.), fluxo luminoso constante 500lm (mín.), funcionamento não permanente/apenas emergência. Fabricação Fluxeon FLX 500</v>
      </c>
      <c r="E1928" s="67" t="str">
        <f>VLOOKUP(A1928,'Orçamento Sintético'!$A:$H,5,0)</f>
        <v>UN</v>
      </c>
      <c r="F1928" s="113"/>
      <c r="G1928" s="114"/>
      <c r="H1928" s="116">
        <f>SUM(H1929:H1931)</f>
        <v>240.56</v>
      </c>
    </row>
    <row r="1929" spans="1:8" x14ac:dyDescent="0.2">
      <c r="A1929" s="13" t="str">
        <f>VLOOKUP(B1929,'Insumos e Serviços'!$A:$F,3,0)</f>
        <v>Composição</v>
      </c>
      <c r="B1929" s="12" t="s">
        <v>3397</v>
      </c>
      <c r="C1929" s="12" t="str">
        <f>VLOOKUP(B1929,'Insumos e Serviços'!$A:$F,2,0)</f>
        <v>SINAPI</v>
      </c>
      <c r="D1929" s="13" t="str">
        <f>VLOOKUP(B1929,'Insumos e Serviços'!$A:$F,4,0)</f>
        <v>AUXILIAR DE ELETRICISTA COM ENCARGOS COMPLEMENTARES</v>
      </c>
      <c r="E1929" s="12" t="str">
        <f>VLOOKUP(B1929,'Insumos e Serviços'!$A:$F,5,0)</f>
        <v>H</v>
      </c>
      <c r="F1929" s="66">
        <v>7.4800000000000005E-2</v>
      </c>
      <c r="G1929" s="15">
        <f>VLOOKUP(B1929,'Insumos e Serviços'!$A:$F,6,0)</f>
        <v>18.28</v>
      </c>
      <c r="H1929" s="15">
        <f t="shared" ref="H1929:H1931" si="236">TRUNC(F1929*G1929,2)</f>
        <v>1.36</v>
      </c>
    </row>
    <row r="1930" spans="1:8" x14ac:dyDescent="0.2">
      <c r="A1930" s="13" t="str">
        <f>VLOOKUP(B1930,'Insumos e Serviços'!$A:$F,3,0)</f>
        <v>Composição</v>
      </c>
      <c r="B1930" s="12" t="s">
        <v>3399</v>
      </c>
      <c r="C1930" s="12" t="str">
        <f>VLOOKUP(B1930,'Insumos e Serviços'!$A:$F,2,0)</f>
        <v>SINAPI</v>
      </c>
      <c r="D1930" s="13" t="str">
        <f>VLOOKUP(B1930,'Insumos e Serviços'!$A:$F,4,0)</f>
        <v>ELETRICISTA COM ENCARGOS COMPLEMENTARES</v>
      </c>
      <c r="E1930" s="12" t="str">
        <f>VLOOKUP(B1930,'Insumos e Serviços'!$A:$F,5,0)</f>
        <v>H</v>
      </c>
      <c r="F1930" s="66">
        <v>0.17949999999999999</v>
      </c>
      <c r="G1930" s="15">
        <f>VLOOKUP(B1930,'Insumos e Serviços'!$A:$F,6,0)</f>
        <v>23.44</v>
      </c>
      <c r="H1930" s="15">
        <f t="shared" si="236"/>
        <v>4.2</v>
      </c>
    </row>
    <row r="1931" spans="1:8" ht="68.25" thickBot="1" x14ac:dyDescent="0.25">
      <c r="A1931" s="13" t="str">
        <f>VLOOKUP(B1931,'Insumos e Serviços'!$A:$F,3,0)</f>
        <v>Insumo</v>
      </c>
      <c r="B1931" s="12" t="s">
        <v>3144</v>
      </c>
      <c r="C1931" s="12" t="str">
        <f>VLOOKUP(B1931,'Insumos e Serviços'!$A:$F,2,0)</f>
        <v>Próprio</v>
      </c>
      <c r="D1931" s="13" t="str">
        <f>VLOOKUP(B1931,'Insumos e Serviços'!$A:$F,4,0)</f>
        <v>Bloco autônomo LED para aclareamento de emergência, de sobrepor, corpo em ABS autoextinguível de alto impacto na cor branca e difusor em policarbonato transparente, resistente a temperatura de 70°C por 1h (mín.) alimentação 220VAC com bateria interna selada livre de manutenção, tempo de recarga menor ou igual a 24h, temperatura de cor 5000K, autonomia 5h (mín.), fluxo luminoso constante 500lm (mín.), funcionamento não permanente/apenas emergência. Fabricação Fluxeon FLX 500</v>
      </c>
      <c r="E1931" s="12" t="str">
        <f>VLOOKUP(B1931,'Insumos e Serviços'!$A:$F,5,0)</f>
        <v>un</v>
      </c>
      <c r="F1931" s="66">
        <v>1</v>
      </c>
      <c r="G1931" s="15">
        <f>VLOOKUP(B1931,'Insumos e Serviços'!$A:$F,6,0)</f>
        <v>235</v>
      </c>
      <c r="H1931" s="15">
        <f t="shared" si="236"/>
        <v>235</v>
      </c>
    </row>
    <row r="1932" spans="1:8" ht="15" thickTop="1" x14ac:dyDescent="0.2">
      <c r="A1932" s="54"/>
      <c r="B1932" s="79"/>
      <c r="C1932" s="54"/>
      <c r="D1932" s="54"/>
      <c r="E1932" s="54"/>
      <c r="F1932" s="54"/>
      <c r="G1932" s="54"/>
      <c r="H1932" s="54"/>
    </row>
    <row r="1933" spans="1:8" ht="45" x14ac:dyDescent="0.2">
      <c r="A1933" s="68" t="s">
        <v>1381</v>
      </c>
      <c r="B1933" s="67" t="str">
        <f>VLOOKUP(A1933,'Orçamento Sintético'!$A:$H,2,0)</f>
        <v xml:space="preserve"> MPDFT0346 </v>
      </c>
      <c r="C1933" s="67" t="str">
        <f>VLOOKUP(A1933,'Orçamento Sintético'!$A:$H,3,0)</f>
        <v>Próprio</v>
      </c>
      <c r="D1933" s="68" t="str">
        <f>VLOOKUP(A1933,'Orçamento Sintético'!$A:$H,4,0)</f>
        <v>Copia da SINAPI (97587) - Tipo M: luminária redonda de embutir em forro de gesso para 1 lâmpada PAR 30 (base E27), sem difusor, corpo em aço com pintura eletrostática e refletor em alumínio repuxado anodizado. Fabricação Lumicenter EF05-E1PAR30</v>
      </c>
      <c r="E1933" s="67" t="str">
        <f>VLOOKUP(A1933,'Orçamento Sintético'!$A:$H,5,0)</f>
        <v>un</v>
      </c>
      <c r="F1933" s="113"/>
      <c r="G1933" s="114"/>
      <c r="H1933" s="116">
        <f>SUM(H1934:H1941)</f>
        <v>226.16</v>
      </c>
    </row>
    <row r="1934" spans="1:8" x14ac:dyDescent="0.2">
      <c r="A1934" s="13" t="str">
        <f>VLOOKUP(B1934,'Insumos e Serviços'!$A:$F,3,0)</f>
        <v>Composição</v>
      </c>
      <c r="B1934" s="12" t="s">
        <v>3397</v>
      </c>
      <c r="C1934" s="12" t="str">
        <f>VLOOKUP(B1934,'Insumos e Serviços'!$A:$F,2,0)</f>
        <v>SINAPI</v>
      </c>
      <c r="D1934" s="13" t="str">
        <f>VLOOKUP(B1934,'Insumos e Serviços'!$A:$F,4,0)</f>
        <v>AUXILIAR DE ELETRICISTA COM ENCARGOS COMPLEMENTARES</v>
      </c>
      <c r="E1934" s="12" t="str">
        <f>VLOOKUP(B1934,'Insumos e Serviços'!$A:$F,5,0)</f>
        <v>H</v>
      </c>
      <c r="F1934" s="66">
        <v>0.52</v>
      </c>
      <c r="G1934" s="15">
        <f>VLOOKUP(B1934,'Insumos e Serviços'!$A:$F,6,0)</f>
        <v>18.28</v>
      </c>
      <c r="H1934" s="15">
        <f t="shared" ref="H1934:H1941" si="237">TRUNC(F1934*G1934,2)</f>
        <v>9.5</v>
      </c>
    </row>
    <row r="1935" spans="1:8" x14ac:dyDescent="0.2">
      <c r="A1935" s="13" t="str">
        <f>VLOOKUP(B1935,'Insumos e Serviços'!$A:$F,3,0)</f>
        <v>Composição</v>
      </c>
      <c r="B1935" s="12" t="s">
        <v>3399</v>
      </c>
      <c r="C1935" s="12" t="str">
        <f>VLOOKUP(B1935,'Insumos e Serviços'!$A:$F,2,0)</f>
        <v>SINAPI</v>
      </c>
      <c r="D1935" s="13" t="str">
        <f>VLOOKUP(B1935,'Insumos e Serviços'!$A:$F,4,0)</f>
        <v>ELETRICISTA COM ENCARGOS COMPLEMENTARES</v>
      </c>
      <c r="E1935" s="12" t="str">
        <f>VLOOKUP(B1935,'Insumos e Serviços'!$A:$F,5,0)</f>
        <v>H</v>
      </c>
      <c r="F1935" s="66">
        <v>0.7</v>
      </c>
      <c r="G1935" s="15">
        <f>VLOOKUP(B1935,'Insumos e Serviços'!$A:$F,6,0)</f>
        <v>23.44</v>
      </c>
      <c r="H1935" s="15">
        <f t="shared" si="237"/>
        <v>16.399999999999999</v>
      </c>
    </row>
    <row r="1936" spans="1:8" ht="22.5" x14ac:dyDescent="0.2">
      <c r="A1936" s="13" t="str">
        <f>VLOOKUP(B1936,'Insumos e Serviços'!$A:$F,3,0)</f>
        <v>Composição</v>
      </c>
      <c r="B1936" s="12" t="s">
        <v>3506</v>
      </c>
      <c r="C1936" s="12" t="str">
        <f>VLOOKUP(B1936,'Insumos e Serviços'!$A:$F,2,0)</f>
        <v>SINAPI</v>
      </c>
      <c r="D1936" s="13" t="str">
        <f>VLOOKUP(B1936,'Insumos e Serviços'!$A:$F,4,0)</f>
        <v>CONDULETE DE PVC, TIPO LL, PARA ELETRODUTO DE PVC SOLDÁVEL DN 20 MM (1/2''), APARENTE - FORNECIMENTO E INSTALAÇÃO. AF_11/2016</v>
      </c>
      <c r="E1936" s="12" t="str">
        <f>VLOOKUP(B1936,'Insumos e Serviços'!$A:$F,5,0)</f>
        <v>UN</v>
      </c>
      <c r="F1936" s="66">
        <v>1</v>
      </c>
      <c r="G1936" s="15">
        <f>VLOOKUP(B1936,'Insumos e Serviços'!$A:$F,6,0)</f>
        <v>24.17</v>
      </c>
      <c r="H1936" s="15">
        <f t="shared" si="237"/>
        <v>24.17</v>
      </c>
    </row>
    <row r="1937" spans="1:8" ht="22.5" x14ac:dyDescent="0.2">
      <c r="A1937" s="13" t="str">
        <f>VLOOKUP(B1937,'Insumos e Serviços'!$A:$F,3,0)</f>
        <v>Composição</v>
      </c>
      <c r="B1937" s="12" t="s">
        <v>3486</v>
      </c>
      <c r="C1937" s="12" t="str">
        <f>VLOOKUP(B1937,'Insumos e Serviços'!$A:$F,2,0)</f>
        <v>SINAPI</v>
      </c>
      <c r="D1937" s="13" t="str">
        <f>VLOOKUP(B1937,'Insumos e Serviços'!$A:$F,4,0)</f>
        <v>TOMADA ALTA DE EMBUTIR (1 MÓDULO), 2P+T 10 A, INCLUINDO SUPORTE E PLACA - FORNECIMENTO E INSTALAÇÃO. AF_12/2015</v>
      </c>
      <c r="E1937" s="12" t="str">
        <f>VLOOKUP(B1937,'Insumos e Serviços'!$A:$F,5,0)</f>
        <v>UN</v>
      </c>
      <c r="F1937" s="66">
        <v>1</v>
      </c>
      <c r="G1937" s="15">
        <f>VLOOKUP(B1937,'Insumos e Serviços'!$A:$F,6,0)</f>
        <v>34.22</v>
      </c>
      <c r="H1937" s="15">
        <f t="shared" si="237"/>
        <v>34.22</v>
      </c>
    </row>
    <row r="1938" spans="1:8" x14ac:dyDescent="0.2">
      <c r="A1938" s="13" t="str">
        <f>VLOOKUP(B1938,'Insumos e Serviços'!$A:$F,3,0)</f>
        <v>Insumo</v>
      </c>
      <c r="B1938" s="12" t="s">
        <v>2887</v>
      </c>
      <c r="C1938" s="12" t="str">
        <f>VLOOKUP(B1938,'Insumos e Serviços'!$A:$F,2,0)</f>
        <v>SINAPI</v>
      </c>
      <c r="D1938" s="13" t="str">
        <f>VLOOKUP(B1938,'Insumos e Serviços'!$A:$F,4,0)</f>
        <v>CABO FLEXIVEL PVC 750 V, 3 CONDUTORES DE 1,5 MM2</v>
      </c>
      <c r="E1938" s="12" t="str">
        <f>VLOOKUP(B1938,'Insumos e Serviços'!$A:$F,5,0)</f>
        <v>M</v>
      </c>
      <c r="F1938" s="66">
        <v>1.5</v>
      </c>
      <c r="G1938" s="15">
        <f>VLOOKUP(B1938,'Insumos e Serviços'!$A:$F,6,0)</f>
        <v>4.1500000000000004</v>
      </c>
      <c r="H1938" s="15">
        <f t="shared" si="237"/>
        <v>6.22</v>
      </c>
    </row>
    <row r="1939" spans="1:8" x14ac:dyDescent="0.2">
      <c r="A1939" s="13" t="str">
        <f>VLOOKUP(B1939,'Insumos e Serviços'!$A:$F,3,0)</f>
        <v>Insumo</v>
      </c>
      <c r="B1939" s="12" t="s">
        <v>2717</v>
      </c>
      <c r="C1939" s="12" t="str">
        <f>VLOOKUP(B1939,'Insumos e Serviços'!$A:$F,2,0)</f>
        <v>Próprio</v>
      </c>
      <c r="D1939" s="13" t="str">
        <f>VLOOKUP(B1939,'Insumos e Serviços'!$A:$F,4,0)</f>
        <v>Plug macho 2P+T para tomada</v>
      </c>
      <c r="E1939" s="12" t="str">
        <f>VLOOKUP(B1939,'Insumos e Serviços'!$A:$F,5,0)</f>
        <v>un</v>
      </c>
      <c r="F1939" s="66">
        <v>1</v>
      </c>
      <c r="G1939" s="15">
        <f>VLOOKUP(B1939,'Insumos e Serviços'!$A:$F,6,0)</f>
        <v>2.68</v>
      </c>
      <c r="H1939" s="15">
        <f t="shared" si="237"/>
        <v>2.68</v>
      </c>
    </row>
    <row r="1940" spans="1:8" ht="33.75" x14ac:dyDescent="0.2">
      <c r="A1940" s="13" t="str">
        <f>VLOOKUP(B1940,'Insumos e Serviços'!$A:$F,3,0)</f>
        <v>Insumo</v>
      </c>
      <c r="B1940" s="12" t="s">
        <v>2557</v>
      </c>
      <c r="C1940" s="12" t="str">
        <f>VLOOKUP(B1940,'Insumos e Serviços'!$A:$F,2,0)</f>
        <v>Próprio</v>
      </c>
      <c r="D1940" s="13" t="str">
        <f>VLOOKUP(B1940,'Insumos e Serviços'!$A:$F,4,0)</f>
        <v>Luminária redonda de embutir em forro de gesso para 1 lâmpada PAR 30 (base E27), sem difusor, corpo em aço com pintura eletrostática e refletor em alumínio repuxado anodizado. Fabricação Lumicenter EF05-E1PAR30</v>
      </c>
      <c r="E1940" s="12" t="str">
        <f>VLOOKUP(B1940,'Insumos e Serviços'!$A:$F,5,0)</f>
        <v>un</v>
      </c>
      <c r="F1940" s="66">
        <v>1</v>
      </c>
      <c r="G1940" s="15">
        <f>VLOOKUP(B1940,'Insumos e Serviços'!$A:$F,6,0)</f>
        <v>64.5</v>
      </c>
      <c r="H1940" s="15">
        <f t="shared" si="237"/>
        <v>64.5</v>
      </c>
    </row>
    <row r="1941" spans="1:8" ht="34.5" thickBot="1" x14ac:dyDescent="0.25">
      <c r="A1941" s="13" t="str">
        <f>VLOOKUP(B1941,'Insumos e Serviços'!$A:$F,3,0)</f>
        <v>Insumo</v>
      </c>
      <c r="B1941" s="12" t="s">
        <v>2567</v>
      </c>
      <c r="C1941" s="12" t="str">
        <f>VLOOKUP(B1941,'Insumos e Serviços'!$A:$F,2,0)</f>
        <v>Próprio</v>
      </c>
      <c r="D1941" s="13" t="str">
        <f>VLOOKUP(B1941,'Insumos e Serviços'!$A:$F,4,0)</f>
        <v>Lâmpada LED PAR30 220VAC/10W, temperatura de cor 2700K a 3000K (branco quente), abertura de facho 40°, fluxo luminoso 900lm (mín.), base E27. Fabricação OL Iluminação PR3010S2</v>
      </c>
      <c r="E1941" s="12" t="str">
        <f>VLOOKUP(B1941,'Insumos e Serviços'!$A:$F,5,0)</f>
        <v>un</v>
      </c>
      <c r="F1941" s="66">
        <v>1</v>
      </c>
      <c r="G1941" s="15">
        <f>VLOOKUP(B1941,'Insumos e Serviços'!$A:$F,6,0)</f>
        <v>68.47</v>
      </c>
      <c r="H1941" s="15">
        <f t="shared" si="237"/>
        <v>68.47</v>
      </c>
    </row>
    <row r="1942" spans="1:8" ht="15" thickTop="1" x14ac:dyDescent="0.2">
      <c r="A1942" s="54"/>
      <c r="B1942" s="79"/>
      <c r="C1942" s="54"/>
      <c r="D1942" s="54"/>
      <c r="E1942" s="54"/>
      <c r="F1942" s="54"/>
      <c r="G1942" s="54"/>
      <c r="H1942" s="54"/>
    </row>
    <row r="1943" spans="1:8" x14ac:dyDescent="0.2">
      <c r="A1943" s="68" t="s">
        <v>1384</v>
      </c>
      <c r="B1943" s="67" t="str">
        <f>VLOOKUP(A1943,'Orçamento Sintético'!$A:$H,2,0)</f>
        <v xml:space="preserve"> MPDFT0347 </v>
      </c>
      <c r="C1943" s="67" t="str">
        <f>VLOOKUP(A1943,'Orçamento Sintético'!$A:$H,3,0)</f>
        <v>Próprio</v>
      </c>
      <c r="D1943" s="68" t="str">
        <f>VLOOKUP(A1943,'Orçamento Sintético'!$A:$H,4,0)</f>
        <v>Interruptor simples embutido em alvenaria, 1 secção, linha Nereya, fab. Pial</v>
      </c>
      <c r="E1943" s="67" t="str">
        <f>VLOOKUP(A1943,'Orçamento Sintético'!$A:$H,5,0)</f>
        <v>un</v>
      </c>
      <c r="F1943" s="113"/>
      <c r="G1943" s="114"/>
      <c r="H1943" s="116">
        <f>SUM(H1944:H1945)</f>
        <v>34.879999999999995</v>
      </c>
    </row>
    <row r="1944" spans="1:8" ht="22.5" x14ac:dyDescent="0.2">
      <c r="A1944" s="13" t="str">
        <f>VLOOKUP(B1944,'Insumos e Serviços'!$A:$F,3,0)</f>
        <v>Composição</v>
      </c>
      <c r="B1944" s="12" t="s">
        <v>3504</v>
      </c>
      <c r="C1944" s="12" t="str">
        <f>VLOOKUP(B1944,'Insumos e Serviços'!$A:$F,2,0)</f>
        <v>SINAPI</v>
      </c>
      <c r="D1944" s="13" t="str">
        <f>VLOOKUP(B1944,'Insumos e Serviços'!$A:$F,4,0)</f>
        <v>INTERRUPTOR SIMPLES (1 MÓDULO), 10A/250V, INCLUINDO SUPORTE E PLACA - FORNECIMENTO E INSTALAÇÃO. AF_12/2015</v>
      </c>
      <c r="E1944" s="12" t="str">
        <f>VLOOKUP(B1944,'Insumos e Serviços'!$A:$F,5,0)</f>
        <v>UN</v>
      </c>
      <c r="F1944" s="66">
        <v>1</v>
      </c>
      <c r="G1944" s="15">
        <f>VLOOKUP(B1944,'Insumos e Serviços'!$A:$F,6,0)</f>
        <v>22.09</v>
      </c>
      <c r="H1944" s="15">
        <f t="shared" ref="H1944:H1945" si="238">TRUNC(F1944*G1944,2)</f>
        <v>22.09</v>
      </c>
    </row>
    <row r="1945" spans="1:8" ht="23.25" thickBot="1" x14ac:dyDescent="0.25">
      <c r="A1945" s="13" t="str">
        <f>VLOOKUP(B1945,'Insumos e Serviços'!$A:$F,3,0)</f>
        <v>Composição</v>
      </c>
      <c r="B1945" s="12" t="s">
        <v>3457</v>
      </c>
      <c r="C1945" s="12" t="str">
        <f>VLOOKUP(B1945,'Insumos e Serviços'!$A:$F,2,0)</f>
        <v>SINAPI</v>
      </c>
      <c r="D1945" s="13" t="str">
        <f>VLOOKUP(B1945,'Insumos e Serviços'!$A:$F,4,0)</f>
        <v>CAIXA RETANGULAR 4" X 2" MÉDIA (1,30 M DO PISO), PVC, INSTALADA EM PAREDE - FORNECIMENTO E INSTALAÇÃO. AF_12/2015</v>
      </c>
      <c r="E1945" s="12" t="str">
        <f>VLOOKUP(B1945,'Insumos e Serviços'!$A:$F,5,0)</f>
        <v>UN</v>
      </c>
      <c r="F1945" s="66">
        <v>1</v>
      </c>
      <c r="G1945" s="15">
        <f>VLOOKUP(B1945,'Insumos e Serviços'!$A:$F,6,0)</f>
        <v>12.79</v>
      </c>
      <c r="H1945" s="15">
        <f t="shared" si="238"/>
        <v>12.79</v>
      </c>
    </row>
    <row r="1946" spans="1:8" ht="15" thickTop="1" x14ac:dyDescent="0.2">
      <c r="A1946" s="54"/>
      <c r="B1946" s="79"/>
      <c r="C1946" s="54"/>
      <c r="D1946" s="54"/>
      <c r="E1946" s="54"/>
      <c r="F1946" s="54"/>
      <c r="G1946" s="54"/>
      <c r="H1946" s="54"/>
    </row>
    <row r="1947" spans="1:8" x14ac:dyDescent="0.2">
      <c r="A1947" s="68" t="s">
        <v>1387</v>
      </c>
      <c r="B1947" s="67" t="str">
        <f>VLOOKUP(A1947,'Orçamento Sintético'!$A:$H,2,0)</f>
        <v xml:space="preserve"> MPDFT0348 </v>
      </c>
      <c r="C1947" s="67" t="str">
        <f>VLOOKUP(A1947,'Orçamento Sintético'!$A:$H,3,0)</f>
        <v>Próprio</v>
      </c>
      <c r="D1947" s="68" t="str">
        <f>VLOOKUP(A1947,'Orçamento Sintético'!$A:$H,4,0)</f>
        <v>Interruptor simples embutido em alvenaria, 2 secções, linha Nereya, fab. Pial</v>
      </c>
      <c r="E1947" s="67" t="str">
        <f>VLOOKUP(A1947,'Orçamento Sintético'!$A:$H,5,0)</f>
        <v>un</v>
      </c>
      <c r="F1947" s="113"/>
      <c r="G1947" s="114"/>
      <c r="H1947" s="116">
        <f>SUM(H1948:H1949)</f>
        <v>47.73</v>
      </c>
    </row>
    <row r="1948" spans="1:8" ht="22.5" x14ac:dyDescent="0.2">
      <c r="A1948" s="13" t="str">
        <f>VLOOKUP(B1948,'Insumos e Serviços'!$A:$F,3,0)</f>
        <v>Composição</v>
      </c>
      <c r="B1948" s="12" t="s">
        <v>3457</v>
      </c>
      <c r="C1948" s="12" t="str">
        <f>VLOOKUP(B1948,'Insumos e Serviços'!$A:$F,2,0)</f>
        <v>SINAPI</v>
      </c>
      <c r="D1948" s="13" t="str">
        <f>VLOOKUP(B1948,'Insumos e Serviços'!$A:$F,4,0)</f>
        <v>CAIXA RETANGULAR 4" X 2" MÉDIA (1,30 M DO PISO), PVC, INSTALADA EM PAREDE - FORNECIMENTO E INSTALAÇÃO. AF_12/2015</v>
      </c>
      <c r="E1948" s="12" t="str">
        <f>VLOOKUP(B1948,'Insumos e Serviços'!$A:$F,5,0)</f>
        <v>UN</v>
      </c>
      <c r="F1948" s="66">
        <v>1</v>
      </c>
      <c r="G1948" s="15">
        <f>VLOOKUP(B1948,'Insumos e Serviços'!$A:$F,6,0)</f>
        <v>12.79</v>
      </c>
      <c r="H1948" s="15">
        <f t="shared" ref="H1948:H1949" si="239">TRUNC(F1948*G1948,2)</f>
        <v>12.79</v>
      </c>
    </row>
    <row r="1949" spans="1:8" ht="23.25" thickBot="1" x14ac:dyDescent="0.25">
      <c r="A1949" s="13" t="str">
        <f>VLOOKUP(B1949,'Insumos e Serviços'!$A:$F,3,0)</f>
        <v>Composição</v>
      </c>
      <c r="B1949" s="12" t="s">
        <v>3502</v>
      </c>
      <c r="C1949" s="12" t="str">
        <f>VLOOKUP(B1949,'Insumos e Serviços'!$A:$F,2,0)</f>
        <v>SINAPI</v>
      </c>
      <c r="D1949" s="13" t="str">
        <f>VLOOKUP(B1949,'Insumos e Serviços'!$A:$F,4,0)</f>
        <v>INTERRUPTOR SIMPLES (2 MÓDULOS), 10A/250V, INCLUINDO SUPORTE E PLACA - FORNECIMENTO E INSTALAÇÃO. AF_12/2015</v>
      </c>
      <c r="E1949" s="12" t="str">
        <f>VLOOKUP(B1949,'Insumos e Serviços'!$A:$F,5,0)</f>
        <v>UN</v>
      </c>
      <c r="F1949" s="66">
        <v>1</v>
      </c>
      <c r="G1949" s="15">
        <f>VLOOKUP(B1949,'Insumos e Serviços'!$A:$F,6,0)</f>
        <v>34.94</v>
      </c>
      <c r="H1949" s="15">
        <f t="shared" si="239"/>
        <v>34.94</v>
      </c>
    </row>
    <row r="1950" spans="1:8" ht="15" thickTop="1" x14ac:dyDescent="0.2">
      <c r="A1950" s="54"/>
      <c r="B1950" s="79"/>
      <c r="C1950" s="54"/>
      <c r="D1950" s="54"/>
      <c r="E1950" s="54"/>
      <c r="F1950" s="54"/>
      <c r="G1950" s="54"/>
      <c r="H1950" s="54"/>
    </row>
    <row r="1951" spans="1:8" x14ac:dyDescent="0.2">
      <c r="A1951" s="68" t="s">
        <v>1390</v>
      </c>
      <c r="B1951" s="67" t="str">
        <f>VLOOKUP(A1951,'Orçamento Sintético'!$A:$H,2,0)</f>
        <v xml:space="preserve"> MPDFT0349 </v>
      </c>
      <c r="C1951" s="67" t="str">
        <f>VLOOKUP(A1951,'Orçamento Sintético'!$A:$H,3,0)</f>
        <v>Próprio</v>
      </c>
      <c r="D1951" s="68" t="str">
        <f>VLOOKUP(A1951,'Orçamento Sintético'!$A:$H,4,0)</f>
        <v>Interruptor simples embutido em alvenaria, 3 secções, linha Nereya, fab. Pial</v>
      </c>
      <c r="E1951" s="67" t="str">
        <f>VLOOKUP(A1951,'Orçamento Sintético'!$A:$H,5,0)</f>
        <v>un</v>
      </c>
      <c r="F1951" s="113"/>
      <c r="G1951" s="114"/>
      <c r="H1951" s="116">
        <f>SUM(H1952:H1953)</f>
        <v>60.58</v>
      </c>
    </row>
    <row r="1952" spans="1:8" ht="22.5" x14ac:dyDescent="0.2">
      <c r="A1952" s="13" t="str">
        <f>VLOOKUP(B1952,'Insumos e Serviços'!$A:$F,3,0)</f>
        <v>Composição</v>
      </c>
      <c r="B1952" s="12" t="s">
        <v>3457</v>
      </c>
      <c r="C1952" s="12" t="str">
        <f>VLOOKUP(B1952,'Insumos e Serviços'!$A:$F,2,0)</f>
        <v>SINAPI</v>
      </c>
      <c r="D1952" s="13" t="str">
        <f>VLOOKUP(B1952,'Insumos e Serviços'!$A:$F,4,0)</f>
        <v>CAIXA RETANGULAR 4" X 2" MÉDIA (1,30 M DO PISO), PVC, INSTALADA EM PAREDE - FORNECIMENTO E INSTALAÇÃO. AF_12/2015</v>
      </c>
      <c r="E1952" s="12" t="str">
        <f>VLOOKUP(B1952,'Insumos e Serviços'!$A:$F,5,0)</f>
        <v>UN</v>
      </c>
      <c r="F1952" s="66">
        <v>1</v>
      </c>
      <c r="G1952" s="15">
        <f>VLOOKUP(B1952,'Insumos e Serviços'!$A:$F,6,0)</f>
        <v>12.79</v>
      </c>
      <c r="H1952" s="15">
        <f t="shared" ref="H1952:H1953" si="240">TRUNC(F1952*G1952,2)</f>
        <v>12.79</v>
      </c>
    </row>
    <row r="1953" spans="1:8" ht="23.25" thickBot="1" x14ac:dyDescent="0.25">
      <c r="A1953" s="13" t="str">
        <f>VLOOKUP(B1953,'Insumos e Serviços'!$A:$F,3,0)</f>
        <v>Composição</v>
      </c>
      <c r="B1953" s="12" t="s">
        <v>3500</v>
      </c>
      <c r="C1953" s="12" t="str">
        <f>VLOOKUP(B1953,'Insumos e Serviços'!$A:$F,2,0)</f>
        <v>SINAPI</v>
      </c>
      <c r="D1953" s="13" t="str">
        <f>VLOOKUP(B1953,'Insumos e Serviços'!$A:$F,4,0)</f>
        <v>INTERRUPTOR SIMPLES (3 MÓDULOS), 10A/250V, INCLUINDO SUPORTE E PLACA - FORNECIMENTO E INSTALAÇÃO. AF_12/2015</v>
      </c>
      <c r="E1953" s="12" t="str">
        <f>VLOOKUP(B1953,'Insumos e Serviços'!$A:$F,5,0)</f>
        <v>UN</v>
      </c>
      <c r="F1953" s="66">
        <v>1</v>
      </c>
      <c r="G1953" s="15">
        <f>VLOOKUP(B1953,'Insumos e Serviços'!$A:$F,6,0)</f>
        <v>47.79</v>
      </c>
      <c r="H1953" s="15">
        <f t="shared" si="240"/>
        <v>47.79</v>
      </c>
    </row>
    <row r="1954" spans="1:8" ht="15" thickTop="1" x14ac:dyDescent="0.2">
      <c r="A1954" s="54"/>
      <c r="B1954" s="79"/>
      <c r="C1954" s="54"/>
      <c r="D1954" s="54"/>
      <c r="E1954" s="54"/>
      <c r="F1954" s="54"/>
      <c r="G1954" s="54"/>
      <c r="H1954" s="54"/>
    </row>
    <row r="1955" spans="1:8" x14ac:dyDescent="0.2">
      <c r="A1955" s="68" t="s">
        <v>1393</v>
      </c>
      <c r="B1955" s="67" t="str">
        <f>VLOOKUP(A1955,'Orçamento Sintético'!$A:$H,2,0)</f>
        <v xml:space="preserve"> MPDFT0350 </v>
      </c>
      <c r="C1955" s="67" t="str">
        <f>VLOOKUP(A1955,'Orçamento Sintético'!$A:$H,3,0)</f>
        <v>Próprio</v>
      </c>
      <c r="D1955" s="68" t="str">
        <f>VLOOKUP(A1955,'Orçamento Sintético'!$A:$H,4,0)</f>
        <v>Interruptor paralelo embutido em alvenaria, 1 secção, linha Nereya, fab. Pial</v>
      </c>
      <c r="E1955" s="67" t="str">
        <f>VLOOKUP(A1955,'Orçamento Sintético'!$A:$H,5,0)</f>
        <v>un</v>
      </c>
      <c r="F1955" s="113"/>
      <c r="G1955" s="114"/>
      <c r="H1955" s="116">
        <f>SUM(H1956:H1957)</f>
        <v>40.15</v>
      </c>
    </row>
    <row r="1956" spans="1:8" ht="22.5" x14ac:dyDescent="0.2">
      <c r="A1956" s="13" t="str">
        <f>VLOOKUP(B1956,'Insumos e Serviços'!$A:$F,3,0)</f>
        <v>Composição</v>
      </c>
      <c r="B1956" s="12" t="s">
        <v>3457</v>
      </c>
      <c r="C1956" s="12" t="str">
        <f>VLOOKUP(B1956,'Insumos e Serviços'!$A:$F,2,0)</f>
        <v>SINAPI</v>
      </c>
      <c r="D1956" s="13" t="str">
        <f>VLOOKUP(B1956,'Insumos e Serviços'!$A:$F,4,0)</f>
        <v>CAIXA RETANGULAR 4" X 2" MÉDIA (1,30 M DO PISO), PVC, INSTALADA EM PAREDE - FORNECIMENTO E INSTALAÇÃO. AF_12/2015</v>
      </c>
      <c r="E1956" s="12" t="str">
        <f>VLOOKUP(B1956,'Insumos e Serviços'!$A:$F,5,0)</f>
        <v>UN</v>
      </c>
      <c r="F1956" s="66">
        <v>1</v>
      </c>
      <c r="G1956" s="15">
        <f>VLOOKUP(B1956,'Insumos e Serviços'!$A:$F,6,0)</f>
        <v>12.79</v>
      </c>
      <c r="H1956" s="15">
        <f t="shared" ref="H1956:H1957" si="241">TRUNC(F1956*G1956,2)</f>
        <v>12.79</v>
      </c>
    </row>
    <row r="1957" spans="1:8" ht="23.25" thickBot="1" x14ac:dyDescent="0.25">
      <c r="A1957" s="13" t="str">
        <f>VLOOKUP(B1957,'Insumos e Serviços'!$A:$F,3,0)</f>
        <v>Composição</v>
      </c>
      <c r="B1957" s="12" t="s">
        <v>3498</v>
      </c>
      <c r="C1957" s="12" t="str">
        <f>VLOOKUP(B1957,'Insumos e Serviços'!$A:$F,2,0)</f>
        <v>SINAPI</v>
      </c>
      <c r="D1957" s="13" t="str">
        <f>VLOOKUP(B1957,'Insumos e Serviços'!$A:$F,4,0)</f>
        <v>INTERRUPTOR PARALELO (1 MÓDULO), 10A/250V, INCLUINDO SUPORTE E PLACA - FORNECIMENTO E INSTALAÇÃO. AF_12/2015</v>
      </c>
      <c r="E1957" s="12" t="str">
        <f>VLOOKUP(B1957,'Insumos e Serviços'!$A:$F,5,0)</f>
        <v>UN</v>
      </c>
      <c r="F1957" s="66">
        <v>1</v>
      </c>
      <c r="G1957" s="15">
        <f>VLOOKUP(B1957,'Insumos e Serviços'!$A:$F,6,0)</f>
        <v>27.36</v>
      </c>
      <c r="H1957" s="15">
        <f t="shared" si="241"/>
        <v>27.36</v>
      </c>
    </row>
    <row r="1958" spans="1:8" ht="15" thickTop="1" x14ac:dyDescent="0.2">
      <c r="A1958" s="54"/>
      <c r="B1958" s="79"/>
      <c r="C1958" s="54"/>
      <c r="D1958" s="54"/>
      <c r="E1958" s="54"/>
      <c r="F1958" s="54"/>
      <c r="G1958" s="54"/>
      <c r="H1958" s="54"/>
    </row>
    <row r="1959" spans="1:8" x14ac:dyDescent="0.2">
      <c r="A1959" s="68" t="s">
        <v>1404</v>
      </c>
      <c r="B1959" s="67" t="str">
        <f>VLOOKUP(A1959,'Orçamento Sintético'!$A:$H,2,0)</f>
        <v xml:space="preserve"> MPDFT0265 </v>
      </c>
      <c r="C1959" s="67" t="str">
        <f>VLOOKUP(A1959,'Orçamento Sintético'!$A:$H,3,0)</f>
        <v>Próprio</v>
      </c>
      <c r="D1959" s="68" t="str">
        <f>VLOOKUP(A1959,'Orçamento Sintético'!$A:$H,4,0)</f>
        <v>Copia da ORSE (698) - Fornecimento e colocação de anilha para identificação</v>
      </c>
      <c r="E1959" s="67" t="str">
        <f>VLOOKUP(A1959,'Orçamento Sintético'!$A:$H,5,0)</f>
        <v>mil</v>
      </c>
      <c r="F1959" s="113"/>
      <c r="G1959" s="114"/>
      <c r="H1959" s="116">
        <f>SUM(H1960:H1961)</f>
        <v>654.84</v>
      </c>
    </row>
    <row r="1960" spans="1:8" x14ac:dyDescent="0.2">
      <c r="A1960" s="13" t="str">
        <f>VLOOKUP(B1960,'Insumos e Serviços'!$A:$F,3,0)</f>
        <v>Composição</v>
      </c>
      <c r="B1960" s="12" t="s">
        <v>3397</v>
      </c>
      <c r="C1960" s="12" t="str">
        <f>VLOOKUP(B1960,'Insumos e Serviços'!$A:$F,2,0)</f>
        <v>SINAPI</v>
      </c>
      <c r="D1960" s="13" t="str">
        <f>VLOOKUP(B1960,'Insumos e Serviços'!$A:$F,4,0)</f>
        <v>AUXILIAR DE ELETRICISTA COM ENCARGOS COMPLEMENTARES</v>
      </c>
      <c r="E1960" s="12" t="str">
        <f>VLOOKUP(B1960,'Insumos e Serviços'!$A:$F,5,0)</f>
        <v>H</v>
      </c>
      <c r="F1960" s="66">
        <v>33</v>
      </c>
      <c r="G1960" s="15">
        <f>VLOOKUP(B1960,'Insumos e Serviços'!$A:$F,6,0)</f>
        <v>18.28</v>
      </c>
      <c r="H1960" s="15">
        <f t="shared" ref="H1960:H1961" si="242">TRUNC(F1960*G1960,2)</f>
        <v>603.24</v>
      </c>
    </row>
    <row r="1961" spans="1:8" ht="23.25" thickBot="1" x14ac:dyDescent="0.25">
      <c r="A1961" s="13" t="str">
        <f>VLOOKUP(B1961,'Insumos e Serviços'!$A:$F,3,0)</f>
        <v>Insumo</v>
      </c>
      <c r="B1961" s="12" t="s">
        <v>2638</v>
      </c>
      <c r="C1961" s="12" t="str">
        <f>VLOOKUP(B1961,'Insumos e Serviços'!$A:$F,2,0)</f>
        <v>Próprio</v>
      </c>
      <c r="D1961" s="13" t="str">
        <f>VLOOKUP(B1961,'Insumos e Serviços'!$A:$F,4,0)</f>
        <v>Marcadores tipo anilha aberta com garra em PVC, Ø6mm, fab. Hellerman Tyton 1000 unidades, mod. WIC W3</v>
      </c>
      <c r="E1961" s="12" t="str">
        <f>VLOOKUP(B1961,'Insumos e Serviços'!$A:$F,5,0)</f>
        <v>cx</v>
      </c>
      <c r="F1961" s="66">
        <v>1</v>
      </c>
      <c r="G1961" s="15">
        <f>VLOOKUP(B1961,'Insumos e Serviços'!$A:$F,6,0)</f>
        <v>51.6</v>
      </c>
      <c r="H1961" s="15">
        <f t="shared" si="242"/>
        <v>51.6</v>
      </c>
    </row>
    <row r="1962" spans="1:8" ht="15" thickTop="1" x14ac:dyDescent="0.2">
      <c r="A1962" s="54"/>
      <c r="B1962" s="79"/>
      <c r="C1962" s="54"/>
      <c r="D1962" s="54"/>
      <c r="E1962" s="54"/>
      <c r="F1962" s="54"/>
      <c r="G1962" s="54"/>
      <c r="H1962" s="54"/>
    </row>
    <row r="1963" spans="1:8" ht="22.5" x14ac:dyDescent="0.2">
      <c r="A1963" s="68" t="s">
        <v>1405</v>
      </c>
      <c r="B1963" s="67" t="str">
        <f>VLOOKUP(A1963,'Orçamento Sintético'!$A:$H,2,0)</f>
        <v xml:space="preserve"> MPDFT0351 </v>
      </c>
      <c r="C1963" s="67" t="str">
        <f>VLOOKUP(A1963,'Orçamento Sintético'!$A:$H,3,0)</f>
        <v>Próprio</v>
      </c>
      <c r="D1963" s="68" t="str">
        <f>VLOOKUP(A1963,'Orçamento Sintético'!$A:$H,4,0)</f>
        <v>Copia da SINAPI (95726) - Eletroduto rígido soldável, PVC cor cinza, dn 20mm (1/2”), aparente, instalado em teto – fornecimento e instalação</v>
      </c>
      <c r="E1963" s="67" t="str">
        <f>VLOOKUP(A1963,'Orçamento Sintético'!$A:$H,5,0)</f>
        <v>m</v>
      </c>
      <c r="F1963" s="113"/>
      <c r="G1963" s="114"/>
      <c r="H1963" s="116">
        <f>SUM(H1964:H1967)</f>
        <v>13.04</v>
      </c>
    </row>
    <row r="1964" spans="1:8" x14ac:dyDescent="0.2">
      <c r="A1964" s="13" t="str">
        <f>VLOOKUP(B1964,'Insumos e Serviços'!$A:$F,3,0)</f>
        <v>Composição</v>
      </c>
      <c r="B1964" s="12" t="s">
        <v>3397</v>
      </c>
      <c r="C1964" s="12" t="str">
        <f>VLOOKUP(B1964,'Insumos e Serviços'!$A:$F,2,0)</f>
        <v>SINAPI</v>
      </c>
      <c r="D1964" s="13" t="str">
        <f>VLOOKUP(B1964,'Insumos e Serviços'!$A:$F,4,0)</f>
        <v>AUXILIAR DE ELETRICISTA COM ENCARGOS COMPLEMENTARES</v>
      </c>
      <c r="E1964" s="12" t="str">
        <f>VLOOKUP(B1964,'Insumos e Serviços'!$A:$F,5,0)</f>
        <v>H</v>
      </c>
      <c r="F1964" s="66">
        <v>3.09E-2</v>
      </c>
      <c r="G1964" s="15">
        <f>VLOOKUP(B1964,'Insumos e Serviços'!$A:$F,6,0)</f>
        <v>18.28</v>
      </c>
      <c r="H1964" s="15">
        <f t="shared" ref="H1964:H1967" si="243">TRUNC(F1964*G1964,2)</f>
        <v>0.56000000000000005</v>
      </c>
    </row>
    <row r="1965" spans="1:8" x14ac:dyDescent="0.2">
      <c r="A1965" s="13" t="str">
        <f>VLOOKUP(B1965,'Insumos e Serviços'!$A:$F,3,0)</f>
        <v>Composição</v>
      </c>
      <c r="B1965" s="12" t="s">
        <v>3399</v>
      </c>
      <c r="C1965" s="12" t="str">
        <f>VLOOKUP(B1965,'Insumos e Serviços'!$A:$F,2,0)</f>
        <v>SINAPI</v>
      </c>
      <c r="D1965" s="13" t="str">
        <f>VLOOKUP(B1965,'Insumos e Serviços'!$A:$F,4,0)</f>
        <v>ELETRICISTA COM ENCARGOS COMPLEMENTARES</v>
      </c>
      <c r="E1965" s="12" t="str">
        <f>VLOOKUP(B1965,'Insumos e Serviços'!$A:$F,5,0)</f>
        <v>H</v>
      </c>
      <c r="F1965" s="66">
        <v>3.09E-2</v>
      </c>
      <c r="G1965" s="15">
        <f>VLOOKUP(B1965,'Insumos e Serviços'!$A:$F,6,0)</f>
        <v>23.44</v>
      </c>
      <c r="H1965" s="15">
        <f t="shared" si="243"/>
        <v>0.72</v>
      </c>
    </row>
    <row r="1966" spans="1:8" ht="33.75" x14ac:dyDescent="0.2">
      <c r="A1966" s="13" t="str">
        <f>VLOOKUP(B1966,'Insumos e Serviços'!$A:$F,3,0)</f>
        <v>Composição</v>
      </c>
      <c r="B1966" s="12" t="s">
        <v>3445</v>
      </c>
      <c r="C1966" s="12" t="str">
        <f>VLOOKUP(B1966,'Insumos e Serviços'!$A:$F,2,0)</f>
        <v>SINAPI</v>
      </c>
      <c r="D1966" s="13" t="str">
        <f>VLOOKUP(B1966,'Insumos e Serviços'!$A:$F,4,0)</f>
        <v>FIXAÇÃO DE TUBOS HORIZONTAIS DE PVC, CPVC OU COBRE DIÂMETROS MENORES OU IGUAIS A 40 MM OU ELETROCALHAS ATÉ 150MM DE LARGURA, COM ABRAÇADEIRA METÁLICA RÍGIDA TIPO D 1/2, FIXADA EM PERFILADO EM LAJE. AF_05/2015</v>
      </c>
      <c r="E1966" s="12" t="str">
        <f>VLOOKUP(B1966,'Insumos e Serviços'!$A:$F,5,0)</f>
        <v>M</v>
      </c>
      <c r="F1966" s="66">
        <v>1</v>
      </c>
      <c r="G1966" s="15">
        <f>VLOOKUP(B1966,'Insumos e Serviços'!$A:$F,6,0)</f>
        <v>2.5</v>
      </c>
      <c r="H1966" s="15">
        <f t="shared" si="243"/>
        <v>2.5</v>
      </c>
    </row>
    <row r="1967" spans="1:8" ht="23.25" thickBot="1" x14ac:dyDescent="0.25">
      <c r="A1967" s="13" t="str">
        <f>VLOOKUP(B1967,'Insumos e Serviços'!$A:$F,3,0)</f>
        <v>Insumo</v>
      </c>
      <c r="B1967" s="12" t="s">
        <v>2348</v>
      </c>
      <c r="C1967" s="12" t="str">
        <f>VLOOKUP(B1967,'Insumos e Serviços'!$A:$F,2,0)</f>
        <v>SINAPI</v>
      </c>
      <c r="D1967" s="13" t="str">
        <f>VLOOKUP(B1967,'Insumos e Serviços'!$A:$F,4,0)</f>
        <v>ELETRODUTO/CONDULETE DE PVC RIGIDO, LISO, COR CINZA, DE 1/2", PARA INSTALACOES APARENTES (NBR 5410)</v>
      </c>
      <c r="E1967" s="12" t="str">
        <f>VLOOKUP(B1967,'Insumos e Serviços'!$A:$F,5,0)</f>
        <v>M</v>
      </c>
      <c r="F1967" s="66">
        <v>1.0481</v>
      </c>
      <c r="G1967" s="15">
        <f>VLOOKUP(B1967,'Insumos e Serviços'!$A:$F,6,0)</f>
        <v>8.84</v>
      </c>
      <c r="H1967" s="15">
        <f t="shared" si="243"/>
        <v>9.26</v>
      </c>
    </row>
    <row r="1968" spans="1:8" ht="15" thickTop="1" x14ac:dyDescent="0.2">
      <c r="A1968" s="54"/>
      <c r="B1968" s="79"/>
      <c r="C1968" s="54"/>
      <c r="D1968" s="54"/>
      <c r="E1968" s="54"/>
      <c r="F1968" s="54"/>
      <c r="G1968" s="54"/>
      <c r="H1968" s="54"/>
    </row>
    <row r="1969" spans="1:8" ht="22.5" x14ac:dyDescent="0.2">
      <c r="A1969" s="68" t="s">
        <v>1408</v>
      </c>
      <c r="B1969" s="67" t="str">
        <f>VLOOKUP(A1969,'Orçamento Sintético'!$A:$H,2,0)</f>
        <v xml:space="preserve"> MPDFT0352 </v>
      </c>
      <c r="C1969" s="67" t="str">
        <f>VLOOKUP(A1969,'Orçamento Sintético'!$A:$H,3,0)</f>
        <v>Próprio</v>
      </c>
      <c r="D1969" s="68" t="str">
        <f>VLOOKUP(A1969,'Orçamento Sintético'!$A:$H,4,0)</f>
        <v>Copia da SINAPI (95727) - Eletroduto rígido soldável, PVC cor cinza, dn 25mm (3/4”), aparente, instalado em teto – fornecimento e instalação</v>
      </c>
      <c r="E1969" s="67" t="str">
        <f>VLOOKUP(A1969,'Orçamento Sintético'!$A:$H,5,0)</f>
        <v>m</v>
      </c>
      <c r="F1969" s="113"/>
      <c r="G1969" s="114"/>
      <c r="H1969" s="116">
        <f>SUM(H1970:H1973)</f>
        <v>15.93</v>
      </c>
    </row>
    <row r="1970" spans="1:8" x14ac:dyDescent="0.2">
      <c r="A1970" s="13" t="str">
        <f>VLOOKUP(B1970,'Insumos e Serviços'!$A:$F,3,0)</f>
        <v>Composição</v>
      </c>
      <c r="B1970" s="12" t="s">
        <v>3397</v>
      </c>
      <c r="C1970" s="12" t="str">
        <f>VLOOKUP(B1970,'Insumos e Serviços'!$A:$F,2,0)</f>
        <v>SINAPI</v>
      </c>
      <c r="D1970" s="13" t="str">
        <f>VLOOKUP(B1970,'Insumos e Serviços'!$A:$F,4,0)</f>
        <v>AUXILIAR DE ELETRICISTA COM ENCARGOS COMPLEMENTARES</v>
      </c>
      <c r="E1970" s="12" t="str">
        <f>VLOOKUP(B1970,'Insumos e Serviços'!$A:$F,5,0)</f>
        <v>H</v>
      </c>
      <c r="F1970" s="66">
        <v>3.9100000000000003E-2</v>
      </c>
      <c r="G1970" s="15">
        <f>VLOOKUP(B1970,'Insumos e Serviços'!$A:$F,6,0)</f>
        <v>18.28</v>
      </c>
      <c r="H1970" s="15">
        <f t="shared" ref="H1970:H1973" si="244">TRUNC(F1970*G1970,2)</f>
        <v>0.71</v>
      </c>
    </row>
    <row r="1971" spans="1:8" x14ac:dyDescent="0.2">
      <c r="A1971" s="13" t="str">
        <f>VLOOKUP(B1971,'Insumos e Serviços'!$A:$F,3,0)</f>
        <v>Composição</v>
      </c>
      <c r="B1971" s="12" t="s">
        <v>3399</v>
      </c>
      <c r="C1971" s="12" t="str">
        <f>VLOOKUP(B1971,'Insumos e Serviços'!$A:$F,2,0)</f>
        <v>SINAPI</v>
      </c>
      <c r="D1971" s="13" t="str">
        <f>VLOOKUP(B1971,'Insumos e Serviços'!$A:$F,4,0)</f>
        <v>ELETRICISTA COM ENCARGOS COMPLEMENTARES</v>
      </c>
      <c r="E1971" s="12" t="str">
        <f>VLOOKUP(B1971,'Insumos e Serviços'!$A:$F,5,0)</f>
        <v>H</v>
      </c>
      <c r="F1971" s="66">
        <v>3.9100000000000003E-2</v>
      </c>
      <c r="G1971" s="15">
        <f>VLOOKUP(B1971,'Insumos e Serviços'!$A:$F,6,0)</f>
        <v>23.44</v>
      </c>
      <c r="H1971" s="15">
        <f t="shared" si="244"/>
        <v>0.91</v>
      </c>
    </row>
    <row r="1972" spans="1:8" ht="33.75" x14ac:dyDescent="0.2">
      <c r="A1972" s="13" t="str">
        <f>VLOOKUP(B1972,'Insumos e Serviços'!$A:$F,3,0)</f>
        <v>Composição</v>
      </c>
      <c r="B1972" s="12" t="s">
        <v>3445</v>
      </c>
      <c r="C1972" s="12" t="str">
        <f>VLOOKUP(B1972,'Insumos e Serviços'!$A:$F,2,0)</f>
        <v>SINAPI</v>
      </c>
      <c r="D1972" s="13" t="str">
        <f>VLOOKUP(B1972,'Insumos e Serviços'!$A:$F,4,0)</f>
        <v>FIXAÇÃO DE TUBOS HORIZONTAIS DE PVC, CPVC OU COBRE DIÂMETROS MENORES OU IGUAIS A 40 MM OU ELETROCALHAS ATÉ 150MM DE LARGURA, COM ABRAÇADEIRA METÁLICA RÍGIDA TIPO D 1/2, FIXADA EM PERFILADO EM LAJE. AF_05/2015</v>
      </c>
      <c r="E1972" s="12" t="str">
        <f>VLOOKUP(B1972,'Insumos e Serviços'!$A:$F,5,0)</f>
        <v>M</v>
      </c>
      <c r="F1972" s="66">
        <v>1</v>
      </c>
      <c r="G1972" s="15">
        <f>VLOOKUP(B1972,'Insumos e Serviços'!$A:$F,6,0)</f>
        <v>2.5</v>
      </c>
      <c r="H1972" s="15">
        <f t="shared" si="244"/>
        <v>2.5</v>
      </c>
    </row>
    <row r="1973" spans="1:8" ht="23.25" thickBot="1" x14ac:dyDescent="0.25">
      <c r="A1973" s="13" t="str">
        <f>VLOOKUP(B1973,'Insumos e Serviços'!$A:$F,3,0)</f>
        <v>Insumo</v>
      </c>
      <c r="B1973" s="12" t="s">
        <v>3198</v>
      </c>
      <c r="C1973" s="12" t="str">
        <f>VLOOKUP(B1973,'Insumos e Serviços'!$A:$F,2,0)</f>
        <v>SINAPI</v>
      </c>
      <c r="D1973" s="13" t="str">
        <f>VLOOKUP(B1973,'Insumos e Serviços'!$A:$F,4,0)</f>
        <v>ELETRODUTO/CONDULETE DE PVC RIGIDO, LISO, COR CINZA, DE 3/4", PARA INSTALACOES APARENTES (NBR 5410)</v>
      </c>
      <c r="E1973" s="12" t="str">
        <f>VLOOKUP(B1973,'Insumos e Serviços'!$A:$F,5,0)</f>
        <v>M</v>
      </c>
      <c r="F1973" s="66">
        <v>1.0481</v>
      </c>
      <c r="G1973" s="15">
        <f>VLOOKUP(B1973,'Insumos e Serviços'!$A:$F,6,0)</f>
        <v>11.27</v>
      </c>
      <c r="H1973" s="15">
        <f t="shared" si="244"/>
        <v>11.81</v>
      </c>
    </row>
    <row r="1974" spans="1:8" ht="15" thickTop="1" x14ac:dyDescent="0.2">
      <c r="A1974" s="54"/>
      <c r="B1974" s="79"/>
      <c r="C1974" s="54"/>
      <c r="D1974" s="54"/>
      <c r="E1974" s="54"/>
      <c r="F1974" s="54"/>
      <c r="G1974" s="54"/>
      <c r="H1974" s="54"/>
    </row>
    <row r="1975" spans="1:8" ht="22.5" x14ac:dyDescent="0.2">
      <c r="A1975" s="68" t="s">
        <v>1411</v>
      </c>
      <c r="B1975" s="67" t="str">
        <f>VLOOKUP(A1975,'Orçamento Sintético'!$A:$H,2,0)</f>
        <v xml:space="preserve"> MPDFT0402 </v>
      </c>
      <c r="C1975" s="67" t="str">
        <f>VLOOKUP(A1975,'Orçamento Sintético'!$A:$H,3,0)</f>
        <v>Próprio</v>
      </c>
      <c r="D1975" s="68" t="str">
        <f>VLOOKUP(A1975,'Orçamento Sintético'!$A:$H,4,0)</f>
        <v>Copia da SINAPI (95728) - Eletroduto rígido soldável, PVC cor cinza, dn 32mm (1”), aparente, instalado em teto – fornecimento e instalação</v>
      </c>
      <c r="E1975" s="67" t="str">
        <f>VLOOKUP(A1975,'Orçamento Sintético'!$A:$H,5,0)</f>
        <v>m</v>
      </c>
      <c r="F1975" s="113"/>
      <c r="G1975" s="114"/>
      <c r="H1975" s="116">
        <f>SUM(H1976:H1979)</f>
        <v>21.75</v>
      </c>
    </row>
    <row r="1976" spans="1:8" x14ac:dyDescent="0.2">
      <c r="A1976" s="13" t="str">
        <f>VLOOKUP(B1976,'Insumos e Serviços'!$A:$F,3,0)</f>
        <v>Composição</v>
      </c>
      <c r="B1976" s="12" t="s">
        <v>3397</v>
      </c>
      <c r="C1976" s="12" t="str">
        <f>VLOOKUP(B1976,'Insumos e Serviços'!$A:$F,2,0)</f>
        <v>SINAPI</v>
      </c>
      <c r="D1976" s="13" t="str">
        <f>VLOOKUP(B1976,'Insumos e Serviços'!$A:$F,4,0)</f>
        <v>AUXILIAR DE ELETRICISTA COM ENCARGOS COMPLEMENTARES</v>
      </c>
      <c r="E1976" s="12" t="str">
        <f>VLOOKUP(B1976,'Insumos e Serviços'!$A:$F,5,0)</f>
        <v>H</v>
      </c>
      <c r="F1976" s="66">
        <v>5.0599999999999999E-2</v>
      </c>
      <c r="G1976" s="15">
        <f>VLOOKUP(B1976,'Insumos e Serviços'!$A:$F,6,0)</f>
        <v>18.28</v>
      </c>
      <c r="H1976" s="15">
        <f t="shared" ref="H1976:H1979" si="245">TRUNC(F1976*G1976,2)</f>
        <v>0.92</v>
      </c>
    </row>
    <row r="1977" spans="1:8" x14ac:dyDescent="0.2">
      <c r="A1977" s="13" t="str">
        <f>VLOOKUP(B1977,'Insumos e Serviços'!$A:$F,3,0)</f>
        <v>Composição</v>
      </c>
      <c r="B1977" s="12" t="s">
        <v>3399</v>
      </c>
      <c r="C1977" s="12" t="str">
        <f>VLOOKUP(B1977,'Insumos e Serviços'!$A:$F,2,0)</f>
        <v>SINAPI</v>
      </c>
      <c r="D1977" s="13" t="str">
        <f>VLOOKUP(B1977,'Insumos e Serviços'!$A:$F,4,0)</f>
        <v>ELETRICISTA COM ENCARGOS COMPLEMENTARES</v>
      </c>
      <c r="E1977" s="12" t="str">
        <f>VLOOKUP(B1977,'Insumos e Serviços'!$A:$F,5,0)</f>
        <v>H</v>
      </c>
      <c r="F1977" s="66">
        <v>5.0599999999999999E-2</v>
      </c>
      <c r="G1977" s="15">
        <f>VLOOKUP(B1977,'Insumos e Serviços'!$A:$F,6,0)</f>
        <v>23.44</v>
      </c>
      <c r="H1977" s="15">
        <f t="shared" si="245"/>
        <v>1.18</v>
      </c>
    </row>
    <row r="1978" spans="1:8" ht="33.75" x14ac:dyDescent="0.2">
      <c r="A1978" s="13" t="str">
        <f>VLOOKUP(B1978,'Insumos e Serviços'!$A:$F,3,0)</f>
        <v>Composição</v>
      </c>
      <c r="B1978" s="12" t="s">
        <v>3445</v>
      </c>
      <c r="C1978" s="12" t="str">
        <f>VLOOKUP(B1978,'Insumos e Serviços'!$A:$F,2,0)</f>
        <v>SINAPI</v>
      </c>
      <c r="D1978" s="13" t="str">
        <f>VLOOKUP(B1978,'Insumos e Serviços'!$A:$F,4,0)</f>
        <v>FIXAÇÃO DE TUBOS HORIZONTAIS DE PVC, CPVC OU COBRE DIÂMETROS MENORES OU IGUAIS A 40 MM OU ELETROCALHAS ATÉ 150MM DE LARGURA, COM ABRAÇADEIRA METÁLICA RÍGIDA TIPO D 1/2, FIXADA EM PERFILADO EM LAJE. AF_05/2015</v>
      </c>
      <c r="E1978" s="12" t="str">
        <f>VLOOKUP(B1978,'Insumos e Serviços'!$A:$F,5,0)</f>
        <v>M</v>
      </c>
      <c r="F1978" s="66">
        <v>1</v>
      </c>
      <c r="G1978" s="15">
        <f>VLOOKUP(B1978,'Insumos e Serviços'!$A:$F,6,0)</f>
        <v>2.5</v>
      </c>
      <c r="H1978" s="15">
        <f t="shared" si="245"/>
        <v>2.5</v>
      </c>
    </row>
    <row r="1979" spans="1:8" ht="23.25" thickBot="1" x14ac:dyDescent="0.25">
      <c r="A1979" s="13" t="str">
        <f>VLOOKUP(B1979,'Insumos e Serviços'!$A:$F,3,0)</f>
        <v>Insumo</v>
      </c>
      <c r="B1979" s="12" t="s">
        <v>2782</v>
      </c>
      <c r="C1979" s="12" t="str">
        <f>VLOOKUP(B1979,'Insumos e Serviços'!$A:$F,2,0)</f>
        <v>SINAPI</v>
      </c>
      <c r="D1979" s="13" t="str">
        <f>VLOOKUP(B1979,'Insumos e Serviços'!$A:$F,4,0)</f>
        <v>ELETRODUTO/CONDULETE DE PVC RIGIDO, LISO, COR CINZA, DE 1", PARA INSTALACOES APARENTES (NBR 5410)</v>
      </c>
      <c r="E1979" s="12" t="str">
        <f>VLOOKUP(B1979,'Insumos e Serviços'!$A:$F,5,0)</f>
        <v>M</v>
      </c>
      <c r="F1979" s="66">
        <v>1.0481</v>
      </c>
      <c r="G1979" s="15">
        <f>VLOOKUP(B1979,'Insumos e Serviços'!$A:$F,6,0)</f>
        <v>16.37</v>
      </c>
      <c r="H1979" s="15">
        <f t="shared" si="245"/>
        <v>17.149999999999999</v>
      </c>
    </row>
    <row r="1980" spans="1:8" ht="15" thickTop="1" x14ac:dyDescent="0.2">
      <c r="A1980" s="54"/>
      <c r="B1980" s="79"/>
      <c r="C1980" s="54"/>
      <c r="D1980" s="54"/>
      <c r="E1980" s="54"/>
      <c r="F1980" s="54"/>
      <c r="G1980" s="54"/>
      <c r="H1980" s="54"/>
    </row>
    <row r="1981" spans="1:8" ht="33.75" x14ac:dyDescent="0.2">
      <c r="A1981" s="68" t="s">
        <v>1414</v>
      </c>
      <c r="B1981" s="67" t="str">
        <f>VLOOKUP(A1981,'Orçamento Sintético'!$A:$H,2,0)</f>
        <v xml:space="preserve"> MPDFT0355 </v>
      </c>
      <c r="C1981" s="67" t="str">
        <f>VLOOKUP(A1981,'Orçamento Sintético'!$A:$H,3,0)</f>
        <v>Próprio</v>
      </c>
      <c r="D1981" s="68" t="str">
        <f>VLOOKUP(A1981,'Orçamento Sintético'!$A:$H,4,0)</f>
        <v>Copia da SINAPI (95747) - Eletroduto rígido de aço carbono, sem costura, com revestimento protetor de zinco aplicado à quente, extremidades rosqueadas, classe pesada, Ø32 mm (1.1/4" BSPP), fab. Apolo - fornecimento e instalação</v>
      </c>
      <c r="E1981" s="67" t="str">
        <f>VLOOKUP(A1981,'Orçamento Sintético'!$A:$H,5,0)</f>
        <v>M</v>
      </c>
      <c r="F1981" s="113"/>
      <c r="G1981" s="114"/>
      <c r="H1981" s="116">
        <f>SUM(H1982:H1986)</f>
        <v>45.47</v>
      </c>
    </row>
    <row r="1982" spans="1:8" x14ac:dyDescent="0.2">
      <c r="A1982" s="13" t="str">
        <f>VLOOKUP(B1982,'Insumos e Serviços'!$A:$F,3,0)</f>
        <v>Composição</v>
      </c>
      <c r="B1982" s="12" t="s">
        <v>3397</v>
      </c>
      <c r="C1982" s="12" t="str">
        <f>VLOOKUP(B1982,'Insumos e Serviços'!$A:$F,2,0)</f>
        <v>SINAPI</v>
      </c>
      <c r="D1982" s="13" t="str">
        <f>VLOOKUP(B1982,'Insumos e Serviços'!$A:$F,4,0)</f>
        <v>AUXILIAR DE ELETRICISTA COM ENCARGOS COMPLEMENTARES</v>
      </c>
      <c r="E1982" s="12" t="str">
        <f>VLOOKUP(B1982,'Insumos e Serviços'!$A:$F,5,0)</f>
        <v>H</v>
      </c>
      <c r="F1982" s="66">
        <v>0.13500000000000001</v>
      </c>
      <c r="G1982" s="15">
        <f>VLOOKUP(B1982,'Insumos e Serviços'!$A:$F,6,0)</f>
        <v>18.28</v>
      </c>
      <c r="H1982" s="15">
        <f t="shared" ref="H1982:H1986" si="246">TRUNC(F1982*G1982,2)</f>
        <v>2.46</v>
      </c>
    </row>
    <row r="1983" spans="1:8" x14ac:dyDescent="0.2">
      <c r="A1983" s="13" t="str">
        <f>VLOOKUP(B1983,'Insumos e Serviços'!$A:$F,3,0)</f>
        <v>Composição</v>
      </c>
      <c r="B1983" s="12" t="s">
        <v>3399</v>
      </c>
      <c r="C1983" s="12" t="str">
        <f>VLOOKUP(B1983,'Insumos e Serviços'!$A:$F,2,0)</f>
        <v>SINAPI</v>
      </c>
      <c r="D1983" s="13" t="str">
        <f>VLOOKUP(B1983,'Insumos e Serviços'!$A:$F,4,0)</f>
        <v>ELETRICISTA COM ENCARGOS COMPLEMENTARES</v>
      </c>
      <c r="E1983" s="12" t="str">
        <f>VLOOKUP(B1983,'Insumos e Serviços'!$A:$F,5,0)</f>
        <v>H</v>
      </c>
      <c r="F1983" s="66">
        <v>0.13500000000000001</v>
      </c>
      <c r="G1983" s="15">
        <f>VLOOKUP(B1983,'Insumos e Serviços'!$A:$F,6,0)</f>
        <v>23.44</v>
      </c>
      <c r="H1983" s="15">
        <f t="shared" si="246"/>
        <v>3.16</v>
      </c>
    </row>
    <row r="1984" spans="1:8" ht="33.75" x14ac:dyDescent="0.2">
      <c r="A1984" s="13" t="str">
        <f>VLOOKUP(B1984,'Insumos e Serviços'!$A:$F,3,0)</f>
        <v>Composição</v>
      </c>
      <c r="B1984" s="12" t="s">
        <v>3445</v>
      </c>
      <c r="C1984" s="12" t="str">
        <f>VLOOKUP(B1984,'Insumos e Serviços'!$A:$F,2,0)</f>
        <v>SINAPI</v>
      </c>
      <c r="D1984" s="13" t="str">
        <f>VLOOKUP(B1984,'Insumos e Serviços'!$A:$F,4,0)</f>
        <v>FIXAÇÃO DE TUBOS HORIZONTAIS DE PVC, CPVC OU COBRE DIÂMETROS MENORES OU IGUAIS A 40 MM OU ELETROCALHAS ATÉ 150MM DE LARGURA, COM ABRAÇADEIRA METÁLICA RÍGIDA TIPO D 1/2, FIXADA EM PERFILADO EM LAJE. AF_05/2015</v>
      </c>
      <c r="E1984" s="12" t="str">
        <f>VLOOKUP(B1984,'Insumos e Serviços'!$A:$F,5,0)</f>
        <v>M</v>
      </c>
      <c r="F1984" s="66">
        <v>1</v>
      </c>
      <c r="G1984" s="15">
        <f>VLOOKUP(B1984,'Insumos e Serviços'!$A:$F,6,0)</f>
        <v>2.5</v>
      </c>
      <c r="H1984" s="15">
        <f t="shared" si="246"/>
        <v>2.5</v>
      </c>
    </row>
    <row r="1985" spans="1:8" ht="22.5" x14ac:dyDescent="0.2">
      <c r="A1985" s="13" t="str">
        <f>VLOOKUP(B1985,'Insumos e Serviços'!$A:$F,3,0)</f>
        <v>Composição</v>
      </c>
      <c r="B1985" s="12" t="s">
        <v>3447</v>
      </c>
      <c r="C1985" s="12" t="str">
        <f>VLOOKUP(B1985,'Insumos e Serviços'!$A:$F,2,0)</f>
        <v>SINAPI</v>
      </c>
      <c r="D1985" s="13" t="str">
        <f>VLOOKUP(B1985,'Insumos e Serviços'!$A:$F,4,0)</f>
        <v>LUVA DE EMENDA PARA ELETRODUTO, AÇO GALVANIZADO, DN 32 MM (1 1/4''), APARENTE, INSTALADA EM TETO - FORNECIMENTO E INSTALAÇÃO. AF_11/2016_P</v>
      </c>
      <c r="E1985" s="12" t="str">
        <f>VLOOKUP(B1985,'Insumos e Serviços'!$A:$F,5,0)</f>
        <v>UN</v>
      </c>
      <c r="F1985" s="66">
        <v>0.33329999999999999</v>
      </c>
      <c r="G1985" s="15">
        <f>VLOOKUP(B1985,'Insumos e Serviços'!$A:$F,6,0)</f>
        <v>11.15</v>
      </c>
      <c r="H1985" s="15">
        <f t="shared" si="246"/>
        <v>3.71</v>
      </c>
    </row>
    <row r="1986" spans="1:8" ht="23.25" thickBot="1" x14ac:dyDescent="0.25">
      <c r="A1986" s="13" t="str">
        <f>VLOOKUP(B1986,'Insumos e Serviços'!$A:$F,3,0)</f>
        <v>Insumo</v>
      </c>
      <c r="B1986" s="12" t="s">
        <v>2745</v>
      </c>
      <c r="C1986" s="12" t="str">
        <f>VLOOKUP(B1986,'Insumos e Serviços'!$A:$F,2,0)</f>
        <v>Próprio</v>
      </c>
      <c r="D1986" s="13" t="str">
        <f>VLOOKUP(B1986,'Insumos e Serviços'!$A:$F,4,0)</f>
        <v>Eletroduto rígido de aço carbono, sem costura, com revestimento protetor de zinco aplicado à quente, extremidades rosqueadas, classe pesada, Ø32 mm (1.1/4" BSPP), fab. Apolo</v>
      </c>
      <c r="E1986" s="12" t="str">
        <f>VLOOKUP(B1986,'Insumos e Serviços'!$A:$F,5,0)</f>
        <v>m</v>
      </c>
      <c r="F1986" s="66">
        <v>1.05</v>
      </c>
      <c r="G1986" s="15">
        <f>VLOOKUP(B1986,'Insumos e Serviços'!$A:$F,6,0)</f>
        <v>32.04</v>
      </c>
      <c r="H1986" s="15">
        <f t="shared" si="246"/>
        <v>33.64</v>
      </c>
    </row>
    <row r="1987" spans="1:8" ht="15" thickTop="1" x14ac:dyDescent="0.2">
      <c r="A1987" s="54"/>
      <c r="B1987" s="79"/>
      <c r="C1987" s="54"/>
      <c r="D1987" s="54"/>
      <c r="E1987" s="54"/>
      <c r="F1987" s="54"/>
      <c r="G1987" s="54"/>
      <c r="H1987" s="54"/>
    </row>
    <row r="1988" spans="1:8" ht="33.75" x14ac:dyDescent="0.2">
      <c r="A1988" s="68" t="s">
        <v>1417</v>
      </c>
      <c r="B1988" s="67" t="str">
        <f>VLOOKUP(A1988,'Orçamento Sintético'!$A:$H,2,0)</f>
        <v xml:space="preserve"> MPDFT0354 </v>
      </c>
      <c r="C1988" s="67" t="str">
        <f>VLOOKUP(A1988,'Orçamento Sintético'!$A:$H,3,0)</f>
        <v>Próprio</v>
      </c>
      <c r="D1988" s="68" t="str">
        <f>VLOOKUP(A1988,'Orçamento Sintético'!$A:$H,4,0)</f>
        <v>Copia da SINAPI (95746) - Eletroduto rígido de aço carbono, sem costura, com revestimento protetor de zinco aplicado à quente, extremidades rosqueadas, classe pesada, Ø25 mm (3/4" BSPP), fab. Apolo - fornecimento e instalação</v>
      </c>
      <c r="E1988" s="67" t="str">
        <f>VLOOKUP(A1988,'Orçamento Sintético'!$A:$H,5,0)</f>
        <v>M</v>
      </c>
      <c r="F1988" s="113"/>
      <c r="G1988" s="114"/>
      <c r="H1988" s="116">
        <f>SUM(H1989:H1993)</f>
        <v>29.479999999999997</v>
      </c>
    </row>
    <row r="1989" spans="1:8" x14ac:dyDescent="0.2">
      <c r="A1989" s="13" t="str">
        <f>VLOOKUP(B1989,'Insumos e Serviços'!$A:$F,3,0)</f>
        <v>Composição</v>
      </c>
      <c r="B1989" s="12" t="s">
        <v>3397</v>
      </c>
      <c r="C1989" s="12" t="str">
        <f>VLOOKUP(B1989,'Insumos e Serviços'!$A:$F,2,0)</f>
        <v>SINAPI</v>
      </c>
      <c r="D1989" s="13" t="str">
        <f>VLOOKUP(B1989,'Insumos e Serviços'!$A:$F,4,0)</f>
        <v>AUXILIAR DE ELETRICISTA COM ENCARGOS COMPLEMENTARES</v>
      </c>
      <c r="E1989" s="12" t="str">
        <f>VLOOKUP(B1989,'Insumos e Serviços'!$A:$F,5,0)</f>
        <v>H</v>
      </c>
      <c r="F1989" s="66">
        <v>0.10440000000000001</v>
      </c>
      <c r="G1989" s="15">
        <f>VLOOKUP(B1989,'Insumos e Serviços'!$A:$F,6,0)</f>
        <v>18.28</v>
      </c>
      <c r="H1989" s="15">
        <f t="shared" ref="H1989:H1993" si="247">TRUNC(F1989*G1989,2)</f>
        <v>1.9</v>
      </c>
    </row>
    <row r="1990" spans="1:8" x14ac:dyDescent="0.2">
      <c r="A1990" s="13" t="str">
        <f>VLOOKUP(B1990,'Insumos e Serviços'!$A:$F,3,0)</f>
        <v>Composição</v>
      </c>
      <c r="B1990" s="12" t="s">
        <v>3399</v>
      </c>
      <c r="C1990" s="12" t="str">
        <f>VLOOKUP(B1990,'Insumos e Serviços'!$A:$F,2,0)</f>
        <v>SINAPI</v>
      </c>
      <c r="D1990" s="13" t="str">
        <f>VLOOKUP(B1990,'Insumos e Serviços'!$A:$F,4,0)</f>
        <v>ELETRICISTA COM ENCARGOS COMPLEMENTARES</v>
      </c>
      <c r="E1990" s="12" t="str">
        <f>VLOOKUP(B1990,'Insumos e Serviços'!$A:$F,5,0)</f>
        <v>H</v>
      </c>
      <c r="F1990" s="66">
        <v>0.10440000000000001</v>
      </c>
      <c r="G1990" s="15">
        <f>VLOOKUP(B1990,'Insumos e Serviços'!$A:$F,6,0)</f>
        <v>23.44</v>
      </c>
      <c r="H1990" s="15">
        <f t="shared" si="247"/>
        <v>2.44</v>
      </c>
    </row>
    <row r="1991" spans="1:8" ht="33.75" x14ac:dyDescent="0.2">
      <c r="A1991" s="13" t="str">
        <f>VLOOKUP(B1991,'Insumos e Serviços'!$A:$F,3,0)</f>
        <v>Composição</v>
      </c>
      <c r="B1991" s="12" t="s">
        <v>3445</v>
      </c>
      <c r="C1991" s="12" t="str">
        <f>VLOOKUP(B1991,'Insumos e Serviços'!$A:$F,2,0)</f>
        <v>SINAPI</v>
      </c>
      <c r="D1991" s="13" t="str">
        <f>VLOOKUP(B1991,'Insumos e Serviços'!$A:$F,4,0)</f>
        <v>FIXAÇÃO DE TUBOS HORIZONTAIS DE PVC, CPVC OU COBRE DIÂMETROS MENORES OU IGUAIS A 40 MM OU ELETROCALHAS ATÉ 150MM DE LARGURA, COM ABRAÇADEIRA METÁLICA RÍGIDA TIPO D 1/2, FIXADA EM PERFILADO EM LAJE. AF_05/2015</v>
      </c>
      <c r="E1991" s="12" t="str">
        <f>VLOOKUP(B1991,'Insumos e Serviços'!$A:$F,5,0)</f>
        <v>M</v>
      </c>
      <c r="F1991" s="66">
        <v>1</v>
      </c>
      <c r="G1991" s="15">
        <f>VLOOKUP(B1991,'Insumos e Serviços'!$A:$F,6,0)</f>
        <v>2.5</v>
      </c>
      <c r="H1991" s="15">
        <f t="shared" si="247"/>
        <v>2.5</v>
      </c>
    </row>
    <row r="1992" spans="1:8" ht="22.5" x14ac:dyDescent="0.2">
      <c r="A1992" s="13" t="str">
        <f>VLOOKUP(B1992,'Insumos e Serviços'!$A:$F,3,0)</f>
        <v>Composição</v>
      </c>
      <c r="B1992" s="12" t="s">
        <v>3443</v>
      </c>
      <c r="C1992" s="12" t="str">
        <f>VLOOKUP(B1992,'Insumos e Serviços'!$A:$F,2,0)</f>
        <v>SINAPI</v>
      </c>
      <c r="D1992" s="13" t="str">
        <f>VLOOKUP(B1992,'Insumos e Serviços'!$A:$F,4,0)</f>
        <v>LUVA DE EMENDA PARA ELETRODUTO, AÇO GALVANIZADO, DN 25 MM (1''), APARENTE, INSTALADA EM TETO - FORNECIMENTO E INSTALAÇÃO. AF_11/2016_P</v>
      </c>
      <c r="E1992" s="12" t="str">
        <f>VLOOKUP(B1992,'Insumos e Serviços'!$A:$F,5,0)</f>
        <v>UN</v>
      </c>
      <c r="F1992" s="66">
        <v>0.33329999999999999</v>
      </c>
      <c r="G1992" s="15">
        <f>VLOOKUP(B1992,'Insumos e Serviços'!$A:$F,6,0)</f>
        <v>7.77</v>
      </c>
      <c r="H1992" s="15">
        <f t="shared" si="247"/>
        <v>2.58</v>
      </c>
    </row>
    <row r="1993" spans="1:8" ht="23.25" thickBot="1" x14ac:dyDescent="0.25">
      <c r="A1993" s="13" t="str">
        <f>VLOOKUP(B1993,'Insumos e Serviços'!$A:$F,3,0)</f>
        <v>Insumo</v>
      </c>
      <c r="B1993" s="12" t="s">
        <v>3281</v>
      </c>
      <c r="C1993" s="12" t="str">
        <f>VLOOKUP(B1993,'Insumos e Serviços'!$A:$F,2,0)</f>
        <v>Próprio</v>
      </c>
      <c r="D1993" s="13" t="str">
        <f>VLOOKUP(B1993,'Insumos e Serviços'!$A:$F,4,0)</f>
        <v>Eletroduto rígido de aço carbono, sem costura, com revestimento protetor de zinco aplicado a quente, extremidades rosqueadas, classe pesada, Ø25mm (3/4" BSPP), fab. Apolo</v>
      </c>
      <c r="E1993" s="12" t="str">
        <f>VLOOKUP(B1993,'Insumos e Serviços'!$A:$F,5,0)</f>
        <v>m</v>
      </c>
      <c r="F1993" s="66">
        <v>1.05</v>
      </c>
      <c r="G1993" s="15">
        <f>VLOOKUP(B1993,'Insumos e Serviços'!$A:$F,6,0)</f>
        <v>19.11</v>
      </c>
      <c r="H1993" s="15">
        <f t="shared" si="247"/>
        <v>20.059999999999999</v>
      </c>
    </row>
    <row r="1994" spans="1:8" ht="15" thickTop="1" x14ac:dyDescent="0.2">
      <c r="A1994" s="54"/>
      <c r="B1994" s="79"/>
      <c r="C1994" s="54"/>
      <c r="D1994" s="54"/>
      <c r="E1994" s="54"/>
      <c r="F1994" s="54"/>
      <c r="G1994" s="54"/>
      <c r="H1994" s="54"/>
    </row>
    <row r="1995" spans="1:8" ht="22.5" x14ac:dyDescent="0.2">
      <c r="A1995" s="68" t="s">
        <v>1420</v>
      </c>
      <c r="B1995" s="67" t="str">
        <f>VLOOKUP(A1995,'Orçamento Sintético'!$A:$H,2,0)</f>
        <v xml:space="preserve"> MPDFT0425 </v>
      </c>
      <c r="C1995" s="67" t="str">
        <f>VLOOKUP(A1995,'Orçamento Sintético'!$A:$H,3,0)</f>
        <v>Próprio</v>
      </c>
      <c r="D1995" s="68" t="str">
        <f>VLOOKUP(A1995,'Orçamento Sintético'!$A:$H,4,0)</f>
        <v>Copia da SINAPI (91839) - Eletroduto metálico flexível dn 32 mm (1”), instalado sob piso elevado – fornecimento e instalação</v>
      </c>
      <c r="E1995" s="67" t="str">
        <f>VLOOKUP(A1995,'Orçamento Sintético'!$A:$H,5,0)</f>
        <v>m</v>
      </c>
      <c r="F1995" s="113"/>
      <c r="G1995" s="114"/>
      <c r="H1995" s="116">
        <f>SUM(H1996:H1998)</f>
        <v>17.5</v>
      </c>
    </row>
    <row r="1996" spans="1:8" x14ac:dyDescent="0.2">
      <c r="A1996" s="13" t="str">
        <f>VLOOKUP(B1996,'Insumos e Serviços'!$A:$F,3,0)</f>
        <v>Composição</v>
      </c>
      <c r="B1996" s="12" t="s">
        <v>3397</v>
      </c>
      <c r="C1996" s="12" t="str">
        <f>VLOOKUP(B1996,'Insumos e Serviços'!$A:$F,2,0)</f>
        <v>SINAPI</v>
      </c>
      <c r="D1996" s="13" t="str">
        <f>VLOOKUP(B1996,'Insumos e Serviços'!$A:$F,4,0)</f>
        <v>AUXILIAR DE ELETRICISTA COM ENCARGOS COMPLEMENTARES</v>
      </c>
      <c r="E1996" s="12" t="str">
        <f>VLOOKUP(B1996,'Insumos e Serviços'!$A:$F,5,0)</f>
        <v>H</v>
      </c>
      <c r="F1996" s="66">
        <v>0.09</v>
      </c>
      <c r="G1996" s="15">
        <f>VLOOKUP(B1996,'Insumos e Serviços'!$A:$F,6,0)</f>
        <v>18.28</v>
      </c>
      <c r="H1996" s="15">
        <f t="shared" ref="H1996:H1998" si="248">TRUNC(F1996*G1996,2)</f>
        <v>1.64</v>
      </c>
    </row>
    <row r="1997" spans="1:8" x14ac:dyDescent="0.2">
      <c r="A1997" s="13" t="str">
        <f>VLOOKUP(B1997,'Insumos e Serviços'!$A:$F,3,0)</f>
        <v>Composição</v>
      </c>
      <c r="B1997" s="12" t="s">
        <v>3399</v>
      </c>
      <c r="C1997" s="12" t="str">
        <f>VLOOKUP(B1997,'Insumos e Serviços'!$A:$F,2,0)</f>
        <v>SINAPI</v>
      </c>
      <c r="D1997" s="13" t="str">
        <f>VLOOKUP(B1997,'Insumos e Serviços'!$A:$F,4,0)</f>
        <v>ELETRICISTA COM ENCARGOS COMPLEMENTARES</v>
      </c>
      <c r="E1997" s="12" t="str">
        <f>VLOOKUP(B1997,'Insumos e Serviços'!$A:$F,5,0)</f>
        <v>H</v>
      </c>
      <c r="F1997" s="66">
        <v>0.09</v>
      </c>
      <c r="G1997" s="15">
        <f>VLOOKUP(B1997,'Insumos e Serviços'!$A:$F,6,0)</f>
        <v>23.44</v>
      </c>
      <c r="H1997" s="15">
        <f t="shared" si="248"/>
        <v>2.1</v>
      </c>
    </row>
    <row r="1998" spans="1:8" ht="15" thickBot="1" x14ac:dyDescent="0.25">
      <c r="A1998" s="13" t="str">
        <f>VLOOKUP(B1998,'Insumos e Serviços'!$A:$F,3,0)</f>
        <v>Insumo</v>
      </c>
      <c r="B1998" s="12" t="s">
        <v>3126</v>
      </c>
      <c r="C1998" s="12" t="str">
        <f>VLOOKUP(B1998,'Insumos e Serviços'!$A:$F,2,0)</f>
        <v>SINAPI</v>
      </c>
      <c r="D1998" s="13" t="str">
        <f>VLOOKUP(B1998,'Insumos e Serviços'!$A:$F,4,0)</f>
        <v>ELETRODUTO FLEXIVEL, EM ACO, TIPO CONDUITE, DIAMETRO DE 1"</v>
      </c>
      <c r="E1998" s="12" t="str">
        <f>VLOOKUP(B1998,'Insumos e Serviços'!$A:$F,5,0)</f>
        <v>M</v>
      </c>
      <c r="F1998" s="66">
        <v>1.1000000000000001</v>
      </c>
      <c r="G1998" s="15">
        <f>VLOOKUP(B1998,'Insumos e Serviços'!$A:$F,6,0)</f>
        <v>12.51</v>
      </c>
      <c r="H1998" s="15">
        <f t="shared" si="248"/>
        <v>13.76</v>
      </c>
    </row>
    <row r="1999" spans="1:8" ht="15" thickTop="1" x14ac:dyDescent="0.2">
      <c r="A1999" s="54"/>
      <c r="B1999" s="79"/>
      <c r="C1999" s="54"/>
      <c r="D1999" s="54"/>
      <c r="E1999" s="54"/>
      <c r="F1999" s="54"/>
      <c r="G1999" s="54"/>
      <c r="H1999" s="54"/>
    </row>
    <row r="2000" spans="1:8" ht="22.5" x14ac:dyDescent="0.2">
      <c r="A2000" s="68" t="s">
        <v>1432</v>
      </c>
      <c r="B2000" s="67" t="str">
        <f>VLOOKUP(A2000,'Orçamento Sintético'!$A:$H,2,0)</f>
        <v xml:space="preserve"> MPDFT0353 </v>
      </c>
      <c r="C2000" s="67" t="str">
        <f>VLOOKUP(A2000,'Orçamento Sintético'!$A:$H,3,0)</f>
        <v>Próprio</v>
      </c>
      <c r="D2000" s="68" t="str">
        <f>VLOOKUP(A2000,'Orçamento Sintético'!$A:$H,4,0)</f>
        <v>Copia da SUDECAP (11.12.01) - Perfilado perfurado em chapa de aço galvanizado # 22, largura 38 mm x altura 38 mm, sem tampa, inclusive conexões</v>
      </c>
      <c r="E2000" s="67" t="str">
        <f>VLOOKUP(A2000,'Orçamento Sintético'!$A:$H,5,0)</f>
        <v>m</v>
      </c>
      <c r="F2000" s="113"/>
      <c r="G2000" s="114"/>
      <c r="H2000" s="116">
        <f>SUM(H2001:H2010)</f>
        <v>29.239999999999995</v>
      </c>
    </row>
    <row r="2001" spans="1:8" x14ac:dyDescent="0.2">
      <c r="A2001" s="13" t="str">
        <f>VLOOKUP(B2001,'Insumos e Serviços'!$A:$F,3,0)</f>
        <v>Composição</v>
      </c>
      <c r="B2001" s="12" t="s">
        <v>3397</v>
      </c>
      <c r="C2001" s="12" t="str">
        <f>VLOOKUP(B2001,'Insumos e Serviços'!$A:$F,2,0)</f>
        <v>SINAPI</v>
      </c>
      <c r="D2001" s="13" t="str">
        <f>VLOOKUP(B2001,'Insumos e Serviços'!$A:$F,4,0)</f>
        <v>AUXILIAR DE ELETRICISTA COM ENCARGOS COMPLEMENTARES</v>
      </c>
      <c r="E2001" s="12" t="str">
        <f>VLOOKUP(B2001,'Insumos e Serviços'!$A:$F,5,0)</f>
        <v>H</v>
      </c>
      <c r="F2001" s="66">
        <v>0.23</v>
      </c>
      <c r="G2001" s="15">
        <f>VLOOKUP(B2001,'Insumos e Serviços'!$A:$F,6,0)</f>
        <v>18.28</v>
      </c>
      <c r="H2001" s="15">
        <f t="shared" ref="H2001:H2010" si="249">TRUNC(F2001*G2001,2)</f>
        <v>4.2</v>
      </c>
    </row>
    <row r="2002" spans="1:8" x14ac:dyDescent="0.2">
      <c r="A2002" s="13" t="str">
        <f>VLOOKUP(B2002,'Insumos e Serviços'!$A:$F,3,0)</f>
        <v>Composição</v>
      </c>
      <c r="B2002" s="12" t="s">
        <v>3399</v>
      </c>
      <c r="C2002" s="12" t="str">
        <f>VLOOKUP(B2002,'Insumos e Serviços'!$A:$F,2,0)</f>
        <v>SINAPI</v>
      </c>
      <c r="D2002" s="13" t="str">
        <f>VLOOKUP(B2002,'Insumos e Serviços'!$A:$F,4,0)</f>
        <v>ELETRICISTA COM ENCARGOS COMPLEMENTARES</v>
      </c>
      <c r="E2002" s="12" t="str">
        <f>VLOOKUP(B2002,'Insumos e Serviços'!$A:$F,5,0)</f>
        <v>H</v>
      </c>
      <c r="F2002" s="66">
        <v>0.23</v>
      </c>
      <c r="G2002" s="15">
        <f>VLOOKUP(B2002,'Insumos e Serviços'!$A:$F,6,0)</f>
        <v>23.44</v>
      </c>
      <c r="H2002" s="15">
        <f t="shared" si="249"/>
        <v>5.39</v>
      </c>
    </row>
    <row r="2003" spans="1:8" x14ac:dyDescent="0.2">
      <c r="A2003" s="13" t="str">
        <f>VLOOKUP(B2003,'Insumos e Serviços'!$A:$F,3,0)</f>
        <v>Insumo</v>
      </c>
      <c r="B2003" s="12" t="s">
        <v>2794</v>
      </c>
      <c r="C2003" s="12" t="str">
        <f>VLOOKUP(B2003,'Insumos e Serviços'!$A:$F,2,0)</f>
        <v>SINAPI</v>
      </c>
      <c r="D2003" s="13" t="str">
        <f>VLOOKUP(B2003,'Insumos e Serviços'!$A:$F,4,0)</f>
        <v>PERFILADO PERFURADO SIMPLES 38 X 38 MM, CHAPA 22</v>
      </c>
      <c r="E2003" s="12" t="str">
        <f>VLOOKUP(B2003,'Insumos e Serviços'!$A:$F,5,0)</f>
        <v>M</v>
      </c>
      <c r="F2003" s="66">
        <v>1</v>
      </c>
      <c r="G2003" s="15">
        <f>VLOOKUP(B2003,'Insumos e Serviços'!$A:$F,6,0)</f>
        <v>9.56</v>
      </c>
      <c r="H2003" s="15">
        <f t="shared" si="249"/>
        <v>9.56</v>
      </c>
    </row>
    <row r="2004" spans="1:8" x14ac:dyDescent="0.2">
      <c r="A2004" s="13" t="str">
        <f>VLOOKUP(B2004,'Insumos e Serviços'!$A:$F,3,0)</f>
        <v>Insumo</v>
      </c>
      <c r="B2004" s="12" t="s">
        <v>2423</v>
      </c>
      <c r="C2004" s="12" t="str">
        <f>VLOOKUP(B2004,'Insumos e Serviços'!$A:$F,2,0)</f>
        <v>Próprio</v>
      </c>
      <c r="D2004" s="13" t="str">
        <f>VLOOKUP(B2004,'Insumos e Serviços'!$A:$F,4,0)</f>
        <v>Suporte curto para perfilado em aço galvanizado</v>
      </c>
      <c r="E2004" s="12" t="str">
        <f>VLOOKUP(B2004,'Insumos e Serviços'!$A:$F,5,0)</f>
        <v>un</v>
      </c>
      <c r="F2004" s="66">
        <v>0.67</v>
      </c>
      <c r="G2004" s="15">
        <f>VLOOKUP(B2004,'Insumos e Serviços'!$A:$F,6,0)</f>
        <v>1.22</v>
      </c>
      <c r="H2004" s="15">
        <f t="shared" si="249"/>
        <v>0.81</v>
      </c>
    </row>
    <row r="2005" spans="1:8" x14ac:dyDescent="0.2">
      <c r="A2005" s="13" t="str">
        <f>VLOOKUP(B2005,'Insumos e Serviços'!$A:$F,3,0)</f>
        <v>Insumo</v>
      </c>
      <c r="B2005" s="12" t="s">
        <v>2670</v>
      </c>
      <c r="C2005" s="12" t="str">
        <f>VLOOKUP(B2005,'Insumos e Serviços'!$A:$F,2,0)</f>
        <v>SINAPI</v>
      </c>
      <c r="D2005" s="13" t="str">
        <f>VLOOKUP(B2005,'Insumos e Serviços'!$A:$F,4,0)</f>
        <v>VERGALHAO ZINCADO ROSCA TOTAL, 1/4 " (6,3 MM)</v>
      </c>
      <c r="E2005" s="12" t="str">
        <f>VLOOKUP(B2005,'Insumos e Serviços'!$A:$F,5,0)</f>
        <v>M</v>
      </c>
      <c r="F2005" s="66">
        <v>0.8</v>
      </c>
      <c r="G2005" s="15">
        <f>VLOOKUP(B2005,'Insumos e Serviços'!$A:$F,6,0)</f>
        <v>3.67</v>
      </c>
      <c r="H2005" s="15">
        <f t="shared" si="249"/>
        <v>2.93</v>
      </c>
    </row>
    <row r="2006" spans="1:8" x14ac:dyDescent="0.2">
      <c r="A2006" s="13" t="str">
        <f>VLOOKUP(B2006,'Insumos e Serviços'!$A:$F,3,0)</f>
        <v>Insumo</v>
      </c>
      <c r="B2006" s="12" t="s">
        <v>2474</v>
      </c>
      <c r="C2006" s="12" t="str">
        <f>VLOOKUP(B2006,'Insumos e Serviços'!$A:$F,2,0)</f>
        <v>SINAPI</v>
      </c>
      <c r="D2006" s="13" t="str">
        <f>VLOOKUP(B2006,'Insumos e Serviços'!$A:$F,4,0)</f>
        <v>PORCA ZINCADA, SEXTAVADA, DIAMETRO 1/4"</v>
      </c>
      <c r="E2006" s="12" t="str">
        <f>VLOOKUP(B2006,'Insumos e Serviços'!$A:$F,5,0)</f>
        <v>UN</v>
      </c>
      <c r="F2006" s="66">
        <v>4.5330000000000004</v>
      </c>
      <c r="G2006" s="15">
        <f>VLOOKUP(B2006,'Insumos e Serviços'!$A:$F,6,0)</f>
        <v>0.15</v>
      </c>
      <c r="H2006" s="15">
        <f t="shared" si="249"/>
        <v>0.67</v>
      </c>
    </row>
    <row r="2007" spans="1:8" ht="22.5" x14ac:dyDescent="0.2">
      <c r="A2007" s="13" t="str">
        <f>VLOOKUP(B2007,'Insumos e Serviços'!$A:$F,3,0)</f>
        <v>Insumo</v>
      </c>
      <c r="B2007" s="12" t="s">
        <v>2757</v>
      </c>
      <c r="C2007" s="12" t="str">
        <f>VLOOKUP(B2007,'Insumos e Serviços'!$A:$F,2,0)</f>
        <v>SINAPI</v>
      </c>
      <c r="D2007" s="13" t="str">
        <f>VLOOKUP(B2007,'Insumos e Serviços'!$A:$F,4,0)</f>
        <v>ARRUELA REDONDA DE LATAO, DIAMETRO EXTERNO = 34 MM, ESPESSURA = 2,5 MM, DIAMETRO DO FURO = 17 MM</v>
      </c>
      <c r="E2007" s="12" t="str">
        <f>VLOOKUP(B2007,'Insumos e Serviços'!$A:$F,5,0)</f>
        <v>UN</v>
      </c>
      <c r="F2007" s="66">
        <v>4.5330000000000004</v>
      </c>
      <c r="G2007" s="15">
        <f>VLOOKUP(B2007,'Insumos e Serviços'!$A:$F,6,0)</f>
        <v>0.9</v>
      </c>
      <c r="H2007" s="15">
        <f t="shared" si="249"/>
        <v>4.07</v>
      </c>
    </row>
    <row r="2008" spans="1:8" x14ac:dyDescent="0.2">
      <c r="A2008" s="13" t="str">
        <f>VLOOKUP(B2008,'Insumos e Serviços'!$A:$F,3,0)</f>
        <v>Insumo</v>
      </c>
      <c r="B2008" s="12" t="s">
        <v>2458</v>
      </c>
      <c r="C2008" s="12" t="str">
        <f>VLOOKUP(B2008,'Insumos e Serviços'!$A:$F,2,0)</f>
        <v>Próprio</v>
      </c>
      <c r="D2008" s="13" t="str">
        <f>VLOOKUP(B2008,'Insumos e Serviços'!$A:$F,4,0)</f>
        <v>Cantoneira ZZ alta</v>
      </c>
      <c r="E2008" s="12" t="str">
        <f>VLOOKUP(B2008,'Insumos e Serviços'!$A:$F,5,0)</f>
        <v>un</v>
      </c>
      <c r="F2008" s="66">
        <v>0.8</v>
      </c>
      <c r="G2008" s="15">
        <f>VLOOKUP(B2008,'Insumos e Serviços'!$A:$F,6,0)</f>
        <v>1.33</v>
      </c>
      <c r="H2008" s="15">
        <f t="shared" si="249"/>
        <v>1.06</v>
      </c>
    </row>
    <row r="2009" spans="1:8" ht="22.5" x14ac:dyDescent="0.2">
      <c r="A2009" s="13" t="str">
        <f>VLOOKUP(B2009,'Insumos e Serviços'!$A:$F,3,0)</f>
        <v>Insumo</v>
      </c>
      <c r="B2009" s="12" t="s">
        <v>2579</v>
      </c>
      <c r="C2009" s="12" t="str">
        <f>VLOOKUP(B2009,'Insumos e Serviços'!$A:$F,2,0)</f>
        <v>SINAPI</v>
      </c>
      <c r="D2009" s="13" t="str">
        <f>VLOOKUP(B2009,'Insumos e Serviços'!$A:$F,4,0)</f>
        <v>PARAFUSO DRY WALL, EM ACO ZINCADO, CABECA LENTILHA E PONTA BROCA (LB), LARGURA 4,2 MM, COMPRIMENTO 13 MM</v>
      </c>
      <c r="E2009" s="12" t="str">
        <f>VLOOKUP(B2009,'Insumos e Serviços'!$A:$F,5,0)</f>
        <v>UN</v>
      </c>
      <c r="F2009" s="66">
        <v>1.33</v>
      </c>
      <c r="G2009" s="15">
        <f>VLOOKUP(B2009,'Insumos e Serviços'!$A:$F,6,0)</f>
        <v>0.12</v>
      </c>
      <c r="H2009" s="15">
        <f t="shared" si="249"/>
        <v>0.15</v>
      </c>
    </row>
    <row r="2010" spans="1:8" ht="15" thickBot="1" x14ac:dyDescent="0.25">
      <c r="A2010" s="13" t="str">
        <f>VLOOKUP(B2010,'Insumos e Serviços'!$A:$F,3,0)</f>
        <v>Insumo</v>
      </c>
      <c r="B2010" s="12" t="s">
        <v>2374</v>
      </c>
      <c r="C2010" s="12" t="str">
        <f>VLOOKUP(B2010,'Insumos e Serviços'!$A:$F,2,0)</f>
        <v>SINAPI</v>
      </c>
      <c r="D2010" s="13" t="str">
        <f>VLOOKUP(B2010,'Insumos e Serviços'!$A:$F,4,0)</f>
        <v>BUCHA DE NYLON SEM ABA S8</v>
      </c>
      <c r="E2010" s="12" t="str">
        <f>VLOOKUP(B2010,'Insumos e Serviços'!$A:$F,5,0)</f>
        <v>UN</v>
      </c>
      <c r="F2010" s="66">
        <v>1.6</v>
      </c>
      <c r="G2010" s="15">
        <f>VLOOKUP(B2010,'Insumos e Serviços'!$A:$F,6,0)</f>
        <v>0.25</v>
      </c>
      <c r="H2010" s="15">
        <f t="shared" si="249"/>
        <v>0.4</v>
      </c>
    </row>
    <row r="2011" spans="1:8" ht="15" thickTop="1" x14ac:dyDescent="0.2">
      <c r="A2011" s="54"/>
      <c r="B2011" s="79"/>
      <c r="C2011" s="54"/>
      <c r="D2011" s="54"/>
      <c r="E2011" s="54"/>
      <c r="F2011" s="54"/>
      <c r="G2011" s="54"/>
      <c r="H2011" s="54"/>
    </row>
    <row r="2012" spans="1:8" ht="33.75" x14ac:dyDescent="0.2">
      <c r="A2012" s="68" t="s">
        <v>1435</v>
      </c>
      <c r="B2012" s="67" t="str">
        <f>VLOOKUP(A2012,'Orçamento Sintético'!$A:$H,2,0)</f>
        <v xml:space="preserve"> MPDFT0358 </v>
      </c>
      <c r="C2012" s="67" t="str">
        <f>VLOOKUP(A2012,'Orçamento Sintético'!$A:$H,3,0)</f>
        <v>Próprio</v>
      </c>
      <c r="D2012" s="68" t="str">
        <f>VLOOKUP(A2012,'Orçamento Sintético'!$A:$H,4,0)</f>
        <v>Copia da CPOS (69.03.310) - Ponto de tomada no piso para estação de trabalho (PTET)= 1 ponto de tomada duplo essencial + 1 ponto de tomada simples normal + 1 ponto de rede duplo</v>
      </c>
      <c r="E2012" s="67" t="str">
        <f>VLOOKUP(A2012,'Orçamento Sintético'!$A:$H,5,0)</f>
        <v>un</v>
      </c>
      <c r="F2012" s="113"/>
      <c r="G2012" s="114"/>
      <c r="H2012" s="116">
        <f>SUM(H2013:H2019)</f>
        <v>312.31</v>
      </c>
    </row>
    <row r="2013" spans="1:8" ht="22.5" x14ac:dyDescent="0.2">
      <c r="A2013" s="13" t="str">
        <f>VLOOKUP(B2013,'Insumos e Serviços'!$A:$F,3,0)</f>
        <v>Composição</v>
      </c>
      <c r="B2013" s="12" t="s">
        <v>3496</v>
      </c>
      <c r="C2013" s="12" t="str">
        <f>VLOOKUP(B2013,'Insumos e Serviços'!$A:$F,2,0)</f>
        <v>SINAPI</v>
      </c>
      <c r="D2013" s="13" t="str">
        <f>VLOOKUP(B2013,'Insumos e Serviços'!$A:$F,4,0)</f>
        <v>TOMADA BAIXA DE EMBUTIR (3 MÓDULOS), 2P+T 10 A, SEM SUPORTE E SEM PLACA - FORNECIMENTO E INSTALAÇÃO. AF_12/2015</v>
      </c>
      <c r="E2013" s="12" t="str">
        <f>VLOOKUP(B2013,'Insumos e Serviços'!$A:$F,5,0)</f>
        <v>UN</v>
      </c>
      <c r="F2013" s="66">
        <v>1</v>
      </c>
      <c r="G2013" s="15">
        <f>VLOOKUP(B2013,'Insumos e Serviços'!$A:$F,6,0)</f>
        <v>44.71</v>
      </c>
      <c r="H2013" s="15">
        <f t="shared" ref="H2013:H2019" si="250">TRUNC(F2013*G2013,2)</f>
        <v>44.71</v>
      </c>
    </row>
    <row r="2014" spans="1:8" x14ac:dyDescent="0.2">
      <c r="A2014" s="13" t="str">
        <f>VLOOKUP(B2014,'Insumos e Serviços'!$A:$F,3,0)</f>
        <v>Composição</v>
      </c>
      <c r="B2014" s="12" t="s">
        <v>3399</v>
      </c>
      <c r="C2014" s="12" t="str">
        <f>VLOOKUP(B2014,'Insumos e Serviços'!$A:$F,2,0)</f>
        <v>SINAPI</v>
      </c>
      <c r="D2014" s="13" t="str">
        <f>VLOOKUP(B2014,'Insumos e Serviços'!$A:$F,4,0)</f>
        <v>ELETRICISTA COM ENCARGOS COMPLEMENTARES</v>
      </c>
      <c r="E2014" s="12" t="str">
        <f>VLOOKUP(B2014,'Insumos e Serviços'!$A:$F,5,0)</f>
        <v>H</v>
      </c>
      <c r="F2014" s="66">
        <v>0.81240000000000001</v>
      </c>
      <c r="G2014" s="15">
        <f>VLOOKUP(B2014,'Insumos e Serviços'!$A:$F,6,0)</f>
        <v>23.44</v>
      </c>
      <c r="H2014" s="15">
        <f t="shared" si="250"/>
        <v>19.04</v>
      </c>
    </row>
    <row r="2015" spans="1:8" x14ac:dyDescent="0.2">
      <c r="A2015" s="13" t="str">
        <f>VLOOKUP(B2015,'Insumos e Serviços'!$A:$F,3,0)</f>
        <v>Composição</v>
      </c>
      <c r="B2015" s="12" t="s">
        <v>3397</v>
      </c>
      <c r="C2015" s="12" t="str">
        <f>VLOOKUP(B2015,'Insumos e Serviços'!$A:$F,2,0)</f>
        <v>SINAPI</v>
      </c>
      <c r="D2015" s="13" t="str">
        <f>VLOOKUP(B2015,'Insumos e Serviços'!$A:$F,4,0)</f>
        <v>AUXILIAR DE ELETRICISTA COM ENCARGOS COMPLEMENTARES</v>
      </c>
      <c r="E2015" s="12" t="str">
        <f>VLOOKUP(B2015,'Insumos e Serviços'!$A:$F,5,0)</f>
        <v>H</v>
      </c>
      <c r="F2015" s="66">
        <v>0.81240000000000001</v>
      </c>
      <c r="G2015" s="15">
        <f>VLOOKUP(B2015,'Insumos e Serviços'!$A:$F,6,0)</f>
        <v>18.28</v>
      </c>
      <c r="H2015" s="15">
        <f t="shared" si="250"/>
        <v>14.85</v>
      </c>
    </row>
    <row r="2016" spans="1:8" ht="33.75" x14ac:dyDescent="0.2">
      <c r="A2016" s="13" t="str">
        <f>VLOOKUP(B2016,'Insumos e Serviços'!$A:$F,3,0)</f>
        <v>Insumo</v>
      </c>
      <c r="B2016" s="12" t="s">
        <v>3265</v>
      </c>
      <c r="C2016" s="12" t="str">
        <f>VLOOKUP(B2016,'Insumos e Serviços'!$A:$F,2,0)</f>
        <v>Próprio</v>
      </c>
      <c r="D2016" s="13" t="str">
        <f>VLOOKUP(B2016,'Insumos e Serviços'!$A:$F,4,0)</f>
        <v>Caixa de tomada para estação de trabalho, instalada em piso elevado em placas, incluindo tampa de alumínio, suporte para 3 tomadas de energia e suporte para 4 tomadas tipo RJ. Fab. Mopa, ref. 147-11-PR, 145-21-TB, 149-0355-PR, 149-12-PR.</v>
      </c>
      <c r="E2016" s="12" t="str">
        <f>VLOOKUP(B2016,'Insumos e Serviços'!$A:$F,5,0)</f>
        <v>cj</v>
      </c>
      <c r="F2016" s="66">
        <v>1</v>
      </c>
      <c r="G2016" s="15">
        <f>VLOOKUP(B2016,'Insumos e Serviços'!$A:$F,6,0)</f>
        <v>172.27</v>
      </c>
      <c r="H2016" s="15">
        <f t="shared" si="250"/>
        <v>172.27</v>
      </c>
    </row>
    <row r="2017" spans="1:8" x14ac:dyDescent="0.2">
      <c r="A2017" s="13" t="str">
        <f>VLOOKUP(B2017,'Insumos e Serviços'!$A:$F,3,0)</f>
        <v>Insumo</v>
      </c>
      <c r="B2017" s="12" t="s">
        <v>3261</v>
      </c>
      <c r="C2017" s="12" t="str">
        <f>VLOOKUP(B2017,'Insumos e Serviços'!$A:$F,2,0)</f>
        <v>SINAPI</v>
      </c>
      <c r="D2017" s="13" t="str">
        <f>VLOOKUP(B2017,'Insumos e Serviços'!$A:$F,4,0)</f>
        <v>CONECTOR FEMEA RJ - 45, CATEGORIA 6</v>
      </c>
      <c r="E2017" s="12" t="str">
        <f>VLOOKUP(B2017,'Insumos e Serviços'!$A:$F,5,0)</f>
        <v>UN</v>
      </c>
      <c r="F2017" s="66">
        <v>2</v>
      </c>
      <c r="G2017" s="15">
        <f>VLOOKUP(B2017,'Insumos e Serviços'!$A:$F,6,0)</f>
        <v>17.46</v>
      </c>
      <c r="H2017" s="15">
        <f t="shared" si="250"/>
        <v>34.92</v>
      </c>
    </row>
    <row r="2018" spans="1:8" x14ac:dyDescent="0.2">
      <c r="A2018" s="13" t="str">
        <f>VLOOKUP(B2018,'Insumos e Serviços'!$A:$F,3,0)</f>
        <v>Insumo</v>
      </c>
      <c r="B2018" s="12" t="s">
        <v>2470</v>
      </c>
      <c r="C2018" s="12" t="str">
        <f>VLOOKUP(B2018,'Insumos e Serviços'!$A:$F,2,0)</f>
        <v>Próprio</v>
      </c>
      <c r="D2018" s="13" t="str">
        <f>VLOOKUP(B2018,'Insumos e Serviços'!$A:$F,4,0)</f>
        <v>Tampão para suporte de tomadas RJ,fabricação MOPA. Ref: 149-21</v>
      </c>
      <c r="E2018" s="12" t="str">
        <f>VLOOKUP(B2018,'Insumos e Serviços'!$A:$F,5,0)</f>
        <v>un</v>
      </c>
      <c r="F2018" s="66">
        <v>2</v>
      </c>
      <c r="G2018" s="15">
        <f>VLOOKUP(B2018,'Insumos e Serviços'!$A:$F,6,0)</f>
        <v>0.76</v>
      </c>
      <c r="H2018" s="15">
        <f t="shared" si="250"/>
        <v>1.52</v>
      </c>
    </row>
    <row r="2019" spans="1:8" ht="15" thickBot="1" x14ac:dyDescent="0.25">
      <c r="A2019" s="13" t="str">
        <f>VLOOKUP(B2019,'Insumos e Serviços'!$A:$F,3,0)</f>
        <v>Insumo</v>
      </c>
      <c r="B2019" s="12" t="s">
        <v>2911</v>
      </c>
      <c r="C2019" s="12" t="str">
        <f>VLOOKUP(B2019,'Insumos e Serviços'!$A:$F,2,0)</f>
        <v>Próprio</v>
      </c>
      <c r="D2019" s="13" t="str">
        <f>VLOOKUP(B2019,'Insumos e Serviços'!$A:$F,4,0)</f>
        <v>Execução de furo em piso elevado para instalação de caixa de tomadas</v>
      </c>
      <c r="E2019" s="12" t="str">
        <f>VLOOKUP(B2019,'Insumos e Serviços'!$A:$F,5,0)</f>
        <v>un</v>
      </c>
      <c r="F2019" s="66">
        <v>1</v>
      </c>
      <c r="G2019" s="15">
        <f>VLOOKUP(B2019,'Insumos e Serviços'!$A:$F,6,0)</f>
        <v>25</v>
      </c>
      <c r="H2019" s="15">
        <f t="shared" si="250"/>
        <v>25</v>
      </c>
    </row>
    <row r="2020" spans="1:8" ht="15" thickTop="1" x14ac:dyDescent="0.2">
      <c r="A2020" s="54"/>
      <c r="B2020" s="79"/>
      <c r="C2020" s="54"/>
      <c r="D2020" s="54"/>
      <c r="E2020" s="54"/>
      <c r="F2020" s="54"/>
      <c r="G2020" s="54"/>
      <c r="H2020" s="54"/>
    </row>
    <row r="2021" spans="1:8" ht="22.5" x14ac:dyDescent="0.2">
      <c r="A2021" s="68" t="s">
        <v>1438</v>
      </c>
      <c r="B2021" s="67" t="str">
        <f>VLOOKUP(A2021,'Orçamento Sintético'!$A:$H,2,0)</f>
        <v xml:space="preserve"> MPDFT0360 </v>
      </c>
      <c r="C2021" s="67" t="str">
        <f>VLOOKUP(A2021,'Orçamento Sintético'!$A:$H,3,0)</f>
        <v>Próprio</v>
      </c>
      <c r="D2021" s="68" t="str">
        <f>VLOOKUP(A2021,'Orçamento Sintético'!$A:$H,4,0)</f>
        <v>Ponto de tomada baixa para estação de trabalho (PTET)= 1 ponto de tomada duplo essencial + 1 ponto de tomada simples normal</v>
      </c>
      <c r="E2021" s="67" t="str">
        <f>VLOOKUP(A2021,'Orçamento Sintético'!$A:$H,5,0)</f>
        <v>un</v>
      </c>
      <c r="F2021" s="113"/>
      <c r="G2021" s="114"/>
      <c r="H2021" s="116">
        <f>SUM(H2022:H2023)</f>
        <v>59.99</v>
      </c>
    </row>
    <row r="2022" spans="1:8" ht="22.5" x14ac:dyDescent="0.2">
      <c r="A2022" s="13" t="str">
        <f>VLOOKUP(B2022,'Insumos e Serviços'!$A:$F,3,0)</f>
        <v>Composição</v>
      </c>
      <c r="B2022" s="12" t="s">
        <v>3494</v>
      </c>
      <c r="C2022" s="12" t="str">
        <f>VLOOKUP(B2022,'Insumos e Serviços'!$A:$F,2,0)</f>
        <v>SINAPI</v>
      </c>
      <c r="D2022" s="13" t="str">
        <f>VLOOKUP(B2022,'Insumos e Serviços'!$A:$F,4,0)</f>
        <v>TOMADA BAIXA DE EMBUTIR (3 MÓDULOS), 2P+T 10 A, INCLUINDO SUPORTE E PLACA - FORNECIMENTO E INSTALAÇÃO. AF_12/2015</v>
      </c>
      <c r="E2022" s="12" t="str">
        <f>VLOOKUP(B2022,'Insumos e Serviços'!$A:$F,5,0)</f>
        <v>UN</v>
      </c>
      <c r="F2022" s="66">
        <v>1</v>
      </c>
      <c r="G2022" s="15">
        <f>VLOOKUP(B2022,'Insumos e Serviços'!$A:$F,6,0)</f>
        <v>51.45</v>
      </c>
      <c r="H2022" s="15">
        <f t="shared" ref="H2022:H2023" si="251">TRUNC(F2022*G2022,2)</f>
        <v>51.45</v>
      </c>
    </row>
    <row r="2023" spans="1:8" ht="23.25" thickBot="1" x14ac:dyDescent="0.25">
      <c r="A2023" s="13" t="str">
        <f>VLOOKUP(B2023,'Insumos e Serviços'!$A:$F,3,0)</f>
        <v>Composição</v>
      </c>
      <c r="B2023" s="12" t="s">
        <v>3459</v>
      </c>
      <c r="C2023" s="12" t="str">
        <f>VLOOKUP(B2023,'Insumos e Serviços'!$A:$F,2,0)</f>
        <v>SINAPI</v>
      </c>
      <c r="D2023" s="13" t="str">
        <f>VLOOKUP(B2023,'Insumos e Serviços'!$A:$F,4,0)</f>
        <v>CAIXA RETANGULAR 4" X 2" BAIXA (0,30 M DO PISO), PVC, INSTALADA EM PAREDE - FORNECIMENTO E INSTALAÇÃO. AF_12/2015</v>
      </c>
      <c r="E2023" s="12" t="str">
        <f>VLOOKUP(B2023,'Insumos e Serviços'!$A:$F,5,0)</f>
        <v>UN</v>
      </c>
      <c r="F2023" s="66">
        <v>1</v>
      </c>
      <c r="G2023" s="15">
        <f>VLOOKUP(B2023,'Insumos e Serviços'!$A:$F,6,0)</f>
        <v>8.5399999999999991</v>
      </c>
      <c r="H2023" s="15">
        <f t="shared" si="251"/>
        <v>8.5399999999999991</v>
      </c>
    </row>
    <row r="2024" spans="1:8" ht="15" thickTop="1" x14ac:dyDescent="0.2">
      <c r="A2024" s="54"/>
      <c r="B2024" s="79"/>
      <c r="C2024" s="54"/>
      <c r="D2024" s="54"/>
      <c r="E2024" s="54"/>
      <c r="F2024" s="54"/>
      <c r="G2024" s="54"/>
      <c r="H2024" s="54"/>
    </row>
    <row r="2025" spans="1:8" ht="22.5" x14ac:dyDescent="0.2">
      <c r="A2025" s="68" t="s">
        <v>1441</v>
      </c>
      <c r="B2025" s="67" t="str">
        <f>VLOOKUP(A2025,'Orçamento Sintético'!$A:$H,2,0)</f>
        <v xml:space="preserve"> MPDFT0359 </v>
      </c>
      <c r="C2025" s="67" t="str">
        <f>VLOOKUP(A2025,'Orçamento Sintético'!$A:$H,3,0)</f>
        <v>Próprio</v>
      </c>
      <c r="D2025" s="68" t="str">
        <f>VLOOKUP(A2025,'Orçamento Sintético'!$A:$H,4,0)</f>
        <v>Copia da CPOS (69.03.310) - Ponto de tomada no piso para equipamento de rede (PTER) = 1 ponto de tomada simples normal + 1 ponto de rede simples</v>
      </c>
      <c r="E2025" s="67" t="str">
        <f>VLOOKUP(A2025,'Orçamento Sintético'!$A:$H,5,0)</f>
        <v>un</v>
      </c>
      <c r="F2025" s="113"/>
      <c r="G2025" s="114"/>
      <c r="H2025" s="116">
        <f>SUM(H2026:H2032)</f>
        <v>242.92000000000002</v>
      </c>
    </row>
    <row r="2026" spans="1:8" x14ac:dyDescent="0.2">
      <c r="A2026" s="13" t="str">
        <f>VLOOKUP(B2026,'Insumos e Serviços'!$A:$F,3,0)</f>
        <v>Composição</v>
      </c>
      <c r="B2026" s="12" t="s">
        <v>3399</v>
      </c>
      <c r="C2026" s="12" t="str">
        <f>VLOOKUP(B2026,'Insumos e Serviços'!$A:$F,2,0)</f>
        <v>SINAPI</v>
      </c>
      <c r="D2026" s="13" t="str">
        <f>VLOOKUP(B2026,'Insumos e Serviços'!$A:$F,4,0)</f>
        <v>ELETRICISTA COM ENCARGOS COMPLEMENTARES</v>
      </c>
      <c r="E2026" s="12" t="str">
        <f>VLOOKUP(B2026,'Insumos e Serviços'!$A:$F,5,0)</f>
        <v>H</v>
      </c>
      <c r="F2026" s="66">
        <v>0.60619999999999996</v>
      </c>
      <c r="G2026" s="15">
        <f>VLOOKUP(B2026,'Insumos e Serviços'!$A:$F,6,0)</f>
        <v>23.44</v>
      </c>
      <c r="H2026" s="15">
        <f t="shared" ref="H2026:H2032" si="252">TRUNC(F2026*G2026,2)</f>
        <v>14.2</v>
      </c>
    </row>
    <row r="2027" spans="1:8" x14ac:dyDescent="0.2">
      <c r="A2027" s="13" t="str">
        <f>VLOOKUP(B2027,'Insumos e Serviços'!$A:$F,3,0)</f>
        <v>Composição</v>
      </c>
      <c r="B2027" s="12" t="s">
        <v>3397</v>
      </c>
      <c r="C2027" s="12" t="str">
        <f>VLOOKUP(B2027,'Insumos e Serviços'!$A:$F,2,0)</f>
        <v>SINAPI</v>
      </c>
      <c r="D2027" s="13" t="str">
        <f>VLOOKUP(B2027,'Insumos e Serviços'!$A:$F,4,0)</f>
        <v>AUXILIAR DE ELETRICISTA COM ENCARGOS COMPLEMENTARES</v>
      </c>
      <c r="E2027" s="12" t="str">
        <f>VLOOKUP(B2027,'Insumos e Serviços'!$A:$F,5,0)</f>
        <v>H</v>
      </c>
      <c r="F2027" s="66">
        <v>0.60619999999999996</v>
      </c>
      <c r="G2027" s="15">
        <f>VLOOKUP(B2027,'Insumos e Serviços'!$A:$F,6,0)</f>
        <v>18.28</v>
      </c>
      <c r="H2027" s="15">
        <f t="shared" si="252"/>
        <v>11.08</v>
      </c>
    </row>
    <row r="2028" spans="1:8" ht="22.5" x14ac:dyDescent="0.2">
      <c r="A2028" s="13" t="str">
        <f>VLOOKUP(B2028,'Insumos e Serviços'!$A:$F,3,0)</f>
        <v>Composição</v>
      </c>
      <c r="B2028" s="12" t="s">
        <v>3492</v>
      </c>
      <c r="C2028" s="12" t="str">
        <f>VLOOKUP(B2028,'Insumos e Serviços'!$A:$F,2,0)</f>
        <v>SINAPI</v>
      </c>
      <c r="D2028" s="13" t="str">
        <f>VLOOKUP(B2028,'Insumos e Serviços'!$A:$F,4,0)</f>
        <v>TOMADA BAIXA DE EMBUTIR (1 MÓDULO), 2P+T 10 A, SEM SUPORTE E SEM PLACA - FORNECIMENTO E INSTALAÇÃO. AF_12/2015</v>
      </c>
      <c r="E2028" s="12" t="str">
        <f>VLOOKUP(B2028,'Insumos e Serviços'!$A:$F,5,0)</f>
        <v>UN</v>
      </c>
      <c r="F2028" s="66">
        <v>1</v>
      </c>
      <c r="G2028" s="15">
        <f>VLOOKUP(B2028,'Insumos e Serviços'!$A:$F,6,0)</f>
        <v>16.59</v>
      </c>
      <c r="H2028" s="15">
        <f t="shared" si="252"/>
        <v>16.59</v>
      </c>
    </row>
    <row r="2029" spans="1:8" ht="33.75" x14ac:dyDescent="0.2">
      <c r="A2029" s="13" t="str">
        <f>VLOOKUP(B2029,'Insumos e Serviços'!$A:$F,3,0)</f>
        <v>Insumo</v>
      </c>
      <c r="B2029" s="12" t="s">
        <v>3265</v>
      </c>
      <c r="C2029" s="12" t="str">
        <f>VLOOKUP(B2029,'Insumos e Serviços'!$A:$F,2,0)</f>
        <v>Próprio</v>
      </c>
      <c r="D2029" s="13" t="str">
        <f>VLOOKUP(B2029,'Insumos e Serviços'!$A:$F,4,0)</f>
        <v>Caixa de tomada para estação de trabalho, instalada em piso elevado em placas, incluindo tampa de alumínio, suporte para 3 tomadas de energia e suporte para 4 tomadas tipo RJ. Fab. Mopa, ref. 147-11-PR, 145-21-TB, 149-0355-PR, 149-12-PR.</v>
      </c>
      <c r="E2029" s="12" t="str">
        <f>VLOOKUP(B2029,'Insumos e Serviços'!$A:$F,5,0)</f>
        <v>cj</v>
      </c>
      <c r="F2029" s="66">
        <v>1</v>
      </c>
      <c r="G2029" s="15">
        <f>VLOOKUP(B2029,'Insumos e Serviços'!$A:$F,6,0)</f>
        <v>172.27</v>
      </c>
      <c r="H2029" s="15">
        <f t="shared" si="252"/>
        <v>172.27</v>
      </c>
    </row>
    <row r="2030" spans="1:8" x14ac:dyDescent="0.2">
      <c r="A2030" s="13" t="str">
        <f>VLOOKUP(B2030,'Insumos e Serviços'!$A:$F,3,0)</f>
        <v>Insumo</v>
      </c>
      <c r="B2030" s="12" t="s">
        <v>3261</v>
      </c>
      <c r="C2030" s="12" t="str">
        <f>VLOOKUP(B2030,'Insumos e Serviços'!$A:$F,2,0)</f>
        <v>SINAPI</v>
      </c>
      <c r="D2030" s="13" t="str">
        <f>VLOOKUP(B2030,'Insumos e Serviços'!$A:$F,4,0)</f>
        <v>CONECTOR FEMEA RJ - 45, CATEGORIA 6</v>
      </c>
      <c r="E2030" s="12" t="str">
        <f>VLOOKUP(B2030,'Insumos e Serviços'!$A:$F,5,0)</f>
        <v>UN</v>
      </c>
      <c r="F2030" s="66">
        <v>1</v>
      </c>
      <c r="G2030" s="15">
        <f>VLOOKUP(B2030,'Insumos e Serviços'!$A:$F,6,0)</f>
        <v>17.46</v>
      </c>
      <c r="H2030" s="15">
        <f t="shared" si="252"/>
        <v>17.46</v>
      </c>
    </row>
    <row r="2031" spans="1:8" x14ac:dyDescent="0.2">
      <c r="A2031" s="13" t="str">
        <f>VLOOKUP(B2031,'Insumos e Serviços'!$A:$F,3,0)</f>
        <v>Insumo</v>
      </c>
      <c r="B2031" s="12" t="s">
        <v>2470</v>
      </c>
      <c r="C2031" s="12" t="str">
        <f>VLOOKUP(B2031,'Insumos e Serviços'!$A:$F,2,0)</f>
        <v>Próprio</v>
      </c>
      <c r="D2031" s="13" t="str">
        <f>VLOOKUP(B2031,'Insumos e Serviços'!$A:$F,4,0)</f>
        <v>Tampão para suporte de tomadas RJ,fabricação MOPA. Ref: 149-21</v>
      </c>
      <c r="E2031" s="12" t="str">
        <f>VLOOKUP(B2031,'Insumos e Serviços'!$A:$F,5,0)</f>
        <v>un</v>
      </c>
      <c r="F2031" s="66">
        <v>3</v>
      </c>
      <c r="G2031" s="15">
        <f>VLOOKUP(B2031,'Insumos e Serviços'!$A:$F,6,0)</f>
        <v>0.76</v>
      </c>
      <c r="H2031" s="15">
        <f t="shared" si="252"/>
        <v>2.2799999999999998</v>
      </c>
    </row>
    <row r="2032" spans="1:8" ht="15" thickBot="1" x14ac:dyDescent="0.25">
      <c r="A2032" s="13" t="str">
        <f>VLOOKUP(B2032,'Insumos e Serviços'!$A:$F,3,0)</f>
        <v>Insumo</v>
      </c>
      <c r="B2032" s="12" t="s">
        <v>2466</v>
      </c>
      <c r="C2032" s="12" t="str">
        <f>VLOOKUP(B2032,'Insumos e Serviços'!$A:$F,2,0)</f>
        <v>Próprio</v>
      </c>
      <c r="D2032" s="13" t="str">
        <f>VLOOKUP(B2032,'Insumos e Serviços'!$A:$F,4,0)</f>
        <v>Tampão para suporte de tomadas 1 módulo de tomada PIAL,fabricação MOPA. Ref: 149-141</v>
      </c>
      <c r="E2032" s="12" t="str">
        <f>VLOOKUP(B2032,'Insumos e Serviços'!$A:$F,5,0)</f>
        <v>un</v>
      </c>
      <c r="F2032" s="66">
        <v>2</v>
      </c>
      <c r="G2032" s="15">
        <f>VLOOKUP(B2032,'Insumos e Serviços'!$A:$F,6,0)</f>
        <v>4.5199999999999996</v>
      </c>
      <c r="H2032" s="15">
        <f t="shared" si="252"/>
        <v>9.0399999999999991</v>
      </c>
    </row>
    <row r="2033" spans="1:8" ht="15" thickTop="1" x14ac:dyDescent="0.2">
      <c r="A2033" s="54"/>
      <c r="B2033" s="79"/>
      <c r="C2033" s="54"/>
      <c r="D2033" s="54"/>
      <c r="E2033" s="54"/>
      <c r="F2033" s="54"/>
      <c r="G2033" s="54"/>
      <c r="H2033" s="54"/>
    </row>
    <row r="2034" spans="1:8" x14ac:dyDescent="0.2">
      <c r="A2034" s="68" t="s">
        <v>1444</v>
      </c>
      <c r="B2034" s="67" t="str">
        <f>VLOOKUP(A2034,'Orçamento Sintético'!$A:$H,2,0)</f>
        <v xml:space="preserve"> MPDFT0361 </v>
      </c>
      <c r="C2034" s="67" t="str">
        <f>VLOOKUP(A2034,'Orçamento Sintético'!$A:$H,3,0)</f>
        <v>Próprio</v>
      </c>
      <c r="D2034" s="68" t="str">
        <f>VLOOKUP(A2034,'Orçamento Sintético'!$A:$H,4,0)</f>
        <v>Ponto de tomada simples (PTS) baixa</v>
      </c>
      <c r="E2034" s="67" t="str">
        <f>VLOOKUP(A2034,'Orçamento Sintético'!$A:$H,5,0)</f>
        <v>un</v>
      </c>
      <c r="F2034" s="113"/>
      <c r="G2034" s="114"/>
      <c r="H2034" s="116">
        <f>SUM(H2035:H2036)</f>
        <v>31.869999999999997</v>
      </c>
    </row>
    <row r="2035" spans="1:8" ht="22.5" x14ac:dyDescent="0.2">
      <c r="A2035" s="13" t="str">
        <f>VLOOKUP(B2035,'Insumos e Serviços'!$A:$F,3,0)</f>
        <v>Composição</v>
      </c>
      <c r="B2035" s="12" t="s">
        <v>3459</v>
      </c>
      <c r="C2035" s="12" t="str">
        <f>VLOOKUP(B2035,'Insumos e Serviços'!$A:$F,2,0)</f>
        <v>SINAPI</v>
      </c>
      <c r="D2035" s="13" t="str">
        <f>VLOOKUP(B2035,'Insumos e Serviços'!$A:$F,4,0)</f>
        <v>CAIXA RETANGULAR 4" X 2" BAIXA (0,30 M DO PISO), PVC, INSTALADA EM PAREDE - FORNECIMENTO E INSTALAÇÃO. AF_12/2015</v>
      </c>
      <c r="E2035" s="12" t="str">
        <f>VLOOKUP(B2035,'Insumos e Serviços'!$A:$F,5,0)</f>
        <v>UN</v>
      </c>
      <c r="F2035" s="66">
        <v>1</v>
      </c>
      <c r="G2035" s="15">
        <f>VLOOKUP(B2035,'Insumos e Serviços'!$A:$F,6,0)</f>
        <v>8.5399999999999991</v>
      </c>
      <c r="H2035" s="15">
        <f t="shared" ref="H2035:H2036" si="253">TRUNC(F2035*G2035,2)</f>
        <v>8.5399999999999991</v>
      </c>
    </row>
    <row r="2036" spans="1:8" ht="23.25" thickBot="1" x14ac:dyDescent="0.25">
      <c r="A2036" s="13" t="str">
        <f>VLOOKUP(B2036,'Insumos e Serviços'!$A:$F,3,0)</f>
        <v>Composição</v>
      </c>
      <c r="B2036" s="12" t="s">
        <v>3490</v>
      </c>
      <c r="C2036" s="12" t="str">
        <f>VLOOKUP(B2036,'Insumos e Serviços'!$A:$F,2,0)</f>
        <v>SINAPI</v>
      </c>
      <c r="D2036" s="13" t="str">
        <f>VLOOKUP(B2036,'Insumos e Serviços'!$A:$F,4,0)</f>
        <v>TOMADA BAIXA DE EMBUTIR (1 MÓDULO), 2P+T 10 A, INCLUINDO SUPORTE E PLACA - FORNECIMENTO E INSTALAÇÃO. AF_12/2015</v>
      </c>
      <c r="E2036" s="12" t="str">
        <f>VLOOKUP(B2036,'Insumos e Serviços'!$A:$F,5,0)</f>
        <v>UN</v>
      </c>
      <c r="F2036" s="66">
        <v>1</v>
      </c>
      <c r="G2036" s="15">
        <f>VLOOKUP(B2036,'Insumos e Serviços'!$A:$F,6,0)</f>
        <v>23.33</v>
      </c>
      <c r="H2036" s="15">
        <f t="shared" si="253"/>
        <v>23.33</v>
      </c>
    </row>
    <row r="2037" spans="1:8" ht="15" thickTop="1" x14ac:dyDescent="0.2">
      <c r="A2037" s="54"/>
      <c r="B2037" s="79"/>
      <c r="C2037" s="54"/>
      <c r="D2037" s="54"/>
      <c r="E2037" s="54"/>
      <c r="F2037" s="54"/>
      <c r="G2037" s="54"/>
      <c r="H2037" s="54"/>
    </row>
    <row r="2038" spans="1:8" x14ac:dyDescent="0.2">
      <c r="A2038" s="68" t="s">
        <v>1447</v>
      </c>
      <c r="B2038" s="67" t="str">
        <f>VLOOKUP(A2038,'Orçamento Sintético'!$A:$H,2,0)</f>
        <v xml:space="preserve"> MPDFT0362 </v>
      </c>
      <c r="C2038" s="67" t="str">
        <f>VLOOKUP(A2038,'Orçamento Sintético'!$A:$H,3,0)</f>
        <v>Próprio</v>
      </c>
      <c r="D2038" s="68" t="str">
        <f>VLOOKUP(A2038,'Orçamento Sintético'!$A:$H,4,0)</f>
        <v>Ponto de tomada simples (PTS) média</v>
      </c>
      <c r="E2038" s="67" t="str">
        <f>VLOOKUP(A2038,'Orçamento Sintético'!$A:$H,5,0)</f>
        <v>un</v>
      </c>
      <c r="F2038" s="113"/>
      <c r="G2038" s="114"/>
      <c r="H2038" s="116">
        <f>SUM(H2039:H2040)</f>
        <v>39.17</v>
      </c>
    </row>
    <row r="2039" spans="1:8" ht="22.5" x14ac:dyDescent="0.2">
      <c r="A2039" s="13" t="str">
        <f>VLOOKUP(B2039,'Insumos e Serviços'!$A:$F,3,0)</f>
        <v>Composição</v>
      </c>
      <c r="B2039" s="12" t="s">
        <v>3488</v>
      </c>
      <c r="C2039" s="12" t="str">
        <f>VLOOKUP(B2039,'Insumos e Serviços'!$A:$F,2,0)</f>
        <v>SINAPI</v>
      </c>
      <c r="D2039" s="13" t="str">
        <f>VLOOKUP(B2039,'Insumos e Serviços'!$A:$F,4,0)</f>
        <v>TOMADA MÉDIA DE EMBUTIR (1 MÓDULO), 2P+T 10 A, INCLUINDO SUPORTE E PLACA - FORNECIMENTO E INSTALAÇÃO. AF_12/2015</v>
      </c>
      <c r="E2039" s="12" t="str">
        <f>VLOOKUP(B2039,'Insumos e Serviços'!$A:$F,5,0)</f>
        <v>UN</v>
      </c>
      <c r="F2039" s="66">
        <v>1</v>
      </c>
      <c r="G2039" s="15">
        <f>VLOOKUP(B2039,'Insumos e Serviços'!$A:$F,6,0)</f>
        <v>26.38</v>
      </c>
      <c r="H2039" s="15">
        <f t="shared" ref="H2039:H2040" si="254">TRUNC(F2039*G2039,2)</f>
        <v>26.38</v>
      </c>
    </row>
    <row r="2040" spans="1:8" ht="23.25" thickBot="1" x14ac:dyDescent="0.25">
      <c r="A2040" s="13" t="str">
        <f>VLOOKUP(B2040,'Insumos e Serviços'!$A:$F,3,0)</f>
        <v>Composição</v>
      </c>
      <c r="B2040" s="12" t="s">
        <v>3457</v>
      </c>
      <c r="C2040" s="12" t="str">
        <f>VLOOKUP(B2040,'Insumos e Serviços'!$A:$F,2,0)</f>
        <v>SINAPI</v>
      </c>
      <c r="D2040" s="13" t="str">
        <f>VLOOKUP(B2040,'Insumos e Serviços'!$A:$F,4,0)</f>
        <v>CAIXA RETANGULAR 4" X 2" MÉDIA (1,30 M DO PISO), PVC, INSTALADA EM PAREDE - FORNECIMENTO E INSTALAÇÃO. AF_12/2015</v>
      </c>
      <c r="E2040" s="12" t="str">
        <f>VLOOKUP(B2040,'Insumos e Serviços'!$A:$F,5,0)</f>
        <v>UN</v>
      </c>
      <c r="F2040" s="66">
        <v>1</v>
      </c>
      <c r="G2040" s="15">
        <f>VLOOKUP(B2040,'Insumos e Serviços'!$A:$F,6,0)</f>
        <v>12.79</v>
      </c>
      <c r="H2040" s="15">
        <f t="shared" si="254"/>
        <v>12.79</v>
      </c>
    </row>
    <row r="2041" spans="1:8" ht="15" thickTop="1" x14ac:dyDescent="0.2">
      <c r="A2041" s="54"/>
      <c r="B2041" s="79"/>
      <c r="C2041" s="54"/>
      <c r="D2041" s="54"/>
      <c r="E2041" s="54"/>
      <c r="F2041" s="54"/>
      <c r="G2041" s="54"/>
      <c r="H2041" s="54"/>
    </row>
    <row r="2042" spans="1:8" x14ac:dyDescent="0.2">
      <c r="A2042" s="68" t="s">
        <v>1450</v>
      </c>
      <c r="B2042" s="67" t="str">
        <f>VLOOKUP(A2042,'Orçamento Sintético'!$A:$H,2,0)</f>
        <v xml:space="preserve"> MPDFT0363 </v>
      </c>
      <c r="C2042" s="67" t="str">
        <f>VLOOKUP(A2042,'Orçamento Sintético'!$A:$H,3,0)</f>
        <v>Próprio</v>
      </c>
      <c r="D2042" s="68" t="str">
        <f>VLOOKUP(A2042,'Orçamento Sintético'!$A:$H,4,0)</f>
        <v>Ponto de tomada simples (PTS) alta</v>
      </c>
      <c r="E2042" s="67" t="str">
        <f>VLOOKUP(A2042,'Orçamento Sintético'!$A:$H,5,0)</f>
        <v>un</v>
      </c>
      <c r="F2042" s="113"/>
      <c r="G2042" s="114"/>
      <c r="H2042" s="116">
        <f>SUM(H2043:H2044)</f>
        <v>58.36</v>
      </c>
    </row>
    <row r="2043" spans="1:8" ht="22.5" x14ac:dyDescent="0.2">
      <c r="A2043" s="13" t="str">
        <f>VLOOKUP(B2043,'Insumos e Serviços'!$A:$F,3,0)</f>
        <v>Composição</v>
      </c>
      <c r="B2043" s="12" t="s">
        <v>3486</v>
      </c>
      <c r="C2043" s="12" t="str">
        <f>VLOOKUP(B2043,'Insumos e Serviços'!$A:$F,2,0)</f>
        <v>SINAPI</v>
      </c>
      <c r="D2043" s="13" t="str">
        <f>VLOOKUP(B2043,'Insumos e Serviços'!$A:$F,4,0)</f>
        <v>TOMADA ALTA DE EMBUTIR (1 MÓDULO), 2P+T 10 A, INCLUINDO SUPORTE E PLACA - FORNECIMENTO E INSTALAÇÃO. AF_12/2015</v>
      </c>
      <c r="E2043" s="12" t="str">
        <f>VLOOKUP(B2043,'Insumos e Serviços'!$A:$F,5,0)</f>
        <v>UN</v>
      </c>
      <c r="F2043" s="66">
        <v>1</v>
      </c>
      <c r="G2043" s="15">
        <f>VLOOKUP(B2043,'Insumos e Serviços'!$A:$F,6,0)</f>
        <v>34.22</v>
      </c>
      <c r="H2043" s="15">
        <f t="shared" ref="H2043:H2044" si="255">TRUNC(F2043*G2043,2)</f>
        <v>34.22</v>
      </c>
    </row>
    <row r="2044" spans="1:8" ht="23.25" thickBot="1" x14ac:dyDescent="0.25">
      <c r="A2044" s="13" t="str">
        <f>VLOOKUP(B2044,'Insumos e Serviços'!$A:$F,3,0)</f>
        <v>Composição</v>
      </c>
      <c r="B2044" s="12" t="s">
        <v>3455</v>
      </c>
      <c r="C2044" s="12" t="str">
        <f>VLOOKUP(B2044,'Insumos e Serviços'!$A:$F,2,0)</f>
        <v>SINAPI</v>
      </c>
      <c r="D2044" s="13" t="str">
        <f>VLOOKUP(B2044,'Insumos e Serviços'!$A:$F,4,0)</f>
        <v>CAIXA RETANGULAR 4" X 2" ALTA (2,00 M DO PISO), PVC, INSTALADA EM PAREDE - FORNECIMENTO E INSTALAÇÃO. AF_12/2015</v>
      </c>
      <c r="E2044" s="12" t="str">
        <f>VLOOKUP(B2044,'Insumos e Serviços'!$A:$F,5,0)</f>
        <v>UN</v>
      </c>
      <c r="F2044" s="66">
        <v>1</v>
      </c>
      <c r="G2044" s="15">
        <f>VLOOKUP(B2044,'Insumos e Serviços'!$A:$F,6,0)</f>
        <v>24.14</v>
      </c>
      <c r="H2044" s="15">
        <f t="shared" si="255"/>
        <v>24.14</v>
      </c>
    </row>
    <row r="2045" spans="1:8" ht="15" thickTop="1" x14ac:dyDescent="0.2">
      <c r="A2045" s="54"/>
      <c r="B2045" s="79"/>
      <c r="C2045" s="54"/>
      <c r="D2045" s="54"/>
      <c r="E2045" s="54"/>
      <c r="F2045" s="54"/>
      <c r="G2045" s="54"/>
      <c r="H2045" s="54"/>
    </row>
    <row r="2046" spans="1:8" x14ac:dyDescent="0.2">
      <c r="A2046" s="68" t="s">
        <v>1453</v>
      </c>
      <c r="B2046" s="67" t="str">
        <f>VLOOKUP(A2046,'Orçamento Sintético'!$A:$H,2,0)</f>
        <v xml:space="preserve"> MPDFT0364 </v>
      </c>
      <c r="C2046" s="67" t="str">
        <f>VLOOKUP(A2046,'Orçamento Sintético'!$A:$H,3,0)</f>
        <v>Próprio</v>
      </c>
      <c r="D2046" s="68" t="str">
        <f>VLOOKUP(A2046,'Orçamento Sintético'!$A:$H,4,0)</f>
        <v>Ponto de tomada simples (PTS) teto</v>
      </c>
      <c r="E2046" s="67" t="str">
        <f>VLOOKUP(A2046,'Orçamento Sintético'!$A:$H,5,0)</f>
        <v>un</v>
      </c>
      <c r="F2046" s="113"/>
      <c r="G2046" s="114"/>
      <c r="H2046" s="116">
        <f>SUM(H2047:H2048)</f>
        <v>58.980000000000004</v>
      </c>
    </row>
    <row r="2047" spans="1:8" ht="22.5" x14ac:dyDescent="0.2">
      <c r="A2047" s="13" t="str">
        <f>VLOOKUP(B2047,'Insumos e Serviços'!$A:$F,3,0)</f>
        <v>Composição</v>
      </c>
      <c r="B2047" s="12" t="s">
        <v>3486</v>
      </c>
      <c r="C2047" s="12" t="str">
        <f>VLOOKUP(B2047,'Insumos e Serviços'!$A:$F,2,0)</f>
        <v>SINAPI</v>
      </c>
      <c r="D2047" s="13" t="str">
        <f>VLOOKUP(B2047,'Insumos e Serviços'!$A:$F,4,0)</f>
        <v>TOMADA ALTA DE EMBUTIR (1 MÓDULO), 2P+T 10 A, INCLUINDO SUPORTE E PLACA - FORNECIMENTO E INSTALAÇÃO. AF_12/2015</v>
      </c>
      <c r="E2047" s="12" t="str">
        <f>VLOOKUP(B2047,'Insumos e Serviços'!$A:$F,5,0)</f>
        <v>UN</v>
      </c>
      <c r="F2047" s="66">
        <v>1</v>
      </c>
      <c r="G2047" s="15">
        <f>VLOOKUP(B2047,'Insumos e Serviços'!$A:$F,6,0)</f>
        <v>34.22</v>
      </c>
      <c r="H2047" s="15">
        <f t="shared" ref="H2047:H2048" si="256">TRUNC(F2047*G2047,2)</f>
        <v>34.22</v>
      </c>
    </row>
    <row r="2048" spans="1:8" ht="23.25" thickBot="1" x14ac:dyDescent="0.25">
      <c r="A2048" s="13" t="str">
        <f>VLOOKUP(B2048,'Insumos e Serviços'!$A:$F,3,0)</f>
        <v>Composição</v>
      </c>
      <c r="B2048" s="12" t="s">
        <v>1471</v>
      </c>
      <c r="C2048" s="12" t="str">
        <f>VLOOKUP(B2048,'Insumos e Serviços'!$A:$F,2,0)</f>
        <v>SINAPI</v>
      </c>
      <c r="D2048" s="13" t="str">
        <f>VLOOKUP(B2048,'Insumos e Serviços'!$A:$F,4,0)</f>
        <v>CONDULETE DE PVC, TIPO LL, PARA ELETRODUTO DE PVC SOLDÁVEL DN 25 MM (3/4''), APARENTE - FORNECIMENTO E INSTALAÇÃO. AF_11/2016</v>
      </c>
      <c r="E2048" s="12" t="str">
        <f>VLOOKUP(B2048,'Insumos e Serviços'!$A:$F,5,0)</f>
        <v>UN</v>
      </c>
      <c r="F2048" s="66">
        <v>1</v>
      </c>
      <c r="G2048" s="15">
        <f>VLOOKUP(B2048,'Insumos e Serviços'!$A:$F,6,0)</f>
        <v>24.76</v>
      </c>
      <c r="H2048" s="15">
        <f t="shared" si="256"/>
        <v>24.76</v>
      </c>
    </row>
    <row r="2049" spans="1:8" ht="15" thickTop="1" x14ac:dyDescent="0.2">
      <c r="A2049" s="54"/>
      <c r="B2049" s="79"/>
      <c r="C2049" s="54"/>
      <c r="D2049" s="54"/>
      <c r="E2049" s="54"/>
      <c r="F2049" s="54"/>
      <c r="G2049" s="54"/>
      <c r="H2049" s="54"/>
    </row>
    <row r="2050" spans="1:8" x14ac:dyDescent="0.2">
      <c r="A2050" s="68" t="s">
        <v>1456</v>
      </c>
      <c r="B2050" s="67" t="str">
        <f>VLOOKUP(A2050,'Orçamento Sintético'!$A:$H,2,0)</f>
        <v xml:space="preserve"> MPDFT0365 </v>
      </c>
      <c r="C2050" s="67" t="str">
        <f>VLOOKUP(A2050,'Orçamento Sintético'!$A:$H,3,0)</f>
        <v>Próprio</v>
      </c>
      <c r="D2050" s="68" t="str">
        <f>VLOOKUP(A2050,'Orçamento Sintético'!$A:$H,4,0)</f>
        <v>Ponto de tomada de potência (PTP) média</v>
      </c>
      <c r="E2050" s="67" t="str">
        <f>VLOOKUP(A2050,'Orçamento Sintético'!$A:$H,5,0)</f>
        <v>un</v>
      </c>
      <c r="F2050" s="113"/>
      <c r="G2050" s="114"/>
      <c r="H2050" s="116">
        <f>SUM(H2051:H2052)</f>
        <v>41.07</v>
      </c>
    </row>
    <row r="2051" spans="1:8" ht="22.5" x14ac:dyDescent="0.2">
      <c r="A2051" s="13" t="str">
        <f>VLOOKUP(B2051,'Insumos e Serviços'!$A:$F,3,0)</f>
        <v>Composição</v>
      </c>
      <c r="B2051" s="12" t="s">
        <v>3484</v>
      </c>
      <c r="C2051" s="12" t="str">
        <f>VLOOKUP(B2051,'Insumos e Serviços'!$A:$F,2,0)</f>
        <v>SINAPI</v>
      </c>
      <c r="D2051" s="13" t="str">
        <f>VLOOKUP(B2051,'Insumos e Serviços'!$A:$F,4,0)</f>
        <v>TOMADA MÉDIA DE EMBUTIR (1 MÓDULO), 2P+T 20 A, INCLUINDO SUPORTE E PLACA - FORNECIMENTO E INSTALAÇÃO. AF_12/2015</v>
      </c>
      <c r="E2051" s="12" t="str">
        <f>VLOOKUP(B2051,'Insumos e Serviços'!$A:$F,5,0)</f>
        <v>UN</v>
      </c>
      <c r="F2051" s="66">
        <v>1</v>
      </c>
      <c r="G2051" s="15">
        <f>VLOOKUP(B2051,'Insumos e Serviços'!$A:$F,6,0)</f>
        <v>28.28</v>
      </c>
      <c r="H2051" s="15">
        <f t="shared" ref="H2051:H2052" si="257">TRUNC(F2051*G2051,2)</f>
        <v>28.28</v>
      </c>
    </row>
    <row r="2052" spans="1:8" ht="23.25" thickBot="1" x14ac:dyDescent="0.25">
      <c r="A2052" s="13" t="str">
        <f>VLOOKUP(B2052,'Insumos e Serviços'!$A:$F,3,0)</f>
        <v>Composição</v>
      </c>
      <c r="B2052" s="12" t="s">
        <v>3457</v>
      </c>
      <c r="C2052" s="12" t="str">
        <f>VLOOKUP(B2052,'Insumos e Serviços'!$A:$F,2,0)</f>
        <v>SINAPI</v>
      </c>
      <c r="D2052" s="13" t="str">
        <f>VLOOKUP(B2052,'Insumos e Serviços'!$A:$F,4,0)</f>
        <v>CAIXA RETANGULAR 4" X 2" MÉDIA (1,30 M DO PISO), PVC, INSTALADA EM PAREDE - FORNECIMENTO E INSTALAÇÃO. AF_12/2015</v>
      </c>
      <c r="E2052" s="12" t="str">
        <f>VLOOKUP(B2052,'Insumos e Serviços'!$A:$F,5,0)</f>
        <v>UN</v>
      </c>
      <c r="F2052" s="66">
        <v>1</v>
      </c>
      <c r="G2052" s="15">
        <f>VLOOKUP(B2052,'Insumos e Serviços'!$A:$F,6,0)</f>
        <v>12.79</v>
      </c>
      <c r="H2052" s="15">
        <f t="shared" si="257"/>
        <v>12.79</v>
      </c>
    </row>
    <row r="2053" spans="1:8" ht="15" thickTop="1" x14ac:dyDescent="0.2">
      <c r="A2053" s="54"/>
      <c r="B2053" s="79"/>
      <c r="C2053" s="54"/>
      <c r="D2053" s="54"/>
      <c r="E2053" s="54"/>
      <c r="F2053" s="54"/>
      <c r="G2053" s="54"/>
      <c r="H2053" s="54"/>
    </row>
    <row r="2054" spans="1:8" x14ac:dyDescent="0.2">
      <c r="A2054" s="68" t="s">
        <v>1459</v>
      </c>
      <c r="B2054" s="67" t="str">
        <f>VLOOKUP(A2054,'Orçamento Sintético'!$A:$H,2,0)</f>
        <v xml:space="preserve"> MPDFT0366 </v>
      </c>
      <c r="C2054" s="67" t="str">
        <f>VLOOKUP(A2054,'Orçamento Sintético'!$A:$H,3,0)</f>
        <v>Próprio</v>
      </c>
      <c r="D2054" s="68" t="str">
        <f>VLOOKUP(A2054,'Orçamento Sintético'!$A:$H,4,0)</f>
        <v>Ponto de tomada de potência (PTP) alta</v>
      </c>
      <c r="E2054" s="67" t="str">
        <f>VLOOKUP(A2054,'Orçamento Sintético'!$A:$H,5,0)</f>
        <v>un</v>
      </c>
      <c r="F2054" s="113"/>
      <c r="G2054" s="114"/>
      <c r="H2054" s="116">
        <f>SUM(H2055:H2056)</f>
        <v>60.26</v>
      </c>
    </row>
    <row r="2055" spans="1:8" ht="22.5" x14ac:dyDescent="0.2">
      <c r="A2055" s="13" t="str">
        <f>VLOOKUP(B2055,'Insumos e Serviços'!$A:$F,3,0)</f>
        <v>Composição</v>
      </c>
      <c r="B2055" s="12" t="s">
        <v>3482</v>
      </c>
      <c r="C2055" s="12" t="str">
        <f>VLOOKUP(B2055,'Insumos e Serviços'!$A:$F,2,0)</f>
        <v>SINAPI</v>
      </c>
      <c r="D2055" s="13" t="str">
        <f>VLOOKUP(B2055,'Insumos e Serviços'!$A:$F,4,0)</f>
        <v>TOMADA ALTA DE EMBUTIR (1 MÓDULO), 2P+T 20 A, INCLUINDO SUPORTE E PLACA - FORNECIMENTO E INSTALAÇÃO. AF_12/2015</v>
      </c>
      <c r="E2055" s="12" t="str">
        <f>VLOOKUP(B2055,'Insumos e Serviços'!$A:$F,5,0)</f>
        <v>UN</v>
      </c>
      <c r="F2055" s="66">
        <v>1</v>
      </c>
      <c r="G2055" s="15">
        <f>VLOOKUP(B2055,'Insumos e Serviços'!$A:$F,6,0)</f>
        <v>36.119999999999997</v>
      </c>
      <c r="H2055" s="15">
        <f t="shared" ref="H2055:H2056" si="258">TRUNC(F2055*G2055,2)</f>
        <v>36.119999999999997</v>
      </c>
    </row>
    <row r="2056" spans="1:8" ht="23.25" thickBot="1" x14ac:dyDescent="0.25">
      <c r="A2056" s="13" t="str">
        <f>VLOOKUP(B2056,'Insumos e Serviços'!$A:$F,3,0)</f>
        <v>Composição</v>
      </c>
      <c r="B2056" s="12" t="s">
        <v>3455</v>
      </c>
      <c r="C2056" s="12" t="str">
        <f>VLOOKUP(B2056,'Insumos e Serviços'!$A:$F,2,0)</f>
        <v>SINAPI</v>
      </c>
      <c r="D2056" s="13" t="str">
        <f>VLOOKUP(B2056,'Insumos e Serviços'!$A:$F,4,0)</f>
        <v>CAIXA RETANGULAR 4" X 2" ALTA (2,00 M DO PISO), PVC, INSTALADA EM PAREDE - FORNECIMENTO E INSTALAÇÃO. AF_12/2015</v>
      </c>
      <c r="E2056" s="12" t="str">
        <f>VLOOKUP(B2056,'Insumos e Serviços'!$A:$F,5,0)</f>
        <v>UN</v>
      </c>
      <c r="F2056" s="66">
        <v>1</v>
      </c>
      <c r="G2056" s="15">
        <f>VLOOKUP(B2056,'Insumos e Serviços'!$A:$F,6,0)</f>
        <v>24.14</v>
      </c>
      <c r="H2056" s="15">
        <f t="shared" si="258"/>
        <v>24.14</v>
      </c>
    </row>
    <row r="2057" spans="1:8" ht="15" thickTop="1" x14ac:dyDescent="0.2">
      <c r="A2057" s="54"/>
      <c r="B2057" s="79"/>
      <c r="C2057" s="54"/>
      <c r="D2057" s="54"/>
      <c r="E2057" s="54"/>
      <c r="F2057" s="54"/>
      <c r="G2057" s="54"/>
      <c r="H2057" s="54"/>
    </row>
    <row r="2058" spans="1:8" ht="45" x14ac:dyDescent="0.2">
      <c r="A2058" s="68" t="s">
        <v>1462</v>
      </c>
      <c r="B2058" s="67" t="str">
        <f>VLOOKUP(A2058,'Orçamento Sintético'!$A:$H,2,0)</f>
        <v xml:space="preserve"> MPDFT0367 </v>
      </c>
      <c r="C2058" s="67" t="str">
        <f>VLOOKUP(A2058,'Orçamento Sintético'!$A:$H,3,0)</f>
        <v>Próprio</v>
      </c>
      <c r="D2058" s="68" t="str">
        <f>VLOOKUP(A2058,'Orçamento Sintético'!$A:$H,4,0)</f>
        <v>Copia da SINAPI (91990) - Sinalizador audiovisual em caixa metálica na cor branca, grau de proteção IP32 ou superior, com sinalização sonora e luminosa, alimentação 220VCA 60Hz (ref. Abafire AFSVFPNE), montado sobre espelho cego branco (ref. Pial Nereya 6634 00) instalados em caixa 4x4" de PVC embutida em alvenaria.</v>
      </c>
      <c r="E2058" s="67" t="str">
        <f>VLOOKUP(A2058,'Orçamento Sintético'!$A:$H,5,0)</f>
        <v>UN</v>
      </c>
      <c r="F2058" s="113"/>
      <c r="G2058" s="114"/>
      <c r="H2058" s="116">
        <f>SUM(H2059:H2063)</f>
        <v>255.17</v>
      </c>
    </row>
    <row r="2059" spans="1:8" x14ac:dyDescent="0.2">
      <c r="A2059" s="13" t="str">
        <f>VLOOKUP(B2059,'Insumos e Serviços'!$A:$F,3,0)</f>
        <v>Composição</v>
      </c>
      <c r="B2059" s="12" t="s">
        <v>3397</v>
      </c>
      <c r="C2059" s="12" t="str">
        <f>VLOOKUP(B2059,'Insumos e Serviços'!$A:$F,2,0)</f>
        <v>SINAPI</v>
      </c>
      <c r="D2059" s="13" t="str">
        <f>VLOOKUP(B2059,'Insumos e Serviços'!$A:$F,4,0)</f>
        <v>AUXILIAR DE ELETRICISTA COM ENCARGOS COMPLEMENTARES</v>
      </c>
      <c r="E2059" s="12" t="str">
        <f>VLOOKUP(B2059,'Insumos e Serviços'!$A:$F,5,0)</f>
        <v>H</v>
      </c>
      <c r="F2059" s="66">
        <v>0.496</v>
      </c>
      <c r="G2059" s="15">
        <f>VLOOKUP(B2059,'Insumos e Serviços'!$A:$F,6,0)</f>
        <v>18.28</v>
      </c>
      <c r="H2059" s="15">
        <f t="shared" ref="H2059:H2063" si="259">TRUNC(F2059*G2059,2)</f>
        <v>9.06</v>
      </c>
    </row>
    <row r="2060" spans="1:8" x14ac:dyDescent="0.2">
      <c r="A2060" s="13" t="str">
        <f>VLOOKUP(B2060,'Insumos e Serviços'!$A:$F,3,0)</f>
        <v>Composição</v>
      </c>
      <c r="B2060" s="12" t="s">
        <v>3399</v>
      </c>
      <c r="C2060" s="12" t="str">
        <f>VLOOKUP(B2060,'Insumos e Serviços'!$A:$F,2,0)</f>
        <v>SINAPI</v>
      </c>
      <c r="D2060" s="13" t="str">
        <f>VLOOKUP(B2060,'Insumos e Serviços'!$A:$F,4,0)</f>
        <v>ELETRICISTA COM ENCARGOS COMPLEMENTARES</v>
      </c>
      <c r="E2060" s="12" t="str">
        <f>VLOOKUP(B2060,'Insumos e Serviços'!$A:$F,5,0)</f>
        <v>H</v>
      </c>
      <c r="F2060" s="66">
        <v>0.496</v>
      </c>
      <c r="G2060" s="15">
        <f>VLOOKUP(B2060,'Insumos e Serviços'!$A:$F,6,0)</f>
        <v>23.44</v>
      </c>
      <c r="H2060" s="15">
        <f t="shared" si="259"/>
        <v>11.62</v>
      </c>
    </row>
    <row r="2061" spans="1:8" ht="22.5" x14ac:dyDescent="0.2">
      <c r="A2061" s="13" t="str">
        <f>VLOOKUP(B2061,'Insumos e Serviços'!$A:$F,3,0)</f>
        <v>Composição</v>
      </c>
      <c r="B2061" s="12" t="s">
        <v>3480</v>
      </c>
      <c r="C2061" s="12" t="str">
        <f>VLOOKUP(B2061,'Insumos e Serviços'!$A:$F,2,0)</f>
        <v>SINAPI</v>
      </c>
      <c r="D2061" s="13" t="str">
        <f>VLOOKUP(B2061,'Insumos e Serviços'!$A:$F,4,0)</f>
        <v>CAIXA RETANGULAR 4" X 4" ALTA (2,00 M DO PISO), PVC, INSTALADA EM PAREDE - FORNECIMENTO E INSTALAÇÃO. AF_12/2015</v>
      </c>
      <c r="E2061" s="12" t="str">
        <f>VLOOKUP(B2061,'Insumos e Serviços'!$A:$F,5,0)</f>
        <v>UN</v>
      </c>
      <c r="F2061" s="66">
        <v>1</v>
      </c>
      <c r="G2061" s="15">
        <f>VLOOKUP(B2061,'Insumos e Serviços'!$A:$F,6,0)</f>
        <v>29.54</v>
      </c>
      <c r="H2061" s="15">
        <f t="shared" si="259"/>
        <v>29.54</v>
      </c>
    </row>
    <row r="2062" spans="1:8" ht="22.5" x14ac:dyDescent="0.2">
      <c r="A2062" s="13" t="str">
        <f>VLOOKUP(B2062,'Insumos e Serviços'!$A:$F,3,0)</f>
        <v>Composição</v>
      </c>
      <c r="B2062" s="12" t="s">
        <v>3478</v>
      </c>
      <c r="C2062" s="12" t="str">
        <f>VLOOKUP(B2062,'Insumos e Serviços'!$A:$F,2,0)</f>
        <v>SINAPI</v>
      </c>
      <c r="D2062" s="13" t="str">
        <f>VLOOKUP(B2062,'Insumos e Serviços'!$A:$F,4,0)</f>
        <v>SUPORTE PARAFUSADO COM PLACA DE ENCAIXE 4" X 4" ALTO (2,00 M DO PISO) PARA PONTO ELÉTRICO - FORNECIMENTO E INSTALAÇÃO. AF_12/2015</v>
      </c>
      <c r="E2062" s="12" t="str">
        <f>VLOOKUP(B2062,'Insumos e Serviços'!$A:$F,5,0)</f>
        <v>UN</v>
      </c>
      <c r="F2062" s="66">
        <v>1</v>
      </c>
      <c r="G2062" s="15">
        <f>VLOOKUP(B2062,'Insumos e Serviços'!$A:$F,6,0)</f>
        <v>12.35</v>
      </c>
      <c r="H2062" s="15">
        <f t="shared" si="259"/>
        <v>12.35</v>
      </c>
    </row>
    <row r="2063" spans="1:8" ht="23.25" thickBot="1" x14ac:dyDescent="0.25">
      <c r="A2063" s="13" t="str">
        <f>VLOOKUP(B2063,'Insumos e Serviços'!$A:$F,3,0)</f>
        <v>Insumo</v>
      </c>
      <c r="B2063" s="12" t="s">
        <v>2701</v>
      </c>
      <c r="C2063" s="12" t="str">
        <f>VLOOKUP(B2063,'Insumos e Serviços'!$A:$F,2,0)</f>
        <v>Próprio</v>
      </c>
      <c r="D2063" s="13" t="str">
        <f>VLOOKUP(B2063,'Insumos e Serviços'!$A:$F,4,0)</f>
        <v>Sinalizador audiovisual em caixa metálica na cor branca,grau de proteção IP32 ou superior, com sinalização sonora e luminosa, alimentação 220VCA 60Hz (ref. Abafire AFSVFPNE)</v>
      </c>
      <c r="E2063" s="12" t="str">
        <f>VLOOKUP(B2063,'Insumos e Serviços'!$A:$F,5,0)</f>
        <v>un</v>
      </c>
      <c r="F2063" s="66">
        <v>1</v>
      </c>
      <c r="G2063" s="15">
        <f>VLOOKUP(B2063,'Insumos e Serviços'!$A:$F,6,0)</f>
        <v>192.6</v>
      </c>
      <c r="H2063" s="15">
        <f t="shared" si="259"/>
        <v>192.6</v>
      </c>
    </row>
    <row r="2064" spans="1:8" ht="15" thickTop="1" x14ac:dyDescent="0.2">
      <c r="A2064" s="54"/>
      <c r="B2064" s="79"/>
      <c r="C2064" s="54"/>
      <c r="D2064" s="54"/>
      <c r="E2064" s="54"/>
      <c r="F2064" s="54"/>
      <c r="G2064" s="54"/>
      <c r="H2064" s="54"/>
    </row>
    <row r="2065" spans="1:8" ht="56.25" x14ac:dyDescent="0.2">
      <c r="A2065" s="68" t="s">
        <v>1465</v>
      </c>
      <c r="B2065" s="67" t="str">
        <f>VLOOKUP(A2065,'Orçamento Sintético'!$A:$H,2,0)</f>
        <v xml:space="preserve"> MPDFT0368 </v>
      </c>
      <c r="C2065" s="67" t="str">
        <f>VLOOKUP(A2065,'Orçamento Sintético'!$A:$H,3,0)</f>
        <v>Próprio</v>
      </c>
      <c r="D2065" s="68" t="str">
        <f>VLOOKUP(A2065,'Orçamento Sintético'!$A:$H,4,0)</f>
        <v>Copia da SINAPI (91998) - BOTOEIRA DE EMERGÊNCIA será construída em plástico ABS na cor amarela com manopla vermelha, grau de proteção IP65 ou superior, com interruptor de travamento tipo soco, com um contato NA/NF 5A(min)/220VCA 60Hz, (ref. Abafire AFAMPNE*), montada sobre espelho cego branco (ref. Pial Nereya 6634 00) instalados em caixa 4x4” de PVC embutida em alvenaria.</v>
      </c>
      <c r="E2065" s="67" t="str">
        <f>VLOOKUP(A2065,'Orçamento Sintético'!$A:$H,5,0)</f>
        <v>un</v>
      </c>
      <c r="F2065" s="113"/>
      <c r="G2065" s="114"/>
      <c r="H2065" s="116">
        <f>SUM(H2066:H2070)</f>
        <v>138.11000000000001</v>
      </c>
    </row>
    <row r="2066" spans="1:8" x14ac:dyDescent="0.2">
      <c r="A2066" s="13" t="str">
        <f>VLOOKUP(B2066,'Insumos e Serviços'!$A:$F,3,0)</f>
        <v>Composição</v>
      </c>
      <c r="B2066" s="12" t="s">
        <v>3397</v>
      </c>
      <c r="C2066" s="12" t="str">
        <f>VLOOKUP(B2066,'Insumos e Serviços'!$A:$F,2,0)</f>
        <v>SINAPI</v>
      </c>
      <c r="D2066" s="13" t="str">
        <f>VLOOKUP(B2066,'Insumos e Serviços'!$A:$F,4,0)</f>
        <v>AUXILIAR DE ELETRICISTA COM ENCARGOS COMPLEMENTARES</v>
      </c>
      <c r="E2066" s="12" t="str">
        <f>VLOOKUP(B2066,'Insumos e Serviços'!$A:$F,5,0)</f>
        <v>H</v>
      </c>
      <c r="F2066" s="66">
        <v>0.23499999999999999</v>
      </c>
      <c r="G2066" s="15">
        <f>VLOOKUP(B2066,'Insumos e Serviços'!$A:$F,6,0)</f>
        <v>18.28</v>
      </c>
      <c r="H2066" s="15">
        <f t="shared" ref="H2066:H2070" si="260">TRUNC(F2066*G2066,2)</f>
        <v>4.29</v>
      </c>
    </row>
    <row r="2067" spans="1:8" x14ac:dyDescent="0.2">
      <c r="A2067" s="13" t="str">
        <f>VLOOKUP(B2067,'Insumos e Serviços'!$A:$F,3,0)</f>
        <v>Composição</v>
      </c>
      <c r="B2067" s="12" t="s">
        <v>3399</v>
      </c>
      <c r="C2067" s="12" t="str">
        <f>VLOOKUP(B2067,'Insumos e Serviços'!$A:$F,2,0)</f>
        <v>SINAPI</v>
      </c>
      <c r="D2067" s="13" t="str">
        <f>VLOOKUP(B2067,'Insumos e Serviços'!$A:$F,4,0)</f>
        <v>ELETRICISTA COM ENCARGOS COMPLEMENTARES</v>
      </c>
      <c r="E2067" s="12" t="str">
        <f>VLOOKUP(B2067,'Insumos e Serviços'!$A:$F,5,0)</f>
        <v>H</v>
      </c>
      <c r="F2067" s="66">
        <v>0.23499999999999999</v>
      </c>
      <c r="G2067" s="15">
        <f>VLOOKUP(B2067,'Insumos e Serviços'!$A:$F,6,0)</f>
        <v>23.44</v>
      </c>
      <c r="H2067" s="15">
        <f t="shared" si="260"/>
        <v>5.5</v>
      </c>
    </row>
    <row r="2068" spans="1:8" ht="22.5" x14ac:dyDescent="0.2">
      <c r="A2068" s="13" t="str">
        <f>VLOOKUP(B2068,'Insumos e Serviços'!$A:$F,3,0)</f>
        <v>Composição</v>
      </c>
      <c r="B2068" s="12" t="s">
        <v>3476</v>
      </c>
      <c r="C2068" s="12" t="str">
        <f>VLOOKUP(B2068,'Insumos e Serviços'!$A:$F,2,0)</f>
        <v>SINAPI</v>
      </c>
      <c r="D2068" s="13" t="str">
        <f>VLOOKUP(B2068,'Insumos e Serviços'!$A:$F,4,0)</f>
        <v>CAIXA RETANGULAR 4" X 4" BAIXA (0,30 M DO PISO), PVC, INSTALADA EM PAREDE - FORNECIMENTO E INSTALAÇÃO. AF_12/2015</v>
      </c>
      <c r="E2068" s="12" t="str">
        <f>VLOOKUP(B2068,'Insumos e Serviços'!$A:$F,5,0)</f>
        <v>UN</v>
      </c>
      <c r="F2068" s="66">
        <v>1</v>
      </c>
      <c r="G2068" s="15">
        <f>VLOOKUP(B2068,'Insumos e Serviços'!$A:$F,6,0)</f>
        <v>11.6</v>
      </c>
      <c r="H2068" s="15">
        <f t="shared" si="260"/>
        <v>11.6</v>
      </c>
    </row>
    <row r="2069" spans="1:8" ht="22.5" x14ac:dyDescent="0.2">
      <c r="A2069" s="13" t="str">
        <f>VLOOKUP(B2069,'Insumos e Serviços'!$A:$F,3,0)</f>
        <v>Composição</v>
      </c>
      <c r="B2069" s="12" t="s">
        <v>3474</v>
      </c>
      <c r="C2069" s="12" t="str">
        <f>VLOOKUP(B2069,'Insumos e Serviços'!$A:$F,2,0)</f>
        <v>SINAPI</v>
      </c>
      <c r="D2069" s="13" t="str">
        <f>VLOOKUP(B2069,'Insumos e Serviços'!$A:$F,4,0)</f>
        <v>SUPORTE PARAFUSADO COM PLACA DE ENCAIXE 4" X 4" BAIXO (0,30 M DO PISO) PARA PONTO ELÉTRICO - FORNECIMENTO E INSTALAÇÃO. AF_12/2015</v>
      </c>
      <c r="E2069" s="12" t="str">
        <f>VLOOKUP(B2069,'Insumos e Serviços'!$A:$F,5,0)</f>
        <v>UN</v>
      </c>
      <c r="F2069" s="66">
        <v>1</v>
      </c>
      <c r="G2069" s="15">
        <f>VLOOKUP(B2069,'Insumos e Serviços'!$A:$F,6,0)</f>
        <v>9.7200000000000006</v>
      </c>
      <c r="H2069" s="15">
        <f t="shared" si="260"/>
        <v>9.7200000000000006</v>
      </c>
    </row>
    <row r="2070" spans="1:8" ht="34.5" thickBot="1" x14ac:dyDescent="0.25">
      <c r="A2070" s="13" t="str">
        <f>VLOOKUP(B2070,'Insumos e Serviços'!$A:$F,3,0)</f>
        <v>Insumo</v>
      </c>
      <c r="B2070" s="12" t="s">
        <v>2654</v>
      </c>
      <c r="C2070" s="12" t="str">
        <f>VLOOKUP(B2070,'Insumos e Serviços'!$A:$F,2,0)</f>
        <v>Próprio</v>
      </c>
      <c r="D2070" s="13" t="str">
        <f>VLOOKUP(B2070,'Insumos e Serviços'!$A:$F,4,0)</f>
        <v>BOTOEIRA DE EMERGÊNCIA será construída em plástico ABS na cor amarela com manopla vermelha, grau de proteção IP65 ou superior, com interruptor de travamento tipo soco, com um contato NA/NF 5A(min)/220VCA 60Hz, (ref. Abafire AFAMPNE)</v>
      </c>
      <c r="E2070" s="12" t="str">
        <f>VLOOKUP(B2070,'Insumos e Serviços'!$A:$F,5,0)</f>
        <v>un</v>
      </c>
      <c r="F2070" s="66">
        <v>1</v>
      </c>
      <c r="G2070" s="15">
        <f>VLOOKUP(B2070,'Insumos e Serviços'!$A:$F,6,0)</f>
        <v>107</v>
      </c>
      <c r="H2070" s="15">
        <f t="shared" si="260"/>
        <v>107</v>
      </c>
    </row>
    <row r="2071" spans="1:8" ht="15" thickTop="1" x14ac:dyDescent="0.2">
      <c r="A2071" s="54"/>
      <c r="B2071" s="79"/>
      <c r="C2071" s="54"/>
      <c r="D2071" s="54"/>
      <c r="E2071" s="54"/>
      <c r="F2071" s="54"/>
      <c r="G2071" s="54"/>
      <c r="H2071" s="54"/>
    </row>
    <row r="2072" spans="1:8" ht="33.75" x14ac:dyDescent="0.2">
      <c r="A2072" s="68" t="s">
        <v>1468</v>
      </c>
      <c r="B2072" s="67" t="str">
        <f>VLOOKUP(A2072,'Orçamento Sintético'!$A:$H,2,0)</f>
        <v xml:space="preserve"> MPDFT0282 </v>
      </c>
      <c r="C2072" s="67" t="str">
        <f>VLOOKUP(A2072,'Orçamento Sintético'!$A:$H,3,0)</f>
        <v>Próprio</v>
      </c>
      <c r="D2072" s="68" t="str">
        <f>VLOOKUP(A2072,'Orçamento Sintético'!$A:$H,4,0)</f>
        <v>Copia da SETOP (ELE-CAL-065) - Eletrocalha perfurada, chapa mínima de 20, tipo "C", 150x50mm, incluindo divisores perfurados perfil "L", conexões e fixações, fab. Mopa</v>
      </c>
      <c r="E2072" s="67" t="str">
        <f>VLOOKUP(A2072,'Orçamento Sintético'!$A:$H,5,0)</f>
        <v>M</v>
      </c>
      <c r="F2072" s="113"/>
      <c r="G2072" s="114"/>
      <c r="H2072" s="116">
        <f>SUM(H2073:H2076)</f>
        <v>107.88999999999999</v>
      </c>
    </row>
    <row r="2073" spans="1:8" x14ac:dyDescent="0.2">
      <c r="A2073" s="13" t="str">
        <f>VLOOKUP(B2073,'Insumos e Serviços'!$A:$F,3,0)</f>
        <v>Composição</v>
      </c>
      <c r="B2073" s="12" t="s">
        <v>3399</v>
      </c>
      <c r="C2073" s="12" t="str">
        <f>VLOOKUP(B2073,'Insumos e Serviços'!$A:$F,2,0)</f>
        <v>SINAPI</v>
      </c>
      <c r="D2073" s="13" t="str">
        <f>VLOOKUP(B2073,'Insumos e Serviços'!$A:$F,4,0)</f>
        <v>ELETRICISTA COM ENCARGOS COMPLEMENTARES</v>
      </c>
      <c r="E2073" s="12" t="str">
        <f>VLOOKUP(B2073,'Insumos e Serviços'!$A:$F,5,0)</f>
        <v>H</v>
      </c>
      <c r="F2073" s="66">
        <v>1.6</v>
      </c>
      <c r="G2073" s="15">
        <f>VLOOKUP(B2073,'Insumos e Serviços'!$A:$F,6,0)</f>
        <v>23.44</v>
      </c>
      <c r="H2073" s="15">
        <f t="shared" ref="H2073:H2076" si="261">TRUNC(F2073*G2073,2)</f>
        <v>37.5</v>
      </c>
    </row>
    <row r="2074" spans="1:8" x14ac:dyDescent="0.2">
      <c r="A2074" s="13" t="str">
        <f>VLOOKUP(B2074,'Insumos e Serviços'!$A:$F,3,0)</f>
        <v>Composição</v>
      </c>
      <c r="B2074" s="12" t="s">
        <v>3397</v>
      </c>
      <c r="C2074" s="12" t="str">
        <f>VLOOKUP(B2074,'Insumos e Serviços'!$A:$F,2,0)</f>
        <v>SINAPI</v>
      </c>
      <c r="D2074" s="13" t="str">
        <f>VLOOKUP(B2074,'Insumos e Serviços'!$A:$F,4,0)</f>
        <v>AUXILIAR DE ELETRICISTA COM ENCARGOS COMPLEMENTARES</v>
      </c>
      <c r="E2074" s="12" t="str">
        <f>VLOOKUP(B2074,'Insumos e Serviços'!$A:$F,5,0)</f>
        <v>H</v>
      </c>
      <c r="F2074" s="66">
        <v>1.6</v>
      </c>
      <c r="G2074" s="15">
        <f>VLOOKUP(B2074,'Insumos e Serviços'!$A:$F,6,0)</f>
        <v>18.28</v>
      </c>
      <c r="H2074" s="15">
        <f t="shared" si="261"/>
        <v>29.24</v>
      </c>
    </row>
    <row r="2075" spans="1:8" ht="33.75" x14ac:dyDescent="0.2">
      <c r="A2075" s="13" t="str">
        <f>VLOOKUP(B2075,'Insumos e Serviços'!$A:$F,3,0)</f>
        <v>Composição</v>
      </c>
      <c r="B2075" s="12" t="s">
        <v>3445</v>
      </c>
      <c r="C2075" s="12" t="str">
        <f>VLOOKUP(B2075,'Insumos e Serviços'!$A:$F,2,0)</f>
        <v>SINAPI</v>
      </c>
      <c r="D2075" s="13" t="str">
        <f>VLOOKUP(B2075,'Insumos e Serviços'!$A:$F,4,0)</f>
        <v>FIXAÇÃO DE TUBOS HORIZONTAIS DE PVC, CPVC OU COBRE DIÂMETROS MENORES OU IGUAIS A 40 MM OU ELETROCALHAS ATÉ 150MM DE LARGURA, COM ABRAÇADEIRA METÁLICA RÍGIDA TIPO D 1/2, FIXADA EM PERFILADO EM LAJE. AF_05/2015</v>
      </c>
      <c r="E2075" s="12" t="str">
        <f>VLOOKUP(B2075,'Insumos e Serviços'!$A:$F,5,0)</f>
        <v>M</v>
      </c>
      <c r="F2075" s="66">
        <v>1</v>
      </c>
      <c r="G2075" s="15">
        <f>VLOOKUP(B2075,'Insumos e Serviços'!$A:$F,6,0)</f>
        <v>2.5</v>
      </c>
      <c r="H2075" s="15">
        <f t="shared" si="261"/>
        <v>2.5</v>
      </c>
    </row>
    <row r="2076" spans="1:8" ht="15" thickBot="1" x14ac:dyDescent="0.25">
      <c r="A2076" s="13" t="str">
        <f>VLOOKUP(B2076,'Insumos e Serviços'!$A:$F,3,0)</f>
        <v>Insumo</v>
      </c>
      <c r="B2076" s="12" t="s">
        <v>2866</v>
      </c>
      <c r="C2076" s="12" t="str">
        <f>VLOOKUP(B2076,'Insumos e Serviços'!$A:$F,2,0)</f>
        <v>Próprio</v>
      </c>
      <c r="D2076" s="13" t="str">
        <f>VLOOKUP(B2076,'Insumos e Serviços'!$A:$F,4,0)</f>
        <v>Eletrocalha perfurada, chapa mínima de 20, tipo "C", 150x50mm, fab. Mopa</v>
      </c>
      <c r="E2076" s="12" t="str">
        <f>VLOOKUP(B2076,'Insumos e Serviços'!$A:$F,5,0)</f>
        <v>m</v>
      </c>
      <c r="F2076" s="66">
        <v>1.25</v>
      </c>
      <c r="G2076" s="15">
        <f>VLOOKUP(B2076,'Insumos e Serviços'!$A:$F,6,0)</f>
        <v>30.92</v>
      </c>
      <c r="H2076" s="15">
        <f t="shared" si="261"/>
        <v>38.65</v>
      </c>
    </row>
    <row r="2077" spans="1:8" ht="15" thickTop="1" x14ac:dyDescent="0.2">
      <c r="A2077" s="54"/>
      <c r="B2077" s="79"/>
      <c r="C2077" s="54"/>
      <c r="D2077" s="54"/>
      <c r="E2077" s="54"/>
      <c r="F2077" s="54"/>
      <c r="G2077" s="54"/>
      <c r="H2077" s="54"/>
    </row>
    <row r="2078" spans="1:8" ht="33.75" x14ac:dyDescent="0.2">
      <c r="A2078" s="68" t="s">
        <v>1469</v>
      </c>
      <c r="B2078" s="67" t="str">
        <f>VLOOKUP(A2078,'Orçamento Sintético'!$A:$H,2,0)</f>
        <v xml:space="preserve"> MPDFT0281 </v>
      </c>
      <c r="C2078" s="67" t="str">
        <f>VLOOKUP(A2078,'Orçamento Sintético'!$A:$H,3,0)</f>
        <v>Próprio</v>
      </c>
      <c r="D2078" s="68" t="str">
        <f>VLOOKUP(A2078,'Orçamento Sintético'!$A:$H,4,0)</f>
        <v>Copia da SETOP (ELE-CAL-045) - Eletrocalha perfurada, chapa mínima de 20, tipo "C", 100x50mm, incluindo divisores perfurados perfil "L", conexões e fixações, fab. Mopa</v>
      </c>
      <c r="E2078" s="67" t="str">
        <f>VLOOKUP(A2078,'Orçamento Sintético'!$A:$H,5,0)</f>
        <v>m</v>
      </c>
      <c r="F2078" s="113"/>
      <c r="G2078" s="114"/>
      <c r="H2078" s="116">
        <f>SUM(H2079:H2082)</f>
        <v>75.53</v>
      </c>
    </row>
    <row r="2079" spans="1:8" x14ac:dyDescent="0.2">
      <c r="A2079" s="13" t="str">
        <f>VLOOKUP(B2079,'Insumos e Serviços'!$A:$F,3,0)</f>
        <v>Composição</v>
      </c>
      <c r="B2079" s="12" t="s">
        <v>3399</v>
      </c>
      <c r="C2079" s="12" t="str">
        <f>VLOOKUP(B2079,'Insumos e Serviços'!$A:$F,2,0)</f>
        <v>SINAPI</v>
      </c>
      <c r="D2079" s="13" t="str">
        <f>VLOOKUP(B2079,'Insumos e Serviços'!$A:$F,4,0)</f>
        <v>ELETRICISTA COM ENCARGOS COMPLEMENTARES</v>
      </c>
      <c r="E2079" s="12" t="str">
        <f>VLOOKUP(B2079,'Insumos e Serviços'!$A:$F,5,0)</f>
        <v>H</v>
      </c>
      <c r="F2079" s="66">
        <v>1</v>
      </c>
      <c r="G2079" s="15">
        <f>VLOOKUP(B2079,'Insumos e Serviços'!$A:$F,6,0)</f>
        <v>23.44</v>
      </c>
      <c r="H2079" s="15">
        <f t="shared" ref="H2079:H2082" si="262">TRUNC(F2079*G2079,2)</f>
        <v>23.44</v>
      </c>
    </row>
    <row r="2080" spans="1:8" x14ac:dyDescent="0.2">
      <c r="A2080" s="13" t="str">
        <f>VLOOKUP(B2080,'Insumos e Serviços'!$A:$F,3,0)</f>
        <v>Composição</v>
      </c>
      <c r="B2080" s="12" t="s">
        <v>3397</v>
      </c>
      <c r="C2080" s="12" t="str">
        <f>VLOOKUP(B2080,'Insumos e Serviços'!$A:$F,2,0)</f>
        <v>SINAPI</v>
      </c>
      <c r="D2080" s="13" t="str">
        <f>VLOOKUP(B2080,'Insumos e Serviços'!$A:$F,4,0)</f>
        <v>AUXILIAR DE ELETRICISTA COM ENCARGOS COMPLEMENTARES</v>
      </c>
      <c r="E2080" s="12" t="str">
        <f>VLOOKUP(B2080,'Insumos e Serviços'!$A:$F,5,0)</f>
        <v>H</v>
      </c>
      <c r="F2080" s="66">
        <v>1</v>
      </c>
      <c r="G2080" s="15">
        <f>VLOOKUP(B2080,'Insumos e Serviços'!$A:$F,6,0)</f>
        <v>18.28</v>
      </c>
      <c r="H2080" s="15">
        <f t="shared" si="262"/>
        <v>18.28</v>
      </c>
    </row>
    <row r="2081" spans="1:8" ht="33.75" x14ac:dyDescent="0.2">
      <c r="A2081" s="13" t="str">
        <f>VLOOKUP(B2081,'Insumos e Serviços'!$A:$F,3,0)</f>
        <v>Composição</v>
      </c>
      <c r="B2081" s="12" t="s">
        <v>3445</v>
      </c>
      <c r="C2081" s="12" t="str">
        <f>VLOOKUP(B2081,'Insumos e Serviços'!$A:$F,2,0)</f>
        <v>SINAPI</v>
      </c>
      <c r="D2081" s="13" t="str">
        <f>VLOOKUP(B2081,'Insumos e Serviços'!$A:$F,4,0)</f>
        <v>FIXAÇÃO DE TUBOS HORIZONTAIS DE PVC, CPVC OU COBRE DIÂMETROS MENORES OU IGUAIS A 40 MM OU ELETROCALHAS ATÉ 150MM DE LARGURA, COM ABRAÇADEIRA METÁLICA RÍGIDA TIPO D 1/2, FIXADA EM PERFILADO EM LAJE. AF_05/2015</v>
      </c>
      <c r="E2081" s="12" t="str">
        <f>VLOOKUP(B2081,'Insumos e Serviços'!$A:$F,5,0)</f>
        <v>M</v>
      </c>
      <c r="F2081" s="66">
        <v>1</v>
      </c>
      <c r="G2081" s="15">
        <f>VLOOKUP(B2081,'Insumos e Serviços'!$A:$F,6,0)</f>
        <v>2.5</v>
      </c>
      <c r="H2081" s="15">
        <f t="shared" si="262"/>
        <v>2.5</v>
      </c>
    </row>
    <row r="2082" spans="1:8" ht="15" thickBot="1" x14ac:dyDescent="0.25">
      <c r="A2082" s="13" t="str">
        <f>VLOOKUP(B2082,'Insumos e Serviços'!$A:$F,3,0)</f>
        <v>Insumo</v>
      </c>
      <c r="B2082" s="12" t="s">
        <v>3102</v>
      </c>
      <c r="C2082" s="12" t="str">
        <f>VLOOKUP(B2082,'Insumos e Serviços'!$A:$F,2,0)</f>
        <v>Próprio</v>
      </c>
      <c r="D2082" s="13" t="str">
        <f>VLOOKUP(B2082,'Insumos e Serviços'!$A:$F,4,0)</f>
        <v>Eletrocalha perfurada, chapa mínima de 20, tipo "C", 100x50mm, fab. Mopa</v>
      </c>
      <c r="E2082" s="12" t="str">
        <f>VLOOKUP(B2082,'Insumos e Serviços'!$A:$F,5,0)</f>
        <v>m</v>
      </c>
      <c r="F2082" s="66">
        <v>1.25</v>
      </c>
      <c r="G2082" s="15">
        <f>VLOOKUP(B2082,'Insumos e Serviços'!$A:$F,6,0)</f>
        <v>25.05</v>
      </c>
      <c r="H2082" s="15">
        <f t="shared" si="262"/>
        <v>31.31</v>
      </c>
    </row>
    <row r="2083" spans="1:8" ht="15" thickTop="1" x14ac:dyDescent="0.2">
      <c r="A2083" s="54"/>
      <c r="B2083" s="79"/>
      <c r="C2083" s="54"/>
      <c r="D2083" s="54"/>
      <c r="E2083" s="54"/>
      <c r="F2083" s="54"/>
      <c r="G2083" s="54"/>
      <c r="H2083" s="54"/>
    </row>
    <row r="2084" spans="1:8" ht="33.75" x14ac:dyDescent="0.2">
      <c r="A2084" s="68" t="s">
        <v>1478</v>
      </c>
      <c r="B2084" s="67" t="str">
        <f>VLOOKUP(A2084,'Orçamento Sintético'!$A:$H,2,0)</f>
        <v xml:space="preserve"> MPDFT0369 </v>
      </c>
      <c r="C2084" s="67" t="str">
        <f>VLOOKUP(A2084,'Orçamento Sintético'!$A:$H,3,0)</f>
        <v>Próprio</v>
      </c>
      <c r="D2084" s="68" t="str">
        <f>VLOOKUP(A2084,'Orçamento Sintético'!$A:$H,4,0)</f>
        <v>Copia da SETOP (ELE-CXS-075) - Caixa de passagem no piso de aço galvanizado, própria para instalação embutida, com tampa, de dimensões aproximadas 20x20x10cm, fabricação Cemar CPE 901062 - fornecimento e instalação</v>
      </c>
      <c r="E2084" s="67" t="str">
        <f>VLOOKUP(A2084,'Orçamento Sintético'!$A:$H,5,0)</f>
        <v>un</v>
      </c>
      <c r="F2084" s="113"/>
      <c r="G2084" s="114"/>
      <c r="H2084" s="116">
        <f>SUM(H2085:H2088)</f>
        <v>108.2</v>
      </c>
    </row>
    <row r="2085" spans="1:8" ht="22.5" x14ac:dyDescent="0.2">
      <c r="A2085" s="13" t="str">
        <f>VLOOKUP(B2085,'Insumos e Serviços'!$A:$F,3,0)</f>
        <v>Composição</v>
      </c>
      <c r="B2085" s="12" t="s">
        <v>3472</v>
      </c>
      <c r="C2085" s="12" t="str">
        <f>VLOOKUP(B2085,'Insumos e Serviços'!$A:$F,2,0)</f>
        <v>SINAPI</v>
      </c>
      <c r="D2085" s="13" t="str">
        <f>VLOOKUP(B2085,'Insumos e Serviços'!$A:$F,4,0)</f>
        <v>ARGAMASSA TRAÇO 1:4 (CIMENTO E AREIA MÉDIA) PARA CONTRAPISO, PREPARO MECÂNICO COM BETONEIRA 400 L. AF_06/2014</v>
      </c>
      <c r="E2085" s="12" t="str">
        <f>VLOOKUP(B2085,'Insumos e Serviços'!$A:$F,5,0)</f>
        <v>m³</v>
      </c>
      <c r="F2085" s="66">
        <v>4.1999999999999997E-3</v>
      </c>
      <c r="G2085" s="15">
        <f>VLOOKUP(B2085,'Insumos e Serviços'!$A:$F,6,0)</f>
        <v>445.83</v>
      </c>
      <c r="H2085" s="15">
        <f t="shared" ref="H2085:H2088" si="263">TRUNC(F2085*G2085,2)</f>
        <v>1.87</v>
      </c>
    </row>
    <row r="2086" spans="1:8" x14ac:dyDescent="0.2">
      <c r="A2086" s="13" t="str">
        <f>VLOOKUP(B2086,'Insumos e Serviços'!$A:$F,3,0)</f>
        <v>Composição</v>
      </c>
      <c r="B2086" s="12" t="s">
        <v>3397</v>
      </c>
      <c r="C2086" s="12" t="str">
        <f>VLOOKUP(B2086,'Insumos e Serviços'!$A:$F,2,0)</f>
        <v>SINAPI</v>
      </c>
      <c r="D2086" s="13" t="str">
        <f>VLOOKUP(B2086,'Insumos e Serviços'!$A:$F,4,0)</f>
        <v>AUXILIAR DE ELETRICISTA COM ENCARGOS COMPLEMENTARES</v>
      </c>
      <c r="E2086" s="12" t="str">
        <f>VLOOKUP(B2086,'Insumos e Serviços'!$A:$F,5,0)</f>
        <v>H</v>
      </c>
      <c r="F2086" s="66">
        <v>1</v>
      </c>
      <c r="G2086" s="15">
        <f>VLOOKUP(B2086,'Insumos e Serviços'!$A:$F,6,0)</f>
        <v>18.28</v>
      </c>
      <c r="H2086" s="15">
        <f t="shared" si="263"/>
        <v>18.28</v>
      </c>
    </row>
    <row r="2087" spans="1:8" x14ac:dyDescent="0.2">
      <c r="A2087" s="13" t="str">
        <f>VLOOKUP(B2087,'Insumos e Serviços'!$A:$F,3,0)</f>
        <v>Composição</v>
      </c>
      <c r="B2087" s="12" t="s">
        <v>3399</v>
      </c>
      <c r="C2087" s="12" t="str">
        <f>VLOOKUP(B2087,'Insumos e Serviços'!$A:$F,2,0)</f>
        <v>SINAPI</v>
      </c>
      <c r="D2087" s="13" t="str">
        <f>VLOOKUP(B2087,'Insumos e Serviços'!$A:$F,4,0)</f>
        <v>ELETRICISTA COM ENCARGOS COMPLEMENTARES</v>
      </c>
      <c r="E2087" s="12" t="str">
        <f>VLOOKUP(B2087,'Insumos e Serviços'!$A:$F,5,0)</f>
        <v>H</v>
      </c>
      <c r="F2087" s="66">
        <v>1</v>
      </c>
      <c r="G2087" s="15">
        <f>VLOOKUP(B2087,'Insumos e Serviços'!$A:$F,6,0)</f>
        <v>23.44</v>
      </c>
      <c r="H2087" s="15">
        <f t="shared" si="263"/>
        <v>23.44</v>
      </c>
    </row>
    <row r="2088" spans="1:8" ht="23.25" thickBot="1" x14ac:dyDescent="0.25">
      <c r="A2088" s="13" t="str">
        <f>VLOOKUP(B2088,'Insumos e Serviços'!$A:$F,3,0)</f>
        <v>Insumo</v>
      </c>
      <c r="B2088" s="12" t="s">
        <v>2531</v>
      </c>
      <c r="C2088" s="12" t="str">
        <f>VLOOKUP(B2088,'Insumos e Serviços'!$A:$F,2,0)</f>
        <v>SINAPI</v>
      </c>
      <c r="D2088" s="13" t="str">
        <f>VLOOKUP(B2088,'Insumos e Serviços'!$A:$F,4,0)</f>
        <v>CAIXA DE PASSAGEM N 2, DE EMBUTIR, PADRAO TELEBRAS, DIMENSOES 20 X 20 X 12 CM, EM CHAPA DE ACO GALVANIZADO</v>
      </c>
      <c r="E2088" s="12" t="str">
        <f>VLOOKUP(B2088,'Insumos e Serviços'!$A:$F,5,0)</f>
        <v>UN</v>
      </c>
      <c r="F2088" s="66">
        <v>1</v>
      </c>
      <c r="G2088" s="15">
        <f>VLOOKUP(B2088,'Insumos e Serviços'!$A:$F,6,0)</f>
        <v>64.61</v>
      </c>
      <c r="H2088" s="15">
        <f t="shared" si="263"/>
        <v>64.61</v>
      </c>
    </row>
    <row r="2089" spans="1:8" ht="15" thickTop="1" x14ac:dyDescent="0.2">
      <c r="A2089" s="54"/>
      <c r="B2089" s="79"/>
      <c r="C2089" s="54"/>
      <c r="D2089" s="54"/>
      <c r="E2089" s="54"/>
      <c r="F2089" s="54"/>
      <c r="G2089" s="54"/>
      <c r="H2089" s="54"/>
    </row>
    <row r="2090" spans="1:8" x14ac:dyDescent="0.2">
      <c r="A2090" s="68" t="s">
        <v>1481</v>
      </c>
      <c r="B2090" s="67" t="str">
        <f>VLOOKUP(A2090,'Orçamento Sintético'!$A:$H,2,0)</f>
        <v xml:space="preserve"> MPDFT0370 </v>
      </c>
      <c r="C2090" s="67" t="str">
        <f>VLOOKUP(A2090,'Orçamento Sintético'!$A:$H,3,0)</f>
        <v>Próprio</v>
      </c>
      <c r="D2090" s="68" t="str">
        <f>VLOOKUP(A2090,'Orçamento Sintético'!$A:$H,4,0)</f>
        <v>Copia da SINAPI (83463) - Ponto de consolidação de tomadas</v>
      </c>
      <c r="E2090" s="67" t="str">
        <f>VLOOKUP(A2090,'Orçamento Sintético'!$A:$H,5,0)</f>
        <v>un</v>
      </c>
      <c r="F2090" s="113"/>
      <c r="G2090" s="114"/>
      <c r="H2090" s="116">
        <f>SUM(H2091:H2103)</f>
        <v>517.28</v>
      </c>
    </row>
    <row r="2091" spans="1:8" x14ac:dyDescent="0.2">
      <c r="A2091" s="13" t="str">
        <f>VLOOKUP(B2091,'Insumos e Serviços'!$A:$F,3,0)</f>
        <v>Composição</v>
      </c>
      <c r="B2091" s="12" t="s">
        <v>3397</v>
      </c>
      <c r="C2091" s="12" t="str">
        <f>VLOOKUP(B2091,'Insumos e Serviços'!$A:$F,2,0)</f>
        <v>SINAPI</v>
      </c>
      <c r="D2091" s="13" t="str">
        <f>VLOOKUP(B2091,'Insumos e Serviços'!$A:$F,4,0)</f>
        <v>AUXILIAR DE ELETRICISTA COM ENCARGOS COMPLEMENTARES</v>
      </c>
      <c r="E2091" s="12" t="str">
        <f>VLOOKUP(B2091,'Insumos e Serviços'!$A:$F,5,0)</f>
        <v>H</v>
      </c>
      <c r="F2091" s="66">
        <v>2</v>
      </c>
      <c r="G2091" s="15">
        <f>VLOOKUP(B2091,'Insumos e Serviços'!$A:$F,6,0)</f>
        <v>18.28</v>
      </c>
      <c r="H2091" s="15">
        <f t="shared" ref="H2091:H2103" si="264">TRUNC(F2091*G2091,2)</f>
        <v>36.56</v>
      </c>
    </row>
    <row r="2092" spans="1:8" x14ac:dyDescent="0.2">
      <c r="A2092" s="13" t="str">
        <f>VLOOKUP(B2092,'Insumos e Serviços'!$A:$F,3,0)</f>
        <v>Composição</v>
      </c>
      <c r="B2092" s="12" t="s">
        <v>3399</v>
      </c>
      <c r="C2092" s="12" t="str">
        <f>VLOOKUP(B2092,'Insumos e Serviços'!$A:$F,2,0)</f>
        <v>SINAPI</v>
      </c>
      <c r="D2092" s="13" t="str">
        <f>VLOOKUP(B2092,'Insumos e Serviços'!$A:$F,4,0)</f>
        <v>ELETRICISTA COM ENCARGOS COMPLEMENTARES</v>
      </c>
      <c r="E2092" s="12" t="str">
        <f>VLOOKUP(B2092,'Insumos e Serviços'!$A:$F,5,0)</f>
        <v>H</v>
      </c>
      <c r="F2092" s="66">
        <v>2</v>
      </c>
      <c r="G2092" s="15">
        <f>VLOOKUP(B2092,'Insumos e Serviços'!$A:$F,6,0)</f>
        <v>23.44</v>
      </c>
      <c r="H2092" s="15">
        <f t="shared" si="264"/>
        <v>46.88</v>
      </c>
    </row>
    <row r="2093" spans="1:8" ht="33.75" x14ac:dyDescent="0.2">
      <c r="A2093" s="13" t="str">
        <f>VLOOKUP(B2093,'Insumos e Serviços'!$A:$F,3,0)</f>
        <v>Insumo</v>
      </c>
      <c r="B2093" s="12" t="s">
        <v>3018</v>
      </c>
      <c r="C2093" s="12" t="str">
        <f>VLOOKUP(B2093,'Insumos e Serviços'!$A:$F,2,0)</f>
        <v>Próprio</v>
      </c>
      <c r="D2093" s="13" t="str">
        <f>VLOOKUP(B2093,'Insumos e Serviços'!$A:$F,4,0)</f>
        <v>Caixa de passagem em termoplástico cinza RAL7035, IP55/IK08, 240x190x90mm, tampa transparente baixa com borracha de vedação, furação 10Ø29mm, com embutes, fab. Cemar-Legrand 914035</v>
      </c>
      <c r="E2093" s="12" t="str">
        <f>VLOOKUP(B2093,'Insumos e Serviços'!$A:$F,5,0)</f>
        <v>un</v>
      </c>
      <c r="F2093" s="66">
        <v>1</v>
      </c>
      <c r="G2093" s="15">
        <f>VLOOKUP(B2093,'Insumos e Serviços'!$A:$F,6,0)</f>
        <v>165.42</v>
      </c>
      <c r="H2093" s="15">
        <f t="shared" si="264"/>
        <v>165.42</v>
      </c>
    </row>
    <row r="2094" spans="1:8" x14ac:dyDescent="0.2">
      <c r="A2094" s="13" t="str">
        <f>VLOOKUP(B2094,'Insumos e Serviços'!$A:$F,3,0)</f>
        <v>Insumo</v>
      </c>
      <c r="B2094" s="12" t="s">
        <v>2597</v>
      </c>
      <c r="C2094" s="12" t="str">
        <f>VLOOKUP(B2094,'Insumos e Serviços'!$A:$F,2,0)</f>
        <v>Próprio</v>
      </c>
      <c r="D2094" s="13" t="str">
        <f>VLOOKUP(B2094,'Insumos e Serviços'!$A:$F,4,0)</f>
        <v>Placa de montagem em chapa metálica laranja RAL2004, 232x182mm, Cemar-Legrand 915005</v>
      </c>
      <c r="E2094" s="12" t="str">
        <f>VLOOKUP(B2094,'Insumos e Serviços'!$A:$F,5,0)</f>
        <v>un</v>
      </c>
      <c r="F2094" s="66">
        <v>1</v>
      </c>
      <c r="G2094" s="15">
        <f>VLOOKUP(B2094,'Insumos e Serviços'!$A:$F,6,0)</f>
        <v>17.8</v>
      </c>
      <c r="H2094" s="15">
        <f t="shared" si="264"/>
        <v>17.8</v>
      </c>
    </row>
    <row r="2095" spans="1:8" ht="22.5" x14ac:dyDescent="0.2">
      <c r="A2095" s="13" t="str">
        <f>VLOOKUP(B2095,'Insumos e Serviços'!$A:$F,3,0)</f>
        <v>Insumo</v>
      </c>
      <c r="B2095" s="12" t="s">
        <v>2763</v>
      </c>
      <c r="C2095" s="12" t="str">
        <f>VLOOKUP(B2095,'Insumos e Serviços'!$A:$F,2,0)</f>
        <v>Próprio</v>
      </c>
      <c r="D2095" s="13" t="str">
        <f>VLOOKUP(B2095,'Insumos e Serviços'!$A:$F,4,0)</f>
        <v>Canaleta termoplástica pré-cortada com espaço para identificação escrita, 40x40mm, Cemar-Legrand 36206</v>
      </c>
      <c r="E2095" s="12" t="str">
        <f>VLOOKUP(B2095,'Insumos e Serviços'!$A:$F,5,0)</f>
        <v>un</v>
      </c>
      <c r="F2095" s="66">
        <v>1.2</v>
      </c>
      <c r="G2095" s="15">
        <f>VLOOKUP(B2095,'Insumos e Serviços'!$A:$F,6,0)</f>
        <v>38.950000000000003</v>
      </c>
      <c r="H2095" s="15">
        <f t="shared" si="264"/>
        <v>46.74</v>
      </c>
    </row>
    <row r="2096" spans="1:8" x14ac:dyDescent="0.2">
      <c r="A2096" s="13" t="str">
        <f>VLOOKUP(B2096,'Insumos e Serviços'!$A:$F,3,0)</f>
        <v>Insumo</v>
      </c>
      <c r="B2096" s="12" t="s">
        <v>2425</v>
      </c>
      <c r="C2096" s="12" t="str">
        <f>VLOOKUP(B2096,'Insumos e Serviços'!$A:$F,2,0)</f>
        <v>Próprio</v>
      </c>
      <c r="D2096" s="13" t="str">
        <f>VLOOKUP(B2096,'Insumos e Serviços'!$A:$F,4,0)</f>
        <v>Trilho DIN 35mm metálico perfurado, Cemar-Legrand 936604</v>
      </c>
      <c r="E2096" s="12" t="str">
        <f>VLOOKUP(B2096,'Insumos e Serviços'!$A:$F,5,0)</f>
        <v>m</v>
      </c>
      <c r="F2096" s="66">
        <v>0.2</v>
      </c>
      <c r="G2096" s="15">
        <f>VLOOKUP(B2096,'Insumos e Serviços'!$A:$F,6,0)</f>
        <v>27.12</v>
      </c>
      <c r="H2096" s="15">
        <f t="shared" si="264"/>
        <v>5.42</v>
      </c>
    </row>
    <row r="2097" spans="1:8" x14ac:dyDescent="0.2">
      <c r="A2097" s="13" t="str">
        <f>VLOOKUP(B2097,'Insumos e Serviços'!$A:$F,3,0)</f>
        <v>Insumo</v>
      </c>
      <c r="B2097" s="12" t="s">
        <v>2603</v>
      </c>
      <c r="C2097" s="12" t="str">
        <f>VLOOKUP(B2097,'Insumos e Serviços'!$A:$F,2,0)</f>
        <v>Próprio</v>
      </c>
      <c r="D2097" s="13" t="str">
        <f>VLOOKUP(B2097,'Insumos e Serviços'!$A:$F,4,0)</f>
        <v>Borne plastico conex. por mola, 2,5mm², cinza - Siemens 8WH2 003-0AF00</v>
      </c>
      <c r="E2097" s="12" t="str">
        <f>VLOOKUP(B2097,'Insumos e Serviços'!$A:$F,5,0)</f>
        <v>un</v>
      </c>
      <c r="F2097" s="66">
        <v>3</v>
      </c>
      <c r="G2097" s="15">
        <f>VLOOKUP(B2097,'Insumos e Serviços'!$A:$F,6,0)</f>
        <v>8.0500000000000007</v>
      </c>
      <c r="H2097" s="15">
        <f t="shared" si="264"/>
        <v>24.15</v>
      </c>
    </row>
    <row r="2098" spans="1:8" x14ac:dyDescent="0.2">
      <c r="A2098" s="13" t="str">
        <f>VLOOKUP(B2098,'Insumos e Serviços'!$A:$F,3,0)</f>
        <v>Insumo</v>
      </c>
      <c r="B2098" s="12" t="s">
        <v>2631</v>
      </c>
      <c r="C2098" s="12" t="str">
        <f>VLOOKUP(B2098,'Insumos e Serviços'!$A:$F,2,0)</f>
        <v>Próprio</v>
      </c>
      <c r="D2098" s="13" t="str">
        <f>VLOOKUP(B2098,'Insumos e Serviços'!$A:$F,4,0)</f>
        <v>Borne plastico conex. por mola, 2,5mm², azul - Siemens 8WH2 003-0AF01</v>
      </c>
      <c r="E2098" s="12" t="str">
        <f>VLOOKUP(B2098,'Insumos e Serviços'!$A:$F,5,0)</f>
        <v>un</v>
      </c>
      <c r="F2098" s="66">
        <v>3</v>
      </c>
      <c r="G2098" s="15">
        <f>VLOOKUP(B2098,'Insumos e Serviços'!$A:$F,6,0)</f>
        <v>9.81</v>
      </c>
      <c r="H2098" s="15">
        <f t="shared" si="264"/>
        <v>29.43</v>
      </c>
    </row>
    <row r="2099" spans="1:8" x14ac:dyDescent="0.2">
      <c r="A2099" s="13" t="str">
        <f>VLOOKUP(B2099,'Insumos e Serviços'!$A:$F,3,0)</f>
        <v>Insumo</v>
      </c>
      <c r="B2099" s="12" t="s">
        <v>2840</v>
      </c>
      <c r="C2099" s="12" t="str">
        <f>VLOOKUP(B2099,'Insumos e Serviços'!$A:$F,2,0)</f>
        <v>Próprio</v>
      </c>
      <c r="D2099" s="13" t="str">
        <f>VLOOKUP(B2099,'Insumos e Serviços'!$A:$F,4,0)</f>
        <v>Borne plast. conex. mola, 2,5mm², verde-amarelo - Siemens 8WH2 003-0CF07</v>
      </c>
      <c r="E2099" s="12" t="str">
        <f>VLOOKUP(B2099,'Insumos e Serviços'!$A:$F,5,0)</f>
        <v>un</v>
      </c>
      <c r="F2099" s="66">
        <v>3</v>
      </c>
      <c r="G2099" s="15">
        <f>VLOOKUP(B2099,'Insumos e Serviços'!$A:$F,6,0)</f>
        <v>29.82</v>
      </c>
      <c r="H2099" s="15">
        <f t="shared" si="264"/>
        <v>89.46</v>
      </c>
    </row>
    <row r="2100" spans="1:8" x14ac:dyDescent="0.2">
      <c r="A2100" s="13" t="str">
        <f>VLOOKUP(B2100,'Insumos e Serviços'!$A:$F,3,0)</f>
        <v>Insumo</v>
      </c>
      <c r="B2100" s="12" t="s">
        <v>2406</v>
      </c>
      <c r="C2100" s="12" t="str">
        <f>VLOOKUP(B2100,'Insumos e Serviços'!$A:$F,2,0)</f>
        <v>Próprio</v>
      </c>
      <c r="D2100" s="13" t="str">
        <f>VLOOKUP(B2100,'Insumos e Serviços'!$A:$F,4,0)</f>
        <v>Placa de separação, termoplástico cinza, Siemens 8WH9-070-0AA00</v>
      </c>
      <c r="E2100" s="12" t="str">
        <f>VLOOKUP(B2100,'Insumos e Serviços'!$A:$F,5,0)</f>
        <v>un</v>
      </c>
      <c r="F2100" s="66">
        <v>2</v>
      </c>
      <c r="G2100" s="15">
        <f>VLOOKUP(B2100,'Insumos e Serviços'!$A:$F,6,0)</f>
        <v>3.89</v>
      </c>
      <c r="H2100" s="15">
        <f t="shared" si="264"/>
        <v>7.78</v>
      </c>
    </row>
    <row r="2101" spans="1:8" x14ac:dyDescent="0.2">
      <c r="A2101" s="13" t="str">
        <f>VLOOKUP(B2101,'Insumos e Serviços'!$A:$F,3,0)</f>
        <v>Insumo</v>
      </c>
      <c r="B2101" s="12" t="s">
        <v>2640</v>
      </c>
      <c r="C2101" s="12" t="str">
        <f>VLOOKUP(B2101,'Insumos e Serviços'!$A:$F,2,0)</f>
        <v>Próprio</v>
      </c>
      <c r="D2101" s="13" t="str">
        <f>VLOOKUP(B2101,'Insumos e Serviços'!$A:$F,4,0)</f>
        <v>Poste e tampa finais, Siemens 8WH9 000-1GA00 + 8WH9-150-0CA00</v>
      </c>
      <c r="E2101" s="12" t="str">
        <f>VLOOKUP(B2101,'Insumos e Serviços'!$A:$F,5,0)</f>
        <v>un</v>
      </c>
      <c r="F2101" s="66">
        <v>2</v>
      </c>
      <c r="G2101" s="15">
        <f>VLOOKUP(B2101,'Insumos e Serviços'!$A:$F,6,0)</f>
        <v>11.58</v>
      </c>
      <c r="H2101" s="15">
        <f t="shared" si="264"/>
        <v>23.16</v>
      </c>
    </row>
    <row r="2102" spans="1:8" ht="22.5" x14ac:dyDescent="0.2">
      <c r="A2102" s="13" t="str">
        <f>VLOOKUP(B2102,'Insumos e Serviços'!$A:$F,3,0)</f>
        <v>Insumo</v>
      </c>
      <c r="B2102" s="12" t="s">
        <v>2360</v>
      </c>
      <c r="C2102" s="12" t="str">
        <f>VLOOKUP(B2102,'Insumos e Serviços'!$A:$F,2,0)</f>
        <v>Próprio</v>
      </c>
      <c r="D2102" s="13" t="str">
        <f>VLOOKUP(B2102,'Insumos e Serviços'!$A:$F,4,0)</f>
        <v>Identificadores frontais e laterais, com gravação conforme a identificação do circuito, letra e número, e conforme seção de condutor do conector/ borne, Siemens 8WH8-2xx-xxx</v>
      </c>
      <c r="E2102" s="12" t="str">
        <f>VLOOKUP(B2102,'Insumos e Serviços'!$A:$F,5,0)</f>
        <v>un</v>
      </c>
      <c r="F2102" s="66">
        <v>9</v>
      </c>
      <c r="G2102" s="15">
        <f>VLOOKUP(B2102,'Insumos e Serviços'!$A:$F,6,0)</f>
        <v>0.44</v>
      </c>
      <c r="H2102" s="15">
        <f t="shared" si="264"/>
        <v>3.96</v>
      </c>
    </row>
    <row r="2103" spans="1:8" ht="23.25" thickBot="1" x14ac:dyDescent="0.25">
      <c r="A2103" s="13" t="str">
        <f>VLOOKUP(B2103,'Insumos e Serviços'!$A:$F,3,0)</f>
        <v>Insumo</v>
      </c>
      <c r="B2103" s="12" t="s">
        <v>2565</v>
      </c>
      <c r="C2103" s="12" t="str">
        <f>VLOOKUP(B2103,'Insumos e Serviços'!$A:$F,2,0)</f>
        <v>Próprio</v>
      </c>
      <c r="D2103" s="13" t="str">
        <f>VLOOKUP(B2103,'Insumos e Serviços'!$A:$F,4,0)</f>
        <v>Placa de identificação permanente em acrílico h≥2mm, texto branco em fundo azul escuro ou preto</v>
      </c>
      <c r="E2103" s="12" t="str">
        <f>VLOOKUP(B2103,'Insumos e Serviços'!$A:$F,5,0)</f>
        <v>un</v>
      </c>
      <c r="F2103" s="66">
        <v>3</v>
      </c>
      <c r="G2103" s="15">
        <f>VLOOKUP(B2103,'Insumos e Serviços'!$A:$F,6,0)</f>
        <v>6.84</v>
      </c>
      <c r="H2103" s="15">
        <f t="shared" si="264"/>
        <v>20.52</v>
      </c>
    </row>
    <row r="2104" spans="1:8" ht="15" thickTop="1" x14ac:dyDescent="0.2">
      <c r="A2104" s="54"/>
      <c r="B2104" s="79"/>
      <c r="C2104" s="54"/>
      <c r="D2104" s="54"/>
      <c r="E2104" s="54"/>
      <c r="F2104" s="54"/>
      <c r="G2104" s="54"/>
      <c r="H2104" s="54"/>
    </row>
    <row r="2105" spans="1:8" x14ac:dyDescent="0.2">
      <c r="A2105" s="68" t="s">
        <v>1484</v>
      </c>
      <c r="B2105" s="67" t="str">
        <f>VLOOKUP(A2105,'Orçamento Sintético'!$A:$H,2,0)</f>
        <v xml:space="preserve"> MPDFT0371 </v>
      </c>
      <c r="C2105" s="67" t="str">
        <f>VLOOKUP(A2105,'Orçamento Sintético'!$A:$H,3,0)</f>
        <v>Próprio</v>
      </c>
      <c r="D2105" s="68" t="str">
        <f>VLOOKUP(A2105,'Orçamento Sintético'!$A:$H,4,0)</f>
        <v>Copia da SINAPI (84402) - Ponto de consolidação de iluminação</v>
      </c>
      <c r="E2105" s="67" t="str">
        <f>VLOOKUP(A2105,'Orçamento Sintético'!$A:$H,5,0)</f>
        <v>un</v>
      </c>
      <c r="F2105" s="113"/>
      <c r="G2105" s="114"/>
      <c r="H2105" s="116">
        <f>SUM(H2106:H2117)</f>
        <v>356.1</v>
      </c>
    </row>
    <row r="2106" spans="1:8" x14ac:dyDescent="0.2">
      <c r="A2106" s="13" t="str">
        <f>VLOOKUP(B2106,'Insumos e Serviços'!$A:$F,3,0)</f>
        <v>Composição</v>
      </c>
      <c r="B2106" s="12" t="s">
        <v>3397</v>
      </c>
      <c r="C2106" s="12" t="str">
        <f>VLOOKUP(B2106,'Insumos e Serviços'!$A:$F,2,0)</f>
        <v>SINAPI</v>
      </c>
      <c r="D2106" s="13" t="str">
        <f>VLOOKUP(B2106,'Insumos e Serviços'!$A:$F,4,0)</f>
        <v>AUXILIAR DE ELETRICISTA COM ENCARGOS COMPLEMENTARES</v>
      </c>
      <c r="E2106" s="12" t="str">
        <f>VLOOKUP(B2106,'Insumos e Serviços'!$A:$F,5,0)</f>
        <v>H</v>
      </c>
      <c r="F2106" s="66">
        <v>1</v>
      </c>
      <c r="G2106" s="15">
        <f>VLOOKUP(B2106,'Insumos e Serviços'!$A:$F,6,0)</f>
        <v>18.28</v>
      </c>
      <c r="H2106" s="15">
        <f t="shared" ref="H2106:H2117" si="265">TRUNC(F2106*G2106,2)</f>
        <v>18.28</v>
      </c>
    </row>
    <row r="2107" spans="1:8" x14ac:dyDescent="0.2">
      <c r="A2107" s="13" t="str">
        <f>VLOOKUP(B2107,'Insumos e Serviços'!$A:$F,3,0)</f>
        <v>Composição</v>
      </c>
      <c r="B2107" s="12" t="s">
        <v>3399</v>
      </c>
      <c r="C2107" s="12" t="str">
        <f>VLOOKUP(B2107,'Insumos e Serviços'!$A:$F,2,0)</f>
        <v>SINAPI</v>
      </c>
      <c r="D2107" s="13" t="str">
        <f>VLOOKUP(B2107,'Insumos e Serviços'!$A:$F,4,0)</f>
        <v>ELETRICISTA COM ENCARGOS COMPLEMENTARES</v>
      </c>
      <c r="E2107" s="12" t="str">
        <f>VLOOKUP(B2107,'Insumos e Serviços'!$A:$F,5,0)</f>
        <v>H</v>
      </c>
      <c r="F2107" s="66">
        <v>1</v>
      </c>
      <c r="G2107" s="15">
        <f>VLOOKUP(B2107,'Insumos e Serviços'!$A:$F,6,0)</f>
        <v>23.44</v>
      </c>
      <c r="H2107" s="15">
        <f t="shared" si="265"/>
        <v>23.44</v>
      </c>
    </row>
    <row r="2108" spans="1:8" ht="33.75" x14ac:dyDescent="0.2">
      <c r="A2108" s="13" t="str">
        <f>VLOOKUP(B2108,'Insumos e Serviços'!$A:$F,3,0)</f>
        <v>Insumo</v>
      </c>
      <c r="B2108" s="12" t="s">
        <v>3018</v>
      </c>
      <c r="C2108" s="12" t="str">
        <f>VLOOKUP(B2108,'Insumos e Serviços'!$A:$F,2,0)</f>
        <v>Próprio</v>
      </c>
      <c r="D2108" s="13" t="str">
        <f>VLOOKUP(B2108,'Insumos e Serviços'!$A:$F,4,0)</f>
        <v>Caixa de passagem em termoplástico cinza RAL7035, IP55/IK08, 240x190x90mm, tampa transparente baixa com borracha de vedação, furação 10Ø29mm, com embutes, fab. Cemar-Legrand 914035</v>
      </c>
      <c r="E2108" s="12" t="str">
        <f>VLOOKUP(B2108,'Insumos e Serviços'!$A:$F,5,0)</f>
        <v>un</v>
      </c>
      <c r="F2108" s="66">
        <v>1</v>
      </c>
      <c r="G2108" s="15">
        <f>VLOOKUP(B2108,'Insumos e Serviços'!$A:$F,6,0)</f>
        <v>165.42</v>
      </c>
      <c r="H2108" s="15">
        <f t="shared" si="265"/>
        <v>165.42</v>
      </c>
    </row>
    <row r="2109" spans="1:8" x14ac:dyDescent="0.2">
      <c r="A2109" s="13" t="str">
        <f>VLOOKUP(B2109,'Insumos e Serviços'!$A:$F,3,0)</f>
        <v>Insumo</v>
      </c>
      <c r="B2109" s="12" t="s">
        <v>2597</v>
      </c>
      <c r="C2109" s="12" t="str">
        <f>VLOOKUP(B2109,'Insumos e Serviços'!$A:$F,2,0)</f>
        <v>Próprio</v>
      </c>
      <c r="D2109" s="13" t="str">
        <f>VLOOKUP(B2109,'Insumos e Serviços'!$A:$F,4,0)</f>
        <v>Placa de montagem em chapa metálica laranja RAL2004, 232x182mm, Cemar-Legrand 915005</v>
      </c>
      <c r="E2109" s="12" t="str">
        <f>VLOOKUP(B2109,'Insumos e Serviços'!$A:$F,5,0)</f>
        <v>un</v>
      </c>
      <c r="F2109" s="66">
        <v>1</v>
      </c>
      <c r="G2109" s="15">
        <f>VLOOKUP(B2109,'Insumos e Serviços'!$A:$F,6,0)</f>
        <v>17.8</v>
      </c>
      <c r="H2109" s="15">
        <f t="shared" si="265"/>
        <v>17.8</v>
      </c>
    </row>
    <row r="2110" spans="1:8" ht="22.5" x14ac:dyDescent="0.2">
      <c r="A2110" s="13" t="str">
        <f>VLOOKUP(B2110,'Insumos e Serviços'!$A:$F,3,0)</f>
        <v>Insumo</v>
      </c>
      <c r="B2110" s="12" t="s">
        <v>2763</v>
      </c>
      <c r="C2110" s="12" t="str">
        <f>VLOOKUP(B2110,'Insumos e Serviços'!$A:$F,2,0)</f>
        <v>Próprio</v>
      </c>
      <c r="D2110" s="13" t="str">
        <f>VLOOKUP(B2110,'Insumos e Serviços'!$A:$F,4,0)</f>
        <v>Canaleta termoplástica pré-cortada com espaço para identificação escrita, 40x40mm, Cemar-Legrand 36206</v>
      </c>
      <c r="E2110" s="12" t="str">
        <f>VLOOKUP(B2110,'Insumos e Serviços'!$A:$F,5,0)</f>
        <v>un</v>
      </c>
      <c r="F2110" s="66">
        <v>1.2</v>
      </c>
      <c r="G2110" s="15">
        <f>VLOOKUP(B2110,'Insumos e Serviços'!$A:$F,6,0)</f>
        <v>38.950000000000003</v>
      </c>
      <c r="H2110" s="15">
        <f t="shared" si="265"/>
        <v>46.74</v>
      </c>
    </row>
    <row r="2111" spans="1:8" x14ac:dyDescent="0.2">
      <c r="A2111" s="13" t="str">
        <f>VLOOKUP(B2111,'Insumos e Serviços'!$A:$F,3,0)</f>
        <v>Insumo</v>
      </c>
      <c r="B2111" s="12" t="s">
        <v>2425</v>
      </c>
      <c r="C2111" s="12" t="str">
        <f>VLOOKUP(B2111,'Insumos e Serviços'!$A:$F,2,0)</f>
        <v>Próprio</v>
      </c>
      <c r="D2111" s="13" t="str">
        <f>VLOOKUP(B2111,'Insumos e Serviços'!$A:$F,4,0)</f>
        <v>Trilho DIN 35mm metálico perfurado, Cemar-Legrand 936604</v>
      </c>
      <c r="E2111" s="12" t="str">
        <f>VLOOKUP(B2111,'Insumos e Serviços'!$A:$F,5,0)</f>
        <v>m</v>
      </c>
      <c r="F2111" s="66">
        <v>0.2</v>
      </c>
      <c r="G2111" s="15">
        <f>VLOOKUP(B2111,'Insumos e Serviços'!$A:$F,6,0)</f>
        <v>27.12</v>
      </c>
      <c r="H2111" s="15">
        <f t="shared" si="265"/>
        <v>5.42</v>
      </c>
    </row>
    <row r="2112" spans="1:8" x14ac:dyDescent="0.2">
      <c r="A2112" s="13" t="str">
        <f>VLOOKUP(B2112,'Insumos e Serviços'!$A:$F,3,0)</f>
        <v>Insumo</v>
      </c>
      <c r="B2112" s="12" t="s">
        <v>2603</v>
      </c>
      <c r="C2112" s="12" t="str">
        <f>VLOOKUP(B2112,'Insumos e Serviços'!$A:$F,2,0)</f>
        <v>Próprio</v>
      </c>
      <c r="D2112" s="13" t="str">
        <f>VLOOKUP(B2112,'Insumos e Serviços'!$A:$F,4,0)</f>
        <v>Borne plastico conex. por mola, 2,5mm², cinza - Siemens 8WH2 003-0AF00</v>
      </c>
      <c r="E2112" s="12" t="str">
        <f>VLOOKUP(B2112,'Insumos e Serviços'!$A:$F,5,0)</f>
        <v>un</v>
      </c>
      <c r="F2112" s="66">
        <v>1</v>
      </c>
      <c r="G2112" s="15">
        <f>VLOOKUP(B2112,'Insumos e Serviços'!$A:$F,6,0)</f>
        <v>8.0500000000000007</v>
      </c>
      <c r="H2112" s="15">
        <f t="shared" si="265"/>
        <v>8.0500000000000007</v>
      </c>
    </row>
    <row r="2113" spans="1:8" x14ac:dyDescent="0.2">
      <c r="A2113" s="13" t="str">
        <f>VLOOKUP(B2113,'Insumos e Serviços'!$A:$F,3,0)</f>
        <v>Insumo</v>
      </c>
      <c r="B2113" s="12" t="s">
        <v>2631</v>
      </c>
      <c r="C2113" s="12" t="str">
        <f>VLOOKUP(B2113,'Insumos e Serviços'!$A:$F,2,0)</f>
        <v>Próprio</v>
      </c>
      <c r="D2113" s="13" t="str">
        <f>VLOOKUP(B2113,'Insumos e Serviços'!$A:$F,4,0)</f>
        <v>Borne plastico conex. por mola, 2,5mm², azul - Siemens 8WH2 003-0AF01</v>
      </c>
      <c r="E2113" s="12" t="str">
        <f>VLOOKUP(B2113,'Insumos e Serviços'!$A:$F,5,0)</f>
        <v>un</v>
      </c>
      <c r="F2113" s="66">
        <v>1</v>
      </c>
      <c r="G2113" s="15">
        <f>VLOOKUP(B2113,'Insumos e Serviços'!$A:$F,6,0)</f>
        <v>9.81</v>
      </c>
      <c r="H2113" s="15">
        <f t="shared" si="265"/>
        <v>9.81</v>
      </c>
    </row>
    <row r="2114" spans="1:8" x14ac:dyDescent="0.2">
      <c r="A2114" s="13" t="str">
        <f>VLOOKUP(B2114,'Insumos e Serviços'!$A:$F,3,0)</f>
        <v>Insumo</v>
      </c>
      <c r="B2114" s="12" t="s">
        <v>2840</v>
      </c>
      <c r="C2114" s="12" t="str">
        <f>VLOOKUP(B2114,'Insumos e Serviços'!$A:$F,2,0)</f>
        <v>Próprio</v>
      </c>
      <c r="D2114" s="13" t="str">
        <f>VLOOKUP(B2114,'Insumos e Serviços'!$A:$F,4,0)</f>
        <v>Borne plast. conex. mola, 2,5mm², verde-amarelo - Siemens 8WH2 003-0CF07</v>
      </c>
      <c r="E2114" s="12" t="str">
        <f>VLOOKUP(B2114,'Insumos e Serviços'!$A:$F,5,0)</f>
        <v>un</v>
      </c>
      <c r="F2114" s="66">
        <v>1</v>
      </c>
      <c r="G2114" s="15">
        <f>VLOOKUP(B2114,'Insumos e Serviços'!$A:$F,6,0)</f>
        <v>29.82</v>
      </c>
      <c r="H2114" s="15">
        <f t="shared" si="265"/>
        <v>29.82</v>
      </c>
    </row>
    <row r="2115" spans="1:8" x14ac:dyDescent="0.2">
      <c r="A2115" s="13" t="str">
        <f>VLOOKUP(B2115,'Insumos e Serviços'!$A:$F,3,0)</f>
        <v>Insumo</v>
      </c>
      <c r="B2115" s="12" t="s">
        <v>2640</v>
      </c>
      <c r="C2115" s="12" t="str">
        <f>VLOOKUP(B2115,'Insumos e Serviços'!$A:$F,2,0)</f>
        <v>Próprio</v>
      </c>
      <c r="D2115" s="13" t="str">
        <f>VLOOKUP(B2115,'Insumos e Serviços'!$A:$F,4,0)</f>
        <v>Poste e tampa finais, Siemens 8WH9 000-1GA00 + 8WH9-150-0CA00</v>
      </c>
      <c r="E2115" s="12" t="str">
        <f>VLOOKUP(B2115,'Insumos e Serviços'!$A:$F,5,0)</f>
        <v>un</v>
      </c>
      <c r="F2115" s="66">
        <v>2</v>
      </c>
      <c r="G2115" s="15">
        <f>VLOOKUP(B2115,'Insumos e Serviços'!$A:$F,6,0)</f>
        <v>11.58</v>
      </c>
      <c r="H2115" s="15">
        <f t="shared" si="265"/>
        <v>23.16</v>
      </c>
    </row>
    <row r="2116" spans="1:8" ht="22.5" x14ac:dyDescent="0.2">
      <c r="A2116" s="13" t="str">
        <f>VLOOKUP(B2116,'Insumos e Serviços'!$A:$F,3,0)</f>
        <v>Insumo</v>
      </c>
      <c r="B2116" s="12" t="s">
        <v>2360</v>
      </c>
      <c r="C2116" s="12" t="str">
        <f>VLOOKUP(B2116,'Insumos e Serviços'!$A:$F,2,0)</f>
        <v>Próprio</v>
      </c>
      <c r="D2116" s="13" t="str">
        <f>VLOOKUP(B2116,'Insumos e Serviços'!$A:$F,4,0)</f>
        <v>Identificadores frontais e laterais, com gravação conforme a identificação do circuito, letra e número, e conforme seção de condutor do conector/ borne, Siemens 8WH8-2xx-xxx</v>
      </c>
      <c r="E2116" s="12" t="str">
        <f>VLOOKUP(B2116,'Insumos e Serviços'!$A:$F,5,0)</f>
        <v>un</v>
      </c>
      <c r="F2116" s="66">
        <v>3</v>
      </c>
      <c r="G2116" s="15">
        <f>VLOOKUP(B2116,'Insumos e Serviços'!$A:$F,6,0)</f>
        <v>0.44</v>
      </c>
      <c r="H2116" s="15">
        <f t="shared" si="265"/>
        <v>1.32</v>
      </c>
    </row>
    <row r="2117" spans="1:8" ht="23.25" thickBot="1" x14ac:dyDescent="0.25">
      <c r="A2117" s="13" t="str">
        <f>VLOOKUP(B2117,'Insumos e Serviços'!$A:$F,3,0)</f>
        <v>Insumo</v>
      </c>
      <c r="B2117" s="12" t="s">
        <v>2565</v>
      </c>
      <c r="C2117" s="12" t="str">
        <f>VLOOKUP(B2117,'Insumos e Serviços'!$A:$F,2,0)</f>
        <v>Próprio</v>
      </c>
      <c r="D2117" s="13" t="str">
        <f>VLOOKUP(B2117,'Insumos e Serviços'!$A:$F,4,0)</f>
        <v>Placa de identificação permanente em acrílico h≥2mm, texto branco em fundo azul escuro ou preto</v>
      </c>
      <c r="E2117" s="12" t="str">
        <f>VLOOKUP(B2117,'Insumos e Serviços'!$A:$F,5,0)</f>
        <v>un</v>
      </c>
      <c r="F2117" s="66">
        <v>1</v>
      </c>
      <c r="G2117" s="15">
        <f>VLOOKUP(B2117,'Insumos e Serviços'!$A:$F,6,0)</f>
        <v>6.84</v>
      </c>
      <c r="H2117" s="15">
        <f t="shared" si="265"/>
        <v>6.84</v>
      </c>
    </row>
    <row r="2118" spans="1:8" ht="15" thickTop="1" x14ac:dyDescent="0.2">
      <c r="A2118" s="54"/>
      <c r="B2118" s="79"/>
      <c r="C2118" s="54"/>
      <c r="D2118" s="54"/>
      <c r="E2118" s="54"/>
      <c r="F2118" s="54"/>
      <c r="G2118" s="54"/>
      <c r="H2118" s="54"/>
    </row>
    <row r="2119" spans="1:8" x14ac:dyDescent="0.2">
      <c r="A2119" s="68" t="s">
        <v>1487</v>
      </c>
      <c r="B2119" s="67" t="str">
        <f>VLOOKUP(A2119,'Orçamento Sintético'!$A:$H,2,0)</f>
        <v xml:space="preserve"> MPDFT0373 </v>
      </c>
      <c r="C2119" s="67" t="str">
        <f>VLOOKUP(A2119,'Orçamento Sintético'!$A:$H,3,0)</f>
        <v>Próprio</v>
      </c>
      <c r="D2119" s="68" t="str">
        <f>VLOOKUP(A2119,'Orçamento Sintético'!$A:$H,4,0)</f>
        <v>Copia da SBC (063756) - Saída horizontal para eletroduto Ø 3/4"</v>
      </c>
      <c r="E2119" s="67" t="str">
        <f>VLOOKUP(A2119,'Orçamento Sintético'!$A:$H,5,0)</f>
        <v>un</v>
      </c>
      <c r="F2119" s="113"/>
      <c r="G2119" s="114"/>
      <c r="H2119" s="116">
        <f>SUM(H2120:H2122)</f>
        <v>7.89</v>
      </c>
    </row>
    <row r="2120" spans="1:8" x14ac:dyDescent="0.2">
      <c r="A2120" s="13" t="str">
        <f>VLOOKUP(B2120,'Insumos e Serviços'!$A:$F,3,0)</f>
        <v>Composição</v>
      </c>
      <c r="B2120" s="12" t="s">
        <v>3399</v>
      </c>
      <c r="C2120" s="12" t="str">
        <f>VLOOKUP(B2120,'Insumos e Serviços'!$A:$F,2,0)</f>
        <v>SINAPI</v>
      </c>
      <c r="D2120" s="13" t="str">
        <f>VLOOKUP(B2120,'Insumos e Serviços'!$A:$F,4,0)</f>
        <v>ELETRICISTA COM ENCARGOS COMPLEMENTARES</v>
      </c>
      <c r="E2120" s="12" t="str">
        <f>VLOOKUP(B2120,'Insumos e Serviços'!$A:$F,5,0)</f>
        <v>H</v>
      </c>
      <c r="F2120" s="66">
        <v>0.156</v>
      </c>
      <c r="G2120" s="15">
        <f>VLOOKUP(B2120,'Insumos e Serviços'!$A:$F,6,0)</f>
        <v>23.44</v>
      </c>
      <c r="H2120" s="15">
        <f t="shared" ref="H2120:H2122" si="266">TRUNC(F2120*G2120,2)</f>
        <v>3.65</v>
      </c>
    </row>
    <row r="2121" spans="1:8" x14ac:dyDescent="0.2">
      <c r="A2121" s="13" t="str">
        <f>VLOOKUP(B2121,'Insumos e Serviços'!$A:$F,3,0)</f>
        <v>Composição</v>
      </c>
      <c r="B2121" s="12" t="s">
        <v>3397</v>
      </c>
      <c r="C2121" s="12" t="str">
        <f>VLOOKUP(B2121,'Insumos e Serviços'!$A:$F,2,0)</f>
        <v>SINAPI</v>
      </c>
      <c r="D2121" s="13" t="str">
        <f>VLOOKUP(B2121,'Insumos e Serviços'!$A:$F,4,0)</f>
        <v>AUXILIAR DE ELETRICISTA COM ENCARGOS COMPLEMENTARES</v>
      </c>
      <c r="E2121" s="12" t="str">
        <f>VLOOKUP(B2121,'Insumos e Serviços'!$A:$F,5,0)</f>
        <v>H</v>
      </c>
      <c r="F2121" s="66">
        <v>0.156</v>
      </c>
      <c r="G2121" s="15">
        <f>VLOOKUP(B2121,'Insumos e Serviços'!$A:$F,6,0)</f>
        <v>18.28</v>
      </c>
      <c r="H2121" s="15">
        <f t="shared" si="266"/>
        <v>2.85</v>
      </c>
    </row>
    <row r="2122" spans="1:8" ht="15" thickBot="1" x14ac:dyDescent="0.25">
      <c r="A2122" s="13" t="str">
        <f>VLOOKUP(B2122,'Insumos e Serviços'!$A:$F,3,0)</f>
        <v>Insumo</v>
      </c>
      <c r="B2122" s="12" t="s">
        <v>2441</v>
      </c>
      <c r="C2122" s="12" t="str">
        <f>VLOOKUP(B2122,'Insumos e Serviços'!$A:$F,2,0)</f>
        <v>Próprio</v>
      </c>
      <c r="D2122" s="13" t="str">
        <f>VLOOKUP(B2122,'Insumos e Serviços'!$A:$F,4,0)</f>
        <v>Saída horizontal para eletroduto Ø 3/4"</v>
      </c>
      <c r="E2122" s="12" t="str">
        <f>VLOOKUP(B2122,'Insumos e Serviços'!$A:$F,5,0)</f>
        <v>un</v>
      </c>
      <c r="F2122" s="66">
        <v>1</v>
      </c>
      <c r="G2122" s="15">
        <f>VLOOKUP(B2122,'Insumos e Serviços'!$A:$F,6,0)</f>
        <v>1.39</v>
      </c>
      <c r="H2122" s="15">
        <f t="shared" si="266"/>
        <v>1.39</v>
      </c>
    </row>
    <row r="2123" spans="1:8" ht="15" thickTop="1" x14ac:dyDescent="0.2">
      <c r="A2123" s="54"/>
      <c r="B2123" s="79"/>
      <c r="C2123" s="54"/>
      <c r="D2123" s="54"/>
      <c r="E2123" s="54"/>
      <c r="F2123" s="54"/>
      <c r="G2123" s="54"/>
      <c r="H2123" s="54"/>
    </row>
    <row r="2124" spans="1:8" x14ac:dyDescent="0.2">
      <c r="A2124" s="62" t="s">
        <v>1490</v>
      </c>
      <c r="B2124" s="64"/>
      <c r="C2124" s="62"/>
      <c r="D2124" s="62" t="s">
        <v>1491</v>
      </c>
      <c r="E2124" s="64"/>
      <c r="F2124" s="65"/>
      <c r="G2124" s="63"/>
      <c r="H2124" s="75"/>
    </row>
    <row r="2125" spans="1:8" ht="22.5" x14ac:dyDescent="0.2">
      <c r="A2125" s="68" t="s">
        <v>1492</v>
      </c>
      <c r="B2125" s="67" t="str">
        <f>VLOOKUP(A2125,'Orçamento Sintético'!$A:$H,2,0)</f>
        <v xml:space="preserve"> MPDFT0374 </v>
      </c>
      <c r="C2125" s="67" t="str">
        <f>VLOOKUP(A2125,'Orçamento Sintético'!$A:$H,3,0)</f>
        <v>Próprio</v>
      </c>
      <c r="D2125" s="68" t="str">
        <f>VLOOKUP(A2125,'Orçamento Sintético'!$A:$H,4,0)</f>
        <v>Copia da SUDECAP (11.92.32) - Barra de aço galvanizado a fogo, DN 8mm (50mm²) e comprimento de 4m, fab. Montal MON-238</v>
      </c>
      <c r="E2125" s="67" t="str">
        <f>VLOOKUP(A2125,'Orçamento Sintético'!$A:$H,5,0)</f>
        <v>un</v>
      </c>
      <c r="F2125" s="113"/>
      <c r="G2125" s="114"/>
      <c r="H2125" s="116">
        <f>SUM(H2126:H2128)</f>
        <v>41.86</v>
      </c>
    </row>
    <row r="2126" spans="1:8" x14ac:dyDescent="0.2">
      <c r="A2126" s="13" t="str">
        <f>VLOOKUP(B2126,'Insumos e Serviços'!$A:$F,3,0)</f>
        <v>Composição</v>
      </c>
      <c r="B2126" s="12" t="s">
        <v>3397</v>
      </c>
      <c r="C2126" s="12" t="str">
        <f>VLOOKUP(B2126,'Insumos e Serviços'!$A:$F,2,0)</f>
        <v>SINAPI</v>
      </c>
      <c r="D2126" s="13" t="str">
        <f>VLOOKUP(B2126,'Insumos e Serviços'!$A:$F,4,0)</f>
        <v>AUXILIAR DE ELETRICISTA COM ENCARGOS COMPLEMENTARES</v>
      </c>
      <c r="E2126" s="12" t="str">
        <f>VLOOKUP(B2126,'Insumos e Serviços'!$A:$F,5,0)</f>
        <v>H</v>
      </c>
      <c r="F2126" s="66">
        <v>0.1</v>
      </c>
      <c r="G2126" s="15">
        <f>VLOOKUP(B2126,'Insumos e Serviços'!$A:$F,6,0)</f>
        <v>18.28</v>
      </c>
      <c r="H2126" s="15">
        <f t="shared" ref="H2126:H2128" si="267">TRUNC(F2126*G2126,2)</f>
        <v>1.82</v>
      </c>
    </row>
    <row r="2127" spans="1:8" x14ac:dyDescent="0.2">
      <c r="A2127" s="13" t="str">
        <f>VLOOKUP(B2127,'Insumos e Serviços'!$A:$F,3,0)</f>
        <v>Composição</v>
      </c>
      <c r="B2127" s="12" t="s">
        <v>3399</v>
      </c>
      <c r="C2127" s="12" t="str">
        <f>VLOOKUP(B2127,'Insumos e Serviços'!$A:$F,2,0)</f>
        <v>SINAPI</v>
      </c>
      <c r="D2127" s="13" t="str">
        <f>VLOOKUP(B2127,'Insumos e Serviços'!$A:$F,4,0)</f>
        <v>ELETRICISTA COM ENCARGOS COMPLEMENTARES</v>
      </c>
      <c r="E2127" s="12" t="str">
        <f>VLOOKUP(B2127,'Insumos e Serviços'!$A:$F,5,0)</f>
        <v>H</v>
      </c>
      <c r="F2127" s="66">
        <v>0.1</v>
      </c>
      <c r="G2127" s="15">
        <f>VLOOKUP(B2127,'Insumos e Serviços'!$A:$F,6,0)</f>
        <v>23.44</v>
      </c>
      <c r="H2127" s="15">
        <f t="shared" si="267"/>
        <v>2.34</v>
      </c>
    </row>
    <row r="2128" spans="1:8" ht="15" thickBot="1" x14ac:dyDescent="0.25">
      <c r="A2128" s="13" t="str">
        <f>VLOOKUP(B2128,'Insumos e Serviços'!$A:$F,3,0)</f>
        <v>Insumo</v>
      </c>
      <c r="B2128" s="12" t="s">
        <v>2753</v>
      </c>
      <c r="C2128" s="12" t="str">
        <f>VLOOKUP(B2128,'Insumos e Serviços'!$A:$F,2,0)</f>
        <v>Próprio</v>
      </c>
      <c r="D2128" s="13" t="str">
        <f>VLOOKUP(B2128,'Insumos e Serviços'!$A:$F,4,0)</f>
        <v>Barra de aço galvanizado a fogo, DN 8mm (50mm²) e comprimento de 4m, fab. Montal MON-238</v>
      </c>
      <c r="E2128" s="12" t="str">
        <f>VLOOKUP(B2128,'Insumos e Serviços'!$A:$F,5,0)</f>
        <v>un</v>
      </c>
      <c r="F2128" s="66">
        <v>1</v>
      </c>
      <c r="G2128" s="15">
        <f>VLOOKUP(B2128,'Insumos e Serviços'!$A:$F,6,0)</f>
        <v>37.700000000000003</v>
      </c>
      <c r="H2128" s="15">
        <f t="shared" si="267"/>
        <v>37.700000000000003</v>
      </c>
    </row>
    <row r="2129" spans="1:8" ht="15" thickTop="1" x14ac:dyDescent="0.2">
      <c r="A2129" s="54"/>
      <c r="B2129" s="79"/>
      <c r="C2129" s="54"/>
      <c r="D2129" s="54"/>
      <c r="E2129" s="54"/>
      <c r="F2129" s="54"/>
      <c r="G2129" s="54"/>
      <c r="H2129" s="54"/>
    </row>
    <row r="2130" spans="1:8" ht="56.25" x14ac:dyDescent="0.2">
      <c r="A2130" s="68" t="s">
        <v>1495</v>
      </c>
      <c r="B2130" s="67" t="str">
        <f>VLOOKUP(A2130,'Orçamento Sintético'!$A:$H,2,0)</f>
        <v xml:space="preserve"> MPDFT0376 </v>
      </c>
      <c r="C2130" s="67" t="str">
        <f>VLOOKUP(A2130,'Orçamento Sintético'!$A:$H,3,0)</f>
        <v>Próprio</v>
      </c>
      <c r="D2130" s="68" t="str">
        <f>VLOOKUP(A2130,'Orçamento Sintético'!$A:$H,4,0)</f>
        <v>Copia da ORSE (11273) - Barramento de equipotencialização principal em caixa de aço acabada em pintura eletrostática na cor cinza, de dimensões aproximadas 40x40x10cm, com porta, contendo barramento de cobre de dimensões aproximadas 330x65x6,5mm, com no mínimo 1 terminal para cabos de 50mm² e 15 terminais para cabos de 16mm², para instalação sobreposta, fab. Montal MON-733</v>
      </c>
      <c r="E2130" s="67" t="str">
        <f>VLOOKUP(A2130,'Orçamento Sintético'!$A:$H,5,0)</f>
        <v>un</v>
      </c>
      <c r="F2130" s="113"/>
      <c r="G2130" s="114"/>
      <c r="H2130" s="116">
        <f>SUM(H2131:H2132)</f>
        <v>522.91</v>
      </c>
    </row>
    <row r="2131" spans="1:8" x14ac:dyDescent="0.2">
      <c r="A2131" s="13" t="str">
        <f>VLOOKUP(B2131,'Insumos e Serviços'!$A:$F,3,0)</f>
        <v>Composição</v>
      </c>
      <c r="B2131" s="12" t="s">
        <v>3399</v>
      </c>
      <c r="C2131" s="12" t="str">
        <f>VLOOKUP(B2131,'Insumos e Serviços'!$A:$F,2,0)</f>
        <v>SINAPI</v>
      </c>
      <c r="D2131" s="13" t="str">
        <f>VLOOKUP(B2131,'Insumos e Serviços'!$A:$F,4,0)</f>
        <v>ELETRICISTA COM ENCARGOS COMPLEMENTARES</v>
      </c>
      <c r="E2131" s="12" t="str">
        <f>VLOOKUP(B2131,'Insumos e Serviços'!$A:$F,5,0)</f>
        <v>H</v>
      </c>
      <c r="F2131" s="66">
        <v>2</v>
      </c>
      <c r="G2131" s="15">
        <f>VLOOKUP(B2131,'Insumos e Serviços'!$A:$F,6,0)</f>
        <v>23.44</v>
      </c>
      <c r="H2131" s="15">
        <f t="shared" ref="H2131:H2132" si="268">TRUNC(F2131*G2131,2)</f>
        <v>46.88</v>
      </c>
    </row>
    <row r="2132" spans="1:8" ht="45.75" thickBot="1" x14ac:dyDescent="0.25">
      <c r="A2132" s="13" t="str">
        <f>VLOOKUP(B2132,'Insumos e Serviços'!$A:$F,3,0)</f>
        <v>Insumo</v>
      </c>
      <c r="B2132" s="12" t="s">
        <v>2543</v>
      </c>
      <c r="C2132" s="12" t="str">
        <f>VLOOKUP(B2132,'Insumos e Serviços'!$A:$F,2,0)</f>
        <v>Próprio</v>
      </c>
      <c r="D2132" s="13" t="str">
        <f>VLOOKUP(B2132,'Insumos e Serviços'!$A:$F,4,0)</f>
        <v>Barramento de equipotencialização principal em caixa de aço acabada em pintura eletrostática na cor cinza, de dimensões aproximadas 40x40x10cm, com porta, contendo barramento de cobre de dimensões aproximadas 330x65x6,5mm, com no mínimo 1 terminal para cabos de 50mm² e 15 terminais para cabos de 16mm², para instalação sobreposta, fab. Montal MON-733</v>
      </c>
      <c r="E2132" s="12" t="str">
        <f>VLOOKUP(B2132,'Insumos e Serviços'!$A:$F,5,0)</f>
        <v>un</v>
      </c>
      <c r="F2132" s="66">
        <v>1</v>
      </c>
      <c r="G2132" s="15">
        <f>VLOOKUP(B2132,'Insumos e Serviços'!$A:$F,6,0)</f>
        <v>476.03</v>
      </c>
      <c r="H2132" s="15">
        <f t="shared" si="268"/>
        <v>476.03</v>
      </c>
    </row>
    <row r="2133" spans="1:8" ht="15" thickTop="1" x14ac:dyDescent="0.2">
      <c r="A2133" s="54"/>
      <c r="B2133" s="79"/>
      <c r="C2133" s="54"/>
      <c r="D2133" s="54"/>
      <c r="E2133" s="54"/>
      <c r="F2133" s="54"/>
      <c r="G2133" s="54"/>
      <c r="H2133" s="54"/>
    </row>
    <row r="2134" spans="1:8" ht="45" x14ac:dyDescent="0.2">
      <c r="A2134" s="68" t="s">
        <v>1498</v>
      </c>
      <c r="B2134" s="67" t="str">
        <f>VLOOKUP(A2134,'Orçamento Sintético'!$A:$H,2,0)</f>
        <v xml:space="preserve"> MPDFT0375 </v>
      </c>
      <c r="C2134" s="67" t="str">
        <f>VLOOKUP(A2134,'Orçamento Sintético'!$A:$H,3,0)</f>
        <v>Próprio</v>
      </c>
      <c r="D2134" s="68" t="str">
        <f>VLOOKUP(A2134,'Orçamento Sintético'!$A:$H,4,0)</f>
        <v>Copia da ORSE (11273) - Barramento de equipotencialização local em caixa de PVC, de dimensões aproximadas 15x18x7,5cm, com porta, contendo barramento de cobre de dimensões aproximadas 160x50x6,5mm, com 1 terminal para cabos de 50mm² e 4 terminais para cabos de 16mm², fab. Montal MON-730</v>
      </c>
      <c r="E2134" s="67" t="str">
        <f>VLOOKUP(A2134,'Orçamento Sintético'!$A:$H,5,0)</f>
        <v>un</v>
      </c>
      <c r="F2134" s="113"/>
      <c r="G2134" s="114"/>
      <c r="H2134" s="116">
        <f>SUM(H2135:H2136)</f>
        <v>170.79</v>
      </c>
    </row>
    <row r="2135" spans="1:8" x14ac:dyDescent="0.2">
      <c r="A2135" s="13" t="str">
        <f>VLOOKUP(B2135,'Insumos e Serviços'!$A:$F,3,0)</f>
        <v>Composição</v>
      </c>
      <c r="B2135" s="12" t="s">
        <v>3399</v>
      </c>
      <c r="C2135" s="12" t="str">
        <f>VLOOKUP(B2135,'Insumos e Serviços'!$A:$F,2,0)</f>
        <v>SINAPI</v>
      </c>
      <c r="D2135" s="13" t="str">
        <f>VLOOKUP(B2135,'Insumos e Serviços'!$A:$F,4,0)</f>
        <v>ELETRICISTA COM ENCARGOS COMPLEMENTARES</v>
      </c>
      <c r="E2135" s="12" t="str">
        <f>VLOOKUP(B2135,'Insumos e Serviços'!$A:$F,5,0)</f>
        <v>H</v>
      </c>
      <c r="F2135" s="66">
        <v>1.5</v>
      </c>
      <c r="G2135" s="15">
        <f>VLOOKUP(B2135,'Insumos e Serviços'!$A:$F,6,0)</f>
        <v>23.44</v>
      </c>
      <c r="H2135" s="15">
        <f t="shared" ref="H2135:H2136" si="269">TRUNC(F2135*G2135,2)</f>
        <v>35.159999999999997</v>
      </c>
    </row>
    <row r="2136" spans="1:8" ht="45.75" thickBot="1" x14ac:dyDescent="0.25">
      <c r="A2136" s="13" t="str">
        <f>VLOOKUP(B2136,'Insumos e Serviços'!$A:$F,3,0)</f>
        <v>Insumo</v>
      </c>
      <c r="B2136" s="12" t="s">
        <v>2519</v>
      </c>
      <c r="C2136" s="12" t="str">
        <f>VLOOKUP(B2136,'Insumos e Serviços'!$A:$F,2,0)</f>
        <v>Próprio</v>
      </c>
      <c r="D2136" s="13" t="str">
        <f>VLOOKUP(B2136,'Insumos e Serviços'!$A:$F,4,0)</f>
        <v>Barramento de equipotencialização local em caixa de PVC, de dimensões aproximadas 15x18x7,5cm, com porta, contendo barramento de cobre de dimensões aproximadas 160x50x6,5mm, com 1 terminal para cabos de 50mm² e 4 terminais para cabos de 16mm², fab. Montal MON-730</v>
      </c>
      <c r="E2136" s="12" t="str">
        <f>VLOOKUP(B2136,'Insumos e Serviços'!$A:$F,5,0)</f>
        <v>un</v>
      </c>
      <c r="F2136" s="66">
        <v>1</v>
      </c>
      <c r="G2136" s="15">
        <f>VLOOKUP(B2136,'Insumos e Serviços'!$A:$F,6,0)</f>
        <v>135.63</v>
      </c>
      <c r="H2136" s="15">
        <f t="shared" si="269"/>
        <v>135.63</v>
      </c>
    </row>
    <row r="2137" spans="1:8" ht="15" thickTop="1" x14ac:dyDescent="0.2">
      <c r="A2137" s="54"/>
      <c r="B2137" s="79"/>
      <c r="C2137" s="54"/>
      <c r="D2137" s="54"/>
      <c r="E2137" s="54"/>
      <c r="F2137" s="54"/>
      <c r="G2137" s="54"/>
      <c r="H2137" s="54"/>
    </row>
    <row r="2138" spans="1:8" ht="22.5" x14ac:dyDescent="0.2">
      <c r="A2138" s="68" t="s">
        <v>1501</v>
      </c>
      <c r="B2138" s="67" t="str">
        <f>VLOOKUP(A2138,'Orçamento Sintético'!$A:$H,2,0)</f>
        <v xml:space="preserve"> MPDFT0412 </v>
      </c>
      <c r="C2138" s="67" t="str">
        <f>VLOOKUP(A2138,'Orçamento Sintético'!$A:$H,3,0)</f>
        <v>Próprio</v>
      </c>
      <c r="D2138" s="68" t="str">
        <f>VLOOKUP(A2138,'Orçamento Sintético'!$A:$H,4,0)</f>
        <v>Copia da SETOP (SPDA-CLIP-005) - Conector universal com sapata, fab. Montal MON-420</v>
      </c>
      <c r="E2138" s="67" t="str">
        <f>VLOOKUP(A2138,'Orçamento Sintético'!$A:$H,5,0)</f>
        <v>un</v>
      </c>
      <c r="F2138" s="113"/>
      <c r="G2138" s="114"/>
      <c r="H2138" s="116">
        <f>SUM(H2139:H2141)</f>
        <v>33.65</v>
      </c>
    </row>
    <row r="2139" spans="1:8" x14ac:dyDescent="0.2">
      <c r="A2139" s="13" t="str">
        <f>VLOOKUP(B2139,'Insumos e Serviços'!$A:$F,3,0)</f>
        <v>Composição</v>
      </c>
      <c r="B2139" s="12" t="s">
        <v>3397</v>
      </c>
      <c r="C2139" s="12" t="str">
        <f>VLOOKUP(B2139,'Insumos e Serviços'!$A:$F,2,0)</f>
        <v>SINAPI</v>
      </c>
      <c r="D2139" s="13" t="str">
        <f>VLOOKUP(B2139,'Insumos e Serviços'!$A:$F,4,0)</f>
        <v>AUXILIAR DE ELETRICISTA COM ENCARGOS COMPLEMENTARES</v>
      </c>
      <c r="E2139" s="12" t="str">
        <f>VLOOKUP(B2139,'Insumos e Serviços'!$A:$F,5,0)</f>
        <v>H</v>
      </c>
      <c r="F2139" s="66">
        <v>0.06</v>
      </c>
      <c r="G2139" s="15">
        <f>VLOOKUP(B2139,'Insumos e Serviços'!$A:$F,6,0)</f>
        <v>18.28</v>
      </c>
      <c r="H2139" s="15">
        <f t="shared" ref="H2139:H2141" si="270">TRUNC(F2139*G2139,2)</f>
        <v>1.0900000000000001</v>
      </c>
    </row>
    <row r="2140" spans="1:8" x14ac:dyDescent="0.2">
      <c r="A2140" s="13" t="str">
        <f>VLOOKUP(B2140,'Insumos e Serviços'!$A:$F,3,0)</f>
        <v>Composição</v>
      </c>
      <c r="B2140" s="12" t="s">
        <v>3399</v>
      </c>
      <c r="C2140" s="12" t="str">
        <f>VLOOKUP(B2140,'Insumos e Serviços'!$A:$F,2,0)</f>
        <v>SINAPI</v>
      </c>
      <c r="D2140" s="13" t="str">
        <f>VLOOKUP(B2140,'Insumos e Serviços'!$A:$F,4,0)</f>
        <v>ELETRICISTA COM ENCARGOS COMPLEMENTARES</v>
      </c>
      <c r="E2140" s="12" t="str">
        <f>VLOOKUP(B2140,'Insumos e Serviços'!$A:$F,5,0)</f>
        <v>H</v>
      </c>
      <c r="F2140" s="66">
        <v>0.06</v>
      </c>
      <c r="G2140" s="15">
        <f>VLOOKUP(B2140,'Insumos e Serviços'!$A:$F,6,0)</f>
        <v>23.44</v>
      </c>
      <c r="H2140" s="15">
        <f t="shared" si="270"/>
        <v>1.4</v>
      </c>
    </row>
    <row r="2141" spans="1:8" ht="15" thickBot="1" x14ac:dyDescent="0.25">
      <c r="A2141" s="13" t="str">
        <f>VLOOKUP(B2141,'Insumos e Serviços'!$A:$F,3,0)</f>
        <v>Insumo</v>
      </c>
      <c r="B2141" s="12" t="s">
        <v>2615</v>
      </c>
      <c r="C2141" s="12" t="str">
        <f>VLOOKUP(B2141,'Insumos e Serviços'!$A:$F,2,0)</f>
        <v>Próprio</v>
      </c>
      <c r="D2141" s="13" t="str">
        <f>VLOOKUP(B2141,'Insumos e Serviços'!$A:$F,4,0)</f>
        <v>Conector universal parafuso fendido com sapata bimetálico, ref. Montal MON-420</v>
      </c>
      <c r="E2141" s="12" t="str">
        <f>VLOOKUP(B2141,'Insumos e Serviços'!$A:$F,5,0)</f>
        <v>un</v>
      </c>
      <c r="F2141" s="66">
        <v>1</v>
      </c>
      <c r="G2141" s="15">
        <f>VLOOKUP(B2141,'Insumos e Serviços'!$A:$F,6,0)</f>
        <v>31.16</v>
      </c>
      <c r="H2141" s="15">
        <f t="shared" si="270"/>
        <v>31.16</v>
      </c>
    </row>
    <row r="2142" spans="1:8" ht="15" thickTop="1" x14ac:dyDescent="0.2">
      <c r="A2142" s="54"/>
      <c r="B2142" s="79"/>
      <c r="C2142" s="54"/>
      <c r="D2142" s="54"/>
      <c r="E2142" s="54"/>
      <c r="F2142" s="54"/>
      <c r="G2142" s="54"/>
      <c r="H2142" s="54"/>
    </row>
    <row r="2143" spans="1:8" ht="33.75" x14ac:dyDescent="0.2">
      <c r="A2143" s="68" t="s">
        <v>1504</v>
      </c>
      <c r="B2143" s="67" t="str">
        <f>VLOOKUP(A2143,'Orçamento Sintético'!$A:$H,2,0)</f>
        <v xml:space="preserve"> MPDFT0378 </v>
      </c>
      <c r="C2143" s="67" t="str">
        <f>VLOOKUP(A2143,'Orçamento Sintético'!$A:$H,3,0)</f>
        <v>Próprio</v>
      </c>
      <c r="D2143" s="68" t="str">
        <f>VLOOKUP(A2143,'Orçamento Sintético'!$A:$H,4,0)</f>
        <v>Copia da SINAPI (72315) - Captor aéreo em aço galvanizado a fogo, altura de 250mm, fixação horizontal com um furo e interligação à cordoalha de cobre por meio de conector de pressão com furo 3/8", fab. Montal MON-111 + MON-421</v>
      </c>
      <c r="E2143" s="67" t="str">
        <f>VLOOKUP(A2143,'Orçamento Sintético'!$A:$H,5,0)</f>
        <v>UN</v>
      </c>
      <c r="F2143" s="113"/>
      <c r="G2143" s="114"/>
      <c r="H2143" s="116">
        <f>SUM(H2144:H2147)</f>
        <v>54.85</v>
      </c>
    </row>
    <row r="2144" spans="1:8" x14ac:dyDescent="0.2">
      <c r="A2144" s="13" t="str">
        <f>VLOOKUP(B2144,'Insumos e Serviços'!$A:$F,3,0)</f>
        <v>Composição</v>
      </c>
      <c r="B2144" s="12" t="s">
        <v>3397</v>
      </c>
      <c r="C2144" s="12" t="str">
        <f>VLOOKUP(B2144,'Insumos e Serviços'!$A:$F,2,0)</f>
        <v>SINAPI</v>
      </c>
      <c r="D2144" s="13" t="str">
        <f>VLOOKUP(B2144,'Insumos e Serviços'!$A:$F,4,0)</f>
        <v>AUXILIAR DE ELETRICISTA COM ENCARGOS COMPLEMENTARES</v>
      </c>
      <c r="E2144" s="12" t="str">
        <f>VLOOKUP(B2144,'Insumos e Serviços'!$A:$F,5,0)</f>
        <v>H</v>
      </c>
      <c r="F2144" s="66">
        <v>0.5</v>
      </c>
      <c r="G2144" s="15">
        <f>VLOOKUP(B2144,'Insumos e Serviços'!$A:$F,6,0)</f>
        <v>18.28</v>
      </c>
      <c r="H2144" s="15">
        <f t="shared" ref="H2144:H2147" si="271">TRUNC(F2144*G2144,2)</f>
        <v>9.14</v>
      </c>
    </row>
    <row r="2145" spans="1:8" x14ac:dyDescent="0.2">
      <c r="A2145" s="13" t="str">
        <f>VLOOKUP(B2145,'Insumos e Serviços'!$A:$F,3,0)</f>
        <v>Composição</v>
      </c>
      <c r="B2145" s="12" t="s">
        <v>3399</v>
      </c>
      <c r="C2145" s="12" t="str">
        <f>VLOOKUP(B2145,'Insumos e Serviços'!$A:$F,2,0)</f>
        <v>SINAPI</v>
      </c>
      <c r="D2145" s="13" t="str">
        <f>VLOOKUP(B2145,'Insumos e Serviços'!$A:$F,4,0)</f>
        <v>ELETRICISTA COM ENCARGOS COMPLEMENTARES</v>
      </c>
      <c r="E2145" s="12" t="str">
        <f>VLOOKUP(B2145,'Insumos e Serviços'!$A:$F,5,0)</f>
        <v>H</v>
      </c>
      <c r="F2145" s="66">
        <v>0.5</v>
      </c>
      <c r="G2145" s="15">
        <f>VLOOKUP(B2145,'Insumos e Serviços'!$A:$F,6,0)</f>
        <v>23.44</v>
      </c>
      <c r="H2145" s="15">
        <f t="shared" si="271"/>
        <v>11.72</v>
      </c>
    </row>
    <row r="2146" spans="1:8" ht="22.5" x14ac:dyDescent="0.2">
      <c r="A2146" s="13" t="str">
        <f>VLOOKUP(B2146,'Insumos e Serviços'!$A:$F,3,0)</f>
        <v>Insumo</v>
      </c>
      <c r="B2146" s="12" t="s">
        <v>2593</v>
      </c>
      <c r="C2146" s="12" t="str">
        <f>VLOOKUP(B2146,'Insumos e Serviços'!$A:$F,2,0)</f>
        <v>SINAPI</v>
      </c>
      <c r="D2146" s="13" t="str">
        <f>VLOOKUP(B2146,'Insumos e Serviços'!$A:$F,4,0)</f>
        <v>CONECTOR METALICO TIPO PARAFUSO FENDIDO (SPLIT BOLT), COM SEPARADOR DE CABOS BIMETALICOS, PARA CABOS ATE 70 MM2</v>
      </c>
      <c r="E2146" s="12" t="str">
        <f>VLOOKUP(B2146,'Insumos e Serviços'!$A:$F,5,0)</f>
        <v>UN</v>
      </c>
      <c r="F2146" s="66">
        <v>1</v>
      </c>
      <c r="G2146" s="15">
        <f>VLOOKUP(B2146,'Insumos e Serviços'!$A:$F,6,0)</f>
        <v>18.95</v>
      </c>
      <c r="H2146" s="15">
        <f t="shared" si="271"/>
        <v>18.95</v>
      </c>
    </row>
    <row r="2147" spans="1:8" ht="23.25" thickBot="1" x14ac:dyDescent="0.25">
      <c r="A2147" s="13" t="str">
        <f>VLOOKUP(B2147,'Insumos e Serviços'!$A:$F,3,0)</f>
        <v>Insumo</v>
      </c>
      <c r="B2147" s="12" t="s">
        <v>3741</v>
      </c>
      <c r="C2147" s="12" t="str">
        <f>VLOOKUP(B2147,'Insumos e Serviços'!$A:$F,2,0)</f>
        <v>Próprio</v>
      </c>
      <c r="D2147" s="13" t="str">
        <f>VLOOKUP(B2147,'Insumos e Serviços'!$A:$F,4,0)</f>
        <v>TERMINAL AEREO EM ACO GALVANIZADO DN 5/16" 350mm, COM BASE DE FIXACAO HORIZONTAL</v>
      </c>
      <c r="E2147" s="12" t="str">
        <f>VLOOKUP(B2147,'Insumos e Serviços'!$A:$F,5,0)</f>
        <v>UN</v>
      </c>
      <c r="F2147" s="66">
        <v>1</v>
      </c>
      <c r="G2147" s="15">
        <f>VLOOKUP(B2147,'Insumos e Serviços'!$A:$F,6,0)</f>
        <v>15.04</v>
      </c>
      <c r="H2147" s="15">
        <f t="shared" si="271"/>
        <v>15.04</v>
      </c>
    </row>
    <row r="2148" spans="1:8" ht="15" thickTop="1" x14ac:dyDescent="0.2">
      <c r="A2148" s="54"/>
      <c r="B2148" s="79"/>
      <c r="C2148" s="54"/>
      <c r="D2148" s="54"/>
      <c r="E2148" s="54"/>
      <c r="F2148" s="54"/>
      <c r="G2148" s="54"/>
      <c r="H2148" s="54"/>
    </row>
    <row r="2149" spans="1:8" ht="22.5" x14ac:dyDescent="0.2">
      <c r="A2149" s="68" t="s">
        <v>1510</v>
      </c>
      <c r="B2149" s="67" t="str">
        <f>VLOOKUP(A2149,'Orçamento Sintético'!$A:$H,2,0)</f>
        <v xml:space="preserve"> MPDFT0379 </v>
      </c>
      <c r="C2149" s="67" t="str">
        <f>VLOOKUP(A2149,'Orçamento Sintético'!$A:$H,3,0)</f>
        <v>Próprio</v>
      </c>
      <c r="D2149" s="68" t="str">
        <f>VLOOKUP(A2149,'Orçamento Sintético'!$A:$H,4,0)</f>
        <v>Copia da SINAPI (96973) - Cordoalha de cobre nu 35 mm², enterrada, incluindo escavação e reaterro de vala - fornecimento e instalação.</v>
      </c>
      <c r="E2149" s="67" t="str">
        <f>VLOOKUP(A2149,'Orçamento Sintético'!$A:$H,5,0)</f>
        <v>m</v>
      </c>
      <c r="F2149" s="113"/>
      <c r="G2149" s="114"/>
      <c r="H2149" s="116">
        <f>SUM(H2150:H2154)</f>
        <v>52.379999999999995</v>
      </c>
    </row>
    <row r="2150" spans="1:8" ht="22.5" x14ac:dyDescent="0.2">
      <c r="A2150" s="13" t="str">
        <f>VLOOKUP(B2150,'Insumos e Serviços'!$A:$F,3,0)</f>
        <v>Composição</v>
      </c>
      <c r="B2150" s="12" t="s">
        <v>1086</v>
      </c>
      <c r="C2150" s="12" t="str">
        <f>VLOOKUP(B2150,'Insumos e Serviços'!$A:$F,2,0)</f>
        <v>SINAPI</v>
      </c>
      <c r="D2150" s="13" t="str">
        <f>VLOOKUP(B2150,'Insumos e Serviços'!$A:$F,4,0)</f>
        <v>ESCAVAÇÃO MANUAL DE VALA COM PROFUNDIDADE MENOR OU IGUAL A 1,30 M. AF_03/2016</v>
      </c>
      <c r="E2150" s="12" t="str">
        <f>VLOOKUP(B2150,'Insumos e Serviços'!$A:$F,5,0)</f>
        <v>m³</v>
      </c>
      <c r="F2150" s="66">
        <v>0.15</v>
      </c>
      <c r="G2150" s="15">
        <f>VLOOKUP(B2150,'Insumos e Serviços'!$A:$F,6,0)</f>
        <v>67.92</v>
      </c>
      <c r="H2150" s="15">
        <f t="shared" ref="H2150:H2154" si="272">TRUNC(F2150*G2150,2)</f>
        <v>10.18</v>
      </c>
    </row>
    <row r="2151" spans="1:8" x14ac:dyDescent="0.2">
      <c r="A2151" s="13" t="str">
        <f>VLOOKUP(B2151,'Insumos e Serviços'!$A:$F,3,0)</f>
        <v>Composição</v>
      </c>
      <c r="B2151" s="12" t="s">
        <v>1089</v>
      </c>
      <c r="C2151" s="12" t="str">
        <f>VLOOKUP(B2151,'Insumos e Serviços'!$A:$F,2,0)</f>
        <v>SINAPI</v>
      </c>
      <c r="D2151" s="13" t="str">
        <f>VLOOKUP(B2151,'Insumos e Serviços'!$A:$F,4,0)</f>
        <v>REATERRO MANUAL DE VALAS COM COMPACTAÇÃO MECANIZADA. AF_04/2016</v>
      </c>
      <c r="E2151" s="12" t="str">
        <f>VLOOKUP(B2151,'Insumos e Serviços'!$A:$F,5,0)</f>
        <v>m³</v>
      </c>
      <c r="F2151" s="66">
        <v>0.15</v>
      </c>
      <c r="G2151" s="15">
        <f>VLOOKUP(B2151,'Insumos e Serviços'!$A:$F,6,0)</f>
        <v>24.45</v>
      </c>
      <c r="H2151" s="15">
        <f t="shared" si="272"/>
        <v>3.66</v>
      </c>
    </row>
    <row r="2152" spans="1:8" x14ac:dyDescent="0.2">
      <c r="A2152" s="13" t="str">
        <f>VLOOKUP(B2152,'Insumos e Serviços'!$A:$F,3,0)</f>
        <v>Composição</v>
      </c>
      <c r="B2152" s="12" t="s">
        <v>3397</v>
      </c>
      <c r="C2152" s="12" t="str">
        <f>VLOOKUP(B2152,'Insumos e Serviços'!$A:$F,2,0)</f>
        <v>SINAPI</v>
      </c>
      <c r="D2152" s="13" t="str">
        <f>VLOOKUP(B2152,'Insumos e Serviços'!$A:$F,4,0)</f>
        <v>AUXILIAR DE ELETRICISTA COM ENCARGOS COMPLEMENTARES</v>
      </c>
      <c r="E2152" s="12" t="str">
        <f>VLOOKUP(B2152,'Insumos e Serviços'!$A:$F,5,0)</f>
        <v>H</v>
      </c>
      <c r="F2152" s="66">
        <v>0.25330000000000003</v>
      </c>
      <c r="G2152" s="15">
        <f>VLOOKUP(B2152,'Insumos e Serviços'!$A:$F,6,0)</f>
        <v>18.28</v>
      </c>
      <c r="H2152" s="15">
        <f t="shared" si="272"/>
        <v>4.63</v>
      </c>
    </row>
    <row r="2153" spans="1:8" x14ac:dyDescent="0.2">
      <c r="A2153" s="13" t="str">
        <f>VLOOKUP(B2153,'Insumos e Serviços'!$A:$F,3,0)</f>
        <v>Composição</v>
      </c>
      <c r="B2153" s="12" t="s">
        <v>3399</v>
      </c>
      <c r="C2153" s="12" t="str">
        <f>VLOOKUP(B2153,'Insumos e Serviços'!$A:$F,2,0)</f>
        <v>SINAPI</v>
      </c>
      <c r="D2153" s="13" t="str">
        <f>VLOOKUP(B2153,'Insumos e Serviços'!$A:$F,4,0)</f>
        <v>ELETRICISTA COM ENCARGOS COMPLEMENTARES</v>
      </c>
      <c r="E2153" s="12" t="str">
        <f>VLOOKUP(B2153,'Insumos e Serviços'!$A:$F,5,0)</f>
        <v>H</v>
      </c>
      <c r="F2153" s="66">
        <v>0.25330000000000003</v>
      </c>
      <c r="G2153" s="15">
        <f>VLOOKUP(B2153,'Insumos e Serviços'!$A:$F,6,0)</f>
        <v>23.44</v>
      </c>
      <c r="H2153" s="15">
        <f t="shared" si="272"/>
        <v>5.93</v>
      </c>
    </row>
    <row r="2154" spans="1:8" ht="15" thickBot="1" x14ac:dyDescent="0.25">
      <c r="A2154" s="13" t="str">
        <f>VLOOKUP(B2154,'Insumos e Serviços'!$A:$F,3,0)</f>
        <v>Insumo</v>
      </c>
      <c r="B2154" s="12" t="s">
        <v>3232</v>
      </c>
      <c r="C2154" s="12" t="str">
        <f>VLOOKUP(B2154,'Insumos e Serviços'!$A:$F,2,0)</f>
        <v>SINAPI</v>
      </c>
      <c r="D2154" s="13" t="str">
        <f>VLOOKUP(B2154,'Insumos e Serviços'!$A:$F,4,0)</f>
        <v>CABO DE COBRE NU 35 MM2 MEIO-DURO</v>
      </c>
      <c r="E2154" s="12" t="str">
        <f>VLOOKUP(B2154,'Insumos e Serviços'!$A:$F,5,0)</f>
        <v>M</v>
      </c>
      <c r="F2154" s="66">
        <v>1.05</v>
      </c>
      <c r="G2154" s="15">
        <f>VLOOKUP(B2154,'Insumos e Serviços'!$A:$F,6,0)</f>
        <v>26.65</v>
      </c>
      <c r="H2154" s="15">
        <f t="shared" si="272"/>
        <v>27.98</v>
      </c>
    </row>
    <row r="2155" spans="1:8" ht="15" thickTop="1" x14ac:dyDescent="0.2">
      <c r="A2155" s="54"/>
      <c r="B2155" s="79"/>
      <c r="C2155" s="54"/>
      <c r="D2155" s="54"/>
      <c r="E2155" s="54"/>
      <c r="F2155" s="54"/>
      <c r="G2155" s="54"/>
      <c r="H2155" s="54"/>
    </row>
    <row r="2156" spans="1:8" ht="22.5" x14ac:dyDescent="0.2">
      <c r="A2156" s="68" t="s">
        <v>1513</v>
      </c>
      <c r="B2156" s="67" t="str">
        <f>VLOOKUP(A2156,'Orçamento Sintético'!$A:$H,2,0)</f>
        <v xml:space="preserve"> MPDFT0380 </v>
      </c>
      <c r="C2156" s="67" t="str">
        <f>VLOOKUP(A2156,'Orçamento Sintético'!$A:$H,3,0)</f>
        <v>Próprio</v>
      </c>
      <c r="D2156" s="68" t="str">
        <f>VLOOKUP(A2156,'Orçamento Sintético'!$A:$H,4,0)</f>
        <v>Copia da SINAPI (72272) - Conector de pressão tipo split-bolt, em cobre estanhado, fab. Montal MON-404</v>
      </c>
      <c r="E2156" s="67" t="str">
        <f>VLOOKUP(A2156,'Orçamento Sintético'!$A:$H,5,0)</f>
        <v>UN</v>
      </c>
      <c r="F2156" s="113"/>
      <c r="G2156" s="114"/>
      <c r="H2156" s="116">
        <f>SUM(H2157:H2159)</f>
        <v>20.61</v>
      </c>
    </row>
    <row r="2157" spans="1:8" x14ac:dyDescent="0.2">
      <c r="A2157" s="13" t="str">
        <f>VLOOKUP(B2157,'Insumos e Serviços'!$A:$F,3,0)</f>
        <v>Composição</v>
      </c>
      <c r="B2157" s="12" t="s">
        <v>3397</v>
      </c>
      <c r="C2157" s="12" t="str">
        <f>VLOOKUP(B2157,'Insumos e Serviços'!$A:$F,2,0)</f>
        <v>SINAPI</v>
      </c>
      <c r="D2157" s="13" t="str">
        <f>VLOOKUP(B2157,'Insumos e Serviços'!$A:$F,4,0)</f>
        <v>AUXILIAR DE ELETRICISTA COM ENCARGOS COMPLEMENTARES</v>
      </c>
      <c r="E2157" s="12" t="str">
        <f>VLOOKUP(B2157,'Insumos e Serviços'!$A:$F,5,0)</f>
        <v>H</v>
      </c>
      <c r="F2157" s="66">
        <v>0.2</v>
      </c>
      <c r="G2157" s="15">
        <f>VLOOKUP(B2157,'Insumos e Serviços'!$A:$F,6,0)</f>
        <v>18.28</v>
      </c>
      <c r="H2157" s="15">
        <f t="shared" ref="H2157:H2159" si="273">TRUNC(F2157*G2157,2)</f>
        <v>3.65</v>
      </c>
    </row>
    <row r="2158" spans="1:8" x14ac:dyDescent="0.2">
      <c r="A2158" s="13" t="str">
        <f>VLOOKUP(B2158,'Insumos e Serviços'!$A:$F,3,0)</f>
        <v>Composição</v>
      </c>
      <c r="B2158" s="12" t="s">
        <v>3399</v>
      </c>
      <c r="C2158" s="12" t="str">
        <f>VLOOKUP(B2158,'Insumos e Serviços'!$A:$F,2,0)</f>
        <v>SINAPI</v>
      </c>
      <c r="D2158" s="13" t="str">
        <f>VLOOKUP(B2158,'Insumos e Serviços'!$A:$F,4,0)</f>
        <v>ELETRICISTA COM ENCARGOS COMPLEMENTARES</v>
      </c>
      <c r="E2158" s="12" t="str">
        <f>VLOOKUP(B2158,'Insumos e Serviços'!$A:$F,5,0)</f>
        <v>H</v>
      </c>
      <c r="F2158" s="66">
        <v>0.2</v>
      </c>
      <c r="G2158" s="15">
        <f>VLOOKUP(B2158,'Insumos e Serviços'!$A:$F,6,0)</f>
        <v>23.44</v>
      </c>
      <c r="H2158" s="15">
        <f t="shared" si="273"/>
        <v>4.68</v>
      </c>
    </row>
    <row r="2159" spans="1:8" ht="15" thickBot="1" x14ac:dyDescent="0.25">
      <c r="A2159" s="13" t="str">
        <f>VLOOKUP(B2159,'Insumos e Serviços'!$A:$F,3,0)</f>
        <v>Insumo</v>
      </c>
      <c r="B2159" s="12" t="s">
        <v>2699</v>
      </c>
      <c r="C2159" s="12" t="str">
        <f>VLOOKUP(B2159,'Insumos e Serviços'!$A:$F,2,0)</f>
        <v>SINAPI</v>
      </c>
      <c r="D2159" s="13" t="str">
        <f>VLOOKUP(B2159,'Insumos e Serviços'!$A:$F,4,0)</f>
        <v>CONECTOR METALICO TIPO PARAFUSO FENDIDO (SPLIT BOLT), PARA CABOS ATE 50 MM2</v>
      </c>
      <c r="E2159" s="12" t="str">
        <f>VLOOKUP(B2159,'Insumos e Serviços'!$A:$F,5,0)</f>
        <v>UN</v>
      </c>
      <c r="F2159" s="66">
        <v>1</v>
      </c>
      <c r="G2159" s="15">
        <f>VLOOKUP(B2159,'Insumos e Serviços'!$A:$F,6,0)</f>
        <v>12.28</v>
      </c>
      <c r="H2159" s="15">
        <f t="shared" si="273"/>
        <v>12.28</v>
      </c>
    </row>
    <row r="2160" spans="1:8" ht="15" thickTop="1" x14ac:dyDescent="0.2">
      <c r="A2160" s="54"/>
      <c r="B2160" s="79"/>
      <c r="C2160" s="54"/>
      <c r="D2160" s="54"/>
      <c r="E2160" s="54"/>
      <c r="F2160" s="54"/>
      <c r="G2160" s="54"/>
      <c r="H2160" s="54"/>
    </row>
    <row r="2161" spans="1:8" ht="33.75" x14ac:dyDescent="0.2">
      <c r="A2161" s="68" t="s">
        <v>1516</v>
      </c>
      <c r="B2161" s="67" t="str">
        <f>VLOOKUP(A2161,'Orçamento Sintético'!$A:$H,2,0)</f>
        <v xml:space="preserve"> MPDFT0381 </v>
      </c>
      <c r="C2161" s="67" t="str">
        <f>VLOOKUP(A2161,'Orçamento Sintético'!$A:$H,3,0)</f>
        <v>Próprio</v>
      </c>
      <c r="D2161" s="68" t="str">
        <f>VLOOKUP(A2161,'Orçamento Sintético'!$A:$H,4,0)</f>
        <v>Copia da SINAPI (98111) - Caixa de inspeção de aterramento 30x60cm (diâmetro x profundidade) em PVC, com tampa de ferro fundido com escotilha, fab. Montal MON-712 + MON-718</v>
      </c>
      <c r="E2161" s="67" t="str">
        <f>VLOOKUP(A2161,'Orçamento Sintético'!$A:$H,5,0)</f>
        <v>un</v>
      </c>
      <c r="F2161" s="113"/>
      <c r="G2161" s="114"/>
      <c r="H2161" s="116">
        <f>SUM(H2162:H2166)</f>
        <v>114.25</v>
      </c>
    </row>
    <row r="2162" spans="1:8" x14ac:dyDescent="0.2">
      <c r="A2162" s="13" t="str">
        <f>VLOOKUP(B2162,'Insumos e Serviços'!$A:$F,3,0)</f>
        <v>Composição</v>
      </c>
      <c r="B2162" s="12" t="s">
        <v>3391</v>
      </c>
      <c r="C2162" s="12" t="str">
        <f>VLOOKUP(B2162,'Insumos e Serviços'!$A:$F,2,0)</f>
        <v>SINAPI</v>
      </c>
      <c r="D2162" s="13" t="str">
        <f>VLOOKUP(B2162,'Insumos e Serviços'!$A:$F,4,0)</f>
        <v>PEDREIRO COM ENCARGOS COMPLEMENTARES</v>
      </c>
      <c r="E2162" s="12" t="str">
        <f>VLOOKUP(B2162,'Insumos e Serviços'!$A:$F,5,0)</f>
        <v>H</v>
      </c>
      <c r="F2162" s="66">
        <v>0.33860000000000001</v>
      </c>
      <c r="G2162" s="15">
        <f>VLOOKUP(B2162,'Insumos e Serviços'!$A:$F,6,0)</f>
        <v>23.25</v>
      </c>
      <c r="H2162" s="15">
        <f t="shared" ref="H2162:H2166" si="274">TRUNC(F2162*G2162,2)</f>
        <v>7.87</v>
      </c>
    </row>
    <row r="2163" spans="1:8" x14ac:dyDescent="0.2">
      <c r="A2163" s="13" t="str">
        <f>VLOOKUP(B2163,'Insumos e Serviços'!$A:$F,3,0)</f>
        <v>Composição</v>
      </c>
      <c r="B2163" s="12" t="s">
        <v>3379</v>
      </c>
      <c r="C2163" s="12" t="str">
        <f>VLOOKUP(B2163,'Insumos e Serviços'!$A:$F,2,0)</f>
        <v>SINAPI</v>
      </c>
      <c r="D2163" s="13" t="str">
        <f>VLOOKUP(B2163,'Insumos e Serviços'!$A:$F,4,0)</f>
        <v>SERVENTE COM ENCARGOS COMPLEMENTARES</v>
      </c>
      <c r="E2163" s="12" t="str">
        <f>VLOOKUP(B2163,'Insumos e Serviços'!$A:$F,5,0)</f>
        <v>H</v>
      </c>
      <c r="F2163" s="66">
        <v>0.33860000000000001</v>
      </c>
      <c r="G2163" s="15">
        <f>VLOOKUP(B2163,'Insumos e Serviços'!$A:$F,6,0)</f>
        <v>17.170000000000002</v>
      </c>
      <c r="H2163" s="15">
        <f t="shared" si="274"/>
        <v>5.81</v>
      </c>
    </row>
    <row r="2164" spans="1:8" ht="33.75" x14ac:dyDescent="0.2">
      <c r="A2164" s="13" t="str">
        <f>VLOOKUP(B2164,'Insumos e Serviços'!$A:$F,3,0)</f>
        <v>Composição</v>
      </c>
      <c r="B2164" s="12" t="s">
        <v>3470</v>
      </c>
      <c r="C2164" s="12" t="str">
        <f>VLOOKUP(B2164,'Insumos e Serviços'!$A:$F,2,0)</f>
        <v>SINAPI</v>
      </c>
      <c r="D2164" s="13" t="str">
        <f>VLOOKUP(B2164,'Insumos e Serviços'!$A:$F,4,0)</f>
        <v>LASTRO DE VALA COM PREPARO DE FUNDO, LARGURA MENOR QUE 1,5 M, COM CAMADA DE AREIA, LANÇAMENTO MANUAL, EM LOCAL COM NÍVEL BAIXO DE INTERFERÊNCIA. AF_06/2016</v>
      </c>
      <c r="E2164" s="12" t="str">
        <f>VLOOKUP(B2164,'Insumos e Serviços'!$A:$F,5,0)</f>
        <v>m³</v>
      </c>
      <c r="F2164" s="66">
        <v>1.41E-2</v>
      </c>
      <c r="G2164" s="15">
        <f>VLOOKUP(B2164,'Insumos e Serviços'!$A:$F,6,0)</f>
        <v>208.65</v>
      </c>
      <c r="H2164" s="15">
        <f t="shared" si="274"/>
        <v>2.94</v>
      </c>
    </row>
    <row r="2165" spans="1:8" x14ac:dyDescent="0.2">
      <c r="A2165" s="13" t="str">
        <f>VLOOKUP(B2165,'Insumos e Serviços'!$A:$F,3,0)</f>
        <v>Insumo</v>
      </c>
      <c r="B2165" s="12" t="s">
        <v>2496</v>
      </c>
      <c r="C2165" s="12" t="str">
        <f>VLOOKUP(B2165,'Insumos e Serviços'!$A:$F,2,0)</f>
        <v>SINAPI</v>
      </c>
      <c r="D2165" s="13" t="str">
        <f>VLOOKUP(B2165,'Insumos e Serviços'!$A:$F,4,0)</f>
        <v>CAIXA INSPECAO EM POLIETILENO PARA ATERRAMENTO E PARA RAIOS DIAMETRO = 300 MM</v>
      </c>
      <c r="E2165" s="12" t="str">
        <f>VLOOKUP(B2165,'Insumos e Serviços'!$A:$F,5,0)</f>
        <v>UN</v>
      </c>
      <c r="F2165" s="66">
        <v>1</v>
      </c>
      <c r="G2165" s="15">
        <f>VLOOKUP(B2165,'Insumos e Serviços'!$A:$F,6,0)</f>
        <v>19.5</v>
      </c>
      <c r="H2165" s="15">
        <f t="shared" si="274"/>
        <v>19.5</v>
      </c>
    </row>
    <row r="2166" spans="1:8" ht="15" thickBot="1" x14ac:dyDescent="0.25">
      <c r="A2166" s="13" t="str">
        <f>VLOOKUP(B2166,'Insumos e Serviços'!$A:$F,3,0)</f>
        <v>Insumo</v>
      </c>
      <c r="B2166" s="12" t="s">
        <v>2755</v>
      </c>
      <c r="C2166" s="12" t="str">
        <f>VLOOKUP(B2166,'Insumos e Serviços'!$A:$F,2,0)</f>
        <v>Próprio</v>
      </c>
      <c r="D2166" s="13" t="str">
        <f>VLOOKUP(B2166,'Insumos e Serviços'!$A:$F,4,0)</f>
        <v>Tampa de ferro fundido com escotilha, fab. Montal MON-718</v>
      </c>
      <c r="E2166" s="12" t="str">
        <f>VLOOKUP(B2166,'Insumos e Serviços'!$A:$F,5,0)</f>
        <v>un</v>
      </c>
      <c r="F2166" s="66">
        <v>1</v>
      </c>
      <c r="G2166" s="15">
        <f>VLOOKUP(B2166,'Insumos e Serviços'!$A:$F,6,0)</f>
        <v>78.13</v>
      </c>
      <c r="H2166" s="15">
        <f t="shared" si="274"/>
        <v>78.13</v>
      </c>
    </row>
    <row r="2167" spans="1:8" ht="15" thickTop="1" x14ac:dyDescent="0.2">
      <c r="A2167" s="54"/>
      <c r="B2167" s="79"/>
      <c r="C2167" s="54"/>
      <c r="D2167" s="54"/>
      <c r="E2167" s="54"/>
      <c r="F2167" s="54"/>
      <c r="G2167" s="54"/>
      <c r="H2167" s="54"/>
    </row>
    <row r="2168" spans="1:8" x14ac:dyDescent="0.2">
      <c r="A2168" s="68" t="s">
        <v>1519</v>
      </c>
      <c r="B2168" s="67" t="str">
        <f>VLOOKUP(A2168,'Orçamento Sintético'!$A:$H,2,0)</f>
        <v xml:space="preserve"> MPDFT0408 </v>
      </c>
      <c r="C2168" s="67" t="str">
        <f>VLOOKUP(A2168,'Orçamento Sintético'!$A:$H,3,0)</f>
        <v>Próprio</v>
      </c>
      <c r="D2168" s="68" t="str">
        <f>VLOOKUP(A2168,'Orçamento Sintético'!$A:$H,4,0)</f>
        <v>Copia da SETOP (SPDA-CLIP-005) - Clipes galvanizados, fab. Montal MON-432</v>
      </c>
      <c r="E2168" s="67" t="str">
        <f>VLOOKUP(A2168,'Orçamento Sintético'!$A:$H,5,0)</f>
        <v>un</v>
      </c>
      <c r="F2168" s="113"/>
      <c r="G2168" s="114"/>
      <c r="H2168" s="116">
        <f>SUM(H2169:H2171)</f>
        <v>30.17</v>
      </c>
    </row>
    <row r="2169" spans="1:8" x14ac:dyDescent="0.2">
      <c r="A2169" s="13" t="str">
        <f>VLOOKUP(B2169,'Insumos e Serviços'!$A:$F,3,0)</f>
        <v>Composição</v>
      </c>
      <c r="B2169" s="12" t="s">
        <v>3397</v>
      </c>
      <c r="C2169" s="12" t="str">
        <f>VLOOKUP(B2169,'Insumos e Serviços'!$A:$F,2,0)</f>
        <v>SINAPI</v>
      </c>
      <c r="D2169" s="13" t="str">
        <f>VLOOKUP(B2169,'Insumos e Serviços'!$A:$F,4,0)</f>
        <v>AUXILIAR DE ELETRICISTA COM ENCARGOS COMPLEMENTARES</v>
      </c>
      <c r="E2169" s="12" t="str">
        <f>VLOOKUP(B2169,'Insumos e Serviços'!$A:$F,5,0)</f>
        <v>H</v>
      </c>
      <c r="F2169" s="66">
        <v>0.06</v>
      </c>
      <c r="G2169" s="15">
        <f>VLOOKUP(B2169,'Insumos e Serviços'!$A:$F,6,0)</f>
        <v>18.28</v>
      </c>
      <c r="H2169" s="15">
        <f t="shared" ref="H2169:H2171" si="275">TRUNC(F2169*G2169,2)</f>
        <v>1.0900000000000001</v>
      </c>
    </row>
    <row r="2170" spans="1:8" x14ac:dyDescent="0.2">
      <c r="A2170" s="13" t="str">
        <f>VLOOKUP(B2170,'Insumos e Serviços'!$A:$F,3,0)</f>
        <v>Composição</v>
      </c>
      <c r="B2170" s="12" t="s">
        <v>3399</v>
      </c>
      <c r="C2170" s="12" t="str">
        <f>VLOOKUP(B2170,'Insumos e Serviços'!$A:$F,2,0)</f>
        <v>SINAPI</v>
      </c>
      <c r="D2170" s="13" t="str">
        <f>VLOOKUP(B2170,'Insumos e Serviços'!$A:$F,4,0)</f>
        <v>ELETRICISTA COM ENCARGOS COMPLEMENTARES</v>
      </c>
      <c r="E2170" s="12" t="str">
        <f>VLOOKUP(B2170,'Insumos e Serviços'!$A:$F,5,0)</f>
        <v>H</v>
      </c>
      <c r="F2170" s="66">
        <v>0.06</v>
      </c>
      <c r="G2170" s="15">
        <f>VLOOKUP(B2170,'Insumos e Serviços'!$A:$F,6,0)</f>
        <v>23.44</v>
      </c>
      <c r="H2170" s="15">
        <f t="shared" si="275"/>
        <v>1.4</v>
      </c>
    </row>
    <row r="2171" spans="1:8" ht="23.25" thickBot="1" x14ac:dyDescent="0.25">
      <c r="A2171" s="13" t="str">
        <f>VLOOKUP(B2171,'Insumos e Serviços'!$A:$F,3,0)</f>
        <v>Insumo</v>
      </c>
      <c r="B2171" s="12" t="s">
        <v>2695</v>
      </c>
      <c r="C2171" s="12" t="str">
        <f>VLOOKUP(B2171,'Insumos e Serviços'!$A:$F,2,0)</f>
        <v>SINAPI</v>
      </c>
      <c r="D2171" s="13" t="str">
        <f>VLOOKUP(B2171,'Insumos e Serviços'!$A:$F,4,0)</f>
        <v>GRAMPO METALICO TIPO U PARA HASTE DE ATERRAMENTO DE ATE 5/8'', CONDUTOR DE 10 A 25 MM2</v>
      </c>
      <c r="E2171" s="12" t="str">
        <f>VLOOKUP(B2171,'Insumos e Serviços'!$A:$F,5,0)</f>
        <v>UN</v>
      </c>
      <c r="F2171" s="66">
        <v>1</v>
      </c>
      <c r="G2171" s="15">
        <f>VLOOKUP(B2171,'Insumos e Serviços'!$A:$F,6,0)</f>
        <v>27.68</v>
      </c>
      <c r="H2171" s="15">
        <f t="shared" si="275"/>
        <v>27.68</v>
      </c>
    </row>
    <row r="2172" spans="1:8" ht="15" thickTop="1" x14ac:dyDescent="0.2">
      <c r="A2172" s="54"/>
      <c r="B2172" s="79"/>
      <c r="C2172" s="54"/>
      <c r="D2172" s="54"/>
      <c r="E2172" s="54"/>
      <c r="F2172" s="54"/>
      <c r="G2172" s="54"/>
      <c r="H2172" s="54"/>
    </row>
    <row r="2173" spans="1:8" x14ac:dyDescent="0.2">
      <c r="A2173" s="68" t="s">
        <v>1522</v>
      </c>
      <c r="B2173" s="67" t="str">
        <f>VLOOKUP(A2173,'Orçamento Sintético'!$A:$H,2,0)</f>
        <v xml:space="preserve"> MPDFT0409 </v>
      </c>
      <c r="C2173" s="67" t="str">
        <f>VLOOKUP(A2173,'Orçamento Sintético'!$A:$H,3,0)</f>
        <v>Próprio</v>
      </c>
      <c r="D2173" s="68" t="str">
        <f>VLOOKUP(A2173,'Orçamento Sintético'!$A:$H,4,0)</f>
        <v>Concreto não estrutural, preparo com betoneira, inclusive lançamento</v>
      </c>
      <c r="E2173" s="67" t="str">
        <f>VLOOKUP(A2173,'Orçamento Sintético'!$A:$H,5,0)</f>
        <v>m³</v>
      </c>
      <c r="F2173" s="113"/>
      <c r="G2173" s="114"/>
      <c r="H2173" s="116">
        <f>SUM(H2174:H2175)</f>
        <v>505.18</v>
      </c>
    </row>
    <row r="2174" spans="1:8" ht="22.5" x14ac:dyDescent="0.2">
      <c r="A2174" s="13" t="str">
        <f>VLOOKUP(B2174,'Insumos e Serviços'!$A:$F,3,0)</f>
        <v>Composição</v>
      </c>
      <c r="B2174" s="12" t="s">
        <v>3468</v>
      </c>
      <c r="C2174" s="12" t="str">
        <f>VLOOKUP(B2174,'Insumos e Serviços'!$A:$F,2,0)</f>
        <v>SINAPI</v>
      </c>
      <c r="D2174" s="13" t="str">
        <f>VLOOKUP(B2174,'Insumos e Serviços'!$A:$F,4,0)</f>
        <v>CONCRETO MAGRO PARA LASTRO, TRAÇO 1:4,5:4,5 (CIMENTO/ AREIA MÉDIA/ BRITA 1)  - PREPARO MECÂNICO COM BETONEIRA 400 L. AF_07/2016</v>
      </c>
      <c r="E2174" s="12" t="str">
        <f>VLOOKUP(B2174,'Insumos e Serviços'!$A:$F,5,0)</f>
        <v>m³</v>
      </c>
      <c r="F2174" s="66">
        <v>1</v>
      </c>
      <c r="G2174" s="15">
        <f>VLOOKUP(B2174,'Insumos e Serviços'!$A:$F,6,0)</f>
        <v>323.17</v>
      </c>
      <c r="H2174" s="15">
        <f t="shared" ref="H2174:H2175" si="276">TRUNC(F2174*G2174,2)</f>
        <v>323.17</v>
      </c>
    </row>
    <row r="2175" spans="1:8" ht="23.25" thickBot="1" x14ac:dyDescent="0.25">
      <c r="A2175" s="13" t="str">
        <f>VLOOKUP(B2175,'Insumos e Serviços'!$A:$F,3,0)</f>
        <v>Composição</v>
      </c>
      <c r="B2175" s="12" t="s">
        <v>158</v>
      </c>
      <c r="C2175" s="12" t="str">
        <f>VLOOKUP(B2175,'Insumos e Serviços'!$A:$F,2,0)</f>
        <v>SINAPI</v>
      </c>
      <c r="D2175" s="13" t="str">
        <f>VLOOKUP(B2175,'Insumos e Serviços'!$A:$F,4,0)</f>
        <v>LANÇAMENTO COM USO DE BALDES, ADENSAMENTO E ACABAMENTO DE CONCRETO EM ESTRUTURAS. AF_12/2015</v>
      </c>
      <c r="E2175" s="12" t="str">
        <f>VLOOKUP(B2175,'Insumos e Serviços'!$A:$F,5,0)</f>
        <v>m³</v>
      </c>
      <c r="F2175" s="66">
        <v>1</v>
      </c>
      <c r="G2175" s="15">
        <f>VLOOKUP(B2175,'Insumos e Serviços'!$A:$F,6,0)</f>
        <v>182.01</v>
      </c>
      <c r="H2175" s="15">
        <f t="shared" si="276"/>
        <v>182.01</v>
      </c>
    </row>
    <row r="2176" spans="1:8" ht="15" thickTop="1" x14ac:dyDescent="0.2">
      <c r="A2176" s="54"/>
      <c r="B2176" s="79"/>
      <c r="C2176" s="54"/>
      <c r="D2176" s="54"/>
      <c r="E2176" s="54"/>
      <c r="F2176" s="54"/>
      <c r="G2176" s="54"/>
      <c r="H2176" s="54"/>
    </row>
    <row r="2177" spans="1:8" x14ac:dyDescent="0.2">
      <c r="A2177" s="62" t="s">
        <v>1525</v>
      </c>
      <c r="B2177" s="64"/>
      <c r="C2177" s="62"/>
      <c r="D2177" s="62" t="s">
        <v>1526</v>
      </c>
      <c r="E2177" s="64"/>
      <c r="F2177" s="65"/>
      <c r="G2177" s="63"/>
      <c r="H2177" s="75"/>
    </row>
    <row r="2178" spans="1:8" ht="123.75" x14ac:dyDescent="0.2">
      <c r="A2178" s="68" t="s">
        <v>1527</v>
      </c>
      <c r="B2178" s="67" t="str">
        <f>VLOOKUP(A2178,'Orçamento Sintético'!$A:$H,2,0)</f>
        <v xml:space="preserve"> MPDFT0314 </v>
      </c>
      <c r="C2178" s="67" t="str">
        <f>VLOOKUP(A2178,'Orçamento Sintético'!$A:$H,3,0)</f>
        <v>Próprio</v>
      </c>
      <c r="D2178" s="68" t="str">
        <f>VLOOKUP(A2178,'Orçamento Sintético'!$A:$H,4,0)</f>
        <v>Copia da ORSE (8331) - CONJUNTO NO-BREAK modular, com três módulos de 20kVA/18kW com chaves estáticas e inversores independentes (totalizando 60kVA/54kW instalados), com saída senoidal pura, IGBT, on-line double conversion, 3Φ 380-380Vca a 5 fios, 60Hz, η≥92% a plena carga, dupla entrada, correção de fator de potência na entrada com fp≥0,92, battery hot swapping, com chave estática de desvio (static bypass) por módulo e de chave de desvio de manutenção (maintenance by-pass) com transferência automática de carga conforme necessário; inclusive BANCO DE BATERIAS composto de baterias seladas, estacionárias, reguladas a válvula, livres de manutenção, idêntica fabricação do conjunto no-break 60kVA/54kW, autonomia do conjunto a plena carga com (fp≥0,92) ≥15min, fabricação UPSBR MODULAR S3</v>
      </c>
      <c r="E2178" s="67" t="str">
        <f>VLOOKUP(A2178,'Orçamento Sintético'!$A:$H,5,0)</f>
        <v>un</v>
      </c>
      <c r="F2178" s="113"/>
      <c r="G2178" s="114"/>
      <c r="H2178" s="116">
        <f>SUM(H2179:H2183)</f>
        <v>232071.91999999998</v>
      </c>
    </row>
    <row r="2179" spans="1:8" x14ac:dyDescent="0.2">
      <c r="A2179" s="13" t="str">
        <f>VLOOKUP(B2179,'Insumos e Serviços'!$A:$F,3,0)</f>
        <v>Composição</v>
      </c>
      <c r="B2179" s="12" t="s">
        <v>1703</v>
      </c>
      <c r="C2179" s="12" t="str">
        <f>VLOOKUP(B2179,'Insumos e Serviços'!$A:$F,2,0)</f>
        <v>SINAPI</v>
      </c>
      <c r="D2179" s="13" t="str">
        <f>VLOOKUP(B2179,'Insumos e Serviços'!$A:$F,4,0)</f>
        <v>ENGENHEIRO ELETRICISTA COM ENCARGOS COMPLEMENTARES</v>
      </c>
      <c r="E2179" s="12" t="str">
        <f>VLOOKUP(B2179,'Insumos e Serviços'!$A:$F,5,0)</f>
        <v>H</v>
      </c>
      <c r="F2179" s="66">
        <v>5</v>
      </c>
      <c r="G2179" s="15">
        <f>VLOOKUP(B2179,'Insumos e Serviços'!$A:$F,6,0)</f>
        <v>110.31</v>
      </c>
      <c r="H2179" s="15">
        <f t="shared" ref="H2179:H2183" si="277">TRUNC(F2179*G2179,2)</f>
        <v>551.54999999999995</v>
      </c>
    </row>
    <row r="2180" spans="1:8" x14ac:dyDescent="0.2">
      <c r="A2180" s="13" t="str">
        <f>VLOOKUP(B2180,'Insumos e Serviços'!$A:$F,3,0)</f>
        <v>Composição</v>
      </c>
      <c r="B2180" s="12" t="s">
        <v>3399</v>
      </c>
      <c r="C2180" s="12" t="str">
        <f>VLOOKUP(B2180,'Insumos e Serviços'!$A:$F,2,0)</f>
        <v>SINAPI</v>
      </c>
      <c r="D2180" s="13" t="str">
        <f>VLOOKUP(B2180,'Insumos e Serviços'!$A:$F,4,0)</f>
        <v>ELETRICISTA COM ENCARGOS COMPLEMENTARES</v>
      </c>
      <c r="E2180" s="12" t="str">
        <f>VLOOKUP(B2180,'Insumos e Serviços'!$A:$F,5,0)</f>
        <v>H</v>
      </c>
      <c r="F2180" s="66">
        <v>5</v>
      </c>
      <c r="G2180" s="15">
        <f>VLOOKUP(B2180,'Insumos e Serviços'!$A:$F,6,0)</f>
        <v>23.44</v>
      </c>
      <c r="H2180" s="15">
        <f t="shared" si="277"/>
        <v>117.2</v>
      </c>
    </row>
    <row r="2181" spans="1:8" x14ac:dyDescent="0.2">
      <c r="A2181" s="13" t="str">
        <f>VLOOKUP(B2181,'Insumos e Serviços'!$A:$F,3,0)</f>
        <v>Composição</v>
      </c>
      <c r="B2181" s="12" t="s">
        <v>3397</v>
      </c>
      <c r="C2181" s="12" t="str">
        <f>VLOOKUP(B2181,'Insumos e Serviços'!$A:$F,2,0)</f>
        <v>SINAPI</v>
      </c>
      <c r="D2181" s="13" t="str">
        <f>VLOOKUP(B2181,'Insumos e Serviços'!$A:$F,4,0)</f>
        <v>AUXILIAR DE ELETRICISTA COM ENCARGOS COMPLEMENTARES</v>
      </c>
      <c r="E2181" s="12" t="str">
        <f>VLOOKUP(B2181,'Insumos e Serviços'!$A:$F,5,0)</f>
        <v>H</v>
      </c>
      <c r="F2181" s="66">
        <v>5</v>
      </c>
      <c r="G2181" s="15">
        <f>VLOOKUP(B2181,'Insumos e Serviços'!$A:$F,6,0)</f>
        <v>18.28</v>
      </c>
      <c r="H2181" s="15">
        <f t="shared" si="277"/>
        <v>91.4</v>
      </c>
    </row>
    <row r="2182" spans="1:8" ht="101.25" x14ac:dyDescent="0.2">
      <c r="A2182" s="13" t="str">
        <f>VLOOKUP(B2182,'Insumos e Serviços'!$A:$F,3,0)</f>
        <v>Insumo</v>
      </c>
      <c r="B2182" s="12" t="s">
        <v>3349</v>
      </c>
      <c r="C2182" s="12" t="str">
        <f>VLOOKUP(B2182,'Insumos e Serviços'!$A:$F,2,0)</f>
        <v>Próprio</v>
      </c>
      <c r="D2182" s="13" t="str">
        <f>VLOOKUP(B2182,'Insumos e Serviços'!$A:$F,4,0)</f>
        <v>CONJUNTO NO-BREAK  será modular, com três módulos de 20kVA/18kW com chaves estáticas e inversores independentes (totalizando 60kVA/54kW instalados), com saída senoidal pura, IGBT, on-line double conversion, 3Φ 380-380Vca a 5 fios, 60Hz, η≥92% a plena carga, dupla entrada, correção de fator de potência na entrada com fp≥0,92, medição integrada de grandezas elétricas e de temperatura em true RMS, mostrador LCD e conectividade via Web/SNMP sobre TCP/IP em Ethernet bem como RS-485/MODBUS, battery hot swapping, com chave estática de desvio (static bypass) por módulo e de chave de desvio de manutenção (maintenance by-pass) com transferência automática de carga conforme necessário, fabricação UPSBR MODULAR S3</v>
      </c>
      <c r="E2182" s="12" t="str">
        <f>VLOOKUP(B2182,'Insumos e Serviços'!$A:$F,5,0)</f>
        <v>un</v>
      </c>
      <c r="F2182" s="66">
        <v>1</v>
      </c>
      <c r="G2182" s="15">
        <f>VLOOKUP(B2182,'Insumos e Serviços'!$A:$F,6,0)</f>
        <v>166779.82999999999</v>
      </c>
      <c r="H2182" s="15">
        <f t="shared" si="277"/>
        <v>166779.82999999999</v>
      </c>
    </row>
    <row r="2183" spans="1:8" ht="45.75" thickBot="1" x14ac:dyDescent="0.25">
      <c r="A2183" s="13" t="str">
        <f>VLOOKUP(B2183,'Insumos e Serviços'!$A:$F,3,0)</f>
        <v>Insumo</v>
      </c>
      <c r="B2183" s="12" t="s">
        <v>3319</v>
      </c>
      <c r="C2183" s="12" t="str">
        <f>VLOOKUP(B2183,'Insumos e Serviços'!$A:$F,2,0)</f>
        <v>Próprio</v>
      </c>
      <c r="D2183" s="13" t="str">
        <f>VLOOKUP(B2183,'Insumos e Serviços'!$A:$F,4,0)</f>
        <v>BANCO DE BATERIAS será com baterias seladas, estacionárias, reguladas a válvula, livres de manutenção, com vida útil mínima de 2 anos a 25° C, idêntica fabricação do conjunto no-break 60kVA/54kW, autonomia do conjunto a plena carga com (fp≥0,92) ≥15min, fabricação UPSBR MODULAR S3</v>
      </c>
      <c r="E2183" s="12" t="str">
        <f>VLOOKUP(B2183,'Insumos e Serviços'!$A:$F,5,0)</f>
        <v>un</v>
      </c>
      <c r="F2183" s="66">
        <v>1</v>
      </c>
      <c r="G2183" s="15">
        <f>VLOOKUP(B2183,'Insumos e Serviços'!$A:$F,6,0)</f>
        <v>64531.94</v>
      </c>
      <c r="H2183" s="15">
        <f t="shared" si="277"/>
        <v>64531.94</v>
      </c>
    </row>
    <row r="2184" spans="1:8" ht="15" thickTop="1" x14ac:dyDescent="0.2">
      <c r="A2184" s="54"/>
      <c r="B2184" s="79"/>
      <c r="C2184" s="54"/>
      <c r="D2184" s="54"/>
      <c r="E2184" s="54"/>
      <c r="F2184" s="54"/>
      <c r="G2184" s="54"/>
      <c r="H2184" s="54"/>
    </row>
    <row r="2185" spans="1:8" ht="90" x14ac:dyDescent="0.2">
      <c r="A2185" s="68" t="s">
        <v>1530</v>
      </c>
      <c r="B2185" s="67" t="str">
        <f>VLOOKUP(A2185,'Orçamento Sintético'!$A:$H,2,0)</f>
        <v xml:space="preserve"> MPDFT0315 </v>
      </c>
      <c r="C2185" s="67" t="str">
        <f>VLOOKUP(A2185,'Orçamento Sintético'!$A:$H,3,0)</f>
        <v>Próprio</v>
      </c>
      <c r="D2185" s="68" t="str">
        <f>VLOOKUP(A2185,'Orçamento Sintético'!$A:$H,4,0)</f>
        <v>Copia da CPOS (36.08.110) - GRUPO MOTOR GERADOR (GMG) deverá ser a diesel, para instalação abrigada, com motor 6 cilindros turboalimentado e refrigerado a água, sistema de partida em 12VCC, com tanque de combustível externo em material plástico com capacidade para, no mínimo, 250L de combustível, equipado com chave de transferência automática apropriada com contato seco de status de posição da chave, interface de comunicação serial RS-485 e rede MODBUS, 3Φ 380-380Vca a 5 fios 60Hz, potências elétricas mínimas 181kVA/145kW standby, fabricação Cummins Power</v>
      </c>
      <c r="E2185" s="67" t="str">
        <f>VLOOKUP(A2185,'Orçamento Sintético'!$A:$H,5,0)</f>
        <v>un</v>
      </c>
      <c r="F2185" s="113"/>
      <c r="G2185" s="114"/>
      <c r="H2185" s="116">
        <f>SUM(H2186:H2189)</f>
        <v>105832.48</v>
      </c>
    </row>
    <row r="2186" spans="1:8" x14ac:dyDescent="0.2">
      <c r="A2186" s="13" t="str">
        <f>VLOOKUP(B2186,'Insumos e Serviços'!$A:$F,3,0)</f>
        <v>Composição</v>
      </c>
      <c r="B2186" s="12" t="s">
        <v>3399</v>
      </c>
      <c r="C2186" s="12" t="str">
        <f>VLOOKUP(B2186,'Insumos e Serviços'!$A:$F,2,0)</f>
        <v>SINAPI</v>
      </c>
      <c r="D2186" s="13" t="str">
        <f>VLOOKUP(B2186,'Insumos e Serviços'!$A:$F,4,0)</f>
        <v>ELETRICISTA COM ENCARGOS COMPLEMENTARES</v>
      </c>
      <c r="E2186" s="12" t="str">
        <f>VLOOKUP(B2186,'Insumos e Serviços'!$A:$F,5,0)</f>
        <v>H</v>
      </c>
      <c r="F2186" s="66">
        <v>20</v>
      </c>
      <c r="G2186" s="15">
        <f>VLOOKUP(B2186,'Insumos e Serviços'!$A:$F,6,0)</f>
        <v>23.44</v>
      </c>
      <c r="H2186" s="15">
        <f t="shared" ref="H2186:H2189" si="278">TRUNC(F2186*G2186,2)</f>
        <v>468.8</v>
      </c>
    </row>
    <row r="2187" spans="1:8" x14ac:dyDescent="0.2">
      <c r="A2187" s="13" t="str">
        <f>VLOOKUP(B2187,'Insumos e Serviços'!$A:$F,3,0)</f>
        <v>Composição</v>
      </c>
      <c r="B2187" s="12" t="s">
        <v>3397</v>
      </c>
      <c r="C2187" s="12" t="str">
        <f>VLOOKUP(B2187,'Insumos e Serviços'!$A:$F,2,0)</f>
        <v>SINAPI</v>
      </c>
      <c r="D2187" s="13" t="str">
        <f>VLOOKUP(B2187,'Insumos e Serviços'!$A:$F,4,0)</f>
        <v>AUXILIAR DE ELETRICISTA COM ENCARGOS COMPLEMENTARES</v>
      </c>
      <c r="E2187" s="12" t="str">
        <f>VLOOKUP(B2187,'Insumos e Serviços'!$A:$F,5,0)</f>
        <v>H</v>
      </c>
      <c r="F2187" s="66">
        <v>40</v>
      </c>
      <c r="G2187" s="15">
        <f>VLOOKUP(B2187,'Insumos e Serviços'!$A:$F,6,0)</f>
        <v>18.28</v>
      </c>
      <c r="H2187" s="15">
        <f t="shared" si="278"/>
        <v>731.2</v>
      </c>
    </row>
    <row r="2188" spans="1:8" x14ac:dyDescent="0.2">
      <c r="A2188" s="13" t="str">
        <f>VLOOKUP(B2188,'Insumos e Serviços'!$A:$F,3,0)</f>
        <v>Composição</v>
      </c>
      <c r="B2188" s="12" t="s">
        <v>1703</v>
      </c>
      <c r="C2188" s="12" t="str">
        <f>VLOOKUP(B2188,'Insumos e Serviços'!$A:$F,2,0)</f>
        <v>SINAPI</v>
      </c>
      <c r="D2188" s="13" t="str">
        <f>VLOOKUP(B2188,'Insumos e Serviços'!$A:$F,4,0)</f>
        <v>ENGENHEIRO ELETRICISTA COM ENCARGOS COMPLEMENTARES</v>
      </c>
      <c r="E2188" s="12" t="str">
        <f>VLOOKUP(B2188,'Insumos e Serviços'!$A:$F,5,0)</f>
        <v>H</v>
      </c>
      <c r="F2188" s="66">
        <v>8</v>
      </c>
      <c r="G2188" s="15">
        <f>VLOOKUP(B2188,'Insumos e Serviços'!$A:$F,6,0)</f>
        <v>110.31</v>
      </c>
      <c r="H2188" s="15">
        <f t="shared" si="278"/>
        <v>882.48</v>
      </c>
    </row>
    <row r="2189" spans="1:8" ht="79.5" thickBot="1" x14ac:dyDescent="0.25">
      <c r="A2189" s="13" t="str">
        <f>VLOOKUP(B2189,'Insumos e Serviços'!$A:$F,3,0)</f>
        <v>Insumo</v>
      </c>
      <c r="B2189" s="12" t="s">
        <v>3337</v>
      </c>
      <c r="C2189" s="12" t="str">
        <f>VLOOKUP(B2189,'Insumos e Serviços'!$A:$F,2,0)</f>
        <v>Próprio</v>
      </c>
      <c r="D2189" s="13" t="str">
        <f>VLOOKUP(B2189,'Insumos e Serviços'!$A:$F,4,0)</f>
        <v>GRUPO MOTOR GERADOR (GMG) deverá ser a diesel, para instalação abrigada, com motor 6 cilindros turboalimentado e refrigerado a água, sistema de partida em 12VCC, com tanque de combustível externo em material plástico com capacidade para, no mínimo, 250L de combustível, equipado com chave de transferência automática apropriada com contato seco de status de posição da chave, interface de comunicação serial RS-485 e rede MODBUS, 3Φ 380-380Vca a 5 fios 60Hz, potências elétricas mínimas 181kVA/145kW standby, fabricação Cummins Power</v>
      </c>
      <c r="E2189" s="12" t="str">
        <f>VLOOKUP(B2189,'Insumos e Serviços'!$A:$F,5,0)</f>
        <v>un</v>
      </c>
      <c r="F2189" s="66">
        <v>1</v>
      </c>
      <c r="G2189" s="15">
        <f>VLOOKUP(B2189,'Insumos e Serviços'!$A:$F,6,0)</f>
        <v>103750</v>
      </c>
      <c r="H2189" s="15">
        <f t="shared" si="278"/>
        <v>103750</v>
      </c>
    </row>
    <row r="2190" spans="1:8" ht="15" thickTop="1" x14ac:dyDescent="0.2">
      <c r="A2190" s="54"/>
      <c r="B2190" s="79"/>
      <c r="C2190" s="54"/>
      <c r="D2190" s="54"/>
      <c r="E2190" s="54"/>
      <c r="F2190" s="54"/>
      <c r="G2190" s="54"/>
      <c r="H2190" s="54"/>
    </row>
    <row r="2191" spans="1:8" x14ac:dyDescent="0.2">
      <c r="A2191" s="62" t="s">
        <v>1533</v>
      </c>
      <c r="B2191" s="64"/>
      <c r="C2191" s="62"/>
      <c r="D2191" s="62" t="s">
        <v>1534</v>
      </c>
      <c r="E2191" s="64"/>
      <c r="F2191" s="65"/>
      <c r="G2191" s="63"/>
      <c r="H2191" s="75"/>
    </row>
    <row r="2192" spans="1:8" ht="78.75" x14ac:dyDescent="0.2">
      <c r="A2192" s="68" t="s">
        <v>1535</v>
      </c>
      <c r="B2192" s="67" t="str">
        <f>VLOOKUP(A2192,'Orçamento Sintético'!$A:$H,2,0)</f>
        <v xml:space="preserve"> MPDFT0156 </v>
      </c>
      <c r="C2192" s="67" t="str">
        <f>VLOOKUP(A2192,'Orçamento Sintético'!$A:$H,3,0)</f>
        <v>Próprio</v>
      </c>
      <c r="D2192" s="68" t="str">
        <f>VLOOKUP(A2192,'Orçamento Sintético'!$A:$H,4,0)</f>
        <v>Cópia da CPOS (43.03.510) - Painel fotovoltaico retangular, de silício policristalino, com estrutura em alumínio anodizado e vidro temperado de e≥ 3mm, grau de proteção IP68, DM (CxLxA) 2100x1050x45mm, temperatura de operação máxima 85°C (mínimo), garantia mínima de 10 anos para estrutura, vida útil mínima de 20 anos com potência de saída mínima de 85% da potência nominal no fim do período, com tecnologia para redução de efeito de sombreamento, Canadian Solar HiKu CS3W-395P *.</v>
      </c>
      <c r="E2192" s="67" t="str">
        <f>VLOOKUP(A2192,'Orçamento Sintético'!$A:$H,5,0)</f>
        <v>un</v>
      </c>
      <c r="F2192" s="113"/>
      <c r="G2192" s="114"/>
      <c r="H2192" s="116">
        <f>SUM(H2193:H2197)</f>
        <v>970.52</v>
      </c>
    </row>
    <row r="2193" spans="1:8" x14ac:dyDescent="0.2">
      <c r="A2193" s="13" t="str">
        <f>VLOOKUP(B2193,'Insumos e Serviços'!$A:$F,3,0)</f>
        <v>Composição</v>
      </c>
      <c r="B2193" s="12" t="s">
        <v>3399</v>
      </c>
      <c r="C2193" s="12" t="str">
        <f>VLOOKUP(B2193,'Insumos e Serviços'!$A:$F,2,0)</f>
        <v>SINAPI</v>
      </c>
      <c r="D2193" s="13" t="str">
        <f>VLOOKUP(B2193,'Insumos e Serviços'!$A:$F,4,0)</f>
        <v>ELETRICISTA COM ENCARGOS COMPLEMENTARES</v>
      </c>
      <c r="E2193" s="12" t="str">
        <f>VLOOKUP(B2193,'Insumos e Serviços'!$A:$F,5,0)</f>
        <v>H</v>
      </c>
      <c r="F2193" s="66">
        <v>0.42</v>
      </c>
      <c r="G2193" s="15">
        <f>VLOOKUP(B2193,'Insumos e Serviços'!$A:$F,6,0)</f>
        <v>23.44</v>
      </c>
      <c r="H2193" s="15">
        <f t="shared" ref="H2193:H2197" si="279">TRUNC(F2193*G2193,2)</f>
        <v>9.84</v>
      </c>
    </row>
    <row r="2194" spans="1:8" x14ac:dyDescent="0.2">
      <c r="A2194" s="13" t="str">
        <f>VLOOKUP(B2194,'Insumos e Serviços'!$A:$F,3,0)</f>
        <v>Composição</v>
      </c>
      <c r="B2194" s="12" t="s">
        <v>3393</v>
      </c>
      <c r="C2194" s="12" t="str">
        <f>VLOOKUP(B2194,'Insumos e Serviços'!$A:$F,2,0)</f>
        <v>SINAPI</v>
      </c>
      <c r="D2194" s="13" t="str">
        <f>VLOOKUP(B2194,'Insumos e Serviços'!$A:$F,4,0)</f>
        <v>AUXILIAR DE ENCANADOR OU BOMBEIRO HIDRÁULICO COM ENCARGOS COMPLEMENTARES</v>
      </c>
      <c r="E2194" s="12" t="str">
        <f>VLOOKUP(B2194,'Insumos e Serviços'!$A:$F,5,0)</f>
        <v>H</v>
      </c>
      <c r="F2194" s="66">
        <v>0.85</v>
      </c>
      <c r="G2194" s="15">
        <f>VLOOKUP(B2194,'Insumos e Serviços'!$A:$F,6,0)</f>
        <v>17.78</v>
      </c>
      <c r="H2194" s="15">
        <f t="shared" si="279"/>
        <v>15.11</v>
      </c>
    </row>
    <row r="2195" spans="1:8" x14ac:dyDescent="0.2">
      <c r="A2195" s="13" t="str">
        <f>VLOOKUP(B2195,'Insumos e Serviços'!$A:$F,3,0)</f>
        <v>Composição</v>
      </c>
      <c r="B2195" s="12" t="s">
        <v>3395</v>
      </c>
      <c r="C2195" s="12" t="str">
        <f>VLOOKUP(B2195,'Insumos e Serviços'!$A:$F,2,0)</f>
        <v>SINAPI</v>
      </c>
      <c r="D2195" s="13" t="str">
        <f>VLOOKUP(B2195,'Insumos e Serviços'!$A:$F,4,0)</f>
        <v>ENCANADOR OU BOMBEIRO HIDRÁULICO COM ENCARGOS COMPLEMENTARES</v>
      </c>
      <c r="E2195" s="12" t="str">
        <f>VLOOKUP(B2195,'Insumos e Serviços'!$A:$F,5,0)</f>
        <v>H</v>
      </c>
      <c r="F2195" s="66">
        <v>0.85</v>
      </c>
      <c r="G2195" s="15">
        <f>VLOOKUP(B2195,'Insumos e Serviços'!$A:$F,6,0)</f>
        <v>22.76</v>
      </c>
      <c r="H2195" s="15">
        <f t="shared" si="279"/>
        <v>19.34</v>
      </c>
    </row>
    <row r="2196" spans="1:8" x14ac:dyDescent="0.2">
      <c r="A2196" s="13" t="str">
        <f>VLOOKUP(B2196,'Insumos e Serviços'!$A:$F,3,0)</f>
        <v>Composição</v>
      </c>
      <c r="B2196" s="12" t="s">
        <v>3397</v>
      </c>
      <c r="C2196" s="12" t="str">
        <f>VLOOKUP(B2196,'Insumos e Serviços'!$A:$F,2,0)</f>
        <v>SINAPI</v>
      </c>
      <c r="D2196" s="13" t="str">
        <f>VLOOKUP(B2196,'Insumos e Serviços'!$A:$F,4,0)</f>
        <v>AUXILIAR DE ELETRICISTA COM ENCARGOS COMPLEMENTARES</v>
      </c>
      <c r="E2196" s="12" t="str">
        <f>VLOOKUP(B2196,'Insumos e Serviços'!$A:$F,5,0)</f>
        <v>H</v>
      </c>
      <c r="F2196" s="66">
        <v>0.43</v>
      </c>
      <c r="G2196" s="15">
        <f>VLOOKUP(B2196,'Insumos e Serviços'!$A:$F,6,0)</f>
        <v>18.28</v>
      </c>
      <c r="H2196" s="15">
        <f t="shared" si="279"/>
        <v>7.86</v>
      </c>
    </row>
    <row r="2197" spans="1:8" ht="34.5" thickBot="1" x14ac:dyDescent="0.25">
      <c r="A2197" s="13" t="str">
        <f>VLOOKUP(B2197,'Insumos e Serviços'!$A:$F,3,0)</f>
        <v>Insumo</v>
      </c>
      <c r="B2197" s="12" t="s">
        <v>3360</v>
      </c>
      <c r="C2197" s="12" t="str">
        <f>VLOOKUP(B2197,'Insumos e Serviços'!$A:$F,2,0)</f>
        <v>Próprio</v>
      </c>
      <c r="D2197" s="13" t="str">
        <f>VLOOKUP(B2197,'Insumos e Serviços'!$A:$F,4,0)</f>
        <v>Painel fotovoltaico retangular, de silício, policristalino, com estrutura em alumínio anodizado e vidro temperado de espessura ≥3mm, dimensões máximas (CxLxA) 2100x1050x45mm, referência Canadian Solar HiKu CS3W-395P*.</v>
      </c>
      <c r="E2197" s="12" t="str">
        <f>VLOOKUP(B2197,'Insumos e Serviços'!$A:$F,5,0)</f>
        <v>un</v>
      </c>
      <c r="F2197" s="66">
        <v>1</v>
      </c>
      <c r="G2197" s="15">
        <f>VLOOKUP(B2197,'Insumos e Serviços'!$A:$F,6,0)</f>
        <v>918.37</v>
      </c>
      <c r="H2197" s="15">
        <f t="shared" si="279"/>
        <v>918.37</v>
      </c>
    </row>
    <row r="2198" spans="1:8" ht="15" thickTop="1" x14ac:dyDescent="0.2">
      <c r="A2198" s="54"/>
      <c r="B2198" s="79"/>
      <c r="C2198" s="54"/>
      <c r="D2198" s="54"/>
      <c r="E2198" s="54"/>
      <c r="F2198" s="54"/>
      <c r="G2198" s="54"/>
      <c r="H2198" s="54"/>
    </row>
    <row r="2199" spans="1:8" ht="101.25" x14ac:dyDescent="0.2">
      <c r="A2199" s="68" t="s">
        <v>1538</v>
      </c>
      <c r="B2199" s="67" t="str">
        <f>VLOOKUP(A2199,'Orçamento Sintético'!$A:$H,2,0)</f>
        <v xml:space="preserve"> MPDFT0157 </v>
      </c>
      <c r="C2199" s="67" t="str">
        <f>VLOOKUP(A2199,'Orçamento Sintético'!$A:$H,3,0)</f>
        <v>Próprio</v>
      </c>
      <c r="D2199" s="68" t="str">
        <f>VLOOKUP(A2199,'Orçamento Sintético'!$A:$H,4,0)</f>
        <v>Cópia da SIURB (098248) - Inversor CC/CA sem transformador, com 2 MPPT (Maximum Power Point Tracker), faixa de tensão de entrada de 200Vcc a 800VCC (mínimo), corrente máxima de entrada 25A (mínimo), tensão nominal de saída 220/380VAC 60Hz trifásico com neutro, potência nominal de saída 17,5kVA ou superior, fator de distorção máximo 2%, fator de potência de saída variável, eficiência a 100% da saída maior ou igual a 96% com refrigeração forçada automática, com proteção contra descarga, curto-circuito e inversão de polaridade, comunicação Mdbus RTU via RS485, com datalogger e webserver integrados, fabricação Fronius Symo 17.5-3-M*.</v>
      </c>
      <c r="E2199" s="67" t="str">
        <f>VLOOKUP(A2199,'Orçamento Sintético'!$A:$H,5,0)</f>
        <v>un</v>
      </c>
      <c r="F2199" s="113"/>
      <c r="G2199" s="114"/>
      <c r="H2199" s="116">
        <f>SUM(H2200:H2203)</f>
        <v>21586.080000000002</v>
      </c>
    </row>
    <row r="2200" spans="1:8" x14ac:dyDescent="0.2">
      <c r="A2200" s="13" t="str">
        <f>VLOOKUP(B2200,'Insumos e Serviços'!$A:$F,3,0)</f>
        <v>Composição</v>
      </c>
      <c r="B2200" s="12" t="s">
        <v>3466</v>
      </c>
      <c r="C2200" s="12" t="str">
        <f>VLOOKUP(B2200,'Insumos e Serviços'!$A:$F,2,0)</f>
        <v>SINAPI</v>
      </c>
      <c r="D2200" s="13" t="str">
        <f>VLOOKUP(B2200,'Insumos e Serviços'!$A:$F,4,0)</f>
        <v>ELETROTÉCNICO COM ENCARGOS COMPLEMENTARES</v>
      </c>
      <c r="E2200" s="12" t="str">
        <f>VLOOKUP(B2200,'Insumos e Serviços'!$A:$F,5,0)</f>
        <v>H</v>
      </c>
      <c r="F2200" s="66">
        <v>4</v>
      </c>
      <c r="G2200" s="15">
        <f>VLOOKUP(B2200,'Insumos e Serviços'!$A:$F,6,0)</f>
        <v>31.55</v>
      </c>
      <c r="H2200" s="15">
        <f t="shared" ref="H2200:H2203" si="280">TRUNC(F2200*G2200,2)</f>
        <v>126.2</v>
      </c>
    </row>
    <row r="2201" spans="1:8" x14ac:dyDescent="0.2">
      <c r="A2201" s="13" t="str">
        <f>VLOOKUP(B2201,'Insumos e Serviços'!$A:$F,3,0)</f>
        <v>Composição</v>
      </c>
      <c r="B2201" s="12" t="s">
        <v>3399</v>
      </c>
      <c r="C2201" s="12" t="str">
        <f>VLOOKUP(B2201,'Insumos e Serviços'!$A:$F,2,0)</f>
        <v>SINAPI</v>
      </c>
      <c r="D2201" s="13" t="str">
        <f>VLOOKUP(B2201,'Insumos e Serviços'!$A:$F,4,0)</f>
        <v>ELETRICISTA COM ENCARGOS COMPLEMENTARES</v>
      </c>
      <c r="E2201" s="12" t="str">
        <f>VLOOKUP(B2201,'Insumos e Serviços'!$A:$F,5,0)</f>
        <v>H</v>
      </c>
      <c r="F2201" s="66">
        <v>4</v>
      </c>
      <c r="G2201" s="15">
        <f>VLOOKUP(B2201,'Insumos e Serviços'!$A:$F,6,0)</f>
        <v>23.44</v>
      </c>
      <c r="H2201" s="15">
        <f t="shared" si="280"/>
        <v>93.76</v>
      </c>
    </row>
    <row r="2202" spans="1:8" x14ac:dyDescent="0.2">
      <c r="A2202" s="13" t="str">
        <f>VLOOKUP(B2202,'Insumos e Serviços'!$A:$F,3,0)</f>
        <v>Composição</v>
      </c>
      <c r="B2202" s="12" t="s">
        <v>3397</v>
      </c>
      <c r="C2202" s="12" t="str">
        <f>VLOOKUP(B2202,'Insumos e Serviços'!$A:$F,2,0)</f>
        <v>SINAPI</v>
      </c>
      <c r="D2202" s="13" t="str">
        <f>VLOOKUP(B2202,'Insumos e Serviços'!$A:$F,4,0)</f>
        <v>AUXILIAR DE ELETRICISTA COM ENCARGOS COMPLEMENTARES</v>
      </c>
      <c r="E2202" s="12" t="str">
        <f>VLOOKUP(B2202,'Insumos e Serviços'!$A:$F,5,0)</f>
        <v>H</v>
      </c>
      <c r="F2202" s="66">
        <v>4</v>
      </c>
      <c r="G2202" s="15">
        <f>VLOOKUP(B2202,'Insumos e Serviços'!$A:$F,6,0)</f>
        <v>18.28</v>
      </c>
      <c r="H2202" s="15">
        <f t="shared" si="280"/>
        <v>73.12</v>
      </c>
    </row>
    <row r="2203" spans="1:8" ht="79.5" thickBot="1" x14ac:dyDescent="0.25">
      <c r="A2203" s="13" t="str">
        <f>VLOOKUP(B2203,'Insumos e Serviços'!$A:$F,3,0)</f>
        <v>Insumo</v>
      </c>
      <c r="B2203" s="12" t="s">
        <v>3343</v>
      </c>
      <c r="C2203" s="12" t="str">
        <f>VLOOKUP(B2203,'Insumos e Serviços'!$A:$F,2,0)</f>
        <v>Próprio</v>
      </c>
      <c r="D2203" s="13" t="str">
        <f>VLOOKUP(B2203,'Insumos e Serviços'!$A:$F,4,0)</f>
        <v>Inversor CC/CA sem transformador, com 2 MPPT (Maximum Power Point Tracker), faixa de tensão de entrada de 200Vcc a 800VCC (mínimo), corrente máxima de entrada 25A (mínimo), tensão nominal de saída 220/380VAC 60Hz trifásico com neutro, potência nominal de saída 17,5kVA ou superior, fator de distorção máximo 2%, fator de potência de saída variável, eficiência a 100% da saída maior ou igual a 96% com refrigeração forçada automática, com proteção contra descarga, curto-circuito e inversão de polaridade, comunicação Mdbus RTU via RS485, com datalogger e webserver integrados, fabricação Fronius Symo 17.5-3-M*.</v>
      </c>
      <c r="E2203" s="12" t="str">
        <f>VLOOKUP(B2203,'Insumos e Serviços'!$A:$F,5,0)</f>
        <v>un</v>
      </c>
      <c r="F2203" s="66">
        <v>1</v>
      </c>
      <c r="G2203" s="15">
        <f>VLOOKUP(B2203,'Insumos e Serviços'!$A:$F,6,0)</f>
        <v>21293</v>
      </c>
      <c r="H2203" s="15">
        <f t="shared" si="280"/>
        <v>21293</v>
      </c>
    </row>
    <row r="2204" spans="1:8" ht="15" thickTop="1" x14ac:dyDescent="0.2">
      <c r="A2204" s="54"/>
      <c r="B2204" s="79"/>
      <c r="C2204" s="54"/>
      <c r="D2204" s="54"/>
      <c r="E2204" s="54"/>
      <c r="F2204" s="54"/>
      <c r="G2204" s="54"/>
      <c r="H2204" s="54"/>
    </row>
    <row r="2205" spans="1:8" x14ac:dyDescent="0.2">
      <c r="A2205" s="68" t="s">
        <v>1541</v>
      </c>
      <c r="B2205" s="67" t="str">
        <f>VLOOKUP(A2205,'Orçamento Sintético'!$A:$H,2,0)</f>
        <v xml:space="preserve"> MPDFT0159 </v>
      </c>
      <c r="C2205" s="67" t="str">
        <f>VLOOKUP(A2205,'Orçamento Sintético'!$A:$H,3,0)</f>
        <v>Próprio</v>
      </c>
      <c r="D2205" s="68" t="str">
        <f>VLOOKUP(A2205,'Orçamento Sintético'!$A:$H,4,0)</f>
        <v>QGS-CA-PJBZ - Quadro elétrico geral Solar CA</v>
      </c>
      <c r="E2205" s="67" t="str">
        <f>VLOOKUP(A2205,'Orçamento Sintético'!$A:$H,5,0)</f>
        <v>un</v>
      </c>
      <c r="F2205" s="113"/>
      <c r="G2205" s="114"/>
      <c r="H2205" s="116">
        <f>SUM(H2206:H2209)</f>
        <v>13236.689999999999</v>
      </c>
    </row>
    <row r="2206" spans="1:8" x14ac:dyDescent="0.2">
      <c r="A2206" s="13" t="str">
        <f>VLOOKUP(B2206,'Insumos e Serviços'!$A:$F,3,0)</f>
        <v>Composição</v>
      </c>
      <c r="B2206" s="12" t="s">
        <v>3399</v>
      </c>
      <c r="C2206" s="12" t="str">
        <f>VLOOKUP(B2206,'Insumos e Serviços'!$A:$F,2,0)</f>
        <v>SINAPI</v>
      </c>
      <c r="D2206" s="13" t="str">
        <f>VLOOKUP(B2206,'Insumos e Serviços'!$A:$F,4,0)</f>
        <v>ELETRICISTA COM ENCARGOS COMPLEMENTARES</v>
      </c>
      <c r="E2206" s="12" t="str">
        <f>VLOOKUP(B2206,'Insumos e Serviços'!$A:$F,5,0)</f>
        <v>H</v>
      </c>
      <c r="F2206" s="66">
        <v>4.5</v>
      </c>
      <c r="G2206" s="15">
        <f>VLOOKUP(B2206,'Insumos e Serviços'!$A:$F,6,0)</f>
        <v>23.44</v>
      </c>
      <c r="H2206" s="15">
        <f t="shared" ref="H2206:H2209" si="281">TRUNC(F2206*G2206,2)</f>
        <v>105.48</v>
      </c>
    </row>
    <row r="2207" spans="1:8" x14ac:dyDescent="0.2">
      <c r="A2207" s="13" t="str">
        <f>VLOOKUP(B2207,'Insumos e Serviços'!$A:$F,3,0)</f>
        <v>Composição</v>
      </c>
      <c r="B2207" s="12" t="s">
        <v>3397</v>
      </c>
      <c r="C2207" s="12" t="str">
        <f>VLOOKUP(B2207,'Insumos e Serviços'!$A:$F,2,0)</f>
        <v>SINAPI</v>
      </c>
      <c r="D2207" s="13" t="str">
        <f>VLOOKUP(B2207,'Insumos e Serviços'!$A:$F,4,0)</f>
        <v>AUXILIAR DE ELETRICISTA COM ENCARGOS COMPLEMENTARES</v>
      </c>
      <c r="E2207" s="12" t="str">
        <f>VLOOKUP(B2207,'Insumos e Serviços'!$A:$F,5,0)</f>
        <v>H</v>
      </c>
      <c r="F2207" s="66">
        <v>4.5</v>
      </c>
      <c r="G2207" s="15">
        <f>VLOOKUP(B2207,'Insumos e Serviços'!$A:$F,6,0)</f>
        <v>18.28</v>
      </c>
      <c r="H2207" s="15">
        <f t="shared" si="281"/>
        <v>82.26</v>
      </c>
    </row>
    <row r="2208" spans="1:8" x14ac:dyDescent="0.2">
      <c r="A2208" s="13" t="str">
        <f>VLOOKUP(B2208,'Insumos e Serviços'!$A:$F,3,0)</f>
        <v>Composição</v>
      </c>
      <c r="B2208" s="12" t="s">
        <v>1703</v>
      </c>
      <c r="C2208" s="12" t="str">
        <f>VLOOKUP(B2208,'Insumos e Serviços'!$A:$F,2,0)</f>
        <v>SINAPI</v>
      </c>
      <c r="D2208" s="13" t="str">
        <f>VLOOKUP(B2208,'Insumos e Serviços'!$A:$F,4,0)</f>
        <v>ENGENHEIRO ELETRICISTA COM ENCARGOS COMPLEMENTARES</v>
      </c>
      <c r="E2208" s="12" t="str">
        <f>VLOOKUP(B2208,'Insumos e Serviços'!$A:$F,5,0)</f>
        <v>H</v>
      </c>
      <c r="F2208" s="66">
        <v>4.5</v>
      </c>
      <c r="G2208" s="15">
        <f>VLOOKUP(B2208,'Insumos e Serviços'!$A:$F,6,0)</f>
        <v>110.31</v>
      </c>
      <c r="H2208" s="15">
        <f t="shared" si="281"/>
        <v>496.39</v>
      </c>
    </row>
    <row r="2209" spans="1:8" ht="23.25" thickBot="1" x14ac:dyDescent="0.25">
      <c r="A2209" s="13" t="str">
        <f>VLOOKUP(B2209,'Insumos e Serviços'!$A:$F,3,0)</f>
        <v>Insumo</v>
      </c>
      <c r="B2209" s="12" t="s">
        <v>3160</v>
      </c>
      <c r="C2209" s="12" t="str">
        <f>VLOOKUP(B2209,'Insumos e Serviços'!$A:$F,2,0)</f>
        <v>Próprio</v>
      </c>
      <c r="D2209" s="13" t="str">
        <f>VLOOKUP(B2209,'Insumos e Serviços'!$A:$F,4,0)</f>
        <v>Quadro elétrico QGS-CA  painel de distribuição em chapa metálica, dimensões aproximadas 1830x900x400mm (AxLxP), fabricação Schneider Electric Prisma G*</v>
      </c>
      <c r="E2209" s="12" t="str">
        <f>VLOOKUP(B2209,'Insumos e Serviços'!$A:$F,5,0)</f>
        <v>un</v>
      </c>
      <c r="F2209" s="66">
        <v>1</v>
      </c>
      <c r="G2209" s="15">
        <f>VLOOKUP(B2209,'Insumos e Serviços'!$A:$F,6,0)</f>
        <v>12552.56</v>
      </c>
      <c r="H2209" s="15">
        <f t="shared" si="281"/>
        <v>12552.56</v>
      </c>
    </row>
    <row r="2210" spans="1:8" ht="15" thickTop="1" x14ac:dyDescent="0.2">
      <c r="A2210" s="54"/>
      <c r="B2210" s="79"/>
      <c r="C2210" s="54"/>
      <c r="D2210" s="54"/>
      <c r="E2210" s="54"/>
      <c r="F2210" s="54"/>
      <c r="G2210" s="54"/>
      <c r="H2210" s="54"/>
    </row>
    <row r="2211" spans="1:8" ht="22.5" x14ac:dyDescent="0.2">
      <c r="A2211" s="68" t="s">
        <v>1544</v>
      </c>
      <c r="B2211" s="67" t="str">
        <f>VLOOKUP(A2211,'Orçamento Sintético'!$A:$H,2,0)</f>
        <v xml:space="preserve"> MPDFT0160 </v>
      </c>
      <c r="C2211" s="67" t="str">
        <f>VLOOKUP(A2211,'Orçamento Sintético'!$A:$H,3,0)</f>
        <v>Próprio</v>
      </c>
      <c r="D2211" s="68" t="str">
        <f>VLOOKUP(A2211,'Orçamento Sintético'!$A:$H,4,0)</f>
        <v>Quadro string-box CC externo pequeno (SBE-1,3,4,5,6, e 7), de sobrepor. Fabricação Suntree SHLX-PV2/1</v>
      </c>
      <c r="E2211" s="67" t="str">
        <f>VLOOKUP(A2211,'Orçamento Sintético'!$A:$H,5,0)</f>
        <v>un</v>
      </c>
      <c r="F2211" s="113"/>
      <c r="G2211" s="114"/>
      <c r="H2211" s="116">
        <f>SUM(H2212:H2215)</f>
        <v>961.43999999999994</v>
      </c>
    </row>
    <row r="2212" spans="1:8" x14ac:dyDescent="0.2">
      <c r="A2212" s="13" t="str">
        <f>VLOOKUP(B2212,'Insumos e Serviços'!$A:$F,3,0)</f>
        <v>Composição</v>
      </c>
      <c r="B2212" s="12" t="s">
        <v>3399</v>
      </c>
      <c r="C2212" s="12" t="str">
        <f>VLOOKUP(B2212,'Insumos e Serviços'!$A:$F,2,0)</f>
        <v>SINAPI</v>
      </c>
      <c r="D2212" s="13" t="str">
        <f>VLOOKUP(B2212,'Insumos e Serviços'!$A:$F,4,0)</f>
        <v>ELETRICISTA COM ENCARGOS COMPLEMENTARES</v>
      </c>
      <c r="E2212" s="12" t="str">
        <f>VLOOKUP(B2212,'Insumos e Serviços'!$A:$F,5,0)</f>
        <v>H</v>
      </c>
      <c r="F2212" s="66">
        <v>2</v>
      </c>
      <c r="G2212" s="15">
        <f>VLOOKUP(B2212,'Insumos e Serviços'!$A:$F,6,0)</f>
        <v>23.44</v>
      </c>
      <c r="H2212" s="15">
        <f t="shared" ref="H2212:H2215" si="282">TRUNC(F2212*G2212,2)</f>
        <v>46.88</v>
      </c>
    </row>
    <row r="2213" spans="1:8" x14ac:dyDescent="0.2">
      <c r="A2213" s="13" t="str">
        <f>VLOOKUP(B2213,'Insumos e Serviços'!$A:$F,3,0)</f>
        <v>Composição</v>
      </c>
      <c r="B2213" s="12" t="s">
        <v>1703</v>
      </c>
      <c r="C2213" s="12" t="str">
        <f>VLOOKUP(B2213,'Insumos e Serviços'!$A:$F,2,0)</f>
        <v>SINAPI</v>
      </c>
      <c r="D2213" s="13" t="str">
        <f>VLOOKUP(B2213,'Insumos e Serviços'!$A:$F,4,0)</f>
        <v>ENGENHEIRO ELETRICISTA COM ENCARGOS COMPLEMENTARES</v>
      </c>
      <c r="E2213" s="12" t="str">
        <f>VLOOKUP(B2213,'Insumos e Serviços'!$A:$F,5,0)</f>
        <v>H</v>
      </c>
      <c r="F2213" s="66">
        <v>2</v>
      </c>
      <c r="G2213" s="15">
        <f>VLOOKUP(B2213,'Insumos e Serviços'!$A:$F,6,0)</f>
        <v>110.31</v>
      </c>
      <c r="H2213" s="15">
        <f t="shared" si="282"/>
        <v>220.62</v>
      </c>
    </row>
    <row r="2214" spans="1:8" x14ac:dyDescent="0.2">
      <c r="A2214" s="13" t="str">
        <f>VLOOKUP(B2214,'Insumos e Serviços'!$A:$F,3,0)</f>
        <v>Composição</v>
      </c>
      <c r="B2214" s="12" t="s">
        <v>3397</v>
      </c>
      <c r="C2214" s="12" t="str">
        <f>VLOOKUP(B2214,'Insumos e Serviços'!$A:$F,2,0)</f>
        <v>SINAPI</v>
      </c>
      <c r="D2214" s="13" t="str">
        <f>VLOOKUP(B2214,'Insumos e Serviços'!$A:$F,4,0)</f>
        <v>AUXILIAR DE ELETRICISTA COM ENCARGOS COMPLEMENTARES</v>
      </c>
      <c r="E2214" s="12" t="str">
        <f>VLOOKUP(B2214,'Insumos e Serviços'!$A:$F,5,0)</f>
        <v>H</v>
      </c>
      <c r="F2214" s="66">
        <v>0.5</v>
      </c>
      <c r="G2214" s="15">
        <f>VLOOKUP(B2214,'Insumos e Serviços'!$A:$F,6,0)</f>
        <v>18.28</v>
      </c>
      <c r="H2214" s="15">
        <f t="shared" si="282"/>
        <v>9.14</v>
      </c>
    </row>
    <row r="2215" spans="1:8" ht="15" thickBot="1" x14ac:dyDescent="0.25">
      <c r="A2215" s="13" t="str">
        <f>VLOOKUP(B2215,'Insumos e Serviços'!$A:$F,3,0)</f>
        <v>Insumo</v>
      </c>
      <c r="B2215" s="12" t="s">
        <v>2945</v>
      </c>
      <c r="C2215" s="12" t="str">
        <f>VLOOKUP(B2215,'Insumos e Serviços'!$A:$F,2,0)</f>
        <v>Próprio</v>
      </c>
      <c r="D2215" s="13" t="str">
        <f>VLOOKUP(B2215,'Insumos e Serviços'!$A:$F,4,0)</f>
        <v>Quadro string-box cc externo (SBE), de sobrepor. Fabricação Suntree SHLX-PV2/1*,</v>
      </c>
      <c r="E2215" s="12" t="str">
        <f>VLOOKUP(B2215,'Insumos e Serviços'!$A:$F,5,0)</f>
        <v>un</v>
      </c>
      <c r="F2215" s="66">
        <v>1</v>
      </c>
      <c r="G2215" s="15">
        <f>VLOOKUP(B2215,'Insumos e Serviços'!$A:$F,6,0)</f>
        <v>684.8</v>
      </c>
      <c r="H2215" s="15">
        <f t="shared" si="282"/>
        <v>684.8</v>
      </c>
    </row>
    <row r="2216" spans="1:8" ht="15" thickTop="1" x14ac:dyDescent="0.2">
      <c r="A2216" s="54"/>
      <c r="B2216" s="79"/>
      <c r="C2216" s="54"/>
      <c r="D2216" s="54"/>
      <c r="E2216" s="54"/>
      <c r="F2216" s="54"/>
      <c r="G2216" s="54"/>
      <c r="H2216" s="54"/>
    </row>
    <row r="2217" spans="1:8" ht="22.5" x14ac:dyDescent="0.2">
      <c r="A2217" s="68" t="s">
        <v>1547</v>
      </c>
      <c r="B2217" s="67" t="str">
        <f>VLOOKUP(A2217,'Orçamento Sintético'!$A:$H,2,0)</f>
        <v xml:space="preserve"> MPDFT0165 </v>
      </c>
      <c r="C2217" s="67" t="str">
        <f>VLOOKUP(A2217,'Orçamento Sintético'!$A:$H,3,0)</f>
        <v>Próprio</v>
      </c>
      <c r="D2217" s="68" t="str">
        <f>VLOOKUP(A2217,'Orçamento Sintético'!$A:$H,4,0)</f>
        <v>Quadro string-box CC externo grande (SBE-2A e SBE-2B), de sobrepor. Fabricação Suntree SHLX-PV2/1</v>
      </c>
      <c r="E2217" s="67" t="str">
        <f>VLOOKUP(A2217,'Orçamento Sintético'!$A:$H,5,0)</f>
        <v>un</v>
      </c>
      <c r="F2217" s="113"/>
      <c r="G2217" s="114"/>
      <c r="H2217" s="116">
        <f>SUM(H2218:H2221)</f>
        <v>1376.6399999999999</v>
      </c>
    </row>
    <row r="2218" spans="1:8" x14ac:dyDescent="0.2">
      <c r="A2218" s="13" t="str">
        <f>VLOOKUP(B2218,'Insumos e Serviços'!$A:$F,3,0)</f>
        <v>Composição</v>
      </c>
      <c r="B2218" s="12" t="s">
        <v>3399</v>
      </c>
      <c r="C2218" s="12" t="str">
        <f>VLOOKUP(B2218,'Insumos e Serviços'!$A:$F,2,0)</f>
        <v>SINAPI</v>
      </c>
      <c r="D2218" s="13" t="str">
        <f>VLOOKUP(B2218,'Insumos e Serviços'!$A:$F,4,0)</f>
        <v>ELETRICISTA COM ENCARGOS COMPLEMENTARES</v>
      </c>
      <c r="E2218" s="12" t="str">
        <f>VLOOKUP(B2218,'Insumos e Serviços'!$A:$F,5,0)</f>
        <v>H</v>
      </c>
      <c r="F2218" s="66">
        <v>2</v>
      </c>
      <c r="G2218" s="15">
        <f>VLOOKUP(B2218,'Insumos e Serviços'!$A:$F,6,0)</f>
        <v>23.44</v>
      </c>
      <c r="H2218" s="15">
        <f t="shared" ref="H2218:H2221" si="283">TRUNC(F2218*G2218,2)</f>
        <v>46.88</v>
      </c>
    </row>
    <row r="2219" spans="1:8" x14ac:dyDescent="0.2">
      <c r="A2219" s="13" t="str">
        <f>VLOOKUP(B2219,'Insumos e Serviços'!$A:$F,3,0)</f>
        <v>Composição</v>
      </c>
      <c r="B2219" s="12" t="s">
        <v>1703</v>
      </c>
      <c r="C2219" s="12" t="str">
        <f>VLOOKUP(B2219,'Insumos e Serviços'!$A:$F,2,0)</f>
        <v>SINAPI</v>
      </c>
      <c r="D2219" s="13" t="str">
        <f>VLOOKUP(B2219,'Insumos e Serviços'!$A:$F,4,0)</f>
        <v>ENGENHEIRO ELETRICISTA COM ENCARGOS COMPLEMENTARES</v>
      </c>
      <c r="E2219" s="12" t="str">
        <f>VLOOKUP(B2219,'Insumos e Serviços'!$A:$F,5,0)</f>
        <v>H</v>
      </c>
      <c r="F2219" s="66">
        <v>2</v>
      </c>
      <c r="G2219" s="15">
        <f>VLOOKUP(B2219,'Insumos e Serviços'!$A:$F,6,0)</f>
        <v>110.31</v>
      </c>
      <c r="H2219" s="15">
        <f t="shared" si="283"/>
        <v>220.62</v>
      </c>
    </row>
    <row r="2220" spans="1:8" x14ac:dyDescent="0.2">
      <c r="A2220" s="13" t="str">
        <f>VLOOKUP(B2220,'Insumos e Serviços'!$A:$F,3,0)</f>
        <v>Composição</v>
      </c>
      <c r="B2220" s="12" t="s">
        <v>3397</v>
      </c>
      <c r="C2220" s="12" t="str">
        <f>VLOOKUP(B2220,'Insumos e Serviços'!$A:$F,2,0)</f>
        <v>SINAPI</v>
      </c>
      <c r="D2220" s="13" t="str">
        <f>VLOOKUP(B2220,'Insumos e Serviços'!$A:$F,4,0)</f>
        <v>AUXILIAR DE ELETRICISTA COM ENCARGOS COMPLEMENTARES</v>
      </c>
      <c r="E2220" s="12" t="str">
        <f>VLOOKUP(B2220,'Insumos e Serviços'!$A:$F,5,0)</f>
        <v>H</v>
      </c>
      <c r="F2220" s="66">
        <v>0.5</v>
      </c>
      <c r="G2220" s="15">
        <f>VLOOKUP(B2220,'Insumos e Serviços'!$A:$F,6,0)</f>
        <v>18.28</v>
      </c>
      <c r="H2220" s="15">
        <f t="shared" si="283"/>
        <v>9.14</v>
      </c>
    </row>
    <row r="2221" spans="1:8" ht="23.25" thickBot="1" x14ac:dyDescent="0.25">
      <c r="A2221" s="13" t="str">
        <f>VLOOKUP(B2221,'Insumos e Serviços'!$A:$F,3,0)</f>
        <v>Insumo</v>
      </c>
      <c r="B2221" s="12" t="s">
        <v>2830</v>
      </c>
      <c r="C2221" s="12" t="str">
        <f>VLOOKUP(B2221,'Insumos e Serviços'!$A:$F,2,0)</f>
        <v>Próprio</v>
      </c>
      <c r="D2221" s="13" t="str">
        <f>VLOOKUP(B2221,'Insumos e Serviços'!$A:$F,4,0)</f>
        <v>Quadro string-box CC externo grande (SBE-2A e SBE-2B), de sobrepor. Fabricação Suntree SHLX-PV2/1</v>
      </c>
      <c r="E2221" s="12" t="str">
        <f>VLOOKUP(B2221,'Insumos e Serviços'!$A:$F,5,0)</f>
        <v>un</v>
      </c>
      <c r="F2221" s="66">
        <v>1</v>
      </c>
      <c r="G2221" s="15">
        <f>VLOOKUP(B2221,'Insumos e Serviços'!$A:$F,6,0)</f>
        <v>1100</v>
      </c>
      <c r="H2221" s="15">
        <f t="shared" si="283"/>
        <v>1100</v>
      </c>
    </row>
    <row r="2222" spans="1:8" ht="15" thickTop="1" x14ac:dyDescent="0.2">
      <c r="A2222" s="54"/>
      <c r="B2222" s="79"/>
      <c r="C2222" s="54"/>
      <c r="D2222" s="54"/>
      <c r="E2222" s="54"/>
      <c r="F2222" s="54"/>
      <c r="G2222" s="54"/>
      <c r="H2222" s="54"/>
    </row>
    <row r="2223" spans="1:8" ht="45" x14ac:dyDescent="0.2">
      <c r="A2223" s="68" t="s">
        <v>1550</v>
      </c>
      <c r="B2223" s="67" t="str">
        <f>VLOOKUP(A2223,'Orçamento Sintético'!$A:$H,2,0)</f>
        <v xml:space="preserve"> MPDFT0171 </v>
      </c>
      <c r="C2223" s="67" t="str">
        <f>VLOOKUP(A2223,'Orçamento Sintético'!$A:$H,3,0)</f>
        <v>Próprio</v>
      </c>
      <c r="D2223" s="68" t="str">
        <f>VLOOKUP(A2223,'Orçamento Sintético'!$A:$H,4,0)</f>
        <v>String box interno (SBI) em quadro de distribuição de sobrepor  300x336x150mm, Schneider Pragma PRA20113 e 2 (dois) disjuntores CC bipolares, padrão IEC 60898, 550VCC/32A, 6kA, curva C, para montagem em trilho DIN 35mm, fabricação Suntree SCB2-63DC</v>
      </c>
      <c r="E2223" s="67" t="str">
        <f>VLOOKUP(A2223,'Orçamento Sintético'!$A:$H,5,0)</f>
        <v>un</v>
      </c>
      <c r="F2223" s="113"/>
      <c r="G2223" s="114"/>
      <c r="H2223" s="116">
        <f>SUM(H2224:H2227)</f>
        <v>1238.5899999999999</v>
      </c>
    </row>
    <row r="2224" spans="1:8" x14ac:dyDescent="0.2">
      <c r="A2224" s="13" t="str">
        <f>VLOOKUP(B2224,'Insumos e Serviços'!$A:$F,3,0)</f>
        <v>Composição</v>
      </c>
      <c r="B2224" s="12" t="s">
        <v>3399</v>
      </c>
      <c r="C2224" s="12" t="str">
        <f>VLOOKUP(B2224,'Insumos e Serviços'!$A:$F,2,0)</f>
        <v>SINAPI</v>
      </c>
      <c r="D2224" s="13" t="str">
        <f>VLOOKUP(B2224,'Insumos e Serviços'!$A:$F,4,0)</f>
        <v>ELETRICISTA COM ENCARGOS COMPLEMENTARES</v>
      </c>
      <c r="E2224" s="12" t="str">
        <f>VLOOKUP(B2224,'Insumos e Serviços'!$A:$F,5,0)</f>
        <v>H</v>
      </c>
      <c r="F2224" s="66">
        <v>2</v>
      </c>
      <c r="G2224" s="15">
        <f>VLOOKUP(B2224,'Insumos e Serviços'!$A:$F,6,0)</f>
        <v>23.44</v>
      </c>
      <c r="H2224" s="15">
        <f t="shared" ref="H2224:H2227" si="284">TRUNC(F2224*G2224,2)</f>
        <v>46.88</v>
      </c>
    </row>
    <row r="2225" spans="1:8" x14ac:dyDescent="0.2">
      <c r="A2225" s="13" t="str">
        <f>VLOOKUP(B2225,'Insumos e Serviços'!$A:$F,3,0)</f>
        <v>Composição</v>
      </c>
      <c r="B2225" s="12" t="s">
        <v>1703</v>
      </c>
      <c r="C2225" s="12" t="str">
        <f>VLOOKUP(B2225,'Insumos e Serviços'!$A:$F,2,0)</f>
        <v>SINAPI</v>
      </c>
      <c r="D2225" s="13" t="str">
        <f>VLOOKUP(B2225,'Insumos e Serviços'!$A:$F,4,0)</f>
        <v>ENGENHEIRO ELETRICISTA COM ENCARGOS COMPLEMENTARES</v>
      </c>
      <c r="E2225" s="12" t="str">
        <f>VLOOKUP(B2225,'Insumos e Serviços'!$A:$F,5,0)</f>
        <v>H</v>
      </c>
      <c r="F2225" s="66">
        <v>0.5</v>
      </c>
      <c r="G2225" s="15">
        <f>VLOOKUP(B2225,'Insumos e Serviços'!$A:$F,6,0)</f>
        <v>110.31</v>
      </c>
      <c r="H2225" s="15">
        <f t="shared" si="284"/>
        <v>55.15</v>
      </c>
    </row>
    <row r="2226" spans="1:8" x14ac:dyDescent="0.2">
      <c r="A2226" s="13" t="str">
        <f>VLOOKUP(B2226,'Insumos e Serviços'!$A:$F,3,0)</f>
        <v>Composição</v>
      </c>
      <c r="B2226" s="12" t="s">
        <v>3397</v>
      </c>
      <c r="C2226" s="12" t="str">
        <f>VLOOKUP(B2226,'Insumos e Serviços'!$A:$F,2,0)</f>
        <v>SINAPI</v>
      </c>
      <c r="D2226" s="13" t="str">
        <f>VLOOKUP(B2226,'Insumos e Serviços'!$A:$F,4,0)</f>
        <v>AUXILIAR DE ELETRICISTA COM ENCARGOS COMPLEMENTARES</v>
      </c>
      <c r="E2226" s="12" t="str">
        <f>VLOOKUP(B2226,'Insumos e Serviços'!$A:$F,5,0)</f>
        <v>H</v>
      </c>
      <c r="F2226" s="66">
        <v>2</v>
      </c>
      <c r="G2226" s="15">
        <f>VLOOKUP(B2226,'Insumos e Serviços'!$A:$F,6,0)</f>
        <v>18.28</v>
      </c>
      <c r="H2226" s="15">
        <f t="shared" si="284"/>
        <v>36.56</v>
      </c>
    </row>
    <row r="2227" spans="1:8" ht="15" thickBot="1" x14ac:dyDescent="0.25">
      <c r="A2227" s="13" t="str">
        <f>VLOOKUP(B2227,'Insumos e Serviços'!$A:$F,3,0)</f>
        <v>Insumo</v>
      </c>
      <c r="B2227" s="12" t="s">
        <v>3075</v>
      </c>
      <c r="C2227" s="12" t="str">
        <f>VLOOKUP(B2227,'Insumos e Serviços'!$A:$F,2,0)</f>
        <v>Próprio</v>
      </c>
      <c r="D2227" s="13" t="str">
        <f>VLOOKUP(B2227,'Insumos e Serviços'!$A:$F,4,0)</f>
        <v>Quadro string-box cc interno (SBI), de sobrepor. Fabricação. Suntree SCB2-63DC*</v>
      </c>
      <c r="E2227" s="12" t="str">
        <f>VLOOKUP(B2227,'Insumos e Serviços'!$A:$F,5,0)</f>
        <v>un</v>
      </c>
      <c r="F2227" s="66">
        <v>1</v>
      </c>
      <c r="G2227" s="15">
        <f>VLOOKUP(B2227,'Insumos e Serviços'!$A:$F,6,0)</f>
        <v>1100</v>
      </c>
      <c r="H2227" s="15">
        <f t="shared" si="284"/>
        <v>1100</v>
      </c>
    </row>
    <row r="2228" spans="1:8" ht="15" thickTop="1" x14ac:dyDescent="0.2">
      <c r="A2228" s="54"/>
      <c r="B2228" s="79"/>
      <c r="C2228" s="54"/>
      <c r="D2228" s="54"/>
      <c r="E2228" s="54"/>
      <c r="F2228" s="54"/>
      <c r="G2228" s="54"/>
      <c r="H2228" s="54"/>
    </row>
    <row r="2229" spans="1:8" x14ac:dyDescent="0.2">
      <c r="A2229" s="68" t="s">
        <v>1553</v>
      </c>
      <c r="B2229" s="67" t="str">
        <f>VLOOKUP(A2229,'Orçamento Sintético'!$A:$H,2,0)</f>
        <v xml:space="preserve"> MPDFT0265 </v>
      </c>
      <c r="C2229" s="67" t="str">
        <f>VLOOKUP(A2229,'Orçamento Sintético'!$A:$H,3,0)</f>
        <v>Próprio</v>
      </c>
      <c r="D2229" s="68" t="str">
        <f>VLOOKUP(A2229,'Orçamento Sintético'!$A:$H,4,0)</f>
        <v>Copia da ORSE (698) - Fornecimento e colocação de anilha para identificação</v>
      </c>
      <c r="E2229" s="67" t="str">
        <f>VLOOKUP(A2229,'Orçamento Sintético'!$A:$H,5,0)</f>
        <v>mil</v>
      </c>
      <c r="F2229" s="113"/>
      <c r="G2229" s="114"/>
      <c r="H2229" s="116">
        <f>SUM(H2230:H2231)</f>
        <v>654.84</v>
      </c>
    </row>
    <row r="2230" spans="1:8" x14ac:dyDescent="0.2">
      <c r="A2230" s="13" t="str">
        <f>VLOOKUP(B2230,'Insumos e Serviços'!$A:$F,3,0)</f>
        <v>Composição</v>
      </c>
      <c r="B2230" s="12" t="s">
        <v>3397</v>
      </c>
      <c r="C2230" s="12" t="str">
        <f>VLOOKUP(B2230,'Insumos e Serviços'!$A:$F,2,0)</f>
        <v>SINAPI</v>
      </c>
      <c r="D2230" s="13" t="str">
        <f>VLOOKUP(B2230,'Insumos e Serviços'!$A:$F,4,0)</f>
        <v>AUXILIAR DE ELETRICISTA COM ENCARGOS COMPLEMENTARES</v>
      </c>
      <c r="E2230" s="12" t="str">
        <f>VLOOKUP(B2230,'Insumos e Serviços'!$A:$F,5,0)</f>
        <v>H</v>
      </c>
      <c r="F2230" s="66">
        <v>33</v>
      </c>
      <c r="G2230" s="15">
        <f>VLOOKUP(B2230,'Insumos e Serviços'!$A:$F,6,0)</f>
        <v>18.28</v>
      </c>
      <c r="H2230" s="15">
        <f t="shared" ref="H2230:H2231" si="285">TRUNC(F2230*G2230,2)</f>
        <v>603.24</v>
      </c>
    </row>
    <row r="2231" spans="1:8" ht="23.25" thickBot="1" x14ac:dyDescent="0.25">
      <c r="A2231" s="13" t="str">
        <f>VLOOKUP(B2231,'Insumos e Serviços'!$A:$F,3,0)</f>
        <v>Insumo</v>
      </c>
      <c r="B2231" s="12" t="s">
        <v>2638</v>
      </c>
      <c r="C2231" s="12" t="str">
        <f>VLOOKUP(B2231,'Insumos e Serviços'!$A:$F,2,0)</f>
        <v>Próprio</v>
      </c>
      <c r="D2231" s="13" t="str">
        <f>VLOOKUP(B2231,'Insumos e Serviços'!$A:$F,4,0)</f>
        <v>Marcadores tipo anilha aberta com garra em PVC, Ø6mm, fab. Hellerman Tyton 1000 unidades, mod. WIC W3</v>
      </c>
      <c r="E2231" s="12" t="str">
        <f>VLOOKUP(B2231,'Insumos e Serviços'!$A:$F,5,0)</f>
        <v>cx</v>
      </c>
      <c r="F2231" s="66">
        <v>1</v>
      </c>
      <c r="G2231" s="15">
        <f>VLOOKUP(B2231,'Insumos e Serviços'!$A:$F,6,0)</f>
        <v>51.6</v>
      </c>
      <c r="H2231" s="15">
        <f t="shared" si="285"/>
        <v>51.6</v>
      </c>
    </row>
    <row r="2232" spans="1:8" ht="15" thickTop="1" x14ac:dyDescent="0.2">
      <c r="A2232" s="54"/>
      <c r="B2232" s="79"/>
      <c r="C2232" s="54"/>
      <c r="D2232" s="54"/>
      <c r="E2232" s="54"/>
      <c r="F2232" s="54"/>
      <c r="G2232" s="54"/>
      <c r="H2232" s="54"/>
    </row>
    <row r="2233" spans="1:8" ht="33.75" x14ac:dyDescent="0.2">
      <c r="A2233" s="68" t="s">
        <v>1554</v>
      </c>
      <c r="B2233" s="67" t="str">
        <f>VLOOKUP(A2233,'Orçamento Sintético'!$A:$H,2,0)</f>
        <v xml:space="preserve"> MPDFT0184 </v>
      </c>
      <c r="C2233" s="67" t="str">
        <f>VLOOKUP(A2233,'Orçamento Sintético'!$A:$H,3,0)</f>
        <v>Próprio</v>
      </c>
      <c r="D2233" s="68" t="str">
        <f>VLOOKUP(A2233,'Orçamento Sintético'!$A:$H,4,0)</f>
        <v>Copia da Sinapi (92988) - Cabo Elétrico, 50mm², de cobre flexível, têmpera mole, encordoamento classe 5, isolação termofixa em dupla camada de borracha etilenopropileno HEPR 90°C O,6/1KV. Fabricação Prysmian linha Eprotenax Gsette</v>
      </c>
      <c r="E2233" s="67" t="str">
        <f>VLOOKUP(A2233,'Orçamento Sintético'!$A:$H,5,0)</f>
        <v>M</v>
      </c>
      <c r="F2233" s="113"/>
      <c r="G2233" s="114"/>
      <c r="H2233" s="116">
        <f>SUM(H2234:H2236)</f>
        <v>48.379999999999995</v>
      </c>
    </row>
    <row r="2234" spans="1:8" x14ac:dyDescent="0.2">
      <c r="A2234" s="13" t="str">
        <f>VLOOKUP(B2234,'Insumos e Serviços'!$A:$F,3,0)</f>
        <v>Composição</v>
      </c>
      <c r="B2234" s="12" t="s">
        <v>3399</v>
      </c>
      <c r="C2234" s="12" t="str">
        <f>VLOOKUP(B2234,'Insumos e Serviços'!$A:$F,2,0)</f>
        <v>SINAPI</v>
      </c>
      <c r="D2234" s="13" t="str">
        <f>VLOOKUP(B2234,'Insumos e Serviços'!$A:$F,4,0)</f>
        <v>ELETRICISTA COM ENCARGOS COMPLEMENTARES</v>
      </c>
      <c r="E2234" s="12" t="str">
        <f>VLOOKUP(B2234,'Insumos e Serviços'!$A:$F,5,0)</f>
        <v>H</v>
      </c>
      <c r="F2234" s="66">
        <v>8.6999999999999994E-2</v>
      </c>
      <c r="G2234" s="15">
        <f>VLOOKUP(B2234,'Insumos e Serviços'!$A:$F,6,0)</f>
        <v>23.44</v>
      </c>
      <c r="H2234" s="15">
        <f t="shared" ref="H2234:H2236" si="286">TRUNC(F2234*G2234,2)</f>
        <v>2.0299999999999998</v>
      </c>
    </row>
    <row r="2235" spans="1:8" x14ac:dyDescent="0.2">
      <c r="A2235" s="13" t="str">
        <f>VLOOKUP(B2235,'Insumos e Serviços'!$A:$F,3,0)</f>
        <v>Composição</v>
      </c>
      <c r="B2235" s="12" t="s">
        <v>3397</v>
      </c>
      <c r="C2235" s="12" t="str">
        <f>VLOOKUP(B2235,'Insumos e Serviços'!$A:$F,2,0)</f>
        <v>SINAPI</v>
      </c>
      <c r="D2235" s="13" t="str">
        <f>VLOOKUP(B2235,'Insumos e Serviços'!$A:$F,4,0)</f>
        <v>AUXILIAR DE ELETRICISTA COM ENCARGOS COMPLEMENTARES</v>
      </c>
      <c r="E2235" s="12" t="str">
        <f>VLOOKUP(B2235,'Insumos e Serviços'!$A:$F,5,0)</f>
        <v>H</v>
      </c>
      <c r="F2235" s="66">
        <v>8.6999999999999994E-2</v>
      </c>
      <c r="G2235" s="15">
        <f>VLOOKUP(B2235,'Insumos e Serviços'!$A:$F,6,0)</f>
        <v>18.28</v>
      </c>
      <c r="H2235" s="15">
        <f t="shared" si="286"/>
        <v>1.59</v>
      </c>
    </row>
    <row r="2236" spans="1:8" ht="34.5" thickBot="1" x14ac:dyDescent="0.25">
      <c r="A2236" s="13" t="str">
        <f>VLOOKUP(B2236,'Insumos e Serviços'!$A:$F,3,0)</f>
        <v>Insumo</v>
      </c>
      <c r="B2236" s="12" t="s">
        <v>3016</v>
      </c>
      <c r="C2236" s="12" t="str">
        <f>VLOOKUP(B2236,'Insumos e Serviços'!$A:$F,2,0)</f>
        <v>Próprio</v>
      </c>
      <c r="D2236" s="13" t="str">
        <f>VLOOKUP(B2236,'Insumos e Serviços'!$A:$F,4,0)</f>
        <v>Cabo Elétrico CA, 50mm², de cobre flexível, têmpera mole, encordoamento classe 5, isolação termofixa em dupla camada de borracha etilenopropileno HEPR 90°C O,6/1KV. Fabricação Prysmian linha Eprotenax Gsette*.</v>
      </c>
      <c r="E2236" s="12" t="str">
        <f>VLOOKUP(B2236,'Insumos e Serviços'!$A:$F,5,0)</f>
        <v>m</v>
      </c>
      <c r="F2236" s="66">
        <v>1.0149999999999999</v>
      </c>
      <c r="G2236" s="15">
        <f>VLOOKUP(B2236,'Insumos e Serviços'!$A:$F,6,0)</f>
        <v>44.1</v>
      </c>
      <c r="H2236" s="15">
        <f t="shared" si="286"/>
        <v>44.76</v>
      </c>
    </row>
    <row r="2237" spans="1:8" ht="15" thickTop="1" x14ac:dyDescent="0.2">
      <c r="A2237" s="54"/>
      <c r="B2237" s="79"/>
      <c r="C2237" s="54"/>
      <c r="D2237" s="54"/>
      <c r="E2237" s="54"/>
      <c r="F2237" s="54"/>
      <c r="G2237" s="54"/>
      <c r="H2237" s="54"/>
    </row>
    <row r="2238" spans="1:8" ht="33.75" x14ac:dyDescent="0.2">
      <c r="A2238" s="68" t="s">
        <v>1556</v>
      </c>
      <c r="B2238" s="67" t="str">
        <f>VLOOKUP(A2238,'Orçamento Sintético'!$A:$H,2,0)</f>
        <v xml:space="preserve"> MPDFT0262 </v>
      </c>
      <c r="C2238" s="67" t="str">
        <f>VLOOKUP(A2238,'Orçamento Sintético'!$A:$H,3,0)</f>
        <v>Próprio</v>
      </c>
      <c r="D2238" s="68" t="str">
        <f>VLOOKUP(A2238,'Orçamento Sintético'!$A:$H,4,0)</f>
        <v>Copia da SINAPI (92992) - Cabo Elétrico CA, 95mm², de cobre flexível, têmpera mole, encordoamento classe 5, isolação termofixa em dupla camada de borracha etilenopropileno HEPR 90°C O,6/1KV. Fabricação Prysmian linha Eprotenax Gsette</v>
      </c>
      <c r="E2238" s="67" t="str">
        <f>VLOOKUP(A2238,'Orçamento Sintético'!$A:$H,5,0)</f>
        <v>M</v>
      </c>
      <c r="F2238" s="113"/>
      <c r="G2238" s="114"/>
      <c r="H2238" s="116">
        <f>SUM(H2239:H2242)</f>
        <v>86.42</v>
      </c>
    </row>
    <row r="2239" spans="1:8" x14ac:dyDescent="0.2">
      <c r="A2239" s="13" t="str">
        <f>VLOOKUP(B2239,'Insumos e Serviços'!$A:$F,3,0)</f>
        <v>Composição</v>
      </c>
      <c r="B2239" s="12" t="s">
        <v>3397</v>
      </c>
      <c r="C2239" s="12" t="str">
        <f>VLOOKUP(B2239,'Insumos e Serviços'!$A:$F,2,0)</f>
        <v>SINAPI</v>
      </c>
      <c r="D2239" s="13" t="str">
        <f>VLOOKUP(B2239,'Insumos e Serviços'!$A:$F,4,0)</f>
        <v>AUXILIAR DE ELETRICISTA COM ENCARGOS COMPLEMENTARES</v>
      </c>
      <c r="E2239" s="12" t="str">
        <f>VLOOKUP(B2239,'Insumos e Serviços'!$A:$F,5,0)</f>
        <v>H</v>
      </c>
      <c r="F2239" s="66">
        <v>0.128</v>
      </c>
      <c r="G2239" s="15">
        <f>VLOOKUP(B2239,'Insumos e Serviços'!$A:$F,6,0)</f>
        <v>18.28</v>
      </c>
      <c r="H2239" s="15">
        <f t="shared" ref="H2239:H2242" si="287">TRUNC(F2239*G2239,2)</f>
        <v>2.33</v>
      </c>
    </row>
    <row r="2240" spans="1:8" x14ac:dyDescent="0.2">
      <c r="A2240" s="13" t="str">
        <f>VLOOKUP(B2240,'Insumos e Serviços'!$A:$F,3,0)</f>
        <v>Composição</v>
      </c>
      <c r="B2240" s="12" t="s">
        <v>3399</v>
      </c>
      <c r="C2240" s="12" t="str">
        <f>VLOOKUP(B2240,'Insumos e Serviços'!$A:$F,2,0)</f>
        <v>SINAPI</v>
      </c>
      <c r="D2240" s="13" t="str">
        <f>VLOOKUP(B2240,'Insumos e Serviços'!$A:$F,4,0)</f>
        <v>ELETRICISTA COM ENCARGOS COMPLEMENTARES</v>
      </c>
      <c r="E2240" s="12" t="str">
        <f>VLOOKUP(B2240,'Insumos e Serviços'!$A:$F,5,0)</f>
        <v>H</v>
      </c>
      <c r="F2240" s="66">
        <v>0.128</v>
      </c>
      <c r="G2240" s="15">
        <f>VLOOKUP(B2240,'Insumos e Serviços'!$A:$F,6,0)</f>
        <v>23.44</v>
      </c>
      <c r="H2240" s="15">
        <f t="shared" si="287"/>
        <v>3</v>
      </c>
    </row>
    <row r="2241" spans="1:8" x14ac:dyDescent="0.2">
      <c r="A2241" s="13" t="str">
        <f>VLOOKUP(B2241,'Insumos e Serviços'!$A:$F,3,0)</f>
        <v>Insumo</v>
      </c>
      <c r="B2241" s="12" t="s">
        <v>2623</v>
      </c>
      <c r="C2241" s="12" t="str">
        <f>VLOOKUP(B2241,'Insumos e Serviços'!$A:$F,2,0)</f>
        <v>SINAPI</v>
      </c>
      <c r="D2241" s="13" t="str">
        <f>VLOOKUP(B2241,'Insumos e Serviços'!$A:$F,4,0)</f>
        <v>FITA ISOLANTE ADESIVA ANTICHAMA, USO ATE 750 V, EM ROLO DE 19 MM X 5 M</v>
      </c>
      <c r="E2241" s="12" t="str">
        <f>VLOOKUP(B2241,'Insumos e Serviços'!$A:$F,5,0)</f>
        <v>UN</v>
      </c>
      <c r="F2241" s="66">
        <v>8.9999999999999993E-3</v>
      </c>
      <c r="G2241" s="15">
        <f>VLOOKUP(B2241,'Insumos e Serviços'!$A:$F,6,0)</f>
        <v>3.47</v>
      </c>
      <c r="H2241" s="15">
        <f t="shared" si="287"/>
        <v>0.03</v>
      </c>
    </row>
    <row r="2242" spans="1:8" ht="34.5" thickBot="1" x14ac:dyDescent="0.25">
      <c r="A2242" s="13" t="str">
        <f>VLOOKUP(B2242,'Insumos e Serviços'!$A:$F,3,0)</f>
        <v>Insumo</v>
      </c>
      <c r="B2242" s="12" t="s">
        <v>3194</v>
      </c>
      <c r="C2242" s="12" t="str">
        <f>VLOOKUP(B2242,'Insumos e Serviços'!$A:$F,2,0)</f>
        <v>Próprio</v>
      </c>
      <c r="D2242" s="13" t="str">
        <f>VLOOKUP(B2242,'Insumos e Serviços'!$A:$F,4,0)</f>
        <v>Cabo Elétrico CA, 95mm², de cobre flexível, têmpera mole, encordoamento classe 5, isolação termofixa em dupla camada de borracha etilenopropileno HEPR 90°C O,6/1KV. Fabricação Prysmian linha Eprotenax Gsette*.</v>
      </c>
      <c r="E2242" s="12" t="str">
        <f>VLOOKUP(B2242,'Insumos e Serviços'!$A:$F,5,0)</f>
        <v>m</v>
      </c>
      <c r="F2242" s="66">
        <v>1.0149999999999999</v>
      </c>
      <c r="G2242" s="15">
        <f>VLOOKUP(B2242,'Insumos e Serviços'!$A:$F,6,0)</f>
        <v>79.87</v>
      </c>
      <c r="H2242" s="15">
        <f t="shared" si="287"/>
        <v>81.06</v>
      </c>
    </row>
    <row r="2243" spans="1:8" ht="15" thickTop="1" x14ac:dyDescent="0.2">
      <c r="A2243" s="54"/>
      <c r="B2243" s="79"/>
      <c r="C2243" s="54"/>
      <c r="D2243" s="54"/>
      <c r="E2243" s="54"/>
      <c r="F2243" s="54"/>
      <c r="G2243" s="54"/>
      <c r="H2243" s="54"/>
    </row>
    <row r="2244" spans="1:8" ht="45" x14ac:dyDescent="0.2">
      <c r="A2244" s="68" t="s">
        <v>1559</v>
      </c>
      <c r="B2244" s="67" t="str">
        <f>VLOOKUP(A2244,'Orçamento Sintético'!$A:$H,2,0)</f>
        <v xml:space="preserve"> MPDFT0560 </v>
      </c>
      <c r="C2244" s="67" t="str">
        <f>VLOOKUP(A2244,'Orçamento Sintético'!$A:$H,3,0)</f>
        <v>Próprio</v>
      </c>
      <c r="D2244" s="68" t="str">
        <f>VLOOKUP(A2244,'Orçamento Sintético'!$A:$H,4,0)</f>
        <v>Copia da SBC (063214) - Cabo Elétrico CC, 6mm², de cobre flexível, têmpera mole, encordoamento classe 5, isolação termofixa antichama sem chumbo, tensão de operação 1,8kV, temperatura de operação de 90°C (mínimo). Fabricação Prysmian linha Afumex Solar</v>
      </c>
      <c r="E2244" s="67" t="str">
        <f>VLOOKUP(A2244,'Orçamento Sintético'!$A:$H,5,0)</f>
        <v>M</v>
      </c>
      <c r="F2244" s="113"/>
      <c r="G2244" s="114"/>
      <c r="H2244" s="116">
        <f>SUM(H2245:H2247)</f>
        <v>9.16</v>
      </c>
    </row>
    <row r="2245" spans="1:8" x14ac:dyDescent="0.2">
      <c r="A2245" s="13" t="str">
        <f>VLOOKUP(B2245,'Insumos e Serviços'!$A:$F,3,0)</f>
        <v>Composição</v>
      </c>
      <c r="B2245" s="12" t="s">
        <v>3399</v>
      </c>
      <c r="C2245" s="12" t="str">
        <f>VLOOKUP(B2245,'Insumos e Serviços'!$A:$F,2,0)</f>
        <v>SINAPI</v>
      </c>
      <c r="D2245" s="13" t="str">
        <f>VLOOKUP(B2245,'Insumos e Serviços'!$A:$F,4,0)</f>
        <v>ELETRICISTA COM ENCARGOS COMPLEMENTARES</v>
      </c>
      <c r="E2245" s="12" t="str">
        <f>VLOOKUP(B2245,'Insumos e Serviços'!$A:$F,5,0)</f>
        <v>H</v>
      </c>
      <c r="F2245" s="66">
        <v>1.9E-2</v>
      </c>
      <c r="G2245" s="15">
        <f>VLOOKUP(B2245,'Insumos e Serviços'!$A:$F,6,0)</f>
        <v>23.44</v>
      </c>
      <c r="H2245" s="15">
        <f t="shared" ref="H2245:H2247" si="288">TRUNC(F2245*G2245,2)</f>
        <v>0.44</v>
      </c>
    </row>
    <row r="2246" spans="1:8" x14ac:dyDescent="0.2">
      <c r="A2246" s="13" t="str">
        <f>VLOOKUP(B2246,'Insumos e Serviços'!$A:$F,3,0)</f>
        <v>Composição</v>
      </c>
      <c r="B2246" s="12" t="s">
        <v>3397</v>
      </c>
      <c r="C2246" s="12" t="str">
        <f>VLOOKUP(B2246,'Insumos e Serviços'!$A:$F,2,0)</f>
        <v>SINAPI</v>
      </c>
      <c r="D2246" s="13" t="str">
        <f>VLOOKUP(B2246,'Insumos e Serviços'!$A:$F,4,0)</f>
        <v>AUXILIAR DE ELETRICISTA COM ENCARGOS COMPLEMENTARES</v>
      </c>
      <c r="E2246" s="12" t="str">
        <f>VLOOKUP(B2246,'Insumos e Serviços'!$A:$F,5,0)</f>
        <v>H</v>
      </c>
      <c r="F2246" s="66">
        <v>1.9E-2</v>
      </c>
      <c r="G2246" s="15">
        <f>VLOOKUP(B2246,'Insumos e Serviços'!$A:$F,6,0)</f>
        <v>18.28</v>
      </c>
      <c r="H2246" s="15">
        <f t="shared" si="288"/>
        <v>0.34</v>
      </c>
    </row>
    <row r="2247" spans="1:8" ht="34.5" thickBot="1" x14ac:dyDescent="0.25">
      <c r="A2247" s="13" t="str">
        <f>VLOOKUP(B2247,'Insumos e Serviços'!$A:$F,3,0)</f>
        <v>Insumo</v>
      </c>
      <c r="B2247" s="12" t="s">
        <v>3248</v>
      </c>
      <c r="C2247" s="12" t="str">
        <f>VLOOKUP(B2247,'Insumos e Serviços'!$A:$F,2,0)</f>
        <v>Próprio</v>
      </c>
      <c r="D2247" s="13" t="str">
        <f>VLOOKUP(B2247,'Insumos e Serviços'!$A:$F,4,0)</f>
        <v>Cabo Elétrico CC, 6mm², de cobre flexível, têmpera mole, encordoamento classe 5, isolação termofixa antichama sem chumbo, tensão de operação 1,8kV, temperatura de operação de 90°C (mínimo). Fabricação Prysmian linha Afumex Solar*.</v>
      </c>
      <c r="E2247" s="12" t="str">
        <f>VLOOKUP(B2247,'Insumos e Serviços'!$A:$F,5,0)</f>
        <v>m</v>
      </c>
      <c r="F2247" s="66">
        <v>1.19</v>
      </c>
      <c r="G2247" s="15">
        <f>VLOOKUP(B2247,'Insumos e Serviços'!$A:$F,6,0)</f>
        <v>7.05</v>
      </c>
      <c r="H2247" s="15">
        <f t="shared" si="288"/>
        <v>8.3800000000000008</v>
      </c>
    </row>
    <row r="2248" spans="1:8" ht="15" thickTop="1" x14ac:dyDescent="0.2">
      <c r="A2248" s="54"/>
      <c r="B2248" s="79"/>
      <c r="C2248" s="54"/>
      <c r="D2248" s="54"/>
      <c r="E2248" s="54"/>
      <c r="F2248" s="54"/>
      <c r="G2248" s="54"/>
      <c r="H2248" s="54"/>
    </row>
    <row r="2249" spans="1:8" ht="45" x14ac:dyDescent="0.2">
      <c r="A2249" s="68" t="s">
        <v>1562</v>
      </c>
      <c r="B2249" s="67" t="str">
        <f>VLOOKUP(A2249,'Orçamento Sintético'!$A:$H,2,0)</f>
        <v xml:space="preserve"> MPDFT0584 </v>
      </c>
      <c r="C2249" s="67" t="str">
        <f>VLOOKUP(A2249,'Orçamento Sintético'!$A:$H,3,0)</f>
        <v>Próprio</v>
      </c>
      <c r="D2249" s="68" t="str">
        <f>VLOOKUP(A2249,'Orçamento Sintético'!$A:$H,4,0)</f>
        <v>Cópia da FDE (09.05.007) - Eletroduto CA 65mm será em aço carbono sem costura, parede classe pesada de espessura ≥1,5mm, com revestimento protetor de zinco aplicado a quente, extremidades com rosa BSP. Fabricação Apolo Tubos e Equipamentos</v>
      </c>
      <c r="E2249" s="67" t="str">
        <f>VLOOKUP(A2249,'Orçamento Sintético'!$A:$H,5,0)</f>
        <v>m</v>
      </c>
      <c r="F2249" s="113"/>
      <c r="G2249" s="114"/>
      <c r="H2249" s="116">
        <f>SUM(H2250:H2252)</f>
        <v>113.21000000000001</v>
      </c>
    </row>
    <row r="2250" spans="1:8" x14ac:dyDescent="0.2">
      <c r="A2250" s="13" t="str">
        <f>VLOOKUP(B2250,'Insumos e Serviços'!$A:$F,3,0)</f>
        <v>Composição</v>
      </c>
      <c r="B2250" s="12" t="s">
        <v>3399</v>
      </c>
      <c r="C2250" s="12" t="str">
        <f>VLOOKUP(B2250,'Insumos e Serviços'!$A:$F,2,0)</f>
        <v>SINAPI</v>
      </c>
      <c r="D2250" s="13" t="str">
        <f>VLOOKUP(B2250,'Insumos e Serviços'!$A:$F,4,0)</f>
        <v>ELETRICISTA COM ENCARGOS COMPLEMENTARES</v>
      </c>
      <c r="E2250" s="12" t="str">
        <f>VLOOKUP(B2250,'Insumos e Serviços'!$A:$F,5,0)</f>
        <v>H</v>
      </c>
      <c r="F2250" s="66">
        <v>1.1000000000000001</v>
      </c>
      <c r="G2250" s="15">
        <f>VLOOKUP(B2250,'Insumos e Serviços'!$A:$F,6,0)</f>
        <v>23.44</v>
      </c>
      <c r="H2250" s="15">
        <f t="shared" ref="H2250:H2252" si="289">TRUNC(F2250*G2250,2)</f>
        <v>25.78</v>
      </c>
    </row>
    <row r="2251" spans="1:8" x14ac:dyDescent="0.2">
      <c r="A2251" s="13" t="str">
        <f>VLOOKUP(B2251,'Insumos e Serviços'!$A:$F,3,0)</f>
        <v>Composição</v>
      </c>
      <c r="B2251" s="12" t="s">
        <v>3397</v>
      </c>
      <c r="C2251" s="12" t="str">
        <f>VLOOKUP(B2251,'Insumos e Serviços'!$A:$F,2,0)</f>
        <v>SINAPI</v>
      </c>
      <c r="D2251" s="13" t="str">
        <f>VLOOKUP(B2251,'Insumos e Serviços'!$A:$F,4,0)</f>
        <v>AUXILIAR DE ELETRICISTA COM ENCARGOS COMPLEMENTARES</v>
      </c>
      <c r="E2251" s="12" t="str">
        <f>VLOOKUP(B2251,'Insumos e Serviços'!$A:$F,5,0)</f>
        <v>H</v>
      </c>
      <c r="F2251" s="66">
        <v>1.1000000000000001</v>
      </c>
      <c r="G2251" s="15">
        <f>VLOOKUP(B2251,'Insumos e Serviços'!$A:$F,6,0)</f>
        <v>18.28</v>
      </c>
      <c r="H2251" s="15">
        <f t="shared" si="289"/>
        <v>20.100000000000001</v>
      </c>
    </row>
    <row r="2252" spans="1:8" ht="34.5" thickBot="1" x14ac:dyDescent="0.25">
      <c r="A2252" s="13" t="str">
        <f>VLOOKUP(B2252,'Insumos e Serviços'!$A:$F,3,0)</f>
        <v>Insumo</v>
      </c>
      <c r="B2252" s="12" t="s">
        <v>2951</v>
      </c>
      <c r="C2252" s="12" t="str">
        <f>VLOOKUP(B2252,'Insumos e Serviços'!$A:$F,2,0)</f>
        <v>Próprio</v>
      </c>
      <c r="D2252" s="13" t="str">
        <f>VLOOKUP(B2252,'Insumos e Serviços'!$A:$F,4,0)</f>
        <v>Eletroduto CA 65mm será em aço carbono sem costura, parede classe pesada de espessura ≥1,5mm, com revestimento protetor de zinco aplicado a quente, extremidades com rosa BSP. Fabricação Apolo Tubos e Equipamentos*.</v>
      </c>
      <c r="E2252" s="12" t="str">
        <f>VLOOKUP(B2252,'Insumos e Serviços'!$A:$F,5,0)</f>
        <v>m</v>
      </c>
      <c r="F2252" s="66">
        <v>1.05</v>
      </c>
      <c r="G2252" s="15">
        <f>VLOOKUP(B2252,'Insumos e Serviços'!$A:$F,6,0)</f>
        <v>64.13</v>
      </c>
      <c r="H2252" s="15">
        <f t="shared" si="289"/>
        <v>67.33</v>
      </c>
    </row>
    <row r="2253" spans="1:8" ht="15" thickTop="1" x14ac:dyDescent="0.2">
      <c r="A2253" s="54"/>
      <c r="B2253" s="79"/>
      <c r="C2253" s="54"/>
      <c r="D2253" s="54"/>
      <c r="E2253" s="54"/>
      <c r="F2253" s="54"/>
      <c r="G2253" s="54"/>
      <c r="H2253" s="54"/>
    </row>
    <row r="2254" spans="1:8" ht="33.75" x14ac:dyDescent="0.2">
      <c r="A2254" s="68" t="s">
        <v>1565</v>
      </c>
      <c r="B2254" s="67" t="str">
        <f>VLOOKUP(A2254,'Orçamento Sintético'!$A:$H,2,0)</f>
        <v xml:space="preserve"> MPDFT0988 </v>
      </c>
      <c r="C2254" s="67" t="str">
        <f>VLOOKUP(A2254,'Orçamento Sintético'!$A:$H,3,0)</f>
        <v>Próprio</v>
      </c>
      <c r="D2254" s="68" t="str">
        <f>VLOOKUP(A2254,'Orçamento Sintético'!$A:$H,4,0)</f>
        <v>Copia da SINAPI (95748) - Eletroduto rígido de aço carbono, sem costura, com revestimento protetor de zinco aplicado à quente, extremidades rosqueadas, classe pesada, Ø40 mm (1 1/2" BSPP), fab. Apolo</v>
      </c>
      <c r="E2254" s="67" t="str">
        <f>VLOOKUP(A2254,'Orçamento Sintético'!$A:$H,5,0)</f>
        <v>M</v>
      </c>
      <c r="F2254" s="113"/>
      <c r="G2254" s="114"/>
      <c r="H2254" s="116">
        <f>SUM(H2255:H2259)</f>
        <v>59.05</v>
      </c>
    </row>
    <row r="2255" spans="1:8" x14ac:dyDescent="0.2">
      <c r="A2255" s="13" t="str">
        <f>VLOOKUP(B2255,'Insumos e Serviços'!$A:$F,3,0)</f>
        <v>Composição</v>
      </c>
      <c r="B2255" s="12" t="s">
        <v>3397</v>
      </c>
      <c r="C2255" s="12" t="str">
        <f>VLOOKUP(B2255,'Insumos e Serviços'!$A:$F,2,0)</f>
        <v>SINAPI</v>
      </c>
      <c r="D2255" s="13" t="str">
        <f>VLOOKUP(B2255,'Insumos e Serviços'!$A:$F,4,0)</f>
        <v>AUXILIAR DE ELETRICISTA COM ENCARGOS COMPLEMENTARES</v>
      </c>
      <c r="E2255" s="12" t="str">
        <f>VLOOKUP(B2255,'Insumos e Serviços'!$A:$F,5,0)</f>
        <v>H</v>
      </c>
      <c r="F2255" s="66">
        <v>0.1701</v>
      </c>
      <c r="G2255" s="15">
        <f>VLOOKUP(B2255,'Insumos e Serviços'!$A:$F,6,0)</f>
        <v>18.28</v>
      </c>
      <c r="H2255" s="15">
        <f t="shared" ref="H2255:H2259" si="290">TRUNC(F2255*G2255,2)</f>
        <v>3.1</v>
      </c>
    </row>
    <row r="2256" spans="1:8" x14ac:dyDescent="0.2">
      <c r="A2256" s="13" t="str">
        <f>VLOOKUP(B2256,'Insumos e Serviços'!$A:$F,3,0)</f>
        <v>Composição</v>
      </c>
      <c r="B2256" s="12" t="s">
        <v>3399</v>
      </c>
      <c r="C2256" s="12" t="str">
        <f>VLOOKUP(B2256,'Insumos e Serviços'!$A:$F,2,0)</f>
        <v>SINAPI</v>
      </c>
      <c r="D2256" s="13" t="str">
        <f>VLOOKUP(B2256,'Insumos e Serviços'!$A:$F,4,0)</f>
        <v>ELETRICISTA COM ENCARGOS COMPLEMENTARES</v>
      </c>
      <c r="E2256" s="12" t="str">
        <f>VLOOKUP(B2256,'Insumos e Serviços'!$A:$F,5,0)</f>
        <v>H</v>
      </c>
      <c r="F2256" s="66">
        <v>0.1701</v>
      </c>
      <c r="G2256" s="15">
        <f>VLOOKUP(B2256,'Insumos e Serviços'!$A:$F,6,0)</f>
        <v>23.44</v>
      </c>
      <c r="H2256" s="15">
        <f t="shared" si="290"/>
        <v>3.98</v>
      </c>
    </row>
    <row r="2257" spans="1:8" ht="33.75" x14ac:dyDescent="0.2">
      <c r="A2257" s="13" t="str">
        <f>VLOOKUP(B2257,'Insumos e Serviços'!$A:$F,3,0)</f>
        <v>Composição</v>
      </c>
      <c r="B2257" s="12" t="s">
        <v>3445</v>
      </c>
      <c r="C2257" s="12" t="str">
        <f>VLOOKUP(B2257,'Insumos e Serviços'!$A:$F,2,0)</f>
        <v>SINAPI</v>
      </c>
      <c r="D2257" s="13" t="str">
        <f>VLOOKUP(B2257,'Insumos e Serviços'!$A:$F,4,0)</f>
        <v>FIXAÇÃO DE TUBOS HORIZONTAIS DE PVC, CPVC OU COBRE DIÂMETROS MENORES OU IGUAIS A 40 MM OU ELETROCALHAS ATÉ 150MM DE LARGURA, COM ABRAÇADEIRA METÁLICA RÍGIDA TIPO D 1/2, FIXADA EM PERFILADO EM LAJE. AF_05/2015</v>
      </c>
      <c r="E2257" s="12" t="str">
        <f>VLOOKUP(B2257,'Insumos e Serviços'!$A:$F,5,0)</f>
        <v>M</v>
      </c>
      <c r="F2257" s="66">
        <v>1</v>
      </c>
      <c r="G2257" s="15">
        <f>VLOOKUP(B2257,'Insumos e Serviços'!$A:$F,6,0)</f>
        <v>2.5</v>
      </c>
      <c r="H2257" s="15">
        <f t="shared" si="290"/>
        <v>2.5</v>
      </c>
    </row>
    <row r="2258" spans="1:8" ht="22.5" x14ac:dyDescent="0.2">
      <c r="A2258" s="13" t="str">
        <f>VLOOKUP(B2258,'Insumos e Serviços'!$A:$F,3,0)</f>
        <v>Composição</v>
      </c>
      <c r="B2258" s="12" t="s">
        <v>3464</v>
      </c>
      <c r="C2258" s="12" t="str">
        <f>VLOOKUP(B2258,'Insumos e Serviços'!$A:$F,2,0)</f>
        <v>SINAPI</v>
      </c>
      <c r="D2258" s="13" t="str">
        <f>VLOOKUP(B2258,'Insumos e Serviços'!$A:$F,4,0)</f>
        <v>LUVA DE EMENDA PARA ELETRODUTO, AÇO GALVANIZADO, DN 40 MM (1 1/2''), APARENTE, INSTALADA EM TETO - FORNECIMENTO E INSTALAÇÃO. AF_11/2016_P</v>
      </c>
      <c r="E2258" s="12" t="str">
        <f>VLOOKUP(B2258,'Insumos e Serviços'!$A:$F,5,0)</f>
        <v>UN</v>
      </c>
      <c r="F2258" s="66">
        <v>0.33329999999999999</v>
      </c>
      <c r="G2258" s="15">
        <f>VLOOKUP(B2258,'Insumos e Serviços'!$A:$F,6,0)</f>
        <v>14.84</v>
      </c>
      <c r="H2258" s="15">
        <f t="shared" si="290"/>
        <v>4.9400000000000004</v>
      </c>
    </row>
    <row r="2259" spans="1:8" ht="23.25" thickBot="1" x14ac:dyDescent="0.25">
      <c r="A2259" s="13" t="str">
        <f>VLOOKUP(B2259,'Insumos e Serviços'!$A:$F,3,0)</f>
        <v>Insumo</v>
      </c>
      <c r="B2259" s="12" t="s">
        <v>2876</v>
      </c>
      <c r="C2259" s="12" t="str">
        <f>VLOOKUP(B2259,'Insumos e Serviços'!$A:$F,2,0)</f>
        <v>Próprio</v>
      </c>
      <c r="D2259" s="13" t="str">
        <f>VLOOKUP(B2259,'Insumos e Serviços'!$A:$F,4,0)</f>
        <v>Eletroduto rígido de aço carbono, sem costura, com revestimento protetor de zinco aplicado à quente, extremidades rosqueadas, classe pesada, Ø40 mm (1 1/2" BSPP), fab. Apolo</v>
      </c>
      <c r="E2259" s="12" t="str">
        <f>VLOOKUP(B2259,'Insumos e Serviços'!$A:$F,5,0)</f>
        <v>m</v>
      </c>
      <c r="F2259" s="66">
        <v>1.05</v>
      </c>
      <c r="G2259" s="15">
        <f>VLOOKUP(B2259,'Insumos e Serviços'!$A:$F,6,0)</f>
        <v>42.41</v>
      </c>
      <c r="H2259" s="15">
        <f t="shared" si="290"/>
        <v>44.53</v>
      </c>
    </row>
    <row r="2260" spans="1:8" ht="15" thickTop="1" x14ac:dyDescent="0.2">
      <c r="A2260" s="54"/>
      <c r="B2260" s="79"/>
      <c r="C2260" s="54"/>
      <c r="D2260" s="54"/>
      <c r="E2260" s="54"/>
      <c r="F2260" s="54"/>
      <c r="G2260" s="54"/>
      <c r="H2260" s="54"/>
    </row>
    <row r="2261" spans="1:8" ht="33.75" x14ac:dyDescent="0.2">
      <c r="A2261" s="68" t="s">
        <v>1568</v>
      </c>
      <c r="B2261" s="67" t="str">
        <f>VLOOKUP(A2261,'Orçamento Sintético'!$A:$H,2,0)</f>
        <v xml:space="preserve"> MPDFT0355 </v>
      </c>
      <c r="C2261" s="67" t="str">
        <f>VLOOKUP(A2261,'Orçamento Sintético'!$A:$H,3,0)</f>
        <v>Próprio</v>
      </c>
      <c r="D2261" s="68" t="str">
        <f>VLOOKUP(A2261,'Orçamento Sintético'!$A:$H,4,0)</f>
        <v>Copia da SINAPI (95747) - Eletroduto rígido de aço carbono, sem costura, com revestimento protetor de zinco aplicado à quente, extremidades rosqueadas, classe pesada, Ø32 mm (1.1/4" BSPP), fab. Apolo - fornecimento e instalação</v>
      </c>
      <c r="E2261" s="67" t="str">
        <f>VLOOKUP(A2261,'Orçamento Sintético'!$A:$H,5,0)</f>
        <v>M</v>
      </c>
      <c r="F2261" s="113"/>
      <c r="G2261" s="114"/>
      <c r="H2261" s="116">
        <f>SUM(H2262:H2266)</f>
        <v>45.47</v>
      </c>
    </row>
    <row r="2262" spans="1:8" x14ac:dyDescent="0.2">
      <c r="A2262" s="13" t="str">
        <f>VLOOKUP(B2262,'Insumos e Serviços'!$A:$F,3,0)</f>
        <v>Composição</v>
      </c>
      <c r="B2262" s="12" t="s">
        <v>3397</v>
      </c>
      <c r="C2262" s="12" t="str">
        <f>VLOOKUP(B2262,'Insumos e Serviços'!$A:$F,2,0)</f>
        <v>SINAPI</v>
      </c>
      <c r="D2262" s="13" t="str">
        <f>VLOOKUP(B2262,'Insumos e Serviços'!$A:$F,4,0)</f>
        <v>AUXILIAR DE ELETRICISTA COM ENCARGOS COMPLEMENTARES</v>
      </c>
      <c r="E2262" s="12" t="str">
        <f>VLOOKUP(B2262,'Insumos e Serviços'!$A:$F,5,0)</f>
        <v>H</v>
      </c>
      <c r="F2262" s="66">
        <v>0.13500000000000001</v>
      </c>
      <c r="G2262" s="15">
        <f>VLOOKUP(B2262,'Insumos e Serviços'!$A:$F,6,0)</f>
        <v>18.28</v>
      </c>
      <c r="H2262" s="15">
        <f t="shared" ref="H2262:H2266" si="291">TRUNC(F2262*G2262,2)</f>
        <v>2.46</v>
      </c>
    </row>
    <row r="2263" spans="1:8" x14ac:dyDescent="0.2">
      <c r="A2263" s="13" t="str">
        <f>VLOOKUP(B2263,'Insumos e Serviços'!$A:$F,3,0)</f>
        <v>Composição</v>
      </c>
      <c r="B2263" s="12" t="s">
        <v>3399</v>
      </c>
      <c r="C2263" s="12" t="str">
        <f>VLOOKUP(B2263,'Insumos e Serviços'!$A:$F,2,0)</f>
        <v>SINAPI</v>
      </c>
      <c r="D2263" s="13" t="str">
        <f>VLOOKUP(B2263,'Insumos e Serviços'!$A:$F,4,0)</f>
        <v>ELETRICISTA COM ENCARGOS COMPLEMENTARES</v>
      </c>
      <c r="E2263" s="12" t="str">
        <f>VLOOKUP(B2263,'Insumos e Serviços'!$A:$F,5,0)</f>
        <v>H</v>
      </c>
      <c r="F2263" s="66">
        <v>0.13500000000000001</v>
      </c>
      <c r="G2263" s="15">
        <f>VLOOKUP(B2263,'Insumos e Serviços'!$A:$F,6,0)</f>
        <v>23.44</v>
      </c>
      <c r="H2263" s="15">
        <f t="shared" si="291"/>
        <v>3.16</v>
      </c>
    </row>
    <row r="2264" spans="1:8" ht="33.75" x14ac:dyDescent="0.2">
      <c r="A2264" s="13" t="str">
        <f>VLOOKUP(B2264,'Insumos e Serviços'!$A:$F,3,0)</f>
        <v>Composição</v>
      </c>
      <c r="B2264" s="12" t="s">
        <v>3445</v>
      </c>
      <c r="C2264" s="12" t="str">
        <f>VLOOKUP(B2264,'Insumos e Serviços'!$A:$F,2,0)</f>
        <v>SINAPI</v>
      </c>
      <c r="D2264" s="13" t="str">
        <f>VLOOKUP(B2264,'Insumos e Serviços'!$A:$F,4,0)</f>
        <v>FIXAÇÃO DE TUBOS HORIZONTAIS DE PVC, CPVC OU COBRE DIÂMETROS MENORES OU IGUAIS A 40 MM OU ELETROCALHAS ATÉ 150MM DE LARGURA, COM ABRAÇADEIRA METÁLICA RÍGIDA TIPO D 1/2, FIXADA EM PERFILADO EM LAJE. AF_05/2015</v>
      </c>
      <c r="E2264" s="12" t="str">
        <f>VLOOKUP(B2264,'Insumos e Serviços'!$A:$F,5,0)</f>
        <v>M</v>
      </c>
      <c r="F2264" s="66">
        <v>1</v>
      </c>
      <c r="G2264" s="15">
        <f>VLOOKUP(B2264,'Insumos e Serviços'!$A:$F,6,0)</f>
        <v>2.5</v>
      </c>
      <c r="H2264" s="15">
        <f t="shared" si="291"/>
        <v>2.5</v>
      </c>
    </row>
    <row r="2265" spans="1:8" ht="22.5" x14ac:dyDescent="0.2">
      <c r="A2265" s="13" t="str">
        <f>VLOOKUP(B2265,'Insumos e Serviços'!$A:$F,3,0)</f>
        <v>Composição</v>
      </c>
      <c r="B2265" s="12" t="s">
        <v>3447</v>
      </c>
      <c r="C2265" s="12" t="str">
        <f>VLOOKUP(B2265,'Insumos e Serviços'!$A:$F,2,0)</f>
        <v>SINAPI</v>
      </c>
      <c r="D2265" s="13" t="str">
        <f>VLOOKUP(B2265,'Insumos e Serviços'!$A:$F,4,0)</f>
        <v>LUVA DE EMENDA PARA ELETRODUTO, AÇO GALVANIZADO, DN 32 MM (1 1/4''), APARENTE, INSTALADA EM TETO - FORNECIMENTO E INSTALAÇÃO. AF_11/2016_P</v>
      </c>
      <c r="E2265" s="12" t="str">
        <f>VLOOKUP(B2265,'Insumos e Serviços'!$A:$F,5,0)</f>
        <v>UN</v>
      </c>
      <c r="F2265" s="66">
        <v>0.33329999999999999</v>
      </c>
      <c r="G2265" s="15">
        <f>VLOOKUP(B2265,'Insumos e Serviços'!$A:$F,6,0)</f>
        <v>11.15</v>
      </c>
      <c r="H2265" s="15">
        <f t="shared" si="291"/>
        <v>3.71</v>
      </c>
    </row>
    <row r="2266" spans="1:8" ht="23.25" thickBot="1" x14ac:dyDescent="0.25">
      <c r="A2266" s="13" t="str">
        <f>VLOOKUP(B2266,'Insumos e Serviços'!$A:$F,3,0)</f>
        <v>Insumo</v>
      </c>
      <c r="B2266" s="12" t="s">
        <v>2745</v>
      </c>
      <c r="C2266" s="12" t="str">
        <f>VLOOKUP(B2266,'Insumos e Serviços'!$A:$F,2,0)</f>
        <v>Próprio</v>
      </c>
      <c r="D2266" s="13" t="str">
        <f>VLOOKUP(B2266,'Insumos e Serviços'!$A:$F,4,0)</f>
        <v>Eletroduto rígido de aço carbono, sem costura, com revestimento protetor de zinco aplicado à quente, extremidades rosqueadas, classe pesada, Ø32 mm (1.1/4" BSPP), fab. Apolo</v>
      </c>
      <c r="E2266" s="12" t="str">
        <f>VLOOKUP(B2266,'Insumos e Serviços'!$A:$F,5,0)</f>
        <v>m</v>
      </c>
      <c r="F2266" s="66">
        <v>1.05</v>
      </c>
      <c r="G2266" s="15">
        <f>VLOOKUP(B2266,'Insumos e Serviços'!$A:$F,6,0)</f>
        <v>32.04</v>
      </c>
      <c r="H2266" s="15">
        <f t="shared" si="291"/>
        <v>33.64</v>
      </c>
    </row>
    <row r="2267" spans="1:8" ht="15" thickTop="1" x14ac:dyDescent="0.2">
      <c r="A2267" s="54"/>
      <c r="B2267" s="79"/>
      <c r="C2267" s="54"/>
      <c r="D2267" s="54"/>
      <c r="E2267" s="54"/>
      <c r="F2267" s="54"/>
      <c r="G2267" s="54"/>
      <c r="H2267" s="54"/>
    </row>
    <row r="2268" spans="1:8" ht="33.75" x14ac:dyDescent="0.2">
      <c r="A2268" s="68" t="s">
        <v>1569</v>
      </c>
      <c r="B2268" s="67" t="str">
        <f>VLOOKUP(A2268,'Orçamento Sintético'!$A:$H,2,0)</f>
        <v xml:space="preserve"> MPDFT0800 </v>
      </c>
      <c r="C2268" s="67" t="str">
        <f>VLOOKUP(A2268,'Orçamento Sintético'!$A:$H,3,0)</f>
        <v>Próprio</v>
      </c>
      <c r="D2268" s="68" t="str">
        <f>VLOOKUP(A2268,'Orçamento Sintético'!$A:$H,4,0)</f>
        <v>Copia da SINAPI (95748) - Eletroduto rígido de aço carbono, sem costura, com revestimento protetor de zinco aplicado à quente, extremidades rosqueadas, classe pesada, Ø50 mm (2" BSPP), fab. Apolo - fornecimento e instalação</v>
      </c>
      <c r="E2268" s="67" t="str">
        <f>VLOOKUP(A2268,'Orçamento Sintético'!$A:$H,5,0)</f>
        <v>M</v>
      </c>
      <c r="F2268" s="113"/>
      <c r="G2268" s="114"/>
      <c r="H2268" s="116">
        <f>SUM(H2269:H2273)</f>
        <v>70.83</v>
      </c>
    </row>
    <row r="2269" spans="1:8" x14ac:dyDescent="0.2">
      <c r="A2269" s="13" t="str">
        <f>VLOOKUP(B2269,'Insumos e Serviços'!$A:$F,3,0)</f>
        <v>Composição</v>
      </c>
      <c r="B2269" s="12" t="s">
        <v>3397</v>
      </c>
      <c r="C2269" s="12" t="str">
        <f>VLOOKUP(B2269,'Insumos e Serviços'!$A:$F,2,0)</f>
        <v>SINAPI</v>
      </c>
      <c r="D2269" s="13" t="str">
        <f>VLOOKUP(B2269,'Insumos e Serviços'!$A:$F,4,0)</f>
        <v>AUXILIAR DE ELETRICISTA COM ENCARGOS COMPLEMENTARES</v>
      </c>
      <c r="E2269" s="12" t="str">
        <f>VLOOKUP(B2269,'Insumos e Serviços'!$A:$F,5,0)</f>
        <v>H</v>
      </c>
      <c r="F2269" s="66">
        <v>0.1701</v>
      </c>
      <c r="G2269" s="15">
        <f>VLOOKUP(B2269,'Insumos e Serviços'!$A:$F,6,0)</f>
        <v>18.28</v>
      </c>
      <c r="H2269" s="15">
        <f t="shared" ref="H2269:H2273" si="292">TRUNC(F2269*G2269,2)</f>
        <v>3.1</v>
      </c>
    </row>
    <row r="2270" spans="1:8" x14ac:dyDescent="0.2">
      <c r="A2270" s="13" t="str">
        <f>VLOOKUP(B2270,'Insumos e Serviços'!$A:$F,3,0)</f>
        <v>Composição</v>
      </c>
      <c r="B2270" s="12" t="s">
        <v>3399</v>
      </c>
      <c r="C2270" s="12" t="str">
        <f>VLOOKUP(B2270,'Insumos e Serviços'!$A:$F,2,0)</f>
        <v>SINAPI</v>
      </c>
      <c r="D2270" s="13" t="str">
        <f>VLOOKUP(B2270,'Insumos e Serviços'!$A:$F,4,0)</f>
        <v>ELETRICISTA COM ENCARGOS COMPLEMENTARES</v>
      </c>
      <c r="E2270" s="12" t="str">
        <f>VLOOKUP(B2270,'Insumos e Serviços'!$A:$F,5,0)</f>
        <v>H</v>
      </c>
      <c r="F2270" s="66">
        <v>0.1701</v>
      </c>
      <c r="G2270" s="15">
        <f>VLOOKUP(B2270,'Insumos e Serviços'!$A:$F,6,0)</f>
        <v>23.44</v>
      </c>
      <c r="H2270" s="15">
        <f t="shared" si="292"/>
        <v>3.98</v>
      </c>
    </row>
    <row r="2271" spans="1:8" ht="22.5" x14ac:dyDescent="0.2">
      <c r="A2271" s="13" t="str">
        <f>VLOOKUP(B2271,'Insumos e Serviços'!$A:$F,3,0)</f>
        <v>Composição</v>
      </c>
      <c r="B2271" s="12" t="s">
        <v>3464</v>
      </c>
      <c r="C2271" s="12" t="str">
        <f>VLOOKUP(B2271,'Insumos e Serviços'!$A:$F,2,0)</f>
        <v>SINAPI</v>
      </c>
      <c r="D2271" s="13" t="str">
        <f>VLOOKUP(B2271,'Insumos e Serviços'!$A:$F,4,0)</f>
        <v>LUVA DE EMENDA PARA ELETRODUTO, AÇO GALVANIZADO, DN 40 MM (1 1/2''), APARENTE, INSTALADA EM TETO - FORNECIMENTO E INSTALAÇÃO. AF_11/2016_P</v>
      </c>
      <c r="E2271" s="12" t="str">
        <f>VLOOKUP(B2271,'Insumos e Serviços'!$A:$F,5,0)</f>
        <v>UN</v>
      </c>
      <c r="F2271" s="66">
        <v>0.33329999999999999</v>
      </c>
      <c r="G2271" s="15">
        <f>VLOOKUP(B2271,'Insumos e Serviços'!$A:$F,6,0)</f>
        <v>14.84</v>
      </c>
      <c r="H2271" s="15">
        <f t="shared" si="292"/>
        <v>4.9400000000000004</v>
      </c>
    </row>
    <row r="2272" spans="1:8" ht="33.75" x14ac:dyDescent="0.2">
      <c r="A2272" s="13" t="str">
        <f>VLOOKUP(B2272,'Insumos e Serviços'!$A:$F,3,0)</f>
        <v>Composição</v>
      </c>
      <c r="B2272" s="12" t="s">
        <v>3462</v>
      </c>
      <c r="C2272" s="12" t="str">
        <f>VLOOKUP(B2272,'Insumos e Serviços'!$A:$F,2,0)</f>
        <v>SINAPI</v>
      </c>
      <c r="D2272" s="13" t="str">
        <f>VLOOKUP(B2272,'Insumos e Serviços'!$A:$F,4,0)</f>
        <v>FIXAÇÃO DE TUBOS HORIZONTAIS DE PVC, CPVC OU COBRE DIÂMETROS MAIORES QUE 40 MM E MENORES OU IGUAIS A 75 MM COM ABRAÇADEIRA METÁLICA RÍGIDA TIPO D 1 1/2", FIXADA EM PERFILADO EM LAJE. AF_05/2015</v>
      </c>
      <c r="E2272" s="12" t="str">
        <f>VLOOKUP(B2272,'Insumos e Serviços'!$A:$F,5,0)</f>
        <v>M</v>
      </c>
      <c r="F2272" s="66">
        <v>1</v>
      </c>
      <c r="G2272" s="15">
        <f>VLOOKUP(B2272,'Insumos e Serviços'!$A:$F,6,0)</f>
        <v>3.12</v>
      </c>
      <c r="H2272" s="15">
        <f t="shared" si="292"/>
        <v>3.12</v>
      </c>
    </row>
    <row r="2273" spans="1:8" ht="34.5" thickBot="1" x14ac:dyDescent="0.25">
      <c r="A2273" s="13" t="str">
        <f>VLOOKUP(B2273,'Insumos e Serviços'!$A:$F,3,0)</f>
        <v>Insumo</v>
      </c>
      <c r="B2273" s="12" t="s">
        <v>2642</v>
      </c>
      <c r="C2273" s="12" t="str">
        <f>VLOOKUP(B2273,'Insumos e Serviços'!$A:$F,2,0)</f>
        <v>Próprio</v>
      </c>
      <c r="D2273" s="13" t="str">
        <f>VLOOKUP(B2273,'Insumos e Serviços'!$A:$F,4,0)</f>
        <v>Eletroduto de 50mm em aço carbono sem costura, parede classe pesada de espessura ≥1,5mm, com revestimento protetor de zinco aplicado a quente, extremidades com rosa BSP. Fabricação Apolo Tubos e Equipamentos*.</v>
      </c>
      <c r="E2273" s="12" t="str">
        <f>VLOOKUP(B2273,'Insumos e Serviços'!$A:$F,5,0)</f>
        <v>m</v>
      </c>
      <c r="F2273" s="66">
        <v>1.05</v>
      </c>
      <c r="G2273" s="15">
        <f>VLOOKUP(B2273,'Insumos e Serviços'!$A:$F,6,0)</f>
        <v>53.04</v>
      </c>
      <c r="H2273" s="15">
        <f t="shared" si="292"/>
        <v>55.69</v>
      </c>
    </row>
    <row r="2274" spans="1:8" ht="15" thickTop="1" x14ac:dyDescent="0.2">
      <c r="A2274" s="54"/>
      <c r="B2274" s="79"/>
      <c r="C2274" s="54"/>
      <c r="D2274" s="54"/>
      <c r="E2274" s="54"/>
      <c r="F2274" s="54"/>
      <c r="G2274" s="54"/>
      <c r="H2274" s="54"/>
    </row>
    <row r="2275" spans="1:8" ht="22.5" x14ac:dyDescent="0.2">
      <c r="A2275" s="68" t="s">
        <v>1575</v>
      </c>
      <c r="B2275" s="67" t="str">
        <f>VLOOKUP(A2275,'Orçamento Sintético'!$A:$H,2,0)</f>
        <v xml:space="preserve"> MPDFT0298 </v>
      </c>
      <c r="C2275" s="67" t="str">
        <f>VLOOKUP(A2275,'Orçamento Sintético'!$A:$H,3,0)</f>
        <v>Próprio</v>
      </c>
      <c r="D2275" s="68" t="str">
        <f>VLOOKUP(A2275,'Orçamento Sintético'!$A:$H,4,0)</f>
        <v>Copia da SETOP (ELE-CXS-025) - Caixa de passagem de sobrepor 200x200mm com tampa, em chapa de aço galvanizado, fab. Cemar-Legrand linha CPS</v>
      </c>
      <c r="E2275" s="67" t="str">
        <f>VLOOKUP(A2275,'Orçamento Sintético'!$A:$H,5,0)</f>
        <v>un</v>
      </c>
      <c r="F2275" s="113"/>
      <c r="G2275" s="114"/>
      <c r="H2275" s="116">
        <f>SUM(H2276:H2278)</f>
        <v>86.050000000000011</v>
      </c>
    </row>
    <row r="2276" spans="1:8" x14ac:dyDescent="0.2">
      <c r="A2276" s="13" t="str">
        <f>VLOOKUP(B2276,'Insumos e Serviços'!$A:$F,3,0)</f>
        <v>Composição</v>
      </c>
      <c r="B2276" s="12" t="s">
        <v>3397</v>
      </c>
      <c r="C2276" s="12" t="str">
        <f>VLOOKUP(B2276,'Insumos e Serviços'!$A:$F,2,0)</f>
        <v>SINAPI</v>
      </c>
      <c r="D2276" s="13" t="str">
        <f>VLOOKUP(B2276,'Insumos e Serviços'!$A:$F,4,0)</f>
        <v>AUXILIAR DE ELETRICISTA COM ENCARGOS COMPLEMENTARES</v>
      </c>
      <c r="E2276" s="12" t="str">
        <f>VLOOKUP(B2276,'Insumos e Serviços'!$A:$F,5,0)</f>
        <v>H</v>
      </c>
      <c r="F2276" s="66">
        <v>1.25</v>
      </c>
      <c r="G2276" s="15">
        <f>VLOOKUP(B2276,'Insumos e Serviços'!$A:$F,6,0)</f>
        <v>18.28</v>
      </c>
      <c r="H2276" s="15">
        <f t="shared" ref="H2276:H2278" si="293">TRUNC(F2276*G2276,2)</f>
        <v>22.85</v>
      </c>
    </row>
    <row r="2277" spans="1:8" x14ac:dyDescent="0.2">
      <c r="A2277" s="13" t="str">
        <f>VLOOKUP(B2277,'Insumos e Serviços'!$A:$F,3,0)</f>
        <v>Composição</v>
      </c>
      <c r="B2277" s="12" t="s">
        <v>3399</v>
      </c>
      <c r="C2277" s="12" t="str">
        <f>VLOOKUP(B2277,'Insumos e Serviços'!$A:$F,2,0)</f>
        <v>SINAPI</v>
      </c>
      <c r="D2277" s="13" t="str">
        <f>VLOOKUP(B2277,'Insumos e Serviços'!$A:$F,4,0)</f>
        <v>ELETRICISTA COM ENCARGOS COMPLEMENTARES</v>
      </c>
      <c r="E2277" s="12" t="str">
        <f>VLOOKUP(B2277,'Insumos e Serviços'!$A:$F,5,0)</f>
        <v>H</v>
      </c>
      <c r="F2277" s="66">
        <v>1.25</v>
      </c>
      <c r="G2277" s="15">
        <f>VLOOKUP(B2277,'Insumos e Serviços'!$A:$F,6,0)</f>
        <v>23.44</v>
      </c>
      <c r="H2277" s="15">
        <f t="shared" si="293"/>
        <v>29.3</v>
      </c>
    </row>
    <row r="2278" spans="1:8" ht="23.25" thickBot="1" x14ac:dyDescent="0.25">
      <c r="A2278" s="13" t="str">
        <f>VLOOKUP(B2278,'Insumos e Serviços'!$A:$F,3,0)</f>
        <v>Insumo</v>
      </c>
      <c r="B2278" s="12" t="s">
        <v>2629</v>
      </c>
      <c r="C2278" s="12" t="str">
        <f>VLOOKUP(B2278,'Insumos e Serviços'!$A:$F,2,0)</f>
        <v>SINAPI</v>
      </c>
      <c r="D2278" s="13" t="str">
        <f>VLOOKUP(B2278,'Insumos e Serviços'!$A:$F,4,0)</f>
        <v>CAIXA DE PASSAGEM METALICA DE SOBREPOR COM TAMPA PARAFUSADA, DIMENSOES 20 X 20 X 10 CM</v>
      </c>
      <c r="E2278" s="12" t="str">
        <f>VLOOKUP(B2278,'Insumos e Serviços'!$A:$F,5,0)</f>
        <v>UN</v>
      </c>
      <c r="F2278" s="66">
        <v>1</v>
      </c>
      <c r="G2278" s="15">
        <f>VLOOKUP(B2278,'Insumos e Serviços'!$A:$F,6,0)</f>
        <v>33.9</v>
      </c>
      <c r="H2278" s="15">
        <f t="shared" si="293"/>
        <v>33.9</v>
      </c>
    </row>
    <row r="2279" spans="1:8" ht="15" thickTop="1" x14ac:dyDescent="0.2">
      <c r="A2279" s="54"/>
      <c r="B2279" s="79"/>
      <c r="C2279" s="54"/>
      <c r="D2279" s="54"/>
      <c r="E2279" s="54"/>
      <c r="F2279" s="54"/>
      <c r="G2279" s="54"/>
      <c r="H2279" s="54"/>
    </row>
    <row r="2280" spans="1:8" x14ac:dyDescent="0.2">
      <c r="A2280" s="58" t="s">
        <v>1576</v>
      </c>
      <c r="B2280" s="77"/>
      <c r="C2280" s="58"/>
      <c r="D2280" s="58" t="s">
        <v>1577</v>
      </c>
      <c r="E2280" s="59"/>
      <c r="F2280" s="60"/>
      <c r="G2280" s="58"/>
      <c r="H2280" s="61"/>
    </row>
    <row r="2281" spans="1:8" ht="45" x14ac:dyDescent="0.2">
      <c r="A2281" s="68" t="s">
        <v>1578</v>
      </c>
      <c r="B2281" s="67" t="str">
        <f>VLOOKUP(A2281,'Orçamento Sintético'!$A:$H,2,0)</f>
        <v xml:space="preserve"> MPDFT1021 </v>
      </c>
      <c r="C2281" s="67" t="str">
        <f>VLOOKUP(A2281,'Orçamento Sintético'!$A:$H,3,0)</f>
        <v>Próprio</v>
      </c>
      <c r="D2281" s="68" t="str">
        <f>VLOOKUP(A2281,'Orçamento Sintético'!$A:$H,4,0)</f>
        <v>Central de Incêndio endereçável com capacidade quantitativa de 03 (três) laços. A placa principal, com respectivo painel, deverá possuir cartão de memória tipo “FLASH EEPROM” (SIMM CARD) com sistema operacional - “firmware” já gravado, modelo OCTO PLUS - EN-54, marca Global Fire</v>
      </c>
      <c r="E2281" s="67" t="str">
        <f>VLOOKUP(A2281,'Orçamento Sintético'!$A:$H,5,0)</f>
        <v>un</v>
      </c>
      <c r="F2281" s="113"/>
      <c r="G2281" s="114"/>
      <c r="H2281" s="116">
        <f>SUM(H2282:H2284)</f>
        <v>25765.16</v>
      </c>
    </row>
    <row r="2282" spans="1:8" x14ac:dyDescent="0.2">
      <c r="A2282" s="13" t="str">
        <f>VLOOKUP(B2282,'Insumos e Serviços'!$A:$F,3,0)</f>
        <v>Composição</v>
      </c>
      <c r="B2282" s="12" t="s">
        <v>3399</v>
      </c>
      <c r="C2282" s="12" t="str">
        <f>VLOOKUP(B2282,'Insumos e Serviços'!$A:$F,2,0)</f>
        <v>SINAPI</v>
      </c>
      <c r="D2282" s="13" t="str">
        <f>VLOOKUP(B2282,'Insumos e Serviços'!$A:$F,4,0)</f>
        <v>ELETRICISTA COM ENCARGOS COMPLEMENTARES</v>
      </c>
      <c r="E2282" s="12" t="str">
        <f>VLOOKUP(B2282,'Insumos e Serviços'!$A:$F,5,0)</f>
        <v>H</v>
      </c>
      <c r="F2282" s="66">
        <v>3</v>
      </c>
      <c r="G2282" s="15">
        <f>VLOOKUP(B2282,'Insumos e Serviços'!$A:$F,6,0)</f>
        <v>23.44</v>
      </c>
      <c r="H2282" s="15">
        <f t="shared" ref="H2282:H2284" si="294">TRUNC(F2282*G2282,2)</f>
        <v>70.319999999999993</v>
      </c>
    </row>
    <row r="2283" spans="1:8" x14ac:dyDescent="0.2">
      <c r="A2283" s="13" t="str">
        <f>VLOOKUP(B2283,'Insumos e Serviços'!$A:$F,3,0)</f>
        <v>Composição</v>
      </c>
      <c r="B2283" s="12" t="s">
        <v>3397</v>
      </c>
      <c r="C2283" s="12" t="str">
        <f>VLOOKUP(B2283,'Insumos e Serviços'!$A:$F,2,0)</f>
        <v>SINAPI</v>
      </c>
      <c r="D2283" s="13" t="str">
        <f>VLOOKUP(B2283,'Insumos e Serviços'!$A:$F,4,0)</f>
        <v>AUXILIAR DE ELETRICISTA COM ENCARGOS COMPLEMENTARES</v>
      </c>
      <c r="E2283" s="12" t="str">
        <f>VLOOKUP(B2283,'Insumos e Serviços'!$A:$F,5,0)</f>
        <v>H</v>
      </c>
      <c r="F2283" s="66">
        <v>3</v>
      </c>
      <c r="G2283" s="15">
        <f>VLOOKUP(B2283,'Insumos e Serviços'!$A:$F,6,0)</f>
        <v>18.28</v>
      </c>
      <c r="H2283" s="15">
        <f t="shared" si="294"/>
        <v>54.84</v>
      </c>
    </row>
    <row r="2284" spans="1:8" ht="45.75" thickBot="1" x14ac:dyDescent="0.25">
      <c r="A2284" s="13" t="str">
        <f>VLOOKUP(B2284,'Insumos e Serviços'!$A:$F,3,0)</f>
        <v>Insumo</v>
      </c>
      <c r="B2284" s="12" t="s">
        <v>3257</v>
      </c>
      <c r="C2284" s="12" t="str">
        <f>VLOOKUP(B2284,'Insumos e Serviços'!$A:$F,2,0)</f>
        <v>Próprio</v>
      </c>
      <c r="D2284" s="13" t="str">
        <f>VLOOKUP(B2284,'Insumos e Serviços'!$A:$F,4,0)</f>
        <v>Central de Incêndio endereçávelcom capacidade quantitativa de 03 (três) laços. A placa principal, com respectivo painel, deverá possuir cartão de memória tipo “FLASH EEPROM” (SIMM CARD) com sistema operacional - “firmware” já gravado, modelo OCTO PLUS - EN-54, marca Global Fire</v>
      </c>
      <c r="E2284" s="12" t="str">
        <f>VLOOKUP(B2284,'Insumos e Serviços'!$A:$F,5,0)</f>
        <v>un</v>
      </c>
      <c r="F2284" s="66">
        <v>1</v>
      </c>
      <c r="G2284" s="15">
        <f>VLOOKUP(B2284,'Insumos e Serviços'!$A:$F,6,0)</f>
        <v>25640</v>
      </c>
      <c r="H2284" s="15">
        <f t="shared" si="294"/>
        <v>25640</v>
      </c>
    </row>
    <row r="2285" spans="1:8" ht="15" thickTop="1" x14ac:dyDescent="0.2">
      <c r="A2285" s="54"/>
      <c r="B2285" s="79"/>
      <c r="C2285" s="54"/>
      <c r="D2285" s="54"/>
      <c r="E2285" s="54"/>
      <c r="F2285" s="54"/>
      <c r="G2285" s="54"/>
      <c r="H2285" s="54"/>
    </row>
    <row r="2286" spans="1:8" x14ac:dyDescent="0.2">
      <c r="A2286" s="68" t="s">
        <v>1581</v>
      </c>
      <c r="B2286" s="67" t="str">
        <f>VLOOKUP(A2286,'Orçamento Sintético'!$A:$H,2,0)</f>
        <v xml:space="preserve"> MPDFT0416 </v>
      </c>
      <c r="C2286" s="67" t="str">
        <f>VLOOKUP(A2286,'Orçamento Sintético'!$A:$H,3,0)</f>
        <v>Próprio</v>
      </c>
      <c r="D2286" s="68" t="str">
        <f>VLOOKUP(A2286,'Orçamento Sintético'!$A:$H,4,0)</f>
        <v>Copia da ORSE (12018) - Ponto de detecção óptico, instalado no entreforro</v>
      </c>
      <c r="E2286" s="67" t="str">
        <f>VLOOKUP(A2286,'Orçamento Sintético'!$A:$H,5,0)</f>
        <v>un</v>
      </c>
      <c r="F2286" s="113"/>
      <c r="G2286" s="114"/>
      <c r="H2286" s="116">
        <f>SUM(H2287:H2291)</f>
        <v>604.69000000000005</v>
      </c>
    </row>
    <row r="2287" spans="1:8" x14ac:dyDescent="0.2">
      <c r="A2287" s="13" t="str">
        <f>VLOOKUP(B2287,'Insumos e Serviços'!$A:$F,3,0)</f>
        <v>Composição</v>
      </c>
      <c r="B2287" s="12" t="s">
        <v>3399</v>
      </c>
      <c r="C2287" s="12" t="str">
        <f>VLOOKUP(B2287,'Insumos e Serviços'!$A:$F,2,0)</f>
        <v>SINAPI</v>
      </c>
      <c r="D2287" s="13" t="str">
        <f>VLOOKUP(B2287,'Insumos e Serviços'!$A:$F,4,0)</f>
        <v>ELETRICISTA COM ENCARGOS COMPLEMENTARES</v>
      </c>
      <c r="E2287" s="12" t="str">
        <f>VLOOKUP(B2287,'Insumos e Serviços'!$A:$F,5,0)</f>
        <v>H</v>
      </c>
      <c r="F2287" s="66">
        <v>0.5</v>
      </c>
      <c r="G2287" s="15">
        <f>VLOOKUP(B2287,'Insumos e Serviços'!$A:$F,6,0)</f>
        <v>23.44</v>
      </c>
      <c r="H2287" s="15">
        <f t="shared" ref="H2287:H2291" si="295">TRUNC(F2287*G2287,2)</f>
        <v>11.72</v>
      </c>
    </row>
    <row r="2288" spans="1:8" x14ac:dyDescent="0.2">
      <c r="A2288" s="13" t="str">
        <f>VLOOKUP(B2288,'Insumos e Serviços'!$A:$F,3,0)</f>
        <v>Composição</v>
      </c>
      <c r="B2288" s="12" t="s">
        <v>3397</v>
      </c>
      <c r="C2288" s="12" t="str">
        <f>VLOOKUP(B2288,'Insumos e Serviços'!$A:$F,2,0)</f>
        <v>SINAPI</v>
      </c>
      <c r="D2288" s="13" t="str">
        <f>VLOOKUP(B2288,'Insumos e Serviços'!$A:$F,4,0)</f>
        <v>AUXILIAR DE ELETRICISTA COM ENCARGOS COMPLEMENTARES</v>
      </c>
      <c r="E2288" s="12" t="str">
        <f>VLOOKUP(B2288,'Insumos e Serviços'!$A:$F,5,0)</f>
        <v>H</v>
      </c>
      <c r="F2288" s="66">
        <v>0.5</v>
      </c>
      <c r="G2288" s="15">
        <f>VLOOKUP(B2288,'Insumos e Serviços'!$A:$F,6,0)</f>
        <v>18.28</v>
      </c>
      <c r="H2288" s="15">
        <f t="shared" si="295"/>
        <v>9.14</v>
      </c>
    </row>
    <row r="2289" spans="1:8" ht="45" x14ac:dyDescent="0.2">
      <c r="A2289" s="13" t="str">
        <f>VLOOKUP(B2289,'Insumos e Serviços'!$A:$F,3,0)</f>
        <v>Insumo</v>
      </c>
      <c r="B2289" s="12" t="s">
        <v>3325</v>
      </c>
      <c r="C2289" s="12" t="str">
        <f>VLOOKUP(B2289,'Insumos e Serviços'!$A:$F,2,0)</f>
        <v>Próprio</v>
      </c>
      <c r="D2289" s="13" t="str">
        <f>VLOOKUP(B2289,'Insumos e Serviços'!$A:$F,4,0)</f>
        <v>Detector óptico endereçável, por câmara de dispersão de luz, sensor fotodiodo PIN, emissor LED infravermelho, amostragem de 1s, ligação a dois fios insensível à polaridade, 17~28Vdc, indicador externo de alarme em LED na cor vermelha, dimensões aproximadas 100x42mm (ØL x A), policarbonato na cor branca, fab. Apollo linha XP95 modelo 55000-600</v>
      </c>
      <c r="E2289" s="12" t="str">
        <f>VLOOKUP(B2289,'Insumos e Serviços'!$A:$F,5,0)</f>
        <v>un</v>
      </c>
      <c r="F2289" s="66">
        <v>1</v>
      </c>
      <c r="G2289" s="15">
        <f>VLOOKUP(B2289,'Insumos e Serviços'!$A:$F,6,0)</f>
        <v>508.25</v>
      </c>
      <c r="H2289" s="15">
        <f t="shared" si="295"/>
        <v>508.25</v>
      </c>
    </row>
    <row r="2290" spans="1:8" ht="33.75" x14ac:dyDescent="0.2">
      <c r="A2290" s="13" t="str">
        <f>VLOOKUP(B2290,'Insumos e Serviços'!$A:$F,3,0)</f>
        <v>Insumo</v>
      </c>
      <c r="B2290" s="12" t="s">
        <v>3083</v>
      </c>
      <c r="C2290" s="12" t="str">
        <f>VLOOKUP(B2290,'Insumos e Serviços'!$A:$F,2,0)</f>
        <v>Próprio</v>
      </c>
      <c r="D2290" s="13" t="str">
        <f>VLOOKUP(B2290,'Insumos e Serviços'!$A:$F,4,0)</f>
        <v>Base de montagem endereçável, dotada de cartão de endereçamento, ligação a dois fios insensível à polaridade, 17~28Vdc, dimensões aproximadas 100x8mm (ØL x A), policarbonato na cor branca, fab. Apollo linha XP95 modelo 45681-210</v>
      </c>
      <c r="E2290" s="12" t="str">
        <f>VLOOKUP(B2290,'Insumos e Serviços'!$A:$F,5,0)</f>
        <v>un</v>
      </c>
      <c r="F2290" s="66">
        <v>1</v>
      </c>
      <c r="G2290" s="15">
        <f>VLOOKUP(B2290,'Insumos e Serviços'!$A:$F,6,0)</f>
        <v>41.74</v>
      </c>
      <c r="H2290" s="15">
        <f t="shared" si="295"/>
        <v>41.74</v>
      </c>
    </row>
    <row r="2291" spans="1:8" ht="23.25" thickBot="1" x14ac:dyDescent="0.25">
      <c r="A2291" s="13" t="str">
        <f>VLOOKUP(B2291,'Insumos e Serviços'!$A:$F,3,0)</f>
        <v>Insumo</v>
      </c>
      <c r="B2291" s="12" t="s">
        <v>3036</v>
      </c>
      <c r="C2291" s="12" t="str">
        <f>VLOOKUP(B2291,'Insumos e Serviços'!$A:$F,2,0)</f>
        <v>Próprio</v>
      </c>
      <c r="D2291" s="13" t="str">
        <f>VLOOKUP(B2291,'Insumos e Serviços'!$A:$F,4,0)</f>
        <v>Caixa de ligação em alumínio fundido pintado a pó, perfil circular, com tampa atarrachada por parafuso, dimensões aproximadas 87,5x49mm (ØL x A), fab. Tramontina modelo 56141/022</v>
      </c>
      <c r="E2291" s="12" t="str">
        <f>VLOOKUP(B2291,'Insumos e Serviços'!$A:$F,5,0)</f>
        <v>un</v>
      </c>
      <c r="F2291" s="66">
        <v>1</v>
      </c>
      <c r="G2291" s="15">
        <f>VLOOKUP(B2291,'Insumos e Serviços'!$A:$F,6,0)</f>
        <v>33.840000000000003</v>
      </c>
      <c r="H2291" s="15">
        <f t="shared" si="295"/>
        <v>33.840000000000003</v>
      </c>
    </row>
    <row r="2292" spans="1:8" ht="15" thickTop="1" x14ac:dyDescent="0.2">
      <c r="A2292" s="54"/>
      <c r="B2292" s="79"/>
      <c r="C2292" s="54"/>
      <c r="D2292" s="54"/>
      <c r="E2292" s="54"/>
      <c r="F2292" s="54"/>
      <c r="G2292" s="54"/>
      <c r="H2292" s="54"/>
    </row>
    <row r="2293" spans="1:8" x14ac:dyDescent="0.2">
      <c r="A2293" s="68" t="s">
        <v>1584</v>
      </c>
      <c r="B2293" s="67" t="str">
        <f>VLOOKUP(A2293,'Orçamento Sintético'!$A:$H,2,0)</f>
        <v xml:space="preserve"> MPDFT0417 </v>
      </c>
      <c r="C2293" s="67" t="str">
        <f>VLOOKUP(A2293,'Orçamento Sintético'!$A:$H,3,0)</f>
        <v>Próprio</v>
      </c>
      <c r="D2293" s="68" t="str">
        <f>VLOOKUP(A2293,'Orçamento Sintético'!$A:$H,4,0)</f>
        <v>Copia da ORSE (12018) - Ponto de detecção óptico, instalado no ambiente</v>
      </c>
      <c r="E2293" s="67" t="str">
        <f>VLOOKUP(A2293,'Orçamento Sintético'!$A:$H,5,0)</f>
        <v>un</v>
      </c>
      <c r="F2293" s="113"/>
      <c r="G2293" s="114"/>
      <c r="H2293" s="116">
        <f>SUM(H2294:H2301)</f>
        <v>682.04</v>
      </c>
    </row>
    <row r="2294" spans="1:8" x14ac:dyDescent="0.2">
      <c r="A2294" s="13" t="str">
        <f>VLOOKUP(B2294,'Insumos e Serviços'!$A:$F,3,0)</f>
        <v>Composição</v>
      </c>
      <c r="B2294" s="12" t="s">
        <v>3399</v>
      </c>
      <c r="C2294" s="12" t="str">
        <f>VLOOKUP(B2294,'Insumos e Serviços'!$A:$F,2,0)</f>
        <v>SINAPI</v>
      </c>
      <c r="D2294" s="13" t="str">
        <f>VLOOKUP(B2294,'Insumos e Serviços'!$A:$F,4,0)</f>
        <v>ELETRICISTA COM ENCARGOS COMPLEMENTARES</v>
      </c>
      <c r="E2294" s="12" t="str">
        <f>VLOOKUP(B2294,'Insumos e Serviços'!$A:$F,5,0)</f>
        <v>H</v>
      </c>
      <c r="F2294" s="66">
        <v>1</v>
      </c>
      <c r="G2294" s="15">
        <f>VLOOKUP(B2294,'Insumos e Serviços'!$A:$F,6,0)</f>
        <v>23.44</v>
      </c>
      <c r="H2294" s="15">
        <f t="shared" ref="H2294:H2301" si="296">TRUNC(F2294*G2294,2)</f>
        <v>23.44</v>
      </c>
    </row>
    <row r="2295" spans="1:8" x14ac:dyDescent="0.2">
      <c r="A2295" s="13" t="str">
        <f>VLOOKUP(B2295,'Insumos e Serviços'!$A:$F,3,0)</f>
        <v>Composição</v>
      </c>
      <c r="B2295" s="12" t="s">
        <v>3397</v>
      </c>
      <c r="C2295" s="12" t="str">
        <f>VLOOKUP(B2295,'Insumos e Serviços'!$A:$F,2,0)</f>
        <v>SINAPI</v>
      </c>
      <c r="D2295" s="13" t="str">
        <f>VLOOKUP(B2295,'Insumos e Serviços'!$A:$F,4,0)</f>
        <v>AUXILIAR DE ELETRICISTA COM ENCARGOS COMPLEMENTARES</v>
      </c>
      <c r="E2295" s="12" t="str">
        <f>VLOOKUP(B2295,'Insumos e Serviços'!$A:$F,5,0)</f>
        <v>H</v>
      </c>
      <c r="F2295" s="66">
        <v>1</v>
      </c>
      <c r="G2295" s="15">
        <f>VLOOKUP(B2295,'Insumos e Serviços'!$A:$F,6,0)</f>
        <v>18.28</v>
      </c>
      <c r="H2295" s="15">
        <f t="shared" si="296"/>
        <v>18.28</v>
      </c>
    </row>
    <row r="2296" spans="1:8" ht="33.75" x14ac:dyDescent="0.2">
      <c r="A2296" s="13" t="str">
        <f>VLOOKUP(B2296,'Insumos e Serviços'!$A:$F,3,0)</f>
        <v>Insumo</v>
      </c>
      <c r="B2296" s="12" t="s">
        <v>3083</v>
      </c>
      <c r="C2296" s="12" t="str">
        <f>VLOOKUP(B2296,'Insumos e Serviços'!$A:$F,2,0)</f>
        <v>Próprio</v>
      </c>
      <c r="D2296" s="13" t="str">
        <f>VLOOKUP(B2296,'Insumos e Serviços'!$A:$F,4,0)</f>
        <v>Base de montagem endereçável, dotada de cartão de endereçamento, ligação a dois fios insensível à polaridade, 17~28Vdc, dimensões aproximadas 100x8mm (ØL x A), policarbonato na cor branca, fab. Apollo linha XP95 modelo 45681-210</v>
      </c>
      <c r="E2296" s="12" t="str">
        <f>VLOOKUP(B2296,'Insumos e Serviços'!$A:$F,5,0)</f>
        <v>un</v>
      </c>
      <c r="F2296" s="66">
        <v>1</v>
      </c>
      <c r="G2296" s="15">
        <f>VLOOKUP(B2296,'Insumos e Serviços'!$A:$F,6,0)</f>
        <v>41.74</v>
      </c>
      <c r="H2296" s="15">
        <f t="shared" si="296"/>
        <v>41.74</v>
      </c>
    </row>
    <row r="2297" spans="1:8" ht="22.5" x14ac:dyDescent="0.2">
      <c r="A2297" s="13" t="str">
        <f>VLOOKUP(B2297,'Insumos e Serviços'!$A:$F,3,0)</f>
        <v>Insumo</v>
      </c>
      <c r="B2297" s="12" t="s">
        <v>3036</v>
      </c>
      <c r="C2297" s="12" t="str">
        <f>VLOOKUP(B2297,'Insumos e Serviços'!$A:$F,2,0)</f>
        <v>Próprio</v>
      </c>
      <c r="D2297" s="13" t="str">
        <f>VLOOKUP(B2297,'Insumos e Serviços'!$A:$F,4,0)</f>
        <v>Caixa de ligação em alumínio fundido pintado a pó, perfil circular, com tampa atarrachada por parafuso, dimensões aproximadas 87,5x49mm (ØL x A), fab. Tramontina modelo 56141/022</v>
      </c>
      <c r="E2297" s="12" t="str">
        <f>VLOOKUP(B2297,'Insumos e Serviços'!$A:$F,5,0)</f>
        <v>un</v>
      </c>
      <c r="F2297" s="66">
        <v>1</v>
      </c>
      <c r="G2297" s="15">
        <f>VLOOKUP(B2297,'Insumos e Serviços'!$A:$F,6,0)</f>
        <v>33.840000000000003</v>
      </c>
      <c r="H2297" s="15">
        <f t="shared" si="296"/>
        <v>33.840000000000003</v>
      </c>
    </row>
    <row r="2298" spans="1:8" x14ac:dyDescent="0.2">
      <c r="A2298" s="13" t="str">
        <f>VLOOKUP(B2298,'Insumos e Serviços'!$A:$F,3,0)</f>
        <v>Insumo</v>
      </c>
      <c r="B2298" s="12" t="s">
        <v>3126</v>
      </c>
      <c r="C2298" s="12" t="str">
        <f>VLOOKUP(B2298,'Insumos e Serviços'!$A:$F,2,0)</f>
        <v>SINAPI</v>
      </c>
      <c r="D2298" s="13" t="str">
        <f>VLOOKUP(B2298,'Insumos e Serviços'!$A:$F,4,0)</f>
        <v>ELETRODUTO FLEXIVEL, EM ACO, TIPO CONDUITE, DIAMETRO DE 1"</v>
      </c>
      <c r="E2298" s="12" t="str">
        <f>VLOOKUP(B2298,'Insumos e Serviços'!$A:$F,5,0)</f>
        <v>M</v>
      </c>
      <c r="F2298" s="66">
        <v>2.25</v>
      </c>
      <c r="G2298" s="15">
        <f>VLOOKUP(B2298,'Insumos e Serviços'!$A:$F,6,0)</f>
        <v>12.51</v>
      </c>
      <c r="H2298" s="15">
        <f t="shared" si="296"/>
        <v>28.14</v>
      </c>
    </row>
    <row r="2299" spans="1:8" ht="22.5" x14ac:dyDescent="0.2">
      <c r="A2299" s="13" t="str">
        <f>VLOOKUP(B2299,'Insumos e Serviços'!$A:$F,3,0)</f>
        <v>Insumo</v>
      </c>
      <c r="B2299" s="12" t="s">
        <v>2484</v>
      </c>
      <c r="C2299" s="12" t="str">
        <f>VLOOKUP(B2299,'Insumos e Serviços'!$A:$F,2,0)</f>
        <v>SINAPI</v>
      </c>
      <c r="D2299" s="13" t="str">
        <f>VLOOKUP(B2299,'Insumos e Serviços'!$A:$F,4,0)</f>
        <v>CONECTOR RETO DE ALUMINIO PARA ELETRODUTO DE 3/4", PARA ADAPTAR ENTRADA DE ELETRODUTO METALICO FLEXIVEL EM QUADROS</v>
      </c>
      <c r="E2299" s="12" t="str">
        <f>VLOOKUP(B2299,'Insumos e Serviços'!$A:$F,5,0)</f>
        <v>UN</v>
      </c>
      <c r="F2299" s="66">
        <v>2</v>
      </c>
      <c r="G2299" s="15">
        <f>VLOOKUP(B2299,'Insumos e Serviços'!$A:$F,6,0)</f>
        <v>1.17</v>
      </c>
      <c r="H2299" s="15">
        <f t="shared" si="296"/>
        <v>2.34</v>
      </c>
    </row>
    <row r="2300" spans="1:8" ht="56.25" x14ac:dyDescent="0.2">
      <c r="A2300" s="13" t="str">
        <f>VLOOKUP(B2300,'Insumos e Serviços'!$A:$F,3,0)</f>
        <v>Insumo</v>
      </c>
      <c r="B2300" s="12" t="s">
        <v>3130</v>
      </c>
      <c r="C2300" s="12" t="str">
        <f>VLOOKUP(B2300,'Insumos e Serviços'!$A:$F,2,0)</f>
        <v>Próprio</v>
      </c>
      <c r="D2300" s="13" t="str">
        <f>VLOOKUP(B2300,'Insumos e Serviços'!$A:$F,4,0)</f>
        <v>Cabo elétrico de laço de detecção e alarme em cobre flexível eletrolítico, seção 3#1,5mm², têmpera mole, encordoamento classe 2, isolação em PVC para 105ºC, passo de torção de 50~60mm, blindagem eletrostática em fita de alumínio e também poliéster, condutor dreno de cobre em contato com a fita de alumínio, isolamento para 300V, fab. Poliron/Belden, modelo 315MAAIFR</v>
      </c>
      <c r="E2300" s="12" t="str">
        <f>VLOOKUP(B2300,'Insumos e Serviços'!$A:$F,5,0)</f>
        <v>m</v>
      </c>
      <c r="F2300" s="66">
        <v>4.5</v>
      </c>
      <c r="G2300" s="15">
        <f>VLOOKUP(B2300,'Insumos e Serviços'!$A:$F,6,0)</f>
        <v>5.78</v>
      </c>
      <c r="H2300" s="15">
        <f t="shared" si="296"/>
        <v>26.01</v>
      </c>
    </row>
    <row r="2301" spans="1:8" ht="45.75" thickBot="1" x14ac:dyDescent="0.25">
      <c r="A2301" s="13" t="str">
        <f>VLOOKUP(B2301,'Insumos e Serviços'!$A:$F,3,0)</f>
        <v>Insumo</v>
      </c>
      <c r="B2301" s="12" t="s">
        <v>3325</v>
      </c>
      <c r="C2301" s="12" t="str">
        <f>VLOOKUP(B2301,'Insumos e Serviços'!$A:$F,2,0)</f>
        <v>Próprio</v>
      </c>
      <c r="D2301" s="13" t="str">
        <f>VLOOKUP(B2301,'Insumos e Serviços'!$A:$F,4,0)</f>
        <v>Detector óptico endereçável, por câmara de dispersão de luz, sensor fotodiodo PIN, emissor LED infravermelho, amostragem de 1s, ligação a dois fios insensível à polaridade, 17~28Vdc, indicador externo de alarme em LED na cor vermelha, dimensões aproximadas 100x42mm (ØL x A), policarbonato na cor branca, fab. Apollo linha XP95 modelo 55000-600</v>
      </c>
      <c r="E2301" s="12" t="str">
        <f>VLOOKUP(B2301,'Insumos e Serviços'!$A:$F,5,0)</f>
        <v>un</v>
      </c>
      <c r="F2301" s="66">
        <v>1</v>
      </c>
      <c r="G2301" s="15">
        <f>VLOOKUP(B2301,'Insumos e Serviços'!$A:$F,6,0)</f>
        <v>508.25</v>
      </c>
      <c r="H2301" s="15">
        <f t="shared" si="296"/>
        <v>508.25</v>
      </c>
    </row>
    <row r="2302" spans="1:8" ht="15" thickTop="1" x14ac:dyDescent="0.2">
      <c r="A2302" s="54"/>
      <c r="B2302" s="79"/>
      <c r="C2302" s="54"/>
      <c r="D2302" s="54"/>
      <c r="E2302" s="54"/>
      <c r="F2302" s="54"/>
      <c r="G2302" s="54"/>
      <c r="H2302" s="54"/>
    </row>
    <row r="2303" spans="1:8" ht="22.5" x14ac:dyDescent="0.2">
      <c r="A2303" s="68" t="s">
        <v>1587</v>
      </c>
      <c r="B2303" s="67" t="str">
        <f>VLOOKUP(A2303,'Orçamento Sintético'!$A:$H,2,0)</f>
        <v xml:space="preserve"> MPDFT0418 </v>
      </c>
      <c r="C2303" s="67" t="str">
        <f>VLOOKUP(A2303,'Orçamento Sintético'!$A:$H,3,0)</f>
        <v>Próprio</v>
      </c>
      <c r="D2303" s="68" t="str">
        <f>VLOOKUP(A2303,'Orçamento Sintético'!$A:$H,4,0)</f>
        <v>Copia da ORSE (12018) - Ponto de detecção térmico endereçável, instalado no entreforro</v>
      </c>
      <c r="E2303" s="67" t="str">
        <f>VLOOKUP(A2303,'Orçamento Sintético'!$A:$H,5,0)</f>
        <v>un</v>
      </c>
      <c r="F2303" s="113"/>
      <c r="G2303" s="114"/>
      <c r="H2303" s="116">
        <f>SUM(H2304:H2308)</f>
        <v>567.79999999999995</v>
      </c>
    </row>
    <row r="2304" spans="1:8" x14ac:dyDescent="0.2">
      <c r="A2304" s="13" t="str">
        <f>VLOOKUP(B2304,'Insumos e Serviços'!$A:$F,3,0)</f>
        <v>Composição</v>
      </c>
      <c r="B2304" s="12" t="s">
        <v>3399</v>
      </c>
      <c r="C2304" s="12" t="str">
        <f>VLOOKUP(B2304,'Insumos e Serviços'!$A:$F,2,0)</f>
        <v>SINAPI</v>
      </c>
      <c r="D2304" s="13" t="str">
        <f>VLOOKUP(B2304,'Insumos e Serviços'!$A:$F,4,0)</f>
        <v>ELETRICISTA COM ENCARGOS COMPLEMENTARES</v>
      </c>
      <c r="E2304" s="12" t="str">
        <f>VLOOKUP(B2304,'Insumos e Serviços'!$A:$F,5,0)</f>
        <v>H</v>
      </c>
      <c r="F2304" s="66">
        <v>0.5</v>
      </c>
      <c r="G2304" s="15">
        <f>VLOOKUP(B2304,'Insumos e Serviços'!$A:$F,6,0)</f>
        <v>23.44</v>
      </c>
      <c r="H2304" s="15">
        <f t="shared" ref="H2304:H2308" si="297">TRUNC(F2304*G2304,2)</f>
        <v>11.72</v>
      </c>
    </row>
    <row r="2305" spans="1:8" x14ac:dyDescent="0.2">
      <c r="A2305" s="13" t="str">
        <f>VLOOKUP(B2305,'Insumos e Serviços'!$A:$F,3,0)</f>
        <v>Composição</v>
      </c>
      <c r="B2305" s="12" t="s">
        <v>3397</v>
      </c>
      <c r="C2305" s="12" t="str">
        <f>VLOOKUP(B2305,'Insumos e Serviços'!$A:$F,2,0)</f>
        <v>SINAPI</v>
      </c>
      <c r="D2305" s="13" t="str">
        <f>VLOOKUP(B2305,'Insumos e Serviços'!$A:$F,4,0)</f>
        <v>AUXILIAR DE ELETRICISTA COM ENCARGOS COMPLEMENTARES</v>
      </c>
      <c r="E2305" s="12" t="str">
        <f>VLOOKUP(B2305,'Insumos e Serviços'!$A:$F,5,0)</f>
        <v>H</v>
      </c>
      <c r="F2305" s="66">
        <v>0.5</v>
      </c>
      <c r="G2305" s="15">
        <f>VLOOKUP(B2305,'Insumos e Serviços'!$A:$F,6,0)</f>
        <v>18.28</v>
      </c>
      <c r="H2305" s="15">
        <f t="shared" si="297"/>
        <v>9.14</v>
      </c>
    </row>
    <row r="2306" spans="1:8" ht="33.75" x14ac:dyDescent="0.2">
      <c r="A2306" s="13" t="str">
        <f>VLOOKUP(B2306,'Insumos e Serviços'!$A:$F,3,0)</f>
        <v>Insumo</v>
      </c>
      <c r="B2306" s="12" t="s">
        <v>3083</v>
      </c>
      <c r="C2306" s="12" t="str">
        <f>VLOOKUP(B2306,'Insumos e Serviços'!$A:$F,2,0)</f>
        <v>Próprio</v>
      </c>
      <c r="D2306" s="13" t="str">
        <f>VLOOKUP(B2306,'Insumos e Serviços'!$A:$F,4,0)</f>
        <v>Base de montagem endereçável, dotada de cartão de endereçamento, ligação a dois fios insensível à polaridade, 17~28Vdc, dimensões aproximadas 100x8mm (ØL x A), policarbonato na cor branca, fab. Apollo linha XP95 modelo 45681-210</v>
      </c>
      <c r="E2306" s="12" t="str">
        <f>VLOOKUP(B2306,'Insumos e Serviços'!$A:$F,5,0)</f>
        <v>un</v>
      </c>
      <c r="F2306" s="66">
        <v>1</v>
      </c>
      <c r="G2306" s="15">
        <f>VLOOKUP(B2306,'Insumos e Serviços'!$A:$F,6,0)</f>
        <v>41.74</v>
      </c>
      <c r="H2306" s="15">
        <f t="shared" si="297"/>
        <v>41.74</v>
      </c>
    </row>
    <row r="2307" spans="1:8" ht="22.5" x14ac:dyDescent="0.2">
      <c r="A2307" s="13" t="str">
        <f>VLOOKUP(B2307,'Insumos e Serviços'!$A:$F,3,0)</f>
        <v>Insumo</v>
      </c>
      <c r="B2307" s="12" t="s">
        <v>3036</v>
      </c>
      <c r="C2307" s="12" t="str">
        <f>VLOOKUP(B2307,'Insumos e Serviços'!$A:$F,2,0)</f>
        <v>Próprio</v>
      </c>
      <c r="D2307" s="13" t="str">
        <f>VLOOKUP(B2307,'Insumos e Serviços'!$A:$F,4,0)</f>
        <v>Caixa de ligação em alumínio fundido pintado a pó, perfil circular, com tampa atarrachada por parafuso, dimensões aproximadas 87,5x49mm (ØL x A), fab. Tramontina modelo 56141/022</v>
      </c>
      <c r="E2307" s="12" t="str">
        <f>VLOOKUP(B2307,'Insumos e Serviços'!$A:$F,5,0)</f>
        <v>un</v>
      </c>
      <c r="F2307" s="66">
        <v>1</v>
      </c>
      <c r="G2307" s="15">
        <f>VLOOKUP(B2307,'Insumos e Serviços'!$A:$F,6,0)</f>
        <v>33.840000000000003</v>
      </c>
      <c r="H2307" s="15">
        <f t="shared" si="297"/>
        <v>33.840000000000003</v>
      </c>
    </row>
    <row r="2308" spans="1:8" ht="45.75" thickBot="1" x14ac:dyDescent="0.25">
      <c r="A2308" s="13" t="str">
        <f>VLOOKUP(B2308,'Insumos e Serviços'!$A:$F,3,0)</f>
        <v>Insumo</v>
      </c>
      <c r="B2308" s="12" t="s">
        <v>3236</v>
      </c>
      <c r="C2308" s="12" t="str">
        <f>VLOOKUP(B2308,'Insumos e Serviços'!$A:$F,2,0)</f>
        <v>Próprio</v>
      </c>
      <c r="D2308" s="13" t="str">
        <f>VLOOKUP(B2308,'Insumos e Serviços'!$A:$F,4,0)</f>
        <v>Detector térmico endereçável, por rede de termistores em contato com o ar externo, sensor NTC, amostragem contínua, ligação a dois fios insensível à polaridade, 17~28Vdc, indicador externo de alarme em LED na cor vermelha, dimensões aproximadas 100x42mm (ØL x A), policarbonato na cor branca, fabricação Apollo linha XP95 modelo 55000-400</v>
      </c>
      <c r="E2308" s="12" t="str">
        <f>VLOOKUP(B2308,'Insumos e Serviços'!$A:$F,5,0)</f>
        <v>un</v>
      </c>
      <c r="F2308" s="66">
        <v>1</v>
      </c>
      <c r="G2308" s="15">
        <f>VLOOKUP(B2308,'Insumos e Serviços'!$A:$F,6,0)</f>
        <v>471.36</v>
      </c>
      <c r="H2308" s="15">
        <f t="shared" si="297"/>
        <v>471.36</v>
      </c>
    </row>
    <row r="2309" spans="1:8" ht="15" thickTop="1" x14ac:dyDescent="0.2">
      <c r="A2309" s="54"/>
      <c r="B2309" s="79"/>
      <c r="C2309" s="54"/>
      <c r="D2309" s="54"/>
      <c r="E2309" s="54"/>
      <c r="F2309" s="54"/>
      <c r="G2309" s="54"/>
      <c r="H2309" s="54"/>
    </row>
    <row r="2310" spans="1:8" ht="22.5" x14ac:dyDescent="0.2">
      <c r="A2310" s="68" t="s">
        <v>1590</v>
      </c>
      <c r="B2310" s="67" t="str">
        <f>VLOOKUP(A2310,'Orçamento Sintético'!$A:$H,2,0)</f>
        <v xml:space="preserve"> MPDFT0419 </v>
      </c>
      <c r="C2310" s="67" t="str">
        <f>VLOOKUP(A2310,'Orçamento Sintético'!$A:$H,3,0)</f>
        <v>Próprio</v>
      </c>
      <c r="D2310" s="68" t="str">
        <f>VLOOKUP(A2310,'Orçamento Sintético'!$A:$H,4,0)</f>
        <v>Copia da ORSE (12018) - Ponto de detecção térmico endereçável, instalado no ambiente</v>
      </c>
      <c r="E2310" s="67" t="str">
        <f>VLOOKUP(A2310,'Orçamento Sintético'!$A:$H,5,0)</f>
        <v>un</v>
      </c>
      <c r="F2310" s="113"/>
      <c r="G2310" s="114"/>
      <c r="H2310" s="116">
        <f>SUM(H2311:H2318)</f>
        <v>645.15</v>
      </c>
    </row>
    <row r="2311" spans="1:8" x14ac:dyDescent="0.2">
      <c r="A2311" s="13" t="str">
        <f>VLOOKUP(B2311,'Insumos e Serviços'!$A:$F,3,0)</f>
        <v>Composição</v>
      </c>
      <c r="B2311" s="12" t="s">
        <v>3399</v>
      </c>
      <c r="C2311" s="12" t="str">
        <f>VLOOKUP(B2311,'Insumos e Serviços'!$A:$F,2,0)</f>
        <v>SINAPI</v>
      </c>
      <c r="D2311" s="13" t="str">
        <f>VLOOKUP(B2311,'Insumos e Serviços'!$A:$F,4,0)</f>
        <v>ELETRICISTA COM ENCARGOS COMPLEMENTARES</v>
      </c>
      <c r="E2311" s="12" t="str">
        <f>VLOOKUP(B2311,'Insumos e Serviços'!$A:$F,5,0)</f>
        <v>H</v>
      </c>
      <c r="F2311" s="66">
        <v>1</v>
      </c>
      <c r="G2311" s="15">
        <f>VLOOKUP(B2311,'Insumos e Serviços'!$A:$F,6,0)</f>
        <v>23.44</v>
      </c>
      <c r="H2311" s="15">
        <f t="shared" ref="H2311:H2318" si="298">TRUNC(F2311*G2311,2)</f>
        <v>23.44</v>
      </c>
    </row>
    <row r="2312" spans="1:8" x14ac:dyDescent="0.2">
      <c r="A2312" s="13" t="str">
        <f>VLOOKUP(B2312,'Insumos e Serviços'!$A:$F,3,0)</f>
        <v>Composição</v>
      </c>
      <c r="B2312" s="12" t="s">
        <v>3397</v>
      </c>
      <c r="C2312" s="12" t="str">
        <f>VLOOKUP(B2312,'Insumos e Serviços'!$A:$F,2,0)</f>
        <v>SINAPI</v>
      </c>
      <c r="D2312" s="13" t="str">
        <f>VLOOKUP(B2312,'Insumos e Serviços'!$A:$F,4,0)</f>
        <v>AUXILIAR DE ELETRICISTA COM ENCARGOS COMPLEMENTARES</v>
      </c>
      <c r="E2312" s="12" t="str">
        <f>VLOOKUP(B2312,'Insumos e Serviços'!$A:$F,5,0)</f>
        <v>H</v>
      </c>
      <c r="F2312" s="66">
        <v>1</v>
      </c>
      <c r="G2312" s="15">
        <f>VLOOKUP(B2312,'Insumos e Serviços'!$A:$F,6,0)</f>
        <v>18.28</v>
      </c>
      <c r="H2312" s="15">
        <f t="shared" si="298"/>
        <v>18.28</v>
      </c>
    </row>
    <row r="2313" spans="1:8" ht="33.75" x14ac:dyDescent="0.2">
      <c r="A2313" s="13" t="str">
        <f>VLOOKUP(B2313,'Insumos e Serviços'!$A:$F,3,0)</f>
        <v>Insumo</v>
      </c>
      <c r="B2313" s="12" t="s">
        <v>3083</v>
      </c>
      <c r="C2313" s="12" t="str">
        <f>VLOOKUP(B2313,'Insumos e Serviços'!$A:$F,2,0)</f>
        <v>Próprio</v>
      </c>
      <c r="D2313" s="13" t="str">
        <f>VLOOKUP(B2313,'Insumos e Serviços'!$A:$F,4,0)</f>
        <v>Base de montagem endereçável, dotada de cartão de endereçamento, ligação a dois fios insensível à polaridade, 17~28Vdc, dimensões aproximadas 100x8mm (ØL x A), policarbonato na cor branca, fab. Apollo linha XP95 modelo 45681-210</v>
      </c>
      <c r="E2313" s="12" t="str">
        <f>VLOOKUP(B2313,'Insumos e Serviços'!$A:$F,5,0)</f>
        <v>un</v>
      </c>
      <c r="F2313" s="66">
        <v>1</v>
      </c>
      <c r="G2313" s="15">
        <f>VLOOKUP(B2313,'Insumos e Serviços'!$A:$F,6,0)</f>
        <v>41.74</v>
      </c>
      <c r="H2313" s="15">
        <f t="shared" si="298"/>
        <v>41.74</v>
      </c>
    </row>
    <row r="2314" spans="1:8" ht="22.5" x14ac:dyDescent="0.2">
      <c r="A2314" s="13" t="str">
        <f>VLOOKUP(B2314,'Insumos e Serviços'!$A:$F,3,0)</f>
        <v>Insumo</v>
      </c>
      <c r="B2314" s="12" t="s">
        <v>3036</v>
      </c>
      <c r="C2314" s="12" t="str">
        <f>VLOOKUP(B2314,'Insumos e Serviços'!$A:$F,2,0)</f>
        <v>Próprio</v>
      </c>
      <c r="D2314" s="13" t="str">
        <f>VLOOKUP(B2314,'Insumos e Serviços'!$A:$F,4,0)</f>
        <v>Caixa de ligação em alumínio fundido pintado a pó, perfil circular, com tampa atarrachada por parafuso, dimensões aproximadas 87,5x49mm (ØL x A), fab. Tramontina modelo 56141/022</v>
      </c>
      <c r="E2314" s="12" t="str">
        <f>VLOOKUP(B2314,'Insumos e Serviços'!$A:$F,5,0)</f>
        <v>un</v>
      </c>
      <c r="F2314" s="66">
        <v>1</v>
      </c>
      <c r="G2314" s="15">
        <f>VLOOKUP(B2314,'Insumos e Serviços'!$A:$F,6,0)</f>
        <v>33.840000000000003</v>
      </c>
      <c r="H2314" s="15">
        <f t="shared" si="298"/>
        <v>33.840000000000003</v>
      </c>
    </row>
    <row r="2315" spans="1:8" x14ac:dyDescent="0.2">
      <c r="A2315" s="13" t="str">
        <f>VLOOKUP(B2315,'Insumos e Serviços'!$A:$F,3,0)</f>
        <v>Insumo</v>
      </c>
      <c r="B2315" s="12" t="s">
        <v>3126</v>
      </c>
      <c r="C2315" s="12" t="str">
        <f>VLOOKUP(B2315,'Insumos e Serviços'!$A:$F,2,0)</f>
        <v>SINAPI</v>
      </c>
      <c r="D2315" s="13" t="str">
        <f>VLOOKUP(B2315,'Insumos e Serviços'!$A:$F,4,0)</f>
        <v>ELETRODUTO FLEXIVEL, EM ACO, TIPO CONDUITE, DIAMETRO DE 1"</v>
      </c>
      <c r="E2315" s="12" t="str">
        <f>VLOOKUP(B2315,'Insumos e Serviços'!$A:$F,5,0)</f>
        <v>M</v>
      </c>
      <c r="F2315" s="66">
        <v>2.25</v>
      </c>
      <c r="G2315" s="15">
        <f>VLOOKUP(B2315,'Insumos e Serviços'!$A:$F,6,0)</f>
        <v>12.51</v>
      </c>
      <c r="H2315" s="15">
        <f t="shared" si="298"/>
        <v>28.14</v>
      </c>
    </row>
    <row r="2316" spans="1:8" ht="22.5" x14ac:dyDescent="0.2">
      <c r="A2316" s="13" t="str">
        <f>VLOOKUP(B2316,'Insumos e Serviços'!$A:$F,3,0)</f>
        <v>Insumo</v>
      </c>
      <c r="B2316" s="12" t="s">
        <v>2484</v>
      </c>
      <c r="C2316" s="12" t="str">
        <f>VLOOKUP(B2316,'Insumos e Serviços'!$A:$F,2,0)</f>
        <v>SINAPI</v>
      </c>
      <c r="D2316" s="13" t="str">
        <f>VLOOKUP(B2316,'Insumos e Serviços'!$A:$F,4,0)</f>
        <v>CONECTOR RETO DE ALUMINIO PARA ELETRODUTO DE 3/4", PARA ADAPTAR ENTRADA DE ELETRODUTO METALICO FLEXIVEL EM QUADROS</v>
      </c>
      <c r="E2316" s="12" t="str">
        <f>VLOOKUP(B2316,'Insumos e Serviços'!$A:$F,5,0)</f>
        <v>UN</v>
      </c>
      <c r="F2316" s="66">
        <v>2</v>
      </c>
      <c r="G2316" s="15">
        <f>VLOOKUP(B2316,'Insumos e Serviços'!$A:$F,6,0)</f>
        <v>1.17</v>
      </c>
      <c r="H2316" s="15">
        <f t="shared" si="298"/>
        <v>2.34</v>
      </c>
    </row>
    <row r="2317" spans="1:8" ht="56.25" x14ac:dyDescent="0.2">
      <c r="A2317" s="13" t="str">
        <f>VLOOKUP(B2317,'Insumos e Serviços'!$A:$F,3,0)</f>
        <v>Insumo</v>
      </c>
      <c r="B2317" s="12" t="s">
        <v>3130</v>
      </c>
      <c r="C2317" s="12" t="str">
        <f>VLOOKUP(B2317,'Insumos e Serviços'!$A:$F,2,0)</f>
        <v>Próprio</v>
      </c>
      <c r="D2317" s="13" t="str">
        <f>VLOOKUP(B2317,'Insumos e Serviços'!$A:$F,4,0)</f>
        <v>Cabo elétrico de laço de detecção e alarme em cobre flexível eletrolítico, seção 3#1,5mm², têmpera mole, encordoamento classe 2, isolação em PVC para 105ºC, passo de torção de 50~60mm, blindagem eletrostática em fita de alumínio e também poliéster, condutor dreno de cobre em contato com a fita de alumínio, isolamento para 300V, fab. Poliron/Belden, modelo 315MAAIFR</v>
      </c>
      <c r="E2317" s="12" t="str">
        <f>VLOOKUP(B2317,'Insumos e Serviços'!$A:$F,5,0)</f>
        <v>m</v>
      </c>
      <c r="F2317" s="66">
        <v>4.5</v>
      </c>
      <c r="G2317" s="15">
        <f>VLOOKUP(B2317,'Insumos e Serviços'!$A:$F,6,0)</f>
        <v>5.78</v>
      </c>
      <c r="H2317" s="15">
        <f t="shared" si="298"/>
        <v>26.01</v>
      </c>
    </row>
    <row r="2318" spans="1:8" ht="45.75" thickBot="1" x14ac:dyDescent="0.25">
      <c r="A2318" s="13" t="str">
        <f>VLOOKUP(B2318,'Insumos e Serviços'!$A:$F,3,0)</f>
        <v>Insumo</v>
      </c>
      <c r="B2318" s="12" t="s">
        <v>3236</v>
      </c>
      <c r="C2318" s="12" t="str">
        <f>VLOOKUP(B2318,'Insumos e Serviços'!$A:$F,2,0)</f>
        <v>Próprio</v>
      </c>
      <c r="D2318" s="13" t="str">
        <f>VLOOKUP(B2318,'Insumos e Serviços'!$A:$F,4,0)</f>
        <v>Detector térmico endereçável, por rede de termistores em contato com o ar externo, sensor NTC, amostragem contínua, ligação a dois fios insensível à polaridade, 17~28Vdc, indicador externo de alarme em LED na cor vermelha, dimensões aproximadas 100x42mm (ØL x A), policarbonato na cor branca, fabricação Apollo linha XP95 modelo 55000-400</v>
      </c>
      <c r="E2318" s="12" t="str">
        <f>VLOOKUP(B2318,'Insumos e Serviços'!$A:$F,5,0)</f>
        <v>un</v>
      </c>
      <c r="F2318" s="66">
        <v>1</v>
      </c>
      <c r="G2318" s="15">
        <f>VLOOKUP(B2318,'Insumos e Serviços'!$A:$F,6,0)</f>
        <v>471.36</v>
      </c>
      <c r="H2318" s="15">
        <f t="shared" si="298"/>
        <v>471.36</v>
      </c>
    </row>
    <row r="2319" spans="1:8" ht="15" thickTop="1" x14ac:dyDescent="0.2">
      <c r="A2319" s="54"/>
      <c r="B2319" s="79"/>
      <c r="C2319" s="54"/>
      <c r="D2319" s="54"/>
      <c r="E2319" s="54"/>
      <c r="F2319" s="54"/>
      <c r="G2319" s="54"/>
      <c r="H2319" s="54"/>
    </row>
    <row r="2320" spans="1:8" ht="22.5" x14ac:dyDescent="0.2">
      <c r="A2320" s="68" t="s">
        <v>1593</v>
      </c>
      <c r="B2320" s="67" t="str">
        <f>VLOOKUP(A2320,'Orçamento Sintético'!$A:$H,2,0)</f>
        <v xml:space="preserve"> MPDFT0420 </v>
      </c>
      <c r="C2320" s="67" t="str">
        <f>VLOOKUP(A2320,'Orçamento Sintético'!$A:$H,3,0)</f>
        <v>Próprio</v>
      </c>
      <c r="D2320" s="68" t="str">
        <f>VLOOKUP(A2320,'Orçamento Sintético'!$A:$H,4,0)</f>
        <v>Copia da IOPES (160674) - Acionador manual endereçável do tipo “quebre o vidro”, fabricação Apollo linha XP95 modelo 55200-908</v>
      </c>
      <c r="E2320" s="67" t="str">
        <f>VLOOKUP(A2320,'Orçamento Sintético'!$A:$H,5,0)</f>
        <v>un</v>
      </c>
      <c r="F2320" s="113"/>
      <c r="G2320" s="114"/>
      <c r="H2320" s="116">
        <f>SUM(H2321:H2324)</f>
        <v>386.31</v>
      </c>
    </row>
    <row r="2321" spans="1:8" ht="22.5" x14ac:dyDescent="0.2">
      <c r="A2321" s="13" t="str">
        <f>VLOOKUP(B2321,'Insumos e Serviços'!$A:$F,3,0)</f>
        <v>Composição</v>
      </c>
      <c r="B2321" s="12" t="s">
        <v>1471</v>
      </c>
      <c r="C2321" s="12" t="str">
        <f>VLOOKUP(B2321,'Insumos e Serviços'!$A:$F,2,0)</f>
        <v>SINAPI</v>
      </c>
      <c r="D2321" s="13" t="str">
        <f>VLOOKUP(B2321,'Insumos e Serviços'!$A:$F,4,0)</f>
        <v>CONDULETE DE PVC, TIPO LL, PARA ELETRODUTO DE PVC SOLDÁVEL DN 25 MM (3/4''), APARENTE - FORNECIMENTO E INSTALAÇÃO. AF_11/2016</v>
      </c>
      <c r="E2321" s="12" t="str">
        <f>VLOOKUP(B2321,'Insumos e Serviços'!$A:$F,5,0)</f>
        <v>UN</v>
      </c>
      <c r="F2321" s="66">
        <v>1</v>
      </c>
      <c r="G2321" s="15">
        <f>VLOOKUP(B2321,'Insumos e Serviços'!$A:$F,6,0)</f>
        <v>24.76</v>
      </c>
      <c r="H2321" s="15">
        <f t="shared" ref="H2321:H2324" si="299">TRUNC(F2321*G2321,2)</f>
        <v>24.76</v>
      </c>
    </row>
    <row r="2322" spans="1:8" x14ac:dyDescent="0.2">
      <c r="A2322" s="13" t="str">
        <f>VLOOKUP(B2322,'Insumos e Serviços'!$A:$F,3,0)</f>
        <v>Composição</v>
      </c>
      <c r="B2322" s="12" t="s">
        <v>3399</v>
      </c>
      <c r="C2322" s="12" t="str">
        <f>VLOOKUP(B2322,'Insumos e Serviços'!$A:$F,2,0)</f>
        <v>SINAPI</v>
      </c>
      <c r="D2322" s="13" t="str">
        <f>VLOOKUP(B2322,'Insumos e Serviços'!$A:$F,4,0)</f>
        <v>ELETRICISTA COM ENCARGOS COMPLEMENTARES</v>
      </c>
      <c r="E2322" s="12" t="str">
        <f>VLOOKUP(B2322,'Insumos e Serviços'!$A:$F,5,0)</f>
        <v>H</v>
      </c>
      <c r="F2322" s="66">
        <v>0.28999999999999998</v>
      </c>
      <c r="G2322" s="15">
        <f>VLOOKUP(B2322,'Insumos e Serviços'!$A:$F,6,0)</f>
        <v>23.44</v>
      </c>
      <c r="H2322" s="15">
        <f t="shared" si="299"/>
        <v>6.79</v>
      </c>
    </row>
    <row r="2323" spans="1:8" x14ac:dyDescent="0.2">
      <c r="A2323" s="13" t="str">
        <f>VLOOKUP(B2323,'Insumos e Serviços'!$A:$F,3,0)</f>
        <v>Composição</v>
      </c>
      <c r="B2323" s="12" t="s">
        <v>3397</v>
      </c>
      <c r="C2323" s="12" t="str">
        <f>VLOOKUP(B2323,'Insumos e Serviços'!$A:$F,2,0)</f>
        <v>SINAPI</v>
      </c>
      <c r="D2323" s="13" t="str">
        <f>VLOOKUP(B2323,'Insumos e Serviços'!$A:$F,4,0)</f>
        <v>AUXILIAR DE ELETRICISTA COM ENCARGOS COMPLEMENTARES</v>
      </c>
      <c r="E2323" s="12" t="str">
        <f>VLOOKUP(B2323,'Insumos e Serviços'!$A:$F,5,0)</f>
        <v>H</v>
      </c>
      <c r="F2323" s="66">
        <v>0.28999999999999998</v>
      </c>
      <c r="G2323" s="15">
        <f>VLOOKUP(B2323,'Insumos e Serviços'!$A:$F,6,0)</f>
        <v>18.28</v>
      </c>
      <c r="H2323" s="15">
        <f t="shared" si="299"/>
        <v>5.3</v>
      </c>
    </row>
    <row r="2324" spans="1:8" ht="57" thickBot="1" x14ac:dyDescent="0.25">
      <c r="A2324" s="13" t="str">
        <f>VLOOKUP(B2324,'Insumos e Serviços'!$A:$F,3,0)</f>
        <v>Insumo</v>
      </c>
      <c r="B2324" s="12" t="s">
        <v>3006</v>
      </c>
      <c r="C2324" s="12" t="str">
        <f>VLOOKUP(B2324,'Insumos e Serviços'!$A:$F,2,0)</f>
        <v>Próprio</v>
      </c>
      <c r="D2324" s="13" t="str">
        <f>VLOOKUP(B2324,'Insumos e Serviços'!$A:$F,4,0)</f>
        <v>Acionador manual endereçável, por elemento deformável, ligação a dois fios insensível à polaridade, 17~28Vdc, indicador externo de alarme e erro em LED nas cores vermelha e amarela, sempre dotado de componente isolador, proteção contra disparo acidental do tipo "quebre o vidro" (inclui vidro), dimensões aproximadas 89x93x 26,5mm (A x L x P), policarbonato na cor vermelha, fab. Apollo linha XP95 modelo 55200-908 8</v>
      </c>
      <c r="E2324" s="12" t="str">
        <f>VLOOKUP(B2324,'Insumos e Serviços'!$A:$F,5,0)</f>
        <v>un</v>
      </c>
      <c r="F2324" s="66">
        <v>1</v>
      </c>
      <c r="G2324" s="15">
        <f>VLOOKUP(B2324,'Insumos e Serviços'!$A:$F,6,0)</f>
        <v>349.46</v>
      </c>
      <c r="H2324" s="15">
        <f t="shared" si="299"/>
        <v>349.46</v>
      </c>
    </row>
    <row r="2325" spans="1:8" ht="15" thickTop="1" x14ac:dyDescent="0.2">
      <c r="A2325" s="54"/>
      <c r="B2325" s="79"/>
      <c r="C2325" s="54"/>
      <c r="D2325" s="54"/>
      <c r="E2325" s="54"/>
      <c r="F2325" s="54"/>
      <c r="G2325" s="54"/>
      <c r="H2325" s="54"/>
    </row>
    <row r="2326" spans="1:8" ht="22.5" x14ac:dyDescent="0.2">
      <c r="A2326" s="68" t="s">
        <v>1596</v>
      </c>
      <c r="B2326" s="67" t="str">
        <f>VLOOKUP(A2326,'Orçamento Sintético'!$A:$H,2,0)</f>
        <v xml:space="preserve"> MPDFT0421 </v>
      </c>
      <c r="C2326" s="67" t="str">
        <f>VLOOKUP(A2326,'Orçamento Sintético'!$A:$H,3,0)</f>
        <v>Próprio</v>
      </c>
      <c r="D2326" s="68" t="str">
        <f>VLOOKUP(A2326,'Orçamento Sintético'!$A:$H,4,0)</f>
        <v>Copia da SUDECAP (10.90.87) - AVISADOR SONORO-VISUAL  endereçável, por sirene multitons e iluminação piscante, fabricação Apollo modelo Valkyrie ASB</v>
      </c>
      <c r="E2326" s="67" t="str">
        <f>VLOOKUP(A2326,'Orçamento Sintético'!$A:$H,5,0)</f>
        <v>un</v>
      </c>
      <c r="F2326" s="113"/>
      <c r="G2326" s="114"/>
      <c r="H2326" s="116">
        <f>SUM(H2327:H2330)</f>
        <v>465.03999999999996</v>
      </c>
    </row>
    <row r="2327" spans="1:8" x14ac:dyDescent="0.2">
      <c r="A2327" s="13" t="str">
        <f>VLOOKUP(B2327,'Insumos e Serviços'!$A:$F,3,0)</f>
        <v>Composição</v>
      </c>
      <c r="B2327" s="12" t="s">
        <v>3399</v>
      </c>
      <c r="C2327" s="12" t="str">
        <f>VLOOKUP(B2327,'Insumos e Serviços'!$A:$F,2,0)</f>
        <v>SINAPI</v>
      </c>
      <c r="D2327" s="13" t="str">
        <f>VLOOKUP(B2327,'Insumos e Serviços'!$A:$F,4,0)</f>
        <v>ELETRICISTA COM ENCARGOS COMPLEMENTARES</v>
      </c>
      <c r="E2327" s="12" t="str">
        <f>VLOOKUP(B2327,'Insumos e Serviços'!$A:$F,5,0)</f>
        <v>H</v>
      </c>
      <c r="F2327" s="66">
        <v>1</v>
      </c>
      <c r="G2327" s="15">
        <f>VLOOKUP(B2327,'Insumos e Serviços'!$A:$F,6,0)</f>
        <v>23.44</v>
      </c>
      <c r="H2327" s="15">
        <f t="shared" ref="H2327:H2330" si="300">TRUNC(F2327*G2327,2)</f>
        <v>23.44</v>
      </c>
    </row>
    <row r="2328" spans="1:8" x14ac:dyDescent="0.2">
      <c r="A2328" s="13" t="str">
        <f>VLOOKUP(B2328,'Insumos e Serviços'!$A:$F,3,0)</f>
        <v>Composição</v>
      </c>
      <c r="B2328" s="12" t="s">
        <v>3397</v>
      </c>
      <c r="C2328" s="12" t="str">
        <f>VLOOKUP(B2328,'Insumos e Serviços'!$A:$F,2,0)</f>
        <v>SINAPI</v>
      </c>
      <c r="D2328" s="13" t="str">
        <f>VLOOKUP(B2328,'Insumos e Serviços'!$A:$F,4,0)</f>
        <v>AUXILIAR DE ELETRICISTA COM ENCARGOS COMPLEMENTARES</v>
      </c>
      <c r="E2328" s="12" t="str">
        <f>VLOOKUP(B2328,'Insumos e Serviços'!$A:$F,5,0)</f>
        <v>H</v>
      </c>
      <c r="F2328" s="66">
        <v>1</v>
      </c>
      <c r="G2328" s="15">
        <f>VLOOKUP(B2328,'Insumos e Serviços'!$A:$F,6,0)</f>
        <v>18.28</v>
      </c>
      <c r="H2328" s="15">
        <f t="shared" si="300"/>
        <v>18.28</v>
      </c>
    </row>
    <row r="2329" spans="1:8" ht="45" x14ac:dyDescent="0.2">
      <c r="A2329" s="13" t="str">
        <f>VLOOKUP(B2329,'Insumos e Serviços'!$A:$F,3,0)</f>
        <v>Insumo</v>
      </c>
      <c r="B2329" s="12" t="s">
        <v>2977</v>
      </c>
      <c r="C2329" s="12" t="str">
        <f>VLOOKUP(B2329,'Insumos e Serviços'!$A:$F,2,0)</f>
        <v>Próprio</v>
      </c>
      <c r="D2329" s="13" t="str">
        <f>VLOOKUP(B2329,'Insumos e Serviços'!$A:$F,4,0)</f>
        <v>AVISADOR SONORO-VISUAL  será endereçável, por sirene multitons e iluminação piscante, montagem aparente em parede, ligação a dois fios insensível à polaridade, 20~30Vdc, dimensões aproximadas 110x85,1mm (ØL x A), policarbonato na cor vermelha, fabricação Apollo modelo Valkyrie ASB</v>
      </c>
      <c r="E2329" s="12" t="str">
        <f>VLOOKUP(B2329,'Insumos e Serviços'!$A:$F,5,0)</f>
        <v>un</v>
      </c>
      <c r="F2329" s="66">
        <v>1</v>
      </c>
      <c r="G2329" s="15">
        <f>VLOOKUP(B2329,'Insumos e Serviços'!$A:$F,6,0)</f>
        <v>417.3</v>
      </c>
      <c r="H2329" s="15">
        <f t="shared" si="300"/>
        <v>417.3</v>
      </c>
    </row>
    <row r="2330" spans="1:8" ht="23.25" thickBot="1" x14ac:dyDescent="0.25">
      <c r="A2330" s="13" t="str">
        <f>VLOOKUP(B2330,'Insumos e Serviços'!$A:$F,3,0)</f>
        <v>Insumo</v>
      </c>
      <c r="B2330" s="12" t="s">
        <v>2633</v>
      </c>
      <c r="C2330" s="12" t="str">
        <f>VLOOKUP(B2330,'Insumos e Serviços'!$A:$F,2,0)</f>
        <v>SINAPI</v>
      </c>
      <c r="D2330" s="13" t="str">
        <f>VLOOKUP(B2330,'Insumos e Serviços'!$A:$F,4,0)</f>
        <v>CONDULETE DE ALUMINIO TIPO LR, PARA ELETRODUTO ROSCAVEL DE 3/4", COM TAMPA CEGA</v>
      </c>
      <c r="E2330" s="12" t="str">
        <f>VLOOKUP(B2330,'Insumos e Serviços'!$A:$F,5,0)</f>
        <v>UN</v>
      </c>
      <c r="F2330" s="66">
        <v>1</v>
      </c>
      <c r="G2330" s="15">
        <f>VLOOKUP(B2330,'Insumos e Serviços'!$A:$F,6,0)</f>
        <v>6.02</v>
      </c>
      <c r="H2330" s="15">
        <f t="shared" si="300"/>
        <v>6.02</v>
      </c>
    </row>
    <row r="2331" spans="1:8" ht="15" thickTop="1" x14ac:dyDescent="0.2">
      <c r="A2331" s="54"/>
      <c r="B2331" s="79"/>
      <c r="C2331" s="54"/>
      <c r="D2331" s="54"/>
      <c r="E2331" s="54"/>
      <c r="F2331" s="54"/>
      <c r="G2331" s="54"/>
      <c r="H2331" s="54"/>
    </row>
    <row r="2332" spans="1:8" ht="22.5" x14ac:dyDescent="0.2">
      <c r="A2332" s="68" t="s">
        <v>1602</v>
      </c>
      <c r="B2332" s="67" t="str">
        <f>VLOOKUP(A2332,'Orçamento Sintético'!$A:$H,2,0)</f>
        <v xml:space="preserve"> MPDFT0422 </v>
      </c>
      <c r="C2332" s="67" t="str">
        <f>VLOOKUP(A2332,'Orçamento Sintético'!$A:$H,3,0)</f>
        <v>Próprio</v>
      </c>
      <c r="D2332" s="68" t="str">
        <f>VLOOKUP(A2332,'Orçamento Sintético'!$A:$H,4,0)</f>
        <v>Copia da SETOP (ELE-CXS-030) - Caixa de passagem de sobrepor 300x300mm com tampa, em chapa de aço galvanizado, fab. Cemar-Legrand linha CPS</v>
      </c>
      <c r="E2332" s="67" t="str">
        <f>VLOOKUP(A2332,'Orçamento Sintético'!$A:$H,5,0)</f>
        <v>un</v>
      </c>
      <c r="F2332" s="113"/>
      <c r="G2332" s="114"/>
      <c r="H2332" s="116">
        <f>SUM(H2333:H2335)</f>
        <v>129.19999999999999</v>
      </c>
    </row>
    <row r="2333" spans="1:8" x14ac:dyDescent="0.2">
      <c r="A2333" s="13" t="str">
        <f>VLOOKUP(B2333,'Insumos e Serviços'!$A:$F,3,0)</f>
        <v>Composição</v>
      </c>
      <c r="B2333" s="12" t="s">
        <v>3397</v>
      </c>
      <c r="C2333" s="12" t="str">
        <f>VLOOKUP(B2333,'Insumos e Serviços'!$A:$F,2,0)</f>
        <v>SINAPI</v>
      </c>
      <c r="D2333" s="13" t="str">
        <f>VLOOKUP(B2333,'Insumos e Serviços'!$A:$F,4,0)</f>
        <v>AUXILIAR DE ELETRICISTA COM ENCARGOS COMPLEMENTARES</v>
      </c>
      <c r="E2333" s="12" t="str">
        <f>VLOOKUP(B2333,'Insumos e Serviços'!$A:$F,5,0)</f>
        <v>H</v>
      </c>
      <c r="F2333" s="66">
        <v>1.5</v>
      </c>
      <c r="G2333" s="15">
        <f>VLOOKUP(B2333,'Insumos e Serviços'!$A:$F,6,0)</f>
        <v>18.28</v>
      </c>
      <c r="H2333" s="15">
        <f t="shared" ref="H2333:H2335" si="301">TRUNC(F2333*G2333,2)</f>
        <v>27.42</v>
      </c>
    </row>
    <row r="2334" spans="1:8" x14ac:dyDescent="0.2">
      <c r="A2334" s="13" t="str">
        <f>VLOOKUP(B2334,'Insumos e Serviços'!$A:$F,3,0)</f>
        <v>Composição</v>
      </c>
      <c r="B2334" s="12" t="s">
        <v>3399</v>
      </c>
      <c r="C2334" s="12" t="str">
        <f>VLOOKUP(B2334,'Insumos e Serviços'!$A:$F,2,0)</f>
        <v>SINAPI</v>
      </c>
      <c r="D2334" s="13" t="str">
        <f>VLOOKUP(B2334,'Insumos e Serviços'!$A:$F,4,0)</f>
        <v>ELETRICISTA COM ENCARGOS COMPLEMENTARES</v>
      </c>
      <c r="E2334" s="12" t="str">
        <f>VLOOKUP(B2334,'Insumos e Serviços'!$A:$F,5,0)</f>
        <v>H</v>
      </c>
      <c r="F2334" s="66">
        <v>1.5</v>
      </c>
      <c r="G2334" s="15">
        <f>VLOOKUP(B2334,'Insumos e Serviços'!$A:$F,6,0)</f>
        <v>23.44</v>
      </c>
      <c r="H2334" s="15">
        <f t="shared" si="301"/>
        <v>35.159999999999997</v>
      </c>
    </row>
    <row r="2335" spans="1:8" ht="23.25" thickBot="1" x14ac:dyDescent="0.25">
      <c r="A2335" s="13" t="str">
        <f>VLOOKUP(B2335,'Insumos e Serviços'!$A:$F,3,0)</f>
        <v>Insumo</v>
      </c>
      <c r="B2335" s="12" t="s">
        <v>2334</v>
      </c>
      <c r="C2335" s="12" t="str">
        <f>VLOOKUP(B2335,'Insumos e Serviços'!$A:$F,2,0)</f>
        <v>SINAPI</v>
      </c>
      <c r="D2335" s="13" t="str">
        <f>VLOOKUP(B2335,'Insumos e Serviços'!$A:$F,4,0)</f>
        <v>CAIXA DE PASSAGEM METALICA DE SOBREPOR COM TAMPA PARAFUSADA, DIMENSOES 30 X 30 X 10 CM</v>
      </c>
      <c r="E2335" s="12" t="str">
        <f>VLOOKUP(B2335,'Insumos e Serviços'!$A:$F,5,0)</f>
        <v>UN</v>
      </c>
      <c r="F2335" s="66">
        <v>1</v>
      </c>
      <c r="G2335" s="15">
        <f>VLOOKUP(B2335,'Insumos e Serviços'!$A:$F,6,0)</f>
        <v>66.62</v>
      </c>
      <c r="H2335" s="15">
        <f t="shared" si="301"/>
        <v>66.62</v>
      </c>
    </row>
    <row r="2336" spans="1:8" ht="15" thickTop="1" x14ac:dyDescent="0.2">
      <c r="A2336" s="54"/>
      <c r="B2336" s="79"/>
      <c r="C2336" s="54"/>
      <c r="D2336" s="54"/>
      <c r="E2336" s="54"/>
      <c r="F2336" s="54"/>
      <c r="G2336" s="54"/>
      <c r="H2336" s="54"/>
    </row>
    <row r="2337" spans="1:8" ht="33.75" x14ac:dyDescent="0.2">
      <c r="A2337" s="68" t="s">
        <v>1605</v>
      </c>
      <c r="B2337" s="67" t="str">
        <f>VLOOKUP(A2337,'Orçamento Sintético'!$A:$H,2,0)</f>
        <v xml:space="preserve"> MPDFT0354 </v>
      </c>
      <c r="C2337" s="67" t="str">
        <f>VLOOKUP(A2337,'Orçamento Sintético'!$A:$H,3,0)</f>
        <v>Próprio</v>
      </c>
      <c r="D2337" s="68" t="str">
        <f>VLOOKUP(A2337,'Orçamento Sintético'!$A:$H,4,0)</f>
        <v>Copia da SINAPI (95746) - Eletroduto rígido de aço carbono, sem costura, com revestimento protetor de zinco aplicado à quente, extremidades rosqueadas, classe pesada, Ø25 mm (3/4" BSPP), fab. Apolo - fornecimento e instalação</v>
      </c>
      <c r="E2337" s="67" t="str">
        <f>VLOOKUP(A2337,'Orçamento Sintético'!$A:$H,5,0)</f>
        <v>M</v>
      </c>
      <c r="F2337" s="113"/>
      <c r="G2337" s="114"/>
      <c r="H2337" s="116">
        <f>SUM(H2338:H2342)</f>
        <v>29.479999999999997</v>
      </c>
    </row>
    <row r="2338" spans="1:8" x14ac:dyDescent="0.2">
      <c r="A2338" s="13" t="str">
        <f>VLOOKUP(B2338,'Insumos e Serviços'!$A:$F,3,0)</f>
        <v>Composição</v>
      </c>
      <c r="B2338" s="12" t="s">
        <v>3397</v>
      </c>
      <c r="C2338" s="12" t="str">
        <f>VLOOKUP(B2338,'Insumos e Serviços'!$A:$F,2,0)</f>
        <v>SINAPI</v>
      </c>
      <c r="D2338" s="13" t="str">
        <f>VLOOKUP(B2338,'Insumos e Serviços'!$A:$F,4,0)</f>
        <v>AUXILIAR DE ELETRICISTA COM ENCARGOS COMPLEMENTARES</v>
      </c>
      <c r="E2338" s="12" t="str">
        <f>VLOOKUP(B2338,'Insumos e Serviços'!$A:$F,5,0)</f>
        <v>H</v>
      </c>
      <c r="F2338" s="66">
        <v>0.10440000000000001</v>
      </c>
      <c r="G2338" s="15">
        <f>VLOOKUP(B2338,'Insumos e Serviços'!$A:$F,6,0)</f>
        <v>18.28</v>
      </c>
      <c r="H2338" s="15">
        <f t="shared" ref="H2338:H2342" si="302">TRUNC(F2338*G2338,2)</f>
        <v>1.9</v>
      </c>
    </row>
    <row r="2339" spans="1:8" x14ac:dyDescent="0.2">
      <c r="A2339" s="13" t="str">
        <f>VLOOKUP(B2339,'Insumos e Serviços'!$A:$F,3,0)</f>
        <v>Composição</v>
      </c>
      <c r="B2339" s="12" t="s">
        <v>3399</v>
      </c>
      <c r="C2339" s="12" t="str">
        <f>VLOOKUP(B2339,'Insumos e Serviços'!$A:$F,2,0)</f>
        <v>SINAPI</v>
      </c>
      <c r="D2339" s="13" t="str">
        <f>VLOOKUP(B2339,'Insumos e Serviços'!$A:$F,4,0)</f>
        <v>ELETRICISTA COM ENCARGOS COMPLEMENTARES</v>
      </c>
      <c r="E2339" s="12" t="str">
        <f>VLOOKUP(B2339,'Insumos e Serviços'!$A:$F,5,0)</f>
        <v>H</v>
      </c>
      <c r="F2339" s="66">
        <v>0.10440000000000001</v>
      </c>
      <c r="G2339" s="15">
        <f>VLOOKUP(B2339,'Insumos e Serviços'!$A:$F,6,0)</f>
        <v>23.44</v>
      </c>
      <c r="H2339" s="15">
        <f t="shared" si="302"/>
        <v>2.44</v>
      </c>
    </row>
    <row r="2340" spans="1:8" ht="33.75" x14ac:dyDescent="0.2">
      <c r="A2340" s="13" t="str">
        <f>VLOOKUP(B2340,'Insumos e Serviços'!$A:$F,3,0)</f>
        <v>Composição</v>
      </c>
      <c r="B2340" s="12" t="s">
        <v>3445</v>
      </c>
      <c r="C2340" s="12" t="str">
        <f>VLOOKUP(B2340,'Insumos e Serviços'!$A:$F,2,0)</f>
        <v>SINAPI</v>
      </c>
      <c r="D2340" s="13" t="str">
        <f>VLOOKUP(B2340,'Insumos e Serviços'!$A:$F,4,0)</f>
        <v>FIXAÇÃO DE TUBOS HORIZONTAIS DE PVC, CPVC OU COBRE DIÂMETROS MENORES OU IGUAIS A 40 MM OU ELETROCALHAS ATÉ 150MM DE LARGURA, COM ABRAÇADEIRA METÁLICA RÍGIDA TIPO D 1/2, FIXADA EM PERFILADO EM LAJE. AF_05/2015</v>
      </c>
      <c r="E2340" s="12" t="str">
        <f>VLOOKUP(B2340,'Insumos e Serviços'!$A:$F,5,0)</f>
        <v>M</v>
      </c>
      <c r="F2340" s="66">
        <v>1</v>
      </c>
      <c r="G2340" s="15">
        <f>VLOOKUP(B2340,'Insumos e Serviços'!$A:$F,6,0)</f>
        <v>2.5</v>
      </c>
      <c r="H2340" s="15">
        <f t="shared" si="302"/>
        <v>2.5</v>
      </c>
    </row>
    <row r="2341" spans="1:8" ht="22.5" x14ac:dyDescent="0.2">
      <c r="A2341" s="13" t="str">
        <f>VLOOKUP(B2341,'Insumos e Serviços'!$A:$F,3,0)</f>
        <v>Composição</v>
      </c>
      <c r="B2341" s="12" t="s">
        <v>3443</v>
      </c>
      <c r="C2341" s="12" t="str">
        <f>VLOOKUP(B2341,'Insumos e Serviços'!$A:$F,2,0)</f>
        <v>SINAPI</v>
      </c>
      <c r="D2341" s="13" t="str">
        <f>VLOOKUP(B2341,'Insumos e Serviços'!$A:$F,4,0)</f>
        <v>LUVA DE EMENDA PARA ELETRODUTO, AÇO GALVANIZADO, DN 25 MM (1''), APARENTE, INSTALADA EM TETO - FORNECIMENTO E INSTALAÇÃO. AF_11/2016_P</v>
      </c>
      <c r="E2341" s="12" t="str">
        <f>VLOOKUP(B2341,'Insumos e Serviços'!$A:$F,5,0)</f>
        <v>UN</v>
      </c>
      <c r="F2341" s="66">
        <v>0.33329999999999999</v>
      </c>
      <c r="G2341" s="15">
        <f>VLOOKUP(B2341,'Insumos e Serviços'!$A:$F,6,0)</f>
        <v>7.77</v>
      </c>
      <c r="H2341" s="15">
        <f t="shared" si="302"/>
        <v>2.58</v>
      </c>
    </row>
    <row r="2342" spans="1:8" ht="23.25" thickBot="1" x14ac:dyDescent="0.25">
      <c r="A2342" s="13" t="str">
        <f>VLOOKUP(B2342,'Insumos e Serviços'!$A:$F,3,0)</f>
        <v>Insumo</v>
      </c>
      <c r="B2342" s="12" t="s">
        <v>3281</v>
      </c>
      <c r="C2342" s="12" t="str">
        <f>VLOOKUP(B2342,'Insumos e Serviços'!$A:$F,2,0)</f>
        <v>Próprio</v>
      </c>
      <c r="D2342" s="13" t="str">
        <f>VLOOKUP(B2342,'Insumos e Serviços'!$A:$F,4,0)</f>
        <v>Eletroduto rígido de aço carbono, sem costura, com revestimento protetor de zinco aplicado a quente, extremidades rosqueadas, classe pesada, Ø25mm (3/4" BSPP), fab. Apolo</v>
      </c>
      <c r="E2342" s="12" t="str">
        <f>VLOOKUP(B2342,'Insumos e Serviços'!$A:$F,5,0)</f>
        <v>m</v>
      </c>
      <c r="F2342" s="66">
        <v>1.05</v>
      </c>
      <c r="G2342" s="15">
        <f>VLOOKUP(B2342,'Insumos e Serviços'!$A:$F,6,0)</f>
        <v>19.11</v>
      </c>
      <c r="H2342" s="15">
        <f t="shared" si="302"/>
        <v>20.059999999999999</v>
      </c>
    </row>
    <row r="2343" spans="1:8" ht="15" thickTop="1" x14ac:dyDescent="0.2">
      <c r="A2343" s="54"/>
      <c r="B2343" s="79"/>
      <c r="C2343" s="54"/>
      <c r="D2343" s="54"/>
      <c r="E2343" s="54"/>
      <c r="F2343" s="54"/>
      <c r="G2343" s="54"/>
      <c r="H2343" s="54"/>
    </row>
    <row r="2344" spans="1:8" ht="56.25" x14ac:dyDescent="0.2">
      <c r="A2344" s="68" t="s">
        <v>1606</v>
      </c>
      <c r="B2344" s="67" t="str">
        <f>VLOOKUP(A2344,'Orçamento Sintético'!$A:$H,2,0)</f>
        <v xml:space="preserve"> MPDFT0423 </v>
      </c>
      <c r="C2344" s="67" t="str">
        <f>VLOOKUP(A2344,'Orçamento Sintético'!$A:$H,3,0)</f>
        <v>Próprio</v>
      </c>
      <c r="D2344" s="68" t="str">
        <f>VLOOKUP(A2344,'Orçamento Sintético'!$A:$H,4,0)</f>
        <v>Copia da CPOS (39.12.520) - Cabo elétrico de laço de detecção e alarme em cobre flexível eletrolítico, seção 3#1,5mm², têmpera mole, encordoamento classe 2, isolação em PVC para 105ºC, passo de torção de 50~60mm, blindagem eletrostática em fita de alumínio e também poliéster, condutor dreno de cobre em contato com a fita de alumínio, isolamento para 300V, fab. Poliron/Belden, modelo 215MAAIFR</v>
      </c>
      <c r="E2344" s="67" t="str">
        <f>VLOOKUP(A2344,'Orçamento Sintético'!$A:$H,5,0)</f>
        <v>m</v>
      </c>
      <c r="F2344" s="113"/>
      <c r="G2344" s="114"/>
      <c r="H2344" s="116">
        <f>SUM(H2345:H2347)</f>
        <v>9.9400000000000013</v>
      </c>
    </row>
    <row r="2345" spans="1:8" x14ac:dyDescent="0.2">
      <c r="A2345" s="13" t="str">
        <f>VLOOKUP(B2345,'Insumos e Serviços'!$A:$F,3,0)</f>
        <v>Composição</v>
      </c>
      <c r="B2345" s="12" t="s">
        <v>3397</v>
      </c>
      <c r="C2345" s="12" t="str">
        <f>VLOOKUP(B2345,'Insumos e Serviços'!$A:$F,2,0)</f>
        <v>SINAPI</v>
      </c>
      <c r="D2345" s="13" t="str">
        <f>VLOOKUP(B2345,'Insumos e Serviços'!$A:$F,4,0)</f>
        <v>AUXILIAR DE ELETRICISTA COM ENCARGOS COMPLEMENTARES</v>
      </c>
      <c r="E2345" s="12" t="str">
        <f>VLOOKUP(B2345,'Insumos e Serviços'!$A:$F,5,0)</f>
        <v>H</v>
      </c>
      <c r="F2345" s="66">
        <v>0.1</v>
      </c>
      <c r="G2345" s="15">
        <f>VLOOKUP(B2345,'Insumos e Serviços'!$A:$F,6,0)</f>
        <v>18.28</v>
      </c>
      <c r="H2345" s="15">
        <f t="shared" ref="H2345:H2347" si="303">TRUNC(F2345*G2345,2)</f>
        <v>1.82</v>
      </c>
    </row>
    <row r="2346" spans="1:8" x14ac:dyDescent="0.2">
      <c r="A2346" s="13" t="str">
        <f>VLOOKUP(B2346,'Insumos e Serviços'!$A:$F,3,0)</f>
        <v>Composição</v>
      </c>
      <c r="B2346" s="12" t="s">
        <v>3399</v>
      </c>
      <c r="C2346" s="12" t="str">
        <f>VLOOKUP(B2346,'Insumos e Serviços'!$A:$F,2,0)</f>
        <v>SINAPI</v>
      </c>
      <c r="D2346" s="13" t="str">
        <f>VLOOKUP(B2346,'Insumos e Serviços'!$A:$F,4,0)</f>
        <v>ELETRICISTA COM ENCARGOS COMPLEMENTARES</v>
      </c>
      <c r="E2346" s="12" t="str">
        <f>VLOOKUP(B2346,'Insumos e Serviços'!$A:$F,5,0)</f>
        <v>H</v>
      </c>
      <c r="F2346" s="66">
        <v>0.1</v>
      </c>
      <c r="G2346" s="15">
        <f>VLOOKUP(B2346,'Insumos e Serviços'!$A:$F,6,0)</f>
        <v>23.44</v>
      </c>
      <c r="H2346" s="15">
        <f t="shared" si="303"/>
        <v>2.34</v>
      </c>
    </row>
    <row r="2347" spans="1:8" ht="57" thickBot="1" x14ac:dyDescent="0.25">
      <c r="A2347" s="13" t="str">
        <f>VLOOKUP(B2347,'Insumos e Serviços'!$A:$F,3,0)</f>
        <v>Insumo</v>
      </c>
      <c r="B2347" s="12" t="s">
        <v>3130</v>
      </c>
      <c r="C2347" s="12" t="str">
        <f>VLOOKUP(B2347,'Insumos e Serviços'!$A:$F,2,0)</f>
        <v>Próprio</v>
      </c>
      <c r="D2347" s="13" t="str">
        <f>VLOOKUP(B2347,'Insumos e Serviços'!$A:$F,4,0)</f>
        <v>Cabo elétrico de laço de detecção e alarme em cobre flexível eletrolítico, seção 3#1,5mm², têmpera mole, encordoamento classe 2, isolação em PVC para 105ºC, passo de torção de 50~60mm, blindagem eletrostática em fita de alumínio e também poliéster, condutor dreno de cobre em contato com a fita de alumínio, isolamento para 300V, fab. Poliron/Belden, modelo 315MAAIFR</v>
      </c>
      <c r="E2347" s="12" t="str">
        <f>VLOOKUP(B2347,'Insumos e Serviços'!$A:$F,5,0)</f>
        <v>m</v>
      </c>
      <c r="F2347" s="66">
        <v>1</v>
      </c>
      <c r="G2347" s="15">
        <f>VLOOKUP(B2347,'Insumos e Serviços'!$A:$F,6,0)</f>
        <v>5.78</v>
      </c>
      <c r="H2347" s="15">
        <f t="shared" si="303"/>
        <v>5.78</v>
      </c>
    </row>
    <row r="2348" spans="1:8" ht="15" thickTop="1" x14ac:dyDescent="0.2">
      <c r="A2348" s="54"/>
      <c r="B2348" s="79"/>
      <c r="C2348" s="54"/>
      <c r="D2348" s="54"/>
      <c r="E2348" s="54"/>
      <c r="F2348" s="54"/>
      <c r="G2348" s="54"/>
      <c r="H2348" s="54"/>
    </row>
    <row r="2349" spans="1:8" ht="22.5" x14ac:dyDescent="0.2">
      <c r="A2349" s="68" t="s">
        <v>1609</v>
      </c>
      <c r="B2349" s="67" t="str">
        <f>VLOOKUP(A2349,'Orçamento Sintético'!$A:$H,2,0)</f>
        <v xml:space="preserve"> MPDFT0021 </v>
      </c>
      <c r="C2349" s="67" t="str">
        <f>VLOOKUP(A2349,'Orçamento Sintético'!$A:$H,3,0)</f>
        <v>Próprio</v>
      </c>
      <c r="D2349" s="68" t="str">
        <f>VLOOKUP(A2349,'Orçamento Sintético'!$A:$H,4,0)</f>
        <v>Cópia da Sinapi (100762) - Pintura esmalte sobre tubulação de PVC, intervalo de Ø 25mm - 100mm, 2 demãos</v>
      </c>
      <c r="E2349" s="67" t="str">
        <f>VLOOKUP(A2349,'Orçamento Sintético'!$A:$H,5,0)</f>
        <v>m</v>
      </c>
      <c r="F2349" s="113"/>
      <c r="G2349" s="114"/>
      <c r="H2349" s="116">
        <f>SUM(H2350:H2352)</f>
        <v>10.56</v>
      </c>
    </row>
    <row r="2350" spans="1:8" x14ac:dyDescent="0.2">
      <c r="A2350" s="13" t="str">
        <f>VLOOKUP(B2350,'Insumos e Serviços'!$A:$F,3,0)</f>
        <v>Composição</v>
      </c>
      <c r="B2350" s="12" t="s">
        <v>3402</v>
      </c>
      <c r="C2350" s="12" t="str">
        <f>VLOOKUP(B2350,'Insumos e Serviços'!$A:$F,2,0)</f>
        <v>SINAPI</v>
      </c>
      <c r="D2350" s="13" t="str">
        <f>VLOOKUP(B2350,'Insumos e Serviços'!$A:$F,4,0)</f>
        <v>PINTOR COM ENCARGOS COMPLEMENTARES</v>
      </c>
      <c r="E2350" s="12" t="str">
        <f>VLOOKUP(B2350,'Insumos e Serviços'!$A:$F,5,0)</f>
        <v>H</v>
      </c>
      <c r="F2350" s="66">
        <v>0.35172046000000001</v>
      </c>
      <c r="G2350" s="15">
        <f>VLOOKUP(B2350,'Insumos e Serviços'!$A:$F,6,0)</f>
        <v>24.24</v>
      </c>
      <c r="H2350" s="15">
        <f t="shared" ref="H2350:H2352" si="304">TRUNC(F2350*G2350,2)</f>
        <v>8.52</v>
      </c>
    </row>
    <row r="2351" spans="1:8" x14ac:dyDescent="0.2">
      <c r="A2351" s="13" t="str">
        <f>VLOOKUP(B2351,'Insumos e Serviços'!$A:$F,3,0)</f>
        <v>Insumo</v>
      </c>
      <c r="B2351" s="12" t="s">
        <v>2512</v>
      </c>
      <c r="C2351" s="12" t="str">
        <f>VLOOKUP(B2351,'Insumos e Serviços'!$A:$F,2,0)</f>
        <v>SINAPI</v>
      </c>
      <c r="D2351" s="13" t="str">
        <f>VLOOKUP(B2351,'Insumos e Serviços'!$A:$F,4,0)</f>
        <v>SOLVENTE DILUENTE A BASE DE AGUARRAS</v>
      </c>
      <c r="E2351" s="12" t="str">
        <f>VLOOKUP(B2351,'Insumos e Serviços'!$A:$F,5,0)</f>
        <v>L</v>
      </c>
      <c r="F2351" s="66">
        <v>6.5126999999999997E-3</v>
      </c>
      <c r="G2351" s="15">
        <f>VLOOKUP(B2351,'Insumos e Serviços'!$A:$F,6,0)</f>
        <v>12.03</v>
      </c>
      <c r="H2351" s="15">
        <f t="shared" si="304"/>
        <v>7.0000000000000007E-2</v>
      </c>
    </row>
    <row r="2352" spans="1:8" ht="15" thickBot="1" x14ac:dyDescent="0.25">
      <c r="A2352" s="13" t="str">
        <f>VLOOKUP(B2352,'Insumos e Serviços'!$A:$F,3,0)</f>
        <v>Insumo</v>
      </c>
      <c r="B2352" s="12" t="s">
        <v>2917</v>
      </c>
      <c r="C2352" s="12" t="str">
        <f>VLOOKUP(B2352,'Insumos e Serviços'!$A:$F,2,0)</f>
        <v>SINAPI</v>
      </c>
      <c r="D2352" s="13" t="str">
        <f>VLOOKUP(B2352,'Insumos e Serviços'!$A:$F,4,0)</f>
        <v>TINTA ESMALTE SINTETICO PREMIUM FOSCO</v>
      </c>
      <c r="E2352" s="12" t="str">
        <f>VLOOKUP(B2352,'Insumos e Serviços'!$A:$F,5,0)</f>
        <v>L</v>
      </c>
      <c r="F2352" s="66">
        <v>6.5101500000000007E-2</v>
      </c>
      <c r="G2352" s="15">
        <f>VLOOKUP(B2352,'Insumos e Serviços'!$A:$F,6,0)</f>
        <v>30.37</v>
      </c>
      <c r="H2352" s="15">
        <f t="shared" si="304"/>
        <v>1.97</v>
      </c>
    </row>
    <row r="2353" spans="1:8" ht="15" thickTop="1" x14ac:dyDescent="0.2">
      <c r="A2353" s="54"/>
      <c r="B2353" s="79"/>
      <c r="C2353" s="54"/>
      <c r="D2353" s="54"/>
      <c r="E2353" s="54"/>
      <c r="F2353" s="54"/>
      <c r="G2353" s="54"/>
      <c r="H2353" s="54"/>
    </row>
    <row r="2354" spans="1:8" x14ac:dyDescent="0.2">
      <c r="A2354" s="58" t="s">
        <v>1610</v>
      </c>
      <c r="B2354" s="77"/>
      <c r="C2354" s="58"/>
      <c r="D2354" s="58" t="s">
        <v>1611</v>
      </c>
      <c r="E2354" s="59"/>
      <c r="F2354" s="60"/>
      <c r="G2354" s="58"/>
      <c r="H2354" s="61"/>
    </row>
    <row r="2355" spans="1:8" x14ac:dyDescent="0.2">
      <c r="A2355" s="62" t="s">
        <v>1612</v>
      </c>
      <c r="B2355" s="64"/>
      <c r="C2355" s="62"/>
      <c r="D2355" s="62" t="s">
        <v>1613</v>
      </c>
      <c r="E2355" s="64"/>
      <c r="F2355" s="65"/>
      <c r="G2355" s="63"/>
      <c r="H2355" s="75"/>
    </row>
    <row r="2356" spans="1:8" x14ac:dyDescent="0.2">
      <c r="A2356" s="68" t="s">
        <v>1614</v>
      </c>
      <c r="B2356" s="67" t="str">
        <f>VLOOKUP(A2356,'Orçamento Sintético'!$A:$H,2,0)</f>
        <v xml:space="preserve"> MPDFT0382 </v>
      </c>
      <c r="C2356" s="67" t="str">
        <f>VLOOKUP(A2356,'Orçamento Sintético'!$A:$H,3,0)</f>
        <v>Próprio</v>
      </c>
      <c r="D2356" s="68" t="str">
        <f>VLOOKUP(A2356,'Orçamento Sintético'!$A:$H,4,0)</f>
        <v>Quadro Elétrico de Automação Geral - QEAG (PJBZ)</v>
      </c>
      <c r="E2356" s="67" t="str">
        <f>VLOOKUP(A2356,'Orçamento Sintético'!$A:$H,5,0)</f>
        <v>UN</v>
      </c>
      <c r="F2356" s="113"/>
      <c r="G2356" s="114"/>
      <c r="H2356" s="116">
        <f>SUM(H2357:H2362)</f>
        <v>92808.209999999992</v>
      </c>
    </row>
    <row r="2357" spans="1:8" x14ac:dyDescent="0.2">
      <c r="A2357" s="13" t="str">
        <f>VLOOKUP(B2357,'Insumos e Serviços'!$A:$F,3,0)</f>
        <v>Composição</v>
      </c>
      <c r="B2357" s="12" t="s">
        <v>1703</v>
      </c>
      <c r="C2357" s="12" t="str">
        <f>VLOOKUP(B2357,'Insumos e Serviços'!$A:$F,2,0)</f>
        <v>SINAPI</v>
      </c>
      <c r="D2357" s="13" t="str">
        <f>VLOOKUP(B2357,'Insumos e Serviços'!$A:$F,4,0)</f>
        <v>ENGENHEIRO ELETRICISTA COM ENCARGOS COMPLEMENTARES</v>
      </c>
      <c r="E2357" s="12" t="str">
        <f>VLOOKUP(B2357,'Insumos e Serviços'!$A:$F,5,0)</f>
        <v>H</v>
      </c>
      <c r="F2357" s="66">
        <v>6</v>
      </c>
      <c r="G2357" s="15">
        <f>VLOOKUP(B2357,'Insumos e Serviços'!$A:$F,6,0)</f>
        <v>110.31</v>
      </c>
      <c r="H2357" s="15">
        <f t="shared" ref="H2357:H2362" si="305">TRUNC(F2357*G2357,2)</f>
        <v>661.86</v>
      </c>
    </row>
    <row r="2358" spans="1:8" x14ac:dyDescent="0.2">
      <c r="A2358" s="13" t="str">
        <f>VLOOKUP(B2358,'Insumos e Serviços'!$A:$F,3,0)</f>
        <v>Composição</v>
      </c>
      <c r="B2358" s="12" t="s">
        <v>3406</v>
      </c>
      <c r="C2358" s="12" t="str">
        <f>VLOOKUP(B2358,'Insumos e Serviços'!$A:$F,2,0)</f>
        <v>SINAPI</v>
      </c>
      <c r="D2358" s="13" t="str">
        <f>VLOOKUP(B2358,'Insumos e Serviços'!$A:$F,4,0)</f>
        <v>MONTADOR ELETROMECÃNICO COM ENCARGOS COMPLEMENTARES</v>
      </c>
      <c r="E2358" s="12" t="str">
        <f>VLOOKUP(B2358,'Insumos e Serviços'!$A:$F,5,0)</f>
        <v>H</v>
      </c>
      <c r="F2358" s="66">
        <v>22.0932</v>
      </c>
      <c r="G2358" s="15">
        <f>VLOOKUP(B2358,'Insumos e Serviços'!$A:$F,6,0)</f>
        <v>24.28</v>
      </c>
      <c r="H2358" s="15">
        <f t="shared" si="305"/>
        <v>536.41999999999996</v>
      </c>
    </row>
    <row r="2359" spans="1:8" x14ac:dyDescent="0.2">
      <c r="A2359" s="13" t="str">
        <f>VLOOKUP(B2359,'Insumos e Serviços'!$A:$F,3,0)</f>
        <v>Composição</v>
      </c>
      <c r="B2359" s="12" t="s">
        <v>3404</v>
      </c>
      <c r="C2359" s="12" t="str">
        <f>VLOOKUP(B2359,'Insumos e Serviços'!$A:$F,2,0)</f>
        <v>SINAPI</v>
      </c>
      <c r="D2359" s="13" t="str">
        <f>VLOOKUP(B2359,'Insumos e Serviços'!$A:$F,4,0)</f>
        <v>AJUDANTE ESPECIALIZADO COM ENCARGOS COMPLEMENTARES</v>
      </c>
      <c r="E2359" s="12" t="str">
        <f>VLOOKUP(B2359,'Insumos e Serviços'!$A:$F,5,0)</f>
        <v>H</v>
      </c>
      <c r="F2359" s="66">
        <v>22.0932</v>
      </c>
      <c r="G2359" s="15">
        <f>VLOOKUP(B2359,'Insumos e Serviços'!$A:$F,6,0)</f>
        <v>20.39</v>
      </c>
      <c r="H2359" s="15">
        <f t="shared" si="305"/>
        <v>450.48</v>
      </c>
    </row>
    <row r="2360" spans="1:8" x14ac:dyDescent="0.2">
      <c r="A2360" s="13" t="str">
        <f>VLOOKUP(B2360,'Insumos e Serviços'!$A:$F,3,0)</f>
        <v>Composição</v>
      </c>
      <c r="B2360" s="12" t="s">
        <v>3399</v>
      </c>
      <c r="C2360" s="12" t="str">
        <f>VLOOKUP(B2360,'Insumos e Serviços'!$A:$F,2,0)</f>
        <v>SINAPI</v>
      </c>
      <c r="D2360" s="13" t="str">
        <f>VLOOKUP(B2360,'Insumos e Serviços'!$A:$F,4,0)</f>
        <v>ELETRICISTA COM ENCARGOS COMPLEMENTARES</v>
      </c>
      <c r="E2360" s="12" t="str">
        <f>VLOOKUP(B2360,'Insumos e Serviços'!$A:$F,5,0)</f>
        <v>H</v>
      </c>
      <c r="F2360" s="66">
        <v>22.0932</v>
      </c>
      <c r="G2360" s="15">
        <f>VLOOKUP(B2360,'Insumos e Serviços'!$A:$F,6,0)</f>
        <v>23.44</v>
      </c>
      <c r="H2360" s="15">
        <f t="shared" si="305"/>
        <v>517.86</v>
      </c>
    </row>
    <row r="2361" spans="1:8" x14ac:dyDescent="0.2">
      <c r="A2361" s="13" t="str">
        <f>VLOOKUP(B2361,'Insumos e Serviços'!$A:$F,3,0)</f>
        <v>Composição</v>
      </c>
      <c r="B2361" s="12" t="s">
        <v>3397</v>
      </c>
      <c r="C2361" s="12" t="str">
        <f>VLOOKUP(B2361,'Insumos e Serviços'!$A:$F,2,0)</f>
        <v>SINAPI</v>
      </c>
      <c r="D2361" s="13" t="str">
        <f>VLOOKUP(B2361,'Insumos e Serviços'!$A:$F,4,0)</f>
        <v>AUXILIAR DE ELETRICISTA COM ENCARGOS COMPLEMENTARES</v>
      </c>
      <c r="E2361" s="12" t="str">
        <f>VLOOKUP(B2361,'Insumos e Serviços'!$A:$F,5,0)</f>
        <v>H</v>
      </c>
      <c r="F2361" s="66">
        <v>22.0932</v>
      </c>
      <c r="G2361" s="15">
        <f>VLOOKUP(B2361,'Insumos e Serviços'!$A:$F,6,0)</f>
        <v>18.28</v>
      </c>
      <c r="H2361" s="15">
        <f t="shared" si="305"/>
        <v>403.86</v>
      </c>
    </row>
    <row r="2362" spans="1:8" ht="15" thickBot="1" x14ac:dyDescent="0.25">
      <c r="A2362" s="13" t="str">
        <f>VLOOKUP(B2362,'Insumos e Serviços'!$A:$F,3,0)</f>
        <v>Insumo</v>
      </c>
      <c r="B2362" s="12" t="s">
        <v>3330</v>
      </c>
      <c r="C2362" s="12" t="str">
        <f>VLOOKUP(B2362,'Insumos e Serviços'!$A:$F,2,0)</f>
        <v>Próprio</v>
      </c>
      <c r="D2362" s="13" t="str">
        <f>VLOOKUP(B2362,'Insumos e Serviços'!$A:$F,4,0)</f>
        <v>Quadro Elétrico de Automação Geral - QEAG (PJBZ)</v>
      </c>
      <c r="E2362" s="12" t="str">
        <f>VLOOKUP(B2362,'Insumos e Serviços'!$A:$F,5,0)</f>
        <v>un</v>
      </c>
      <c r="F2362" s="66">
        <v>1</v>
      </c>
      <c r="G2362" s="15">
        <f>VLOOKUP(B2362,'Insumos e Serviços'!$A:$F,6,0)</f>
        <v>90237.73</v>
      </c>
      <c r="H2362" s="15">
        <f t="shared" si="305"/>
        <v>90237.73</v>
      </c>
    </row>
    <row r="2363" spans="1:8" ht="15" thickTop="1" x14ac:dyDescent="0.2">
      <c r="A2363" s="54"/>
      <c r="B2363" s="79"/>
      <c r="C2363" s="54"/>
      <c r="D2363" s="54"/>
      <c r="E2363" s="54"/>
      <c r="F2363" s="54"/>
      <c r="G2363" s="54"/>
      <c r="H2363" s="54"/>
    </row>
    <row r="2364" spans="1:8" x14ac:dyDescent="0.2">
      <c r="A2364" s="68" t="s">
        <v>1617</v>
      </c>
      <c r="B2364" s="67" t="str">
        <f>VLOOKUP(A2364,'Orçamento Sintético'!$A:$H,2,0)</f>
        <v xml:space="preserve"> MPDFT0383 </v>
      </c>
      <c r="C2364" s="67" t="str">
        <f>VLOOKUP(A2364,'Orçamento Sintético'!$A:$H,3,0)</f>
        <v>Próprio</v>
      </c>
      <c r="D2364" s="68" t="str">
        <f>VLOOKUP(A2364,'Orçamento Sintético'!$A:$H,4,0)</f>
        <v>Quadro Elétrico de Automação do Subsolo - QEA-SS (PJBZ)</v>
      </c>
      <c r="E2364" s="67" t="str">
        <f>VLOOKUP(A2364,'Orçamento Sintético'!$A:$H,5,0)</f>
        <v>UN</v>
      </c>
      <c r="F2364" s="113"/>
      <c r="G2364" s="114"/>
      <c r="H2364" s="116">
        <f>SUM(H2365:H2369)</f>
        <v>38426.93</v>
      </c>
    </row>
    <row r="2365" spans="1:8" x14ac:dyDescent="0.2">
      <c r="A2365" s="13" t="str">
        <f>VLOOKUP(B2365,'Insumos e Serviços'!$A:$F,3,0)</f>
        <v>Composição</v>
      </c>
      <c r="B2365" s="12" t="s">
        <v>3406</v>
      </c>
      <c r="C2365" s="12" t="str">
        <f>VLOOKUP(B2365,'Insumos e Serviços'!$A:$F,2,0)</f>
        <v>SINAPI</v>
      </c>
      <c r="D2365" s="13" t="str">
        <f>VLOOKUP(B2365,'Insumos e Serviços'!$A:$F,4,0)</f>
        <v>MONTADOR ELETROMECÃNICO COM ENCARGOS COMPLEMENTARES</v>
      </c>
      <c r="E2365" s="12" t="str">
        <f>VLOOKUP(B2365,'Insumos e Serviços'!$A:$F,5,0)</f>
        <v>H</v>
      </c>
      <c r="F2365" s="66">
        <v>3.5217999999999998</v>
      </c>
      <c r="G2365" s="15">
        <f>VLOOKUP(B2365,'Insumos e Serviços'!$A:$F,6,0)</f>
        <v>24.28</v>
      </c>
      <c r="H2365" s="15">
        <f t="shared" ref="H2365:H2369" si="306">TRUNC(F2365*G2365,2)</f>
        <v>85.5</v>
      </c>
    </row>
    <row r="2366" spans="1:8" x14ac:dyDescent="0.2">
      <c r="A2366" s="13" t="str">
        <f>VLOOKUP(B2366,'Insumos e Serviços'!$A:$F,3,0)</f>
        <v>Composição</v>
      </c>
      <c r="B2366" s="12" t="s">
        <v>3404</v>
      </c>
      <c r="C2366" s="12" t="str">
        <f>VLOOKUP(B2366,'Insumos e Serviços'!$A:$F,2,0)</f>
        <v>SINAPI</v>
      </c>
      <c r="D2366" s="13" t="str">
        <f>VLOOKUP(B2366,'Insumos e Serviços'!$A:$F,4,0)</f>
        <v>AJUDANTE ESPECIALIZADO COM ENCARGOS COMPLEMENTARES</v>
      </c>
      <c r="E2366" s="12" t="str">
        <f>VLOOKUP(B2366,'Insumos e Serviços'!$A:$F,5,0)</f>
        <v>H</v>
      </c>
      <c r="F2366" s="66">
        <v>3.5217999999999998</v>
      </c>
      <c r="G2366" s="15">
        <f>VLOOKUP(B2366,'Insumos e Serviços'!$A:$F,6,0)</f>
        <v>20.39</v>
      </c>
      <c r="H2366" s="15">
        <f t="shared" si="306"/>
        <v>71.8</v>
      </c>
    </row>
    <row r="2367" spans="1:8" x14ac:dyDescent="0.2">
      <c r="A2367" s="13" t="str">
        <f>VLOOKUP(B2367,'Insumos e Serviços'!$A:$F,3,0)</f>
        <v>Composição</v>
      </c>
      <c r="B2367" s="12" t="s">
        <v>3399</v>
      </c>
      <c r="C2367" s="12" t="str">
        <f>VLOOKUP(B2367,'Insumos e Serviços'!$A:$F,2,0)</f>
        <v>SINAPI</v>
      </c>
      <c r="D2367" s="13" t="str">
        <f>VLOOKUP(B2367,'Insumos e Serviços'!$A:$F,4,0)</f>
        <v>ELETRICISTA COM ENCARGOS COMPLEMENTARES</v>
      </c>
      <c r="E2367" s="12" t="str">
        <f>VLOOKUP(B2367,'Insumos e Serviços'!$A:$F,5,0)</f>
        <v>H</v>
      </c>
      <c r="F2367" s="66">
        <v>3.5217999999999998</v>
      </c>
      <c r="G2367" s="15">
        <f>VLOOKUP(B2367,'Insumos e Serviços'!$A:$F,6,0)</f>
        <v>23.44</v>
      </c>
      <c r="H2367" s="15">
        <f t="shared" si="306"/>
        <v>82.55</v>
      </c>
    </row>
    <row r="2368" spans="1:8" x14ac:dyDescent="0.2">
      <c r="A2368" s="13" t="str">
        <f>VLOOKUP(B2368,'Insumos e Serviços'!$A:$F,3,0)</f>
        <v>Composição</v>
      </c>
      <c r="B2368" s="12" t="s">
        <v>3397</v>
      </c>
      <c r="C2368" s="12" t="str">
        <f>VLOOKUP(B2368,'Insumos e Serviços'!$A:$F,2,0)</f>
        <v>SINAPI</v>
      </c>
      <c r="D2368" s="13" t="str">
        <f>VLOOKUP(B2368,'Insumos e Serviços'!$A:$F,4,0)</f>
        <v>AUXILIAR DE ELETRICISTA COM ENCARGOS COMPLEMENTARES</v>
      </c>
      <c r="E2368" s="12" t="str">
        <f>VLOOKUP(B2368,'Insumos e Serviços'!$A:$F,5,0)</f>
        <v>H</v>
      </c>
      <c r="F2368" s="66">
        <v>3.5217999999999998</v>
      </c>
      <c r="G2368" s="15">
        <f>VLOOKUP(B2368,'Insumos e Serviços'!$A:$F,6,0)</f>
        <v>18.28</v>
      </c>
      <c r="H2368" s="15">
        <f t="shared" si="306"/>
        <v>64.37</v>
      </c>
    </row>
    <row r="2369" spans="1:8" ht="15" thickBot="1" x14ac:dyDescent="0.25">
      <c r="A2369" s="13" t="str">
        <f>VLOOKUP(B2369,'Insumos e Serviços'!$A:$F,3,0)</f>
        <v>Insumo</v>
      </c>
      <c r="B2369" s="12" t="s">
        <v>3287</v>
      </c>
      <c r="C2369" s="12" t="str">
        <f>VLOOKUP(B2369,'Insumos e Serviços'!$A:$F,2,0)</f>
        <v>Próprio</v>
      </c>
      <c r="D2369" s="13" t="str">
        <f>VLOOKUP(B2369,'Insumos e Serviços'!$A:$F,4,0)</f>
        <v>Quadro Elétrico de Automação do Subssolo - QEA-SS (PJBZ)</v>
      </c>
      <c r="E2369" s="12" t="str">
        <f>VLOOKUP(B2369,'Insumos e Serviços'!$A:$F,5,0)</f>
        <v>un</v>
      </c>
      <c r="F2369" s="66">
        <v>1</v>
      </c>
      <c r="G2369" s="15">
        <f>VLOOKUP(B2369,'Insumos e Serviços'!$A:$F,6,0)</f>
        <v>38122.71</v>
      </c>
      <c r="H2369" s="15">
        <f t="shared" si="306"/>
        <v>38122.71</v>
      </c>
    </row>
    <row r="2370" spans="1:8" ht="15" thickTop="1" x14ac:dyDescent="0.2">
      <c r="A2370" s="54"/>
      <c r="B2370" s="79"/>
      <c r="C2370" s="54"/>
      <c r="D2370" s="54"/>
      <c r="E2370" s="54"/>
      <c r="F2370" s="54"/>
      <c r="G2370" s="54"/>
      <c r="H2370" s="54"/>
    </row>
    <row r="2371" spans="1:8" x14ac:dyDescent="0.2">
      <c r="A2371" s="68" t="s">
        <v>1620</v>
      </c>
      <c r="B2371" s="67" t="str">
        <f>VLOOKUP(A2371,'Orçamento Sintético'!$A:$H,2,0)</f>
        <v xml:space="preserve"> MPDFT0384 </v>
      </c>
      <c r="C2371" s="67" t="str">
        <f>VLOOKUP(A2371,'Orçamento Sintético'!$A:$H,3,0)</f>
        <v>Próprio</v>
      </c>
      <c r="D2371" s="68" t="str">
        <f>VLOOKUP(A2371,'Orçamento Sintético'!$A:$H,4,0)</f>
        <v>Quadro Elétrico de Automação de Bombas - QEA-B-SS (PJBZ)</v>
      </c>
      <c r="E2371" s="67" t="str">
        <f>VLOOKUP(A2371,'Orçamento Sintético'!$A:$H,5,0)</f>
        <v>UN</v>
      </c>
      <c r="F2371" s="113"/>
      <c r="G2371" s="114"/>
      <c r="H2371" s="116">
        <f>SUM(H2372:H2377)</f>
        <v>47610.75</v>
      </c>
    </row>
    <row r="2372" spans="1:8" x14ac:dyDescent="0.2">
      <c r="A2372" s="13" t="str">
        <f>VLOOKUP(B2372,'Insumos e Serviços'!$A:$F,3,0)</f>
        <v>Composição</v>
      </c>
      <c r="B2372" s="12" t="s">
        <v>3406</v>
      </c>
      <c r="C2372" s="12" t="str">
        <f>VLOOKUP(B2372,'Insumos e Serviços'!$A:$F,2,0)</f>
        <v>SINAPI</v>
      </c>
      <c r="D2372" s="13" t="str">
        <f>VLOOKUP(B2372,'Insumos e Serviços'!$A:$F,4,0)</f>
        <v>MONTADOR ELETROMECÃNICO COM ENCARGOS COMPLEMENTARES</v>
      </c>
      <c r="E2372" s="12" t="str">
        <f>VLOOKUP(B2372,'Insumos e Serviços'!$A:$F,5,0)</f>
        <v>H</v>
      </c>
      <c r="F2372" s="66">
        <v>6.1863999999999999</v>
      </c>
      <c r="G2372" s="15">
        <f>VLOOKUP(B2372,'Insumos e Serviços'!$A:$F,6,0)</f>
        <v>24.28</v>
      </c>
      <c r="H2372" s="15">
        <f t="shared" ref="H2372:H2377" si="307">TRUNC(F2372*G2372,2)</f>
        <v>150.19999999999999</v>
      </c>
    </row>
    <row r="2373" spans="1:8" x14ac:dyDescent="0.2">
      <c r="A2373" s="13" t="str">
        <f>VLOOKUP(B2373,'Insumos e Serviços'!$A:$F,3,0)</f>
        <v>Composição</v>
      </c>
      <c r="B2373" s="12" t="s">
        <v>3404</v>
      </c>
      <c r="C2373" s="12" t="str">
        <f>VLOOKUP(B2373,'Insumos e Serviços'!$A:$F,2,0)</f>
        <v>SINAPI</v>
      </c>
      <c r="D2373" s="13" t="str">
        <f>VLOOKUP(B2373,'Insumos e Serviços'!$A:$F,4,0)</f>
        <v>AJUDANTE ESPECIALIZADO COM ENCARGOS COMPLEMENTARES</v>
      </c>
      <c r="E2373" s="12" t="str">
        <f>VLOOKUP(B2373,'Insumos e Serviços'!$A:$F,5,0)</f>
        <v>H</v>
      </c>
      <c r="F2373" s="66">
        <v>6.1863999999999999</v>
      </c>
      <c r="G2373" s="15">
        <f>VLOOKUP(B2373,'Insumos e Serviços'!$A:$F,6,0)</f>
        <v>20.39</v>
      </c>
      <c r="H2373" s="15">
        <f t="shared" si="307"/>
        <v>126.14</v>
      </c>
    </row>
    <row r="2374" spans="1:8" x14ac:dyDescent="0.2">
      <c r="A2374" s="13" t="str">
        <f>VLOOKUP(B2374,'Insumos e Serviços'!$A:$F,3,0)</f>
        <v>Composição</v>
      </c>
      <c r="B2374" s="12" t="s">
        <v>1703</v>
      </c>
      <c r="C2374" s="12" t="str">
        <f>VLOOKUP(B2374,'Insumos e Serviços'!$A:$F,2,0)</f>
        <v>SINAPI</v>
      </c>
      <c r="D2374" s="13" t="str">
        <f>VLOOKUP(B2374,'Insumos e Serviços'!$A:$F,4,0)</f>
        <v>ENGENHEIRO ELETRICISTA COM ENCARGOS COMPLEMENTARES</v>
      </c>
      <c r="E2374" s="12" t="str">
        <f>VLOOKUP(B2374,'Insumos e Serviços'!$A:$F,5,0)</f>
        <v>H</v>
      </c>
      <c r="F2374" s="66">
        <v>1</v>
      </c>
      <c r="G2374" s="15">
        <f>VLOOKUP(B2374,'Insumos e Serviços'!$A:$F,6,0)</f>
        <v>110.31</v>
      </c>
      <c r="H2374" s="15">
        <f t="shared" si="307"/>
        <v>110.31</v>
      </c>
    </row>
    <row r="2375" spans="1:8" x14ac:dyDescent="0.2">
      <c r="A2375" s="13" t="str">
        <f>VLOOKUP(B2375,'Insumos e Serviços'!$A:$F,3,0)</f>
        <v>Composição</v>
      </c>
      <c r="B2375" s="12" t="s">
        <v>3397</v>
      </c>
      <c r="C2375" s="12" t="str">
        <f>VLOOKUP(B2375,'Insumos e Serviços'!$A:$F,2,0)</f>
        <v>SINAPI</v>
      </c>
      <c r="D2375" s="13" t="str">
        <f>VLOOKUP(B2375,'Insumos e Serviços'!$A:$F,4,0)</f>
        <v>AUXILIAR DE ELETRICISTA COM ENCARGOS COMPLEMENTARES</v>
      </c>
      <c r="E2375" s="12" t="str">
        <f>VLOOKUP(B2375,'Insumos e Serviços'!$A:$F,5,0)</f>
        <v>H</v>
      </c>
      <c r="F2375" s="66">
        <v>6.1863999999999999</v>
      </c>
      <c r="G2375" s="15">
        <f>VLOOKUP(B2375,'Insumos e Serviços'!$A:$F,6,0)</f>
        <v>18.28</v>
      </c>
      <c r="H2375" s="15">
        <f t="shared" si="307"/>
        <v>113.08</v>
      </c>
    </row>
    <row r="2376" spans="1:8" x14ac:dyDescent="0.2">
      <c r="A2376" s="13" t="str">
        <f>VLOOKUP(B2376,'Insumos e Serviços'!$A:$F,3,0)</f>
        <v>Composição</v>
      </c>
      <c r="B2376" s="12" t="s">
        <v>3399</v>
      </c>
      <c r="C2376" s="12" t="str">
        <f>VLOOKUP(B2376,'Insumos e Serviços'!$A:$F,2,0)</f>
        <v>SINAPI</v>
      </c>
      <c r="D2376" s="13" t="str">
        <f>VLOOKUP(B2376,'Insumos e Serviços'!$A:$F,4,0)</f>
        <v>ELETRICISTA COM ENCARGOS COMPLEMENTARES</v>
      </c>
      <c r="E2376" s="12" t="str">
        <f>VLOOKUP(B2376,'Insumos e Serviços'!$A:$F,5,0)</f>
        <v>H</v>
      </c>
      <c r="F2376" s="66">
        <v>6.1863999999999999</v>
      </c>
      <c r="G2376" s="15">
        <f>VLOOKUP(B2376,'Insumos e Serviços'!$A:$F,6,0)</f>
        <v>23.44</v>
      </c>
      <c r="H2376" s="15">
        <f t="shared" si="307"/>
        <v>145</v>
      </c>
    </row>
    <row r="2377" spans="1:8" ht="15" thickBot="1" x14ac:dyDescent="0.25">
      <c r="A2377" s="13" t="str">
        <f>VLOOKUP(B2377,'Insumos e Serviços'!$A:$F,3,0)</f>
        <v>Insumo</v>
      </c>
      <c r="B2377" s="12" t="s">
        <v>3294</v>
      </c>
      <c r="C2377" s="12" t="str">
        <f>VLOOKUP(B2377,'Insumos e Serviços'!$A:$F,2,0)</f>
        <v>Próprio</v>
      </c>
      <c r="D2377" s="13" t="str">
        <f>VLOOKUP(B2377,'Insumos e Serviços'!$A:$F,4,0)</f>
        <v>Quadro Elétrico de Automação de Bombas - QEA-B-SS (PJBZ)</v>
      </c>
      <c r="E2377" s="12" t="str">
        <f>VLOOKUP(B2377,'Insumos e Serviços'!$A:$F,5,0)</f>
        <v>un</v>
      </c>
      <c r="F2377" s="66">
        <v>1</v>
      </c>
      <c r="G2377" s="15">
        <f>VLOOKUP(B2377,'Insumos e Serviços'!$A:$F,6,0)</f>
        <v>46966.02</v>
      </c>
      <c r="H2377" s="15">
        <f t="shared" si="307"/>
        <v>46966.02</v>
      </c>
    </row>
    <row r="2378" spans="1:8" ht="15" thickTop="1" x14ac:dyDescent="0.2">
      <c r="A2378" s="54"/>
      <c r="B2378" s="79"/>
      <c r="C2378" s="54"/>
      <c r="D2378" s="54"/>
      <c r="E2378" s="54"/>
      <c r="F2378" s="54"/>
      <c r="G2378" s="54"/>
      <c r="H2378" s="54"/>
    </row>
    <row r="2379" spans="1:8" x14ac:dyDescent="0.2">
      <c r="A2379" s="68" t="s">
        <v>1623</v>
      </c>
      <c r="B2379" s="67" t="str">
        <f>VLOOKUP(A2379,'Orçamento Sintético'!$A:$H,2,0)</f>
        <v xml:space="preserve"> MPDFT0385 </v>
      </c>
      <c r="C2379" s="67" t="str">
        <f>VLOOKUP(A2379,'Orçamento Sintético'!$A:$H,3,0)</f>
        <v>Próprio</v>
      </c>
      <c r="D2379" s="68" t="str">
        <f>VLOOKUP(A2379,'Orçamento Sintético'!$A:$H,4,0)</f>
        <v>Quadro Elétrico de Automação Split - QEA-SPLIT (PJBZ)</v>
      </c>
      <c r="E2379" s="67" t="str">
        <f>VLOOKUP(A2379,'Orçamento Sintético'!$A:$H,5,0)</f>
        <v>UN</v>
      </c>
      <c r="F2379" s="113"/>
      <c r="G2379" s="114"/>
      <c r="H2379" s="116">
        <f>SUM(H2380:H2384)</f>
        <v>34588.270000000004</v>
      </c>
    </row>
    <row r="2380" spans="1:8" x14ac:dyDescent="0.2">
      <c r="A2380" s="13" t="str">
        <f>VLOOKUP(B2380,'Insumos e Serviços'!$A:$F,3,0)</f>
        <v>Composição</v>
      </c>
      <c r="B2380" s="12" t="s">
        <v>3406</v>
      </c>
      <c r="C2380" s="12" t="str">
        <f>VLOOKUP(B2380,'Insumos e Serviços'!$A:$F,2,0)</f>
        <v>SINAPI</v>
      </c>
      <c r="D2380" s="13" t="str">
        <f>VLOOKUP(B2380,'Insumos e Serviços'!$A:$F,4,0)</f>
        <v>MONTADOR ELETROMECÃNICO COM ENCARGOS COMPLEMENTARES</v>
      </c>
      <c r="E2380" s="12" t="str">
        <f>VLOOKUP(B2380,'Insumos e Serviços'!$A:$F,5,0)</f>
        <v>H</v>
      </c>
      <c r="F2380" s="66">
        <v>0.9798</v>
      </c>
      <c r="G2380" s="15">
        <f>VLOOKUP(B2380,'Insumos e Serviços'!$A:$F,6,0)</f>
        <v>24.28</v>
      </c>
      <c r="H2380" s="15">
        <f t="shared" ref="H2380:H2384" si="308">TRUNC(F2380*G2380,2)</f>
        <v>23.78</v>
      </c>
    </row>
    <row r="2381" spans="1:8" x14ac:dyDescent="0.2">
      <c r="A2381" s="13" t="str">
        <f>VLOOKUP(B2381,'Insumos e Serviços'!$A:$F,3,0)</f>
        <v>Composição</v>
      </c>
      <c r="B2381" s="12" t="s">
        <v>3404</v>
      </c>
      <c r="C2381" s="12" t="str">
        <f>VLOOKUP(B2381,'Insumos e Serviços'!$A:$F,2,0)</f>
        <v>SINAPI</v>
      </c>
      <c r="D2381" s="13" t="str">
        <f>VLOOKUP(B2381,'Insumos e Serviços'!$A:$F,4,0)</f>
        <v>AJUDANTE ESPECIALIZADO COM ENCARGOS COMPLEMENTARES</v>
      </c>
      <c r="E2381" s="12" t="str">
        <f>VLOOKUP(B2381,'Insumos e Serviços'!$A:$F,5,0)</f>
        <v>H</v>
      </c>
      <c r="F2381" s="66">
        <v>0.9798</v>
      </c>
      <c r="G2381" s="15">
        <f>VLOOKUP(B2381,'Insumos e Serviços'!$A:$F,6,0)</f>
        <v>20.39</v>
      </c>
      <c r="H2381" s="15">
        <f t="shared" si="308"/>
        <v>19.97</v>
      </c>
    </row>
    <row r="2382" spans="1:8" x14ac:dyDescent="0.2">
      <c r="A2382" s="13" t="str">
        <f>VLOOKUP(B2382,'Insumos e Serviços'!$A:$F,3,0)</f>
        <v>Composição</v>
      </c>
      <c r="B2382" s="12" t="s">
        <v>3397</v>
      </c>
      <c r="C2382" s="12" t="str">
        <f>VLOOKUP(B2382,'Insumos e Serviços'!$A:$F,2,0)</f>
        <v>SINAPI</v>
      </c>
      <c r="D2382" s="13" t="str">
        <f>VLOOKUP(B2382,'Insumos e Serviços'!$A:$F,4,0)</f>
        <v>AUXILIAR DE ELETRICISTA COM ENCARGOS COMPLEMENTARES</v>
      </c>
      <c r="E2382" s="12" t="str">
        <f>VLOOKUP(B2382,'Insumos e Serviços'!$A:$F,5,0)</f>
        <v>H</v>
      </c>
      <c r="F2382" s="66">
        <v>0.9798</v>
      </c>
      <c r="G2382" s="15">
        <f>VLOOKUP(B2382,'Insumos e Serviços'!$A:$F,6,0)</f>
        <v>18.28</v>
      </c>
      <c r="H2382" s="15">
        <f t="shared" si="308"/>
        <v>17.91</v>
      </c>
    </row>
    <row r="2383" spans="1:8" x14ac:dyDescent="0.2">
      <c r="A2383" s="13" t="str">
        <f>VLOOKUP(B2383,'Insumos e Serviços'!$A:$F,3,0)</f>
        <v>Composição</v>
      </c>
      <c r="B2383" s="12" t="s">
        <v>3399</v>
      </c>
      <c r="C2383" s="12" t="str">
        <f>VLOOKUP(B2383,'Insumos e Serviços'!$A:$F,2,0)</f>
        <v>SINAPI</v>
      </c>
      <c r="D2383" s="13" t="str">
        <f>VLOOKUP(B2383,'Insumos e Serviços'!$A:$F,4,0)</f>
        <v>ELETRICISTA COM ENCARGOS COMPLEMENTARES</v>
      </c>
      <c r="E2383" s="12" t="str">
        <f>VLOOKUP(B2383,'Insumos e Serviços'!$A:$F,5,0)</f>
        <v>H</v>
      </c>
      <c r="F2383" s="66">
        <v>0.9798</v>
      </c>
      <c r="G2383" s="15">
        <f>VLOOKUP(B2383,'Insumos e Serviços'!$A:$F,6,0)</f>
        <v>23.44</v>
      </c>
      <c r="H2383" s="15">
        <f t="shared" si="308"/>
        <v>22.96</v>
      </c>
    </row>
    <row r="2384" spans="1:8" ht="15" thickBot="1" x14ac:dyDescent="0.25">
      <c r="A2384" s="13" t="str">
        <f>VLOOKUP(B2384,'Insumos e Serviços'!$A:$F,3,0)</f>
        <v>Insumo</v>
      </c>
      <c r="B2384" s="12" t="s">
        <v>3275</v>
      </c>
      <c r="C2384" s="12" t="str">
        <f>VLOOKUP(B2384,'Insumos e Serviços'!$A:$F,2,0)</f>
        <v>Próprio</v>
      </c>
      <c r="D2384" s="13" t="str">
        <f>VLOOKUP(B2384,'Insumos e Serviços'!$A:$F,4,0)</f>
        <v>Quadro Elétrico de Automação Split - QEA-SPLIT (PJBZ)</v>
      </c>
      <c r="E2384" s="12" t="str">
        <f>VLOOKUP(B2384,'Insumos e Serviços'!$A:$F,5,0)</f>
        <v>un</v>
      </c>
      <c r="F2384" s="66">
        <v>1</v>
      </c>
      <c r="G2384" s="15">
        <f>VLOOKUP(B2384,'Insumos e Serviços'!$A:$F,6,0)</f>
        <v>34503.65</v>
      </c>
      <c r="H2384" s="15">
        <f t="shared" si="308"/>
        <v>34503.65</v>
      </c>
    </row>
    <row r="2385" spans="1:8" ht="15" thickTop="1" x14ac:dyDescent="0.2">
      <c r="A2385" s="54"/>
      <c r="B2385" s="79"/>
      <c r="C2385" s="54"/>
      <c r="D2385" s="54"/>
      <c r="E2385" s="54"/>
      <c r="F2385" s="54"/>
      <c r="G2385" s="54"/>
      <c r="H2385" s="54"/>
    </row>
    <row r="2386" spans="1:8" x14ac:dyDescent="0.2">
      <c r="A2386" s="68" t="s">
        <v>1626</v>
      </c>
      <c r="B2386" s="67" t="str">
        <f>VLOOKUP(A2386,'Orçamento Sintético'!$A:$H,2,0)</f>
        <v xml:space="preserve"> MPDFT0386 </v>
      </c>
      <c r="C2386" s="67" t="str">
        <f>VLOOKUP(A2386,'Orçamento Sintético'!$A:$H,3,0)</f>
        <v>Próprio</v>
      </c>
      <c r="D2386" s="68" t="str">
        <f>VLOOKUP(A2386,'Orçamento Sintético'!$A:$H,4,0)</f>
        <v>Quadro Elétrico de Automação de Medição - QEA-MED (PJBZ)</v>
      </c>
      <c r="E2386" s="67" t="str">
        <f>VLOOKUP(A2386,'Orçamento Sintético'!$A:$H,5,0)</f>
        <v>UN</v>
      </c>
      <c r="F2386" s="113"/>
      <c r="G2386" s="114"/>
      <c r="H2386" s="116">
        <f>SUM(H2387:H2391)</f>
        <v>22544.84</v>
      </c>
    </row>
    <row r="2387" spans="1:8" x14ac:dyDescent="0.2">
      <c r="A2387" s="13" t="str">
        <f>VLOOKUP(B2387,'Insumos e Serviços'!$A:$F,3,0)</f>
        <v>Composição</v>
      </c>
      <c r="B2387" s="12" t="s">
        <v>3406</v>
      </c>
      <c r="C2387" s="12" t="str">
        <f>VLOOKUP(B2387,'Insumos e Serviços'!$A:$F,2,0)</f>
        <v>SINAPI</v>
      </c>
      <c r="D2387" s="13" t="str">
        <f>VLOOKUP(B2387,'Insumos e Serviços'!$A:$F,4,0)</f>
        <v>MONTADOR ELETROMECÃNICO COM ENCARGOS COMPLEMENTARES</v>
      </c>
      <c r="E2387" s="12" t="str">
        <f>VLOOKUP(B2387,'Insumos e Serviços'!$A:$F,5,0)</f>
        <v>H</v>
      </c>
      <c r="F2387" s="66">
        <v>3.1431</v>
      </c>
      <c r="G2387" s="15">
        <f>VLOOKUP(B2387,'Insumos e Serviços'!$A:$F,6,0)</f>
        <v>24.28</v>
      </c>
      <c r="H2387" s="15">
        <f t="shared" ref="H2387:H2391" si="309">TRUNC(F2387*G2387,2)</f>
        <v>76.31</v>
      </c>
    </row>
    <row r="2388" spans="1:8" x14ac:dyDescent="0.2">
      <c r="A2388" s="13" t="str">
        <f>VLOOKUP(B2388,'Insumos e Serviços'!$A:$F,3,0)</f>
        <v>Composição</v>
      </c>
      <c r="B2388" s="12" t="s">
        <v>3404</v>
      </c>
      <c r="C2388" s="12" t="str">
        <f>VLOOKUP(B2388,'Insumos e Serviços'!$A:$F,2,0)</f>
        <v>SINAPI</v>
      </c>
      <c r="D2388" s="13" t="str">
        <f>VLOOKUP(B2388,'Insumos e Serviços'!$A:$F,4,0)</f>
        <v>AJUDANTE ESPECIALIZADO COM ENCARGOS COMPLEMENTARES</v>
      </c>
      <c r="E2388" s="12" t="str">
        <f>VLOOKUP(B2388,'Insumos e Serviços'!$A:$F,5,0)</f>
        <v>H</v>
      </c>
      <c r="F2388" s="66">
        <v>3.1431</v>
      </c>
      <c r="G2388" s="15">
        <f>VLOOKUP(B2388,'Insumos e Serviços'!$A:$F,6,0)</f>
        <v>20.39</v>
      </c>
      <c r="H2388" s="15">
        <f t="shared" si="309"/>
        <v>64.08</v>
      </c>
    </row>
    <row r="2389" spans="1:8" x14ac:dyDescent="0.2">
      <c r="A2389" s="13" t="str">
        <f>VLOOKUP(B2389,'Insumos e Serviços'!$A:$F,3,0)</f>
        <v>Composição</v>
      </c>
      <c r="B2389" s="12" t="s">
        <v>3399</v>
      </c>
      <c r="C2389" s="12" t="str">
        <f>VLOOKUP(B2389,'Insumos e Serviços'!$A:$F,2,0)</f>
        <v>SINAPI</v>
      </c>
      <c r="D2389" s="13" t="str">
        <f>VLOOKUP(B2389,'Insumos e Serviços'!$A:$F,4,0)</f>
        <v>ELETRICISTA COM ENCARGOS COMPLEMENTARES</v>
      </c>
      <c r="E2389" s="12" t="str">
        <f>VLOOKUP(B2389,'Insumos e Serviços'!$A:$F,5,0)</f>
        <v>H</v>
      </c>
      <c r="F2389" s="66">
        <v>3.1431</v>
      </c>
      <c r="G2389" s="15">
        <f>VLOOKUP(B2389,'Insumos e Serviços'!$A:$F,6,0)</f>
        <v>23.44</v>
      </c>
      <c r="H2389" s="15">
        <f t="shared" si="309"/>
        <v>73.67</v>
      </c>
    </row>
    <row r="2390" spans="1:8" x14ac:dyDescent="0.2">
      <c r="A2390" s="13" t="str">
        <f>VLOOKUP(B2390,'Insumos e Serviços'!$A:$F,3,0)</f>
        <v>Composição</v>
      </c>
      <c r="B2390" s="12" t="s">
        <v>3397</v>
      </c>
      <c r="C2390" s="12" t="str">
        <f>VLOOKUP(B2390,'Insumos e Serviços'!$A:$F,2,0)</f>
        <v>SINAPI</v>
      </c>
      <c r="D2390" s="13" t="str">
        <f>VLOOKUP(B2390,'Insumos e Serviços'!$A:$F,4,0)</f>
        <v>AUXILIAR DE ELETRICISTA COM ENCARGOS COMPLEMENTARES</v>
      </c>
      <c r="E2390" s="12" t="str">
        <f>VLOOKUP(B2390,'Insumos e Serviços'!$A:$F,5,0)</f>
        <v>H</v>
      </c>
      <c r="F2390" s="66">
        <v>3.1431</v>
      </c>
      <c r="G2390" s="15">
        <f>VLOOKUP(B2390,'Insumos e Serviços'!$A:$F,6,0)</f>
        <v>18.28</v>
      </c>
      <c r="H2390" s="15">
        <f t="shared" si="309"/>
        <v>57.45</v>
      </c>
    </row>
    <row r="2391" spans="1:8" ht="15" thickBot="1" x14ac:dyDescent="0.25">
      <c r="A2391" s="13" t="str">
        <f>VLOOKUP(B2391,'Insumos e Serviços'!$A:$F,3,0)</f>
        <v>Insumo</v>
      </c>
      <c r="B2391" s="12" t="s">
        <v>3237</v>
      </c>
      <c r="C2391" s="12" t="str">
        <f>VLOOKUP(B2391,'Insumos e Serviços'!$A:$F,2,0)</f>
        <v>Próprio</v>
      </c>
      <c r="D2391" s="13" t="str">
        <f>VLOOKUP(B2391,'Insumos e Serviços'!$A:$F,4,0)</f>
        <v>Quadro Elétrico de Automação de Medição - QEA-MED (PJBZ)</v>
      </c>
      <c r="E2391" s="12" t="str">
        <f>VLOOKUP(B2391,'Insumos e Serviços'!$A:$F,5,0)</f>
        <v>un</v>
      </c>
      <c r="F2391" s="66">
        <v>1</v>
      </c>
      <c r="G2391" s="15">
        <f>VLOOKUP(B2391,'Insumos e Serviços'!$A:$F,6,0)</f>
        <v>22273.33</v>
      </c>
      <c r="H2391" s="15">
        <f t="shared" si="309"/>
        <v>22273.33</v>
      </c>
    </row>
    <row r="2392" spans="1:8" ht="15" thickTop="1" x14ac:dyDescent="0.2">
      <c r="A2392" s="54"/>
      <c r="B2392" s="79"/>
      <c r="C2392" s="54"/>
      <c r="D2392" s="54"/>
      <c r="E2392" s="54"/>
      <c r="F2392" s="54"/>
      <c r="G2392" s="54"/>
      <c r="H2392" s="54"/>
    </row>
    <row r="2393" spans="1:8" x14ac:dyDescent="0.2">
      <c r="A2393" s="68" t="s">
        <v>1629</v>
      </c>
      <c r="B2393" s="67" t="str">
        <f>VLOOKUP(A2393,'Orçamento Sintético'!$A:$H,2,0)</f>
        <v xml:space="preserve"> MPDFT0387 </v>
      </c>
      <c r="C2393" s="67" t="str">
        <f>VLOOKUP(A2393,'Orçamento Sintético'!$A:$H,3,0)</f>
        <v>Próprio</v>
      </c>
      <c r="D2393" s="68" t="str">
        <f>VLOOKUP(A2393,'Orçamento Sintético'!$A:$H,4,0)</f>
        <v>Quadro Elétrico de Automação do Térreo - QEA-TE (PJBZ)</v>
      </c>
      <c r="E2393" s="67" t="str">
        <f>VLOOKUP(A2393,'Orçamento Sintético'!$A:$H,5,0)</f>
        <v>UN</v>
      </c>
      <c r="F2393" s="113"/>
      <c r="G2393" s="114"/>
      <c r="H2393" s="116">
        <f>SUM(H2394:H2399)</f>
        <v>61638.62</v>
      </c>
    </row>
    <row r="2394" spans="1:8" x14ac:dyDescent="0.2">
      <c r="A2394" s="13" t="str">
        <f>VLOOKUP(B2394,'Insumos e Serviços'!$A:$F,3,0)</f>
        <v>Composição</v>
      </c>
      <c r="B2394" s="12" t="s">
        <v>3406</v>
      </c>
      <c r="C2394" s="12" t="str">
        <f>VLOOKUP(B2394,'Insumos e Serviços'!$A:$F,2,0)</f>
        <v>SINAPI</v>
      </c>
      <c r="D2394" s="13" t="str">
        <f>VLOOKUP(B2394,'Insumos e Serviços'!$A:$F,4,0)</f>
        <v>MONTADOR ELETROMECÃNICO COM ENCARGOS COMPLEMENTARES</v>
      </c>
      <c r="E2394" s="12" t="str">
        <f>VLOOKUP(B2394,'Insumos e Serviços'!$A:$F,5,0)</f>
        <v>H</v>
      </c>
      <c r="F2394" s="66">
        <v>6.4786999999999999</v>
      </c>
      <c r="G2394" s="15">
        <f>VLOOKUP(B2394,'Insumos e Serviços'!$A:$F,6,0)</f>
        <v>24.28</v>
      </c>
      <c r="H2394" s="15">
        <f t="shared" ref="H2394:H2399" si="310">TRUNC(F2394*G2394,2)</f>
        <v>157.30000000000001</v>
      </c>
    </row>
    <row r="2395" spans="1:8" x14ac:dyDescent="0.2">
      <c r="A2395" s="13" t="str">
        <f>VLOOKUP(B2395,'Insumos e Serviços'!$A:$F,3,0)</f>
        <v>Composição</v>
      </c>
      <c r="B2395" s="12" t="s">
        <v>3404</v>
      </c>
      <c r="C2395" s="12" t="str">
        <f>VLOOKUP(B2395,'Insumos e Serviços'!$A:$F,2,0)</f>
        <v>SINAPI</v>
      </c>
      <c r="D2395" s="13" t="str">
        <f>VLOOKUP(B2395,'Insumos e Serviços'!$A:$F,4,0)</f>
        <v>AJUDANTE ESPECIALIZADO COM ENCARGOS COMPLEMENTARES</v>
      </c>
      <c r="E2395" s="12" t="str">
        <f>VLOOKUP(B2395,'Insumos e Serviços'!$A:$F,5,0)</f>
        <v>H</v>
      </c>
      <c r="F2395" s="66">
        <v>6.4786999999999999</v>
      </c>
      <c r="G2395" s="15">
        <f>VLOOKUP(B2395,'Insumos e Serviços'!$A:$F,6,0)</f>
        <v>20.39</v>
      </c>
      <c r="H2395" s="15">
        <f t="shared" si="310"/>
        <v>132.1</v>
      </c>
    </row>
    <row r="2396" spans="1:8" x14ac:dyDescent="0.2">
      <c r="A2396" s="13" t="str">
        <f>VLOOKUP(B2396,'Insumos e Serviços'!$A:$F,3,0)</f>
        <v>Composição</v>
      </c>
      <c r="B2396" s="12" t="s">
        <v>1703</v>
      </c>
      <c r="C2396" s="12" t="str">
        <f>VLOOKUP(B2396,'Insumos e Serviços'!$A:$F,2,0)</f>
        <v>SINAPI</v>
      </c>
      <c r="D2396" s="13" t="str">
        <f>VLOOKUP(B2396,'Insumos e Serviços'!$A:$F,4,0)</f>
        <v>ENGENHEIRO ELETRICISTA COM ENCARGOS COMPLEMENTARES</v>
      </c>
      <c r="E2396" s="12" t="str">
        <f>VLOOKUP(B2396,'Insumos e Serviços'!$A:$F,5,0)</f>
        <v>H</v>
      </c>
      <c r="F2396" s="66">
        <v>1</v>
      </c>
      <c r="G2396" s="15">
        <f>VLOOKUP(B2396,'Insumos e Serviços'!$A:$F,6,0)</f>
        <v>110.31</v>
      </c>
      <c r="H2396" s="15">
        <f t="shared" si="310"/>
        <v>110.31</v>
      </c>
    </row>
    <row r="2397" spans="1:8" x14ac:dyDescent="0.2">
      <c r="A2397" s="13" t="str">
        <f>VLOOKUP(B2397,'Insumos e Serviços'!$A:$F,3,0)</f>
        <v>Composição</v>
      </c>
      <c r="B2397" s="12" t="s">
        <v>3399</v>
      </c>
      <c r="C2397" s="12" t="str">
        <f>VLOOKUP(B2397,'Insumos e Serviços'!$A:$F,2,0)</f>
        <v>SINAPI</v>
      </c>
      <c r="D2397" s="13" t="str">
        <f>VLOOKUP(B2397,'Insumos e Serviços'!$A:$F,4,0)</f>
        <v>ELETRICISTA COM ENCARGOS COMPLEMENTARES</v>
      </c>
      <c r="E2397" s="12" t="str">
        <f>VLOOKUP(B2397,'Insumos e Serviços'!$A:$F,5,0)</f>
        <v>H</v>
      </c>
      <c r="F2397" s="66">
        <v>6.4786999999999999</v>
      </c>
      <c r="G2397" s="15">
        <f>VLOOKUP(B2397,'Insumos e Serviços'!$A:$F,6,0)</f>
        <v>23.44</v>
      </c>
      <c r="H2397" s="15">
        <f t="shared" si="310"/>
        <v>151.86000000000001</v>
      </c>
    </row>
    <row r="2398" spans="1:8" x14ac:dyDescent="0.2">
      <c r="A2398" s="13" t="str">
        <f>VLOOKUP(B2398,'Insumos e Serviços'!$A:$F,3,0)</f>
        <v>Composição</v>
      </c>
      <c r="B2398" s="12" t="s">
        <v>3397</v>
      </c>
      <c r="C2398" s="12" t="str">
        <f>VLOOKUP(B2398,'Insumos e Serviços'!$A:$F,2,0)</f>
        <v>SINAPI</v>
      </c>
      <c r="D2398" s="13" t="str">
        <f>VLOOKUP(B2398,'Insumos e Serviços'!$A:$F,4,0)</f>
        <v>AUXILIAR DE ELETRICISTA COM ENCARGOS COMPLEMENTARES</v>
      </c>
      <c r="E2398" s="12" t="str">
        <f>VLOOKUP(B2398,'Insumos e Serviços'!$A:$F,5,0)</f>
        <v>H</v>
      </c>
      <c r="F2398" s="66">
        <v>6.4786999999999999</v>
      </c>
      <c r="G2398" s="15">
        <f>VLOOKUP(B2398,'Insumos e Serviços'!$A:$F,6,0)</f>
        <v>18.28</v>
      </c>
      <c r="H2398" s="15">
        <f t="shared" si="310"/>
        <v>118.43</v>
      </c>
    </row>
    <row r="2399" spans="1:8" ht="15" thickBot="1" x14ac:dyDescent="0.25">
      <c r="A2399" s="13" t="str">
        <f>VLOOKUP(B2399,'Insumos e Serviços'!$A:$F,3,0)</f>
        <v>Insumo</v>
      </c>
      <c r="B2399" s="12" t="s">
        <v>3316</v>
      </c>
      <c r="C2399" s="12" t="str">
        <f>VLOOKUP(B2399,'Insumos e Serviços'!$A:$F,2,0)</f>
        <v>Próprio</v>
      </c>
      <c r="D2399" s="13" t="str">
        <f>VLOOKUP(B2399,'Insumos e Serviços'!$A:$F,4,0)</f>
        <v>Quadro Elétrico de Automação do Térreo - QEA-TE (PJBZ)</v>
      </c>
      <c r="E2399" s="12" t="str">
        <f>VLOOKUP(B2399,'Insumos e Serviços'!$A:$F,5,0)</f>
        <v>un</v>
      </c>
      <c r="F2399" s="66">
        <v>1</v>
      </c>
      <c r="G2399" s="15">
        <f>VLOOKUP(B2399,'Insumos e Serviços'!$A:$F,6,0)</f>
        <v>60968.62</v>
      </c>
      <c r="H2399" s="15">
        <f t="shared" si="310"/>
        <v>60968.62</v>
      </c>
    </row>
    <row r="2400" spans="1:8" ht="15" thickTop="1" x14ac:dyDescent="0.2">
      <c r="A2400" s="54"/>
      <c r="B2400" s="79"/>
      <c r="C2400" s="54"/>
      <c r="D2400" s="54"/>
      <c r="E2400" s="54"/>
      <c r="F2400" s="54"/>
      <c r="G2400" s="54"/>
      <c r="H2400" s="54"/>
    </row>
    <row r="2401" spans="1:8" x14ac:dyDescent="0.2">
      <c r="A2401" s="68" t="s">
        <v>1632</v>
      </c>
      <c r="B2401" s="67" t="str">
        <f>VLOOKUP(A2401,'Orçamento Sintético'!$A:$H,2,0)</f>
        <v xml:space="preserve"> MPDFT0390 </v>
      </c>
      <c r="C2401" s="67" t="str">
        <f>VLOOKUP(A2401,'Orçamento Sintético'!$A:$H,3,0)</f>
        <v>Próprio</v>
      </c>
      <c r="D2401" s="68" t="str">
        <f>VLOOKUP(A2401,'Orçamento Sintético'!$A:$H,4,0)</f>
        <v>Quadro Elétrico de Automação do 1º Pavimento - QEA-1P (PJBZ)</v>
      </c>
      <c r="E2401" s="67" t="str">
        <f>VLOOKUP(A2401,'Orçamento Sintético'!$A:$H,5,0)</f>
        <v>UN</v>
      </c>
      <c r="F2401" s="113"/>
      <c r="G2401" s="114"/>
      <c r="H2401" s="116">
        <f>SUM(H2402:H2407)</f>
        <v>55755.360000000001</v>
      </c>
    </row>
    <row r="2402" spans="1:8" x14ac:dyDescent="0.2">
      <c r="A2402" s="13" t="str">
        <f>VLOOKUP(B2402,'Insumos e Serviços'!$A:$F,3,0)</f>
        <v>Composição</v>
      </c>
      <c r="B2402" s="12" t="s">
        <v>3406</v>
      </c>
      <c r="C2402" s="12" t="str">
        <f>VLOOKUP(B2402,'Insumos e Serviços'!$A:$F,2,0)</f>
        <v>SINAPI</v>
      </c>
      <c r="D2402" s="13" t="str">
        <f>VLOOKUP(B2402,'Insumos e Serviços'!$A:$F,4,0)</f>
        <v>MONTADOR ELETROMECÃNICO COM ENCARGOS COMPLEMENTARES</v>
      </c>
      <c r="E2402" s="12" t="str">
        <f>VLOOKUP(B2402,'Insumos e Serviços'!$A:$F,5,0)</f>
        <v>H</v>
      </c>
      <c r="F2402" s="66">
        <v>6.4545000000000003</v>
      </c>
      <c r="G2402" s="15">
        <f>VLOOKUP(B2402,'Insumos e Serviços'!$A:$F,6,0)</f>
        <v>24.28</v>
      </c>
      <c r="H2402" s="15">
        <f t="shared" ref="H2402:H2407" si="311">TRUNC(F2402*G2402,2)</f>
        <v>156.71</v>
      </c>
    </row>
    <row r="2403" spans="1:8" x14ac:dyDescent="0.2">
      <c r="A2403" s="13" t="str">
        <f>VLOOKUP(B2403,'Insumos e Serviços'!$A:$F,3,0)</f>
        <v>Composição</v>
      </c>
      <c r="B2403" s="12" t="s">
        <v>3404</v>
      </c>
      <c r="C2403" s="12" t="str">
        <f>VLOOKUP(B2403,'Insumos e Serviços'!$A:$F,2,0)</f>
        <v>SINAPI</v>
      </c>
      <c r="D2403" s="13" t="str">
        <f>VLOOKUP(B2403,'Insumos e Serviços'!$A:$F,4,0)</f>
        <v>AJUDANTE ESPECIALIZADO COM ENCARGOS COMPLEMENTARES</v>
      </c>
      <c r="E2403" s="12" t="str">
        <f>VLOOKUP(B2403,'Insumos e Serviços'!$A:$F,5,0)</f>
        <v>H</v>
      </c>
      <c r="F2403" s="66">
        <v>6.4545000000000003</v>
      </c>
      <c r="G2403" s="15">
        <f>VLOOKUP(B2403,'Insumos e Serviços'!$A:$F,6,0)</f>
        <v>20.39</v>
      </c>
      <c r="H2403" s="15">
        <f t="shared" si="311"/>
        <v>131.6</v>
      </c>
    </row>
    <row r="2404" spans="1:8" x14ac:dyDescent="0.2">
      <c r="A2404" s="13" t="str">
        <f>VLOOKUP(B2404,'Insumos e Serviços'!$A:$F,3,0)</f>
        <v>Composição</v>
      </c>
      <c r="B2404" s="12" t="s">
        <v>1703</v>
      </c>
      <c r="C2404" s="12" t="str">
        <f>VLOOKUP(B2404,'Insumos e Serviços'!$A:$F,2,0)</f>
        <v>SINAPI</v>
      </c>
      <c r="D2404" s="13" t="str">
        <f>VLOOKUP(B2404,'Insumos e Serviços'!$A:$F,4,0)</f>
        <v>ENGENHEIRO ELETRICISTA COM ENCARGOS COMPLEMENTARES</v>
      </c>
      <c r="E2404" s="12" t="str">
        <f>VLOOKUP(B2404,'Insumos e Serviços'!$A:$F,5,0)</f>
        <v>H</v>
      </c>
      <c r="F2404" s="66">
        <v>1</v>
      </c>
      <c r="G2404" s="15">
        <f>VLOOKUP(B2404,'Insumos e Serviços'!$A:$F,6,0)</f>
        <v>110.31</v>
      </c>
      <c r="H2404" s="15">
        <f t="shared" si="311"/>
        <v>110.31</v>
      </c>
    </row>
    <row r="2405" spans="1:8" x14ac:dyDescent="0.2">
      <c r="A2405" s="13" t="str">
        <f>VLOOKUP(B2405,'Insumos e Serviços'!$A:$F,3,0)</f>
        <v>Composição</v>
      </c>
      <c r="B2405" s="12" t="s">
        <v>3399</v>
      </c>
      <c r="C2405" s="12" t="str">
        <f>VLOOKUP(B2405,'Insumos e Serviços'!$A:$F,2,0)</f>
        <v>SINAPI</v>
      </c>
      <c r="D2405" s="13" t="str">
        <f>VLOOKUP(B2405,'Insumos e Serviços'!$A:$F,4,0)</f>
        <v>ELETRICISTA COM ENCARGOS COMPLEMENTARES</v>
      </c>
      <c r="E2405" s="12" t="str">
        <f>VLOOKUP(B2405,'Insumos e Serviços'!$A:$F,5,0)</f>
        <v>H</v>
      </c>
      <c r="F2405" s="66">
        <v>6.4545000000000003</v>
      </c>
      <c r="G2405" s="15">
        <f>VLOOKUP(B2405,'Insumos e Serviços'!$A:$F,6,0)</f>
        <v>23.44</v>
      </c>
      <c r="H2405" s="15">
        <f t="shared" si="311"/>
        <v>151.29</v>
      </c>
    </row>
    <row r="2406" spans="1:8" x14ac:dyDescent="0.2">
      <c r="A2406" s="13" t="str">
        <f>VLOOKUP(B2406,'Insumos e Serviços'!$A:$F,3,0)</f>
        <v>Composição</v>
      </c>
      <c r="B2406" s="12" t="s">
        <v>3397</v>
      </c>
      <c r="C2406" s="12" t="str">
        <f>VLOOKUP(B2406,'Insumos e Serviços'!$A:$F,2,0)</f>
        <v>SINAPI</v>
      </c>
      <c r="D2406" s="13" t="str">
        <f>VLOOKUP(B2406,'Insumos e Serviços'!$A:$F,4,0)</f>
        <v>AUXILIAR DE ELETRICISTA COM ENCARGOS COMPLEMENTARES</v>
      </c>
      <c r="E2406" s="12" t="str">
        <f>VLOOKUP(B2406,'Insumos e Serviços'!$A:$F,5,0)</f>
        <v>H</v>
      </c>
      <c r="F2406" s="66">
        <v>6.4545000000000003</v>
      </c>
      <c r="G2406" s="15">
        <f>VLOOKUP(B2406,'Insumos e Serviços'!$A:$F,6,0)</f>
        <v>18.28</v>
      </c>
      <c r="H2406" s="15">
        <f t="shared" si="311"/>
        <v>117.98</v>
      </c>
    </row>
    <row r="2407" spans="1:8" ht="15" thickBot="1" x14ac:dyDescent="0.25">
      <c r="A2407" s="13" t="str">
        <f>VLOOKUP(B2407,'Insumos e Serviços'!$A:$F,3,0)</f>
        <v>Insumo</v>
      </c>
      <c r="B2407" s="12" t="s">
        <v>3309</v>
      </c>
      <c r="C2407" s="12" t="str">
        <f>VLOOKUP(B2407,'Insumos e Serviços'!$A:$F,2,0)</f>
        <v>Próprio</v>
      </c>
      <c r="D2407" s="13" t="str">
        <f>VLOOKUP(B2407,'Insumos e Serviços'!$A:$F,4,0)</f>
        <v>Quadro Elétrico de Automação do 1º Pavimento - QEA-1P (PJBZ)</v>
      </c>
      <c r="E2407" s="12" t="str">
        <f>VLOOKUP(B2407,'Insumos e Serviços'!$A:$F,5,0)</f>
        <v>un</v>
      </c>
      <c r="F2407" s="66">
        <v>1</v>
      </c>
      <c r="G2407" s="15">
        <f>VLOOKUP(B2407,'Insumos e Serviços'!$A:$F,6,0)</f>
        <v>55087.47</v>
      </c>
      <c r="H2407" s="15">
        <f t="shared" si="311"/>
        <v>55087.47</v>
      </c>
    </row>
    <row r="2408" spans="1:8" ht="15" thickTop="1" x14ac:dyDescent="0.2">
      <c r="A2408" s="54"/>
      <c r="B2408" s="79"/>
      <c r="C2408" s="54"/>
      <c r="D2408" s="54"/>
      <c r="E2408" s="54"/>
      <c r="F2408" s="54"/>
      <c r="G2408" s="54"/>
      <c r="H2408" s="54"/>
    </row>
    <row r="2409" spans="1:8" x14ac:dyDescent="0.2">
      <c r="A2409" s="68" t="s">
        <v>1635</v>
      </c>
      <c r="B2409" s="67" t="str">
        <f>VLOOKUP(A2409,'Orçamento Sintético'!$A:$H,2,0)</f>
        <v xml:space="preserve"> MPDFT0388 </v>
      </c>
      <c r="C2409" s="67" t="str">
        <f>VLOOKUP(A2409,'Orçamento Sintético'!$A:$H,3,0)</f>
        <v>Próprio</v>
      </c>
      <c r="D2409" s="68" t="str">
        <f>VLOOKUP(A2409,'Orçamento Sintético'!$A:$H,4,0)</f>
        <v>Quadro Elétrico de Automação de Bomba Cobertura - QEA-B-COB (PJBZ)</v>
      </c>
      <c r="E2409" s="67" t="str">
        <f>VLOOKUP(A2409,'Orçamento Sintético'!$A:$H,5,0)</f>
        <v>UN</v>
      </c>
      <c r="F2409" s="113"/>
      <c r="G2409" s="114"/>
      <c r="H2409" s="116">
        <f>SUM(H2410:H2415)</f>
        <v>63300.04</v>
      </c>
    </row>
    <row r="2410" spans="1:8" x14ac:dyDescent="0.2">
      <c r="A2410" s="13" t="str">
        <f>VLOOKUP(B2410,'Insumos e Serviços'!$A:$F,3,0)</f>
        <v>Composição</v>
      </c>
      <c r="B2410" s="12" t="s">
        <v>1703</v>
      </c>
      <c r="C2410" s="12" t="str">
        <f>VLOOKUP(B2410,'Insumos e Serviços'!$A:$F,2,0)</f>
        <v>SINAPI</v>
      </c>
      <c r="D2410" s="13" t="str">
        <f>VLOOKUP(B2410,'Insumos e Serviços'!$A:$F,4,0)</f>
        <v>ENGENHEIRO ELETRICISTA COM ENCARGOS COMPLEMENTARES</v>
      </c>
      <c r="E2410" s="12" t="str">
        <f>VLOOKUP(B2410,'Insumos e Serviços'!$A:$F,5,0)</f>
        <v>H</v>
      </c>
      <c r="F2410" s="66">
        <v>1</v>
      </c>
      <c r="G2410" s="15">
        <f>VLOOKUP(B2410,'Insumos e Serviços'!$A:$F,6,0)</f>
        <v>110.31</v>
      </c>
      <c r="H2410" s="15">
        <f t="shared" ref="H2410:H2415" si="312">TRUNC(F2410*G2410,2)</f>
        <v>110.31</v>
      </c>
    </row>
    <row r="2411" spans="1:8" x14ac:dyDescent="0.2">
      <c r="A2411" s="13" t="str">
        <f>VLOOKUP(B2411,'Insumos e Serviços'!$A:$F,3,0)</f>
        <v>Composição</v>
      </c>
      <c r="B2411" s="12" t="s">
        <v>3406</v>
      </c>
      <c r="C2411" s="12" t="str">
        <f>VLOOKUP(B2411,'Insumos e Serviços'!$A:$F,2,0)</f>
        <v>SINAPI</v>
      </c>
      <c r="D2411" s="13" t="str">
        <f>VLOOKUP(B2411,'Insumos e Serviços'!$A:$F,4,0)</f>
        <v>MONTADOR ELETROMECÃNICO COM ENCARGOS COMPLEMENTARES</v>
      </c>
      <c r="E2411" s="12" t="str">
        <f>VLOOKUP(B2411,'Insumos e Serviços'!$A:$F,5,0)</f>
        <v>H</v>
      </c>
      <c r="F2411" s="66">
        <v>5.0376000000000003</v>
      </c>
      <c r="G2411" s="15">
        <f>VLOOKUP(B2411,'Insumos e Serviços'!$A:$F,6,0)</f>
        <v>24.28</v>
      </c>
      <c r="H2411" s="15">
        <f t="shared" si="312"/>
        <v>122.31</v>
      </c>
    </row>
    <row r="2412" spans="1:8" x14ac:dyDescent="0.2">
      <c r="A2412" s="13" t="str">
        <f>VLOOKUP(B2412,'Insumos e Serviços'!$A:$F,3,0)</f>
        <v>Composição</v>
      </c>
      <c r="B2412" s="12" t="s">
        <v>3404</v>
      </c>
      <c r="C2412" s="12" t="str">
        <f>VLOOKUP(B2412,'Insumos e Serviços'!$A:$F,2,0)</f>
        <v>SINAPI</v>
      </c>
      <c r="D2412" s="13" t="str">
        <f>VLOOKUP(B2412,'Insumos e Serviços'!$A:$F,4,0)</f>
        <v>AJUDANTE ESPECIALIZADO COM ENCARGOS COMPLEMENTARES</v>
      </c>
      <c r="E2412" s="12" t="str">
        <f>VLOOKUP(B2412,'Insumos e Serviços'!$A:$F,5,0)</f>
        <v>H</v>
      </c>
      <c r="F2412" s="66">
        <v>5.0376000000000003</v>
      </c>
      <c r="G2412" s="15">
        <f>VLOOKUP(B2412,'Insumos e Serviços'!$A:$F,6,0)</f>
        <v>20.39</v>
      </c>
      <c r="H2412" s="15">
        <f t="shared" si="312"/>
        <v>102.71</v>
      </c>
    </row>
    <row r="2413" spans="1:8" x14ac:dyDescent="0.2">
      <c r="A2413" s="13" t="str">
        <f>VLOOKUP(B2413,'Insumos e Serviços'!$A:$F,3,0)</f>
        <v>Composição</v>
      </c>
      <c r="B2413" s="12" t="s">
        <v>3399</v>
      </c>
      <c r="C2413" s="12" t="str">
        <f>VLOOKUP(B2413,'Insumos e Serviços'!$A:$F,2,0)</f>
        <v>SINAPI</v>
      </c>
      <c r="D2413" s="13" t="str">
        <f>VLOOKUP(B2413,'Insumos e Serviços'!$A:$F,4,0)</f>
        <v>ELETRICISTA COM ENCARGOS COMPLEMENTARES</v>
      </c>
      <c r="E2413" s="12" t="str">
        <f>VLOOKUP(B2413,'Insumos e Serviços'!$A:$F,5,0)</f>
        <v>H</v>
      </c>
      <c r="F2413" s="66">
        <v>5.0376000000000003</v>
      </c>
      <c r="G2413" s="15">
        <f>VLOOKUP(B2413,'Insumos e Serviços'!$A:$F,6,0)</f>
        <v>23.44</v>
      </c>
      <c r="H2413" s="15">
        <f t="shared" si="312"/>
        <v>118.08</v>
      </c>
    </row>
    <row r="2414" spans="1:8" x14ac:dyDescent="0.2">
      <c r="A2414" s="13" t="str">
        <f>VLOOKUP(B2414,'Insumos e Serviços'!$A:$F,3,0)</f>
        <v>Composição</v>
      </c>
      <c r="B2414" s="12" t="s">
        <v>3397</v>
      </c>
      <c r="C2414" s="12" t="str">
        <f>VLOOKUP(B2414,'Insumos e Serviços'!$A:$F,2,0)</f>
        <v>SINAPI</v>
      </c>
      <c r="D2414" s="13" t="str">
        <f>VLOOKUP(B2414,'Insumos e Serviços'!$A:$F,4,0)</f>
        <v>AUXILIAR DE ELETRICISTA COM ENCARGOS COMPLEMENTARES</v>
      </c>
      <c r="E2414" s="12" t="str">
        <f>VLOOKUP(B2414,'Insumos e Serviços'!$A:$F,5,0)</f>
        <v>H</v>
      </c>
      <c r="F2414" s="66">
        <v>5.0376000000000003</v>
      </c>
      <c r="G2414" s="15">
        <f>VLOOKUP(B2414,'Insumos e Serviços'!$A:$F,6,0)</f>
        <v>18.28</v>
      </c>
      <c r="H2414" s="15">
        <f t="shared" si="312"/>
        <v>92.08</v>
      </c>
    </row>
    <row r="2415" spans="1:8" ht="15" thickBot="1" x14ac:dyDescent="0.25">
      <c r="A2415" s="13" t="str">
        <f>VLOOKUP(B2415,'Insumos e Serviços'!$A:$F,3,0)</f>
        <v>Insumo</v>
      </c>
      <c r="B2415" s="12" t="s">
        <v>3317</v>
      </c>
      <c r="C2415" s="12" t="str">
        <f>VLOOKUP(B2415,'Insumos e Serviços'!$A:$F,2,0)</f>
        <v>Próprio</v>
      </c>
      <c r="D2415" s="13" t="str">
        <f>VLOOKUP(B2415,'Insumos e Serviços'!$A:$F,4,0)</f>
        <v>Quadro Elétrico de Automação de Bomba Cobertura - QEA-B-COB (PJBZ)</v>
      </c>
      <c r="E2415" s="12" t="str">
        <f>VLOOKUP(B2415,'Insumos e Serviços'!$A:$F,5,0)</f>
        <v>un</v>
      </c>
      <c r="F2415" s="66">
        <v>1</v>
      </c>
      <c r="G2415" s="15">
        <f>VLOOKUP(B2415,'Insumos e Serviços'!$A:$F,6,0)</f>
        <v>62754.55</v>
      </c>
      <c r="H2415" s="15">
        <f t="shared" si="312"/>
        <v>62754.55</v>
      </c>
    </row>
    <row r="2416" spans="1:8" ht="15" thickTop="1" x14ac:dyDescent="0.2">
      <c r="A2416" s="54"/>
      <c r="B2416" s="79"/>
      <c r="C2416" s="54"/>
      <c r="D2416" s="54"/>
      <c r="E2416" s="54"/>
      <c r="F2416" s="54"/>
      <c r="G2416" s="54"/>
      <c r="H2416" s="54"/>
    </row>
    <row r="2417" spans="1:8" x14ac:dyDescent="0.2">
      <c r="A2417" s="62" t="s">
        <v>1638</v>
      </c>
      <c r="B2417" s="64"/>
      <c r="C2417" s="62"/>
      <c r="D2417" s="62" t="s">
        <v>1639</v>
      </c>
      <c r="E2417" s="64"/>
      <c r="F2417" s="65"/>
      <c r="G2417" s="63"/>
      <c r="H2417" s="75"/>
    </row>
    <row r="2418" spans="1:8" ht="22.5" x14ac:dyDescent="0.2">
      <c r="A2418" s="68" t="s">
        <v>1640</v>
      </c>
      <c r="B2418" s="67" t="str">
        <f>VLOOKUP(A2418,'Orçamento Sintético'!$A:$H,2,0)</f>
        <v xml:space="preserve"> MPDFT0389 </v>
      </c>
      <c r="C2418" s="67" t="str">
        <f>VLOOKUP(A2418,'Orçamento Sintético'!$A:$H,3,0)</f>
        <v>Próprio</v>
      </c>
      <c r="D2418" s="68" t="str">
        <f>VLOOKUP(A2418,'Orçamento Sintético'!$A:$H,4,0)</f>
        <v>Cópia da CPOS (40.05.350) - Sensor infravermelho passivo, modelo de referência IVP 3011 CORTINA, fabricante Intelbras - fornecimento e instalação</v>
      </c>
      <c r="E2418" s="67" t="str">
        <f>VLOOKUP(A2418,'Orçamento Sintético'!$A:$H,5,0)</f>
        <v>un</v>
      </c>
      <c r="F2418" s="113"/>
      <c r="G2418" s="114"/>
      <c r="H2418" s="116">
        <f>SUM(H2419:H2421)</f>
        <v>182.58999999999997</v>
      </c>
    </row>
    <row r="2419" spans="1:8" x14ac:dyDescent="0.2">
      <c r="A2419" s="13" t="str">
        <f>VLOOKUP(B2419,'Insumos e Serviços'!$A:$F,3,0)</f>
        <v>Composição</v>
      </c>
      <c r="B2419" s="12" t="s">
        <v>3399</v>
      </c>
      <c r="C2419" s="12" t="str">
        <f>VLOOKUP(B2419,'Insumos e Serviços'!$A:$F,2,0)</f>
        <v>SINAPI</v>
      </c>
      <c r="D2419" s="13" t="str">
        <f>VLOOKUP(B2419,'Insumos e Serviços'!$A:$F,4,0)</f>
        <v>ELETRICISTA COM ENCARGOS COMPLEMENTARES</v>
      </c>
      <c r="E2419" s="12" t="str">
        <f>VLOOKUP(B2419,'Insumos e Serviços'!$A:$F,5,0)</f>
        <v>H</v>
      </c>
      <c r="F2419" s="66">
        <v>0.5</v>
      </c>
      <c r="G2419" s="15">
        <f>VLOOKUP(B2419,'Insumos e Serviços'!$A:$F,6,0)</f>
        <v>23.44</v>
      </c>
      <c r="H2419" s="15">
        <f t="shared" ref="H2419:H2421" si="313">TRUNC(F2419*G2419,2)</f>
        <v>11.72</v>
      </c>
    </row>
    <row r="2420" spans="1:8" x14ac:dyDescent="0.2">
      <c r="A2420" s="13" t="str">
        <f>VLOOKUP(B2420,'Insumos e Serviços'!$A:$F,3,0)</f>
        <v>Composição</v>
      </c>
      <c r="B2420" s="12" t="s">
        <v>3397</v>
      </c>
      <c r="C2420" s="12" t="str">
        <f>VLOOKUP(B2420,'Insumos e Serviços'!$A:$F,2,0)</f>
        <v>SINAPI</v>
      </c>
      <c r="D2420" s="13" t="str">
        <f>VLOOKUP(B2420,'Insumos e Serviços'!$A:$F,4,0)</f>
        <v>AUXILIAR DE ELETRICISTA COM ENCARGOS COMPLEMENTARES</v>
      </c>
      <c r="E2420" s="12" t="str">
        <f>VLOOKUP(B2420,'Insumos e Serviços'!$A:$F,5,0)</f>
        <v>H</v>
      </c>
      <c r="F2420" s="66">
        <v>0.5</v>
      </c>
      <c r="G2420" s="15">
        <f>VLOOKUP(B2420,'Insumos e Serviços'!$A:$F,6,0)</f>
        <v>18.28</v>
      </c>
      <c r="H2420" s="15">
        <f t="shared" si="313"/>
        <v>9.14</v>
      </c>
    </row>
    <row r="2421" spans="1:8" ht="15" thickBot="1" x14ac:dyDescent="0.25">
      <c r="A2421" s="13" t="str">
        <f>VLOOKUP(B2421,'Insumos e Serviços'!$A:$F,3,0)</f>
        <v>Insumo</v>
      </c>
      <c r="B2421" s="12" t="s">
        <v>3134</v>
      </c>
      <c r="C2421" s="12" t="str">
        <f>VLOOKUP(B2421,'Insumos e Serviços'!$A:$F,2,0)</f>
        <v>Próprio</v>
      </c>
      <c r="D2421" s="13" t="str">
        <f>VLOOKUP(B2421,'Insumos e Serviços'!$A:$F,4,0)</f>
        <v>Sensor infravermelho passivo, modelo de referência IVP 3011 CORTINA, fabricante Intelbras</v>
      </c>
      <c r="E2421" s="12" t="str">
        <f>VLOOKUP(B2421,'Insumos e Serviços'!$A:$F,5,0)</f>
        <v>un</v>
      </c>
      <c r="F2421" s="66">
        <v>1</v>
      </c>
      <c r="G2421" s="15">
        <f>VLOOKUP(B2421,'Insumos e Serviços'!$A:$F,6,0)</f>
        <v>161.72999999999999</v>
      </c>
      <c r="H2421" s="15">
        <f t="shared" si="313"/>
        <v>161.72999999999999</v>
      </c>
    </row>
    <row r="2422" spans="1:8" ht="15" thickTop="1" x14ac:dyDescent="0.2">
      <c r="A2422" s="54"/>
      <c r="B2422" s="79"/>
      <c r="C2422" s="54"/>
      <c r="D2422" s="54"/>
      <c r="E2422" s="54"/>
      <c r="F2422" s="54"/>
      <c r="G2422" s="54"/>
      <c r="H2422" s="54"/>
    </row>
    <row r="2423" spans="1:8" ht="22.5" x14ac:dyDescent="0.2">
      <c r="A2423" s="68" t="s">
        <v>1643</v>
      </c>
      <c r="B2423" s="67" t="str">
        <f>VLOOKUP(A2423,'Orçamento Sintético'!$A:$H,2,0)</f>
        <v xml:space="preserve"> MPDFT0391 </v>
      </c>
      <c r="C2423" s="67" t="str">
        <f>VLOOKUP(A2423,'Orçamento Sintético'!$A:$H,3,0)</f>
        <v>Próprio</v>
      </c>
      <c r="D2423" s="68" t="str">
        <f>VLOOKUP(A2423,'Orçamento Sintético'!$A:$H,4,0)</f>
        <v>Cópia da CPOS (40.05.350) - SP - Sensor infravermelho passivo, modelo de referência IVP 3011 TETO, fabricante Intelbras</v>
      </c>
      <c r="E2423" s="67" t="str">
        <f>VLOOKUP(A2423,'Orçamento Sintético'!$A:$H,5,0)</f>
        <v>un</v>
      </c>
      <c r="F2423" s="113"/>
      <c r="G2423" s="114"/>
      <c r="H2423" s="116">
        <f>SUM(H2424:H2426)</f>
        <v>120.86</v>
      </c>
    </row>
    <row r="2424" spans="1:8" x14ac:dyDescent="0.2">
      <c r="A2424" s="13" t="str">
        <f>VLOOKUP(B2424,'Insumos e Serviços'!$A:$F,3,0)</f>
        <v>Composição</v>
      </c>
      <c r="B2424" s="12" t="s">
        <v>3399</v>
      </c>
      <c r="C2424" s="12" t="str">
        <f>VLOOKUP(B2424,'Insumos e Serviços'!$A:$F,2,0)</f>
        <v>SINAPI</v>
      </c>
      <c r="D2424" s="13" t="str">
        <f>VLOOKUP(B2424,'Insumos e Serviços'!$A:$F,4,0)</f>
        <v>ELETRICISTA COM ENCARGOS COMPLEMENTARES</v>
      </c>
      <c r="E2424" s="12" t="str">
        <f>VLOOKUP(B2424,'Insumos e Serviços'!$A:$F,5,0)</f>
        <v>H</v>
      </c>
      <c r="F2424" s="66">
        <v>0.5</v>
      </c>
      <c r="G2424" s="15">
        <f>VLOOKUP(B2424,'Insumos e Serviços'!$A:$F,6,0)</f>
        <v>23.44</v>
      </c>
      <c r="H2424" s="15">
        <f t="shared" ref="H2424:H2426" si="314">TRUNC(F2424*G2424,2)</f>
        <v>11.72</v>
      </c>
    </row>
    <row r="2425" spans="1:8" x14ac:dyDescent="0.2">
      <c r="A2425" s="13" t="str">
        <f>VLOOKUP(B2425,'Insumos e Serviços'!$A:$F,3,0)</f>
        <v>Composição</v>
      </c>
      <c r="B2425" s="12" t="s">
        <v>3397</v>
      </c>
      <c r="C2425" s="12" t="str">
        <f>VLOOKUP(B2425,'Insumos e Serviços'!$A:$F,2,0)</f>
        <v>SINAPI</v>
      </c>
      <c r="D2425" s="13" t="str">
        <f>VLOOKUP(B2425,'Insumos e Serviços'!$A:$F,4,0)</f>
        <v>AUXILIAR DE ELETRICISTA COM ENCARGOS COMPLEMENTARES</v>
      </c>
      <c r="E2425" s="12" t="str">
        <f>VLOOKUP(B2425,'Insumos e Serviços'!$A:$F,5,0)</f>
        <v>H</v>
      </c>
      <c r="F2425" s="66">
        <v>0.5</v>
      </c>
      <c r="G2425" s="15">
        <f>VLOOKUP(B2425,'Insumos e Serviços'!$A:$F,6,0)</f>
        <v>18.28</v>
      </c>
      <c r="H2425" s="15">
        <f t="shared" si="314"/>
        <v>9.14</v>
      </c>
    </row>
    <row r="2426" spans="1:8" ht="15" thickBot="1" x14ac:dyDescent="0.25">
      <c r="A2426" s="13" t="str">
        <f>VLOOKUP(B2426,'Insumos e Serviços'!$A:$F,3,0)</f>
        <v>Insumo</v>
      </c>
      <c r="B2426" s="12" t="s">
        <v>2429</v>
      </c>
      <c r="C2426" s="12" t="str">
        <f>VLOOKUP(B2426,'Insumos e Serviços'!$A:$F,2,0)</f>
        <v>Próprio</v>
      </c>
      <c r="D2426" s="13" t="str">
        <f>VLOOKUP(B2426,'Insumos e Serviços'!$A:$F,4,0)</f>
        <v>Sensor infravermelho passivo, modelo de referência IVP 3011 TETO, fabricante Intelbras</v>
      </c>
      <c r="E2426" s="12" t="str">
        <f>VLOOKUP(B2426,'Insumos e Serviços'!$A:$F,5,0)</f>
        <v>un</v>
      </c>
      <c r="F2426" s="66">
        <v>1</v>
      </c>
      <c r="G2426" s="15">
        <f>VLOOKUP(B2426,'Insumos e Serviços'!$A:$F,6,0)</f>
        <v>100</v>
      </c>
      <c r="H2426" s="15">
        <f t="shared" si="314"/>
        <v>100</v>
      </c>
    </row>
    <row r="2427" spans="1:8" ht="15" thickTop="1" x14ac:dyDescent="0.2">
      <c r="A2427" s="54"/>
      <c r="B2427" s="79"/>
      <c r="C2427" s="54"/>
      <c r="D2427" s="54"/>
      <c r="E2427" s="54"/>
      <c r="F2427" s="54"/>
      <c r="G2427" s="54"/>
      <c r="H2427" s="54"/>
    </row>
    <row r="2428" spans="1:8" ht="22.5" x14ac:dyDescent="0.2">
      <c r="A2428" s="68" t="s">
        <v>1646</v>
      </c>
      <c r="B2428" s="67" t="str">
        <f>VLOOKUP(A2428,'Orçamento Sintético'!$A:$H,2,0)</f>
        <v xml:space="preserve"> MPDFT0392 </v>
      </c>
      <c r="C2428" s="67" t="str">
        <f>VLOOKUP(A2428,'Orçamento Sintético'!$A:$H,3,0)</f>
        <v>Próprio</v>
      </c>
      <c r="D2428" s="68" t="str">
        <f>VLOOKUP(A2428,'Orçamento Sintético'!$A:$H,4,0)</f>
        <v>Cópia da CPOS (61.15.174) - SDC - Sensor de CO2, umidade e temperatura AP KNX, fabricante Schneider</v>
      </c>
      <c r="E2428" s="67" t="str">
        <f>VLOOKUP(A2428,'Orçamento Sintético'!$A:$H,5,0)</f>
        <v>un</v>
      </c>
      <c r="F2428" s="113"/>
      <c r="G2428" s="114"/>
      <c r="H2428" s="116">
        <f>SUM(H2429:H2431)</f>
        <v>1464.48</v>
      </c>
    </row>
    <row r="2429" spans="1:8" x14ac:dyDescent="0.2">
      <c r="A2429" s="13" t="str">
        <f>VLOOKUP(B2429,'Insumos e Serviços'!$A:$F,3,0)</f>
        <v>Composição</v>
      </c>
      <c r="B2429" s="12" t="s">
        <v>3406</v>
      </c>
      <c r="C2429" s="12" t="str">
        <f>VLOOKUP(B2429,'Insumos e Serviços'!$A:$F,2,0)</f>
        <v>SINAPI</v>
      </c>
      <c r="D2429" s="13" t="str">
        <f>VLOOKUP(B2429,'Insumos e Serviços'!$A:$F,4,0)</f>
        <v>MONTADOR ELETROMECÃNICO COM ENCARGOS COMPLEMENTARES</v>
      </c>
      <c r="E2429" s="12" t="str">
        <f>VLOOKUP(B2429,'Insumos e Serviços'!$A:$F,5,0)</f>
        <v>H</v>
      </c>
      <c r="F2429" s="66">
        <v>0.75</v>
      </c>
      <c r="G2429" s="15">
        <f>VLOOKUP(B2429,'Insumos e Serviços'!$A:$F,6,0)</f>
        <v>24.28</v>
      </c>
      <c r="H2429" s="15">
        <f t="shared" ref="H2429:H2431" si="315">TRUNC(F2429*G2429,2)</f>
        <v>18.21</v>
      </c>
    </row>
    <row r="2430" spans="1:8" x14ac:dyDescent="0.2">
      <c r="A2430" s="13" t="str">
        <f>VLOOKUP(B2430,'Insumos e Serviços'!$A:$F,3,0)</f>
        <v>Composição</v>
      </c>
      <c r="B2430" s="12" t="s">
        <v>3395</v>
      </c>
      <c r="C2430" s="12" t="str">
        <f>VLOOKUP(B2430,'Insumos e Serviços'!$A:$F,2,0)</f>
        <v>SINAPI</v>
      </c>
      <c r="D2430" s="13" t="str">
        <f>VLOOKUP(B2430,'Insumos e Serviços'!$A:$F,4,0)</f>
        <v>ENCANADOR OU BOMBEIRO HIDRÁULICO COM ENCARGOS COMPLEMENTARES</v>
      </c>
      <c r="E2430" s="12" t="str">
        <f>VLOOKUP(B2430,'Insumos e Serviços'!$A:$F,5,0)</f>
        <v>H</v>
      </c>
      <c r="F2430" s="66">
        <v>0.75</v>
      </c>
      <c r="G2430" s="15">
        <f>VLOOKUP(B2430,'Insumos e Serviços'!$A:$F,6,0)</f>
        <v>22.76</v>
      </c>
      <c r="H2430" s="15">
        <f t="shared" si="315"/>
        <v>17.07</v>
      </c>
    </row>
    <row r="2431" spans="1:8" ht="15" thickBot="1" x14ac:dyDescent="0.25">
      <c r="A2431" s="13" t="str">
        <f>VLOOKUP(B2431,'Insumos e Serviços'!$A:$F,3,0)</f>
        <v>Insumo</v>
      </c>
      <c r="B2431" s="12" t="s">
        <v>3263</v>
      </c>
      <c r="C2431" s="12" t="str">
        <f>VLOOKUP(B2431,'Insumos e Serviços'!$A:$F,2,0)</f>
        <v>Próprio</v>
      </c>
      <c r="D2431" s="13" t="str">
        <f>VLOOKUP(B2431,'Insumos e Serviços'!$A:$F,4,0)</f>
        <v>SDC - Sensor de CO2, umidade e temperatura AP KNX, fabricante Schneider</v>
      </c>
      <c r="E2431" s="12" t="str">
        <f>VLOOKUP(B2431,'Insumos e Serviços'!$A:$F,5,0)</f>
        <v>un</v>
      </c>
      <c r="F2431" s="66">
        <v>1</v>
      </c>
      <c r="G2431" s="15">
        <f>VLOOKUP(B2431,'Insumos e Serviços'!$A:$F,6,0)</f>
        <v>1429.2</v>
      </c>
      <c r="H2431" s="15">
        <f t="shared" si="315"/>
        <v>1429.2</v>
      </c>
    </row>
    <row r="2432" spans="1:8" ht="15" thickTop="1" x14ac:dyDescent="0.2">
      <c r="A2432" s="54"/>
      <c r="B2432" s="79"/>
      <c r="C2432" s="54"/>
      <c r="D2432" s="54"/>
      <c r="E2432" s="54"/>
      <c r="F2432" s="54"/>
      <c r="G2432" s="54"/>
      <c r="H2432" s="54"/>
    </row>
    <row r="2433" spans="1:8" ht="22.5" x14ac:dyDescent="0.2">
      <c r="A2433" s="68" t="s">
        <v>1649</v>
      </c>
      <c r="B2433" s="67" t="str">
        <f>VLOOKUP(A2433,'Orçamento Sintético'!$A:$H,2,0)</f>
        <v xml:space="preserve"> MPDFT0393 </v>
      </c>
      <c r="C2433" s="67" t="str">
        <f>VLOOKUP(A2433,'Orçamento Sintético'!$A:$H,3,0)</f>
        <v>Próprio</v>
      </c>
      <c r="D2433" s="68" t="str">
        <f>VLOOKUP(A2433,'Orçamento Sintético'!$A:$H,4,0)</f>
        <v>Relé secundário funções ANSI 50/51, 50/51N, comunicação RS485, protocolo Modbus, modelo de referência URPE 7104, fabricante Pextron</v>
      </c>
      <c r="E2433" s="67" t="str">
        <f>VLOOKUP(A2433,'Orçamento Sintético'!$A:$H,5,0)</f>
        <v>un</v>
      </c>
      <c r="F2433" s="113"/>
      <c r="G2433" s="114"/>
      <c r="H2433" s="116">
        <f>SUM(H2434:H2438)</f>
        <v>4778.53</v>
      </c>
    </row>
    <row r="2434" spans="1:8" x14ac:dyDescent="0.2">
      <c r="A2434" s="13" t="str">
        <f>VLOOKUP(B2434,'Insumos e Serviços'!$A:$F,3,0)</f>
        <v>Composição</v>
      </c>
      <c r="B2434" s="12" t="s">
        <v>3406</v>
      </c>
      <c r="C2434" s="12" t="str">
        <f>VLOOKUP(B2434,'Insumos e Serviços'!$A:$F,2,0)</f>
        <v>SINAPI</v>
      </c>
      <c r="D2434" s="13" t="str">
        <f>VLOOKUP(B2434,'Insumos e Serviços'!$A:$F,4,0)</f>
        <v>MONTADOR ELETROMECÃNICO COM ENCARGOS COMPLEMENTARES</v>
      </c>
      <c r="E2434" s="12" t="str">
        <f>VLOOKUP(B2434,'Insumos e Serviços'!$A:$F,5,0)</f>
        <v>H</v>
      </c>
      <c r="F2434" s="66">
        <v>3.2242999999999999</v>
      </c>
      <c r="G2434" s="15">
        <v>24.28</v>
      </c>
      <c r="H2434" s="15">
        <v>78.28</v>
      </c>
    </row>
    <row r="2435" spans="1:8" x14ac:dyDescent="0.2">
      <c r="A2435" s="13" t="str">
        <f>VLOOKUP(B2435,'Insumos e Serviços'!$A:$F,3,0)</f>
        <v>Composição</v>
      </c>
      <c r="B2435" s="12" t="s">
        <v>3404</v>
      </c>
      <c r="C2435" s="12" t="str">
        <f>VLOOKUP(B2435,'Insumos e Serviços'!$A:$F,2,0)</f>
        <v>SINAPI</v>
      </c>
      <c r="D2435" s="13" t="str">
        <f>VLOOKUP(B2435,'Insumos e Serviços'!$A:$F,4,0)</f>
        <v>AJUDANTE ESPECIALIZADO COM ENCARGOS COMPLEMENTARES</v>
      </c>
      <c r="E2435" s="12" t="str">
        <f>VLOOKUP(B2435,'Insumos e Serviços'!$A:$F,5,0)</f>
        <v>H</v>
      </c>
      <c r="F2435" s="66">
        <v>3.2242999999999999</v>
      </c>
      <c r="G2435" s="15">
        <v>20.39</v>
      </c>
      <c r="H2435" s="15">
        <v>65.739999999999995</v>
      </c>
    </row>
    <row r="2436" spans="1:8" x14ac:dyDescent="0.2">
      <c r="A2436" s="13" t="str">
        <f>VLOOKUP(B2436,'Insumos e Serviços'!$A:$F,3,0)</f>
        <v>Composição</v>
      </c>
      <c r="B2436" s="12" t="s">
        <v>3399</v>
      </c>
      <c r="C2436" s="12" t="str">
        <f>VLOOKUP(B2436,'Insumos e Serviços'!$A:$F,2,0)</f>
        <v>SINAPI</v>
      </c>
      <c r="D2436" s="13" t="str">
        <f>VLOOKUP(B2436,'Insumos e Serviços'!$A:$F,4,0)</f>
        <v>ELETRICISTA COM ENCARGOS COMPLEMENTARES</v>
      </c>
      <c r="E2436" s="12" t="str">
        <f>VLOOKUP(B2436,'Insumos e Serviços'!$A:$F,5,0)</f>
        <v>H</v>
      </c>
      <c r="F2436" s="66">
        <v>3.2242999999999999</v>
      </c>
      <c r="G2436" s="15">
        <v>23.44</v>
      </c>
      <c r="H2436" s="15">
        <v>75.569999999999993</v>
      </c>
    </row>
    <row r="2437" spans="1:8" x14ac:dyDescent="0.2">
      <c r="A2437" s="13" t="str">
        <f>VLOOKUP(B2437,'Insumos e Serviços'!$A:$F,3,0)</f>
        <v>Composição</v>
      </c>
      <c r="B2437" s="12" t="s">
        <v>3397</v>
      </c>
      <c r="C2437" s="12" t="str">
        <f>VLOOKUP(B2437,'Insumos e Serviços'!$A:$F,2,0)</f>
        <v>SINAPI</v>
      </c>
      <c r="D2437" s="13" t="str">
        <f>VLOOKUP(B2437,'Insumos e Serviços'!$A:$F,4,0)</f>
        <v>AUXILIAR DE ELETRICISTA COM ENCARGOS COMPLEMENTARES</v>
      </c>
      <c r="E2437" s="12" t="str">
        <f>VLOOKUP(B2437,'Insumos e Serviços'!$A:$F,5,0)</f>
        <v>H</v>
      </c>
      <c r="F2437" s="66">
        <v>3.2242999999999999</v>
      </c>
      <c r="G2437" s="15">
        <v>18.28</v>
      </c>
      <c r="H2437" s="15">
        <v>58.94</v>
      </c>
    </row>
    <row r="2438" spans="1:8" ht="23.25" thickBot="1" x14ac:dyDescent="0.25">
      <c r="A2438" s="13" t="str">
        <f>VLOOKUP(B2438,'Insumos e Serviços'!$A:$F,3,0)</f>
        <v>Insumo</v>
      </c>
      <c r="B2438" s="12" t="s">
        <v>2958</v>
      </c>
      <c r="C2438" s="12" t="str">
        <f>VLOOKUP(B2438,'Insumos e Serviços'!$A:$F,2,0)</f>
        <v>Próprio</v>
      </c>
      <c r="D2438" s="13" t="str">
        <f>VLOOKUP(B2438,'Insumos e Serviços'!$A:$F,4,0)</f>
        <v>Relé secundário funções ANSI 50/51, 50/51N, comunicação RS485, protocolo Modbus, modelo de referência URPE 7104, fabricante Pextron</v>
      </c>
      <c r="E2438" s="12" t="str">
        <f>VLOOKUP(B2438,'Insumos e Serviços'!$A:$F,5,0)</f>
        <v>un</v>
      </c>
      <c r="F2438" s="66">
        <v>1</v>
      </c>
      <c r="G2438" s="15">
        <v>4500</v>
      </c>
      <c r="H2438" s="15">
        <v>4500</v>
      </c>
    </row>
    <row r="2439" spans="1:8" ht="15" thickTop="1" x14ac:dyDescent="0.2">
      <c r="A2439" s="54"/>
      <c r="B2439" s="79"/>
      <c r="C2439" s="54"/>
      <c r="D2439" s="54"/>
      <c r="E2439" s="54"/>
      <c r="F2439" s="54"/>
      <c r="G2439" s="54"/>
      <c r="H2439" s="54"/>
    </row>
    <row r="2440" spans="1:8" ht="22.5" x14ac:dyDescent="0.2">
      <c r="A2440" s="68" t="s">
        <v>1652</v>
      </c>
      <c r="B2440" s="67" t="str">
        <f>VLOOKUP(A2440,'Orçamento Sintético'!$A:$H,2,0)</f>
        <v xml:space="preserve"> MPDFT0394 </v>
      </c>
      <c r="C2440" s="67" t="str">
        <f>VLOOKUP(A2440,'Orçamento Sintético'!$A:$H,3,0)</f>
        <v>Próprio</v>
      </c>
      <c r="D2440" s="68" t="str">
        <f>VLOOKUP(A2440,'Orçamento Sintético'!$A:$H,4,0)</f>
        <v>Cópia da Sinapi (83399) - Chave Micro Switch com Alavanca de 25mm e Roldana SPDT ON-(ON) 16A 125/250VAC - modelo de referência MSW-03A, fabricante Jietong</v>
      </c>
      <c r="E2440" s="67" t="str">
        <f>VLOOKUP(A2440,'Orçamento Sintético'!$A:$H,5,0)</f>
        <v>un</v>
      </c>
      <c r="F2440" s="113"/>
      <c r="G2440" s="114"/>
      <c r="H2440" s="116">
        <f>SUM(H2441:H2443)</f>
        <v>291.7</v>
      </c>
    </row>
    <row r="2441" spans="1:8" x14ac:dyDescent="0.2">
      <c r="A2441" s="13" t="str">
        <f>VLOOKUP(B2441,'Insumos e Serviços'!$A:$F,3,0)</f>
        <v>Composição</v>
      </c>
      <c r="B2441" s="12" t="s">
        <v>3379</v>
      </c>
      <c r="C2441" s="12" t="str">
        <f>VLOOKUP(B2441,'Insumos e Serviços'!$A:$F,2,0)</f>
        <v>SINAPI</v>
      </c>
      <c r="D2441" s="13" t="str">
        <f>VLOOKUP(B2441,'Insumos e Serviços'!$A:$F,4,0)</f>
        <v>SERVENTE COM ENCARGOS COMPLEMENTARES</v>
      </c>
      <c r="E2441" s="12" t="str">
        <f>VLOOKUP(B2441,'Insumos e Serviços'!$A:$F,5,0)</f>
        <v>H</v>
      </c>
      <c r="F2441" s="66">
        <v>0.35</v>
      </c>
      <c r="G2441" s="15">
        <f>VLOOKUP(B2441,'Insumos e Serviços'!$A:$F,6,0)</f>
        <v>17.170000000000002</v>
      </c>
      <c r="H2441" s="15">
        <f t="shared" ref="H2441:H2443" si="316">TRUNC(F2441*G2441,2)</f>
        <v>6</v>
      </c>
    </row>
    <row r="2442" spans="1:8" x14ac:dyDescent="0.2">
      <c r="A2442" s="13" t="str">
        <f>VLOOKUP(B2442,'Insumos e Serviços'!$A:$F,3,0)</f>
        <v>Composição</v>
      </c>
      <c r="B2442" s="12" t="s">
        <v>3399</v>
      </c>
      <c r="C2442" s="12" t="str">
        <f>VLOOKUP(B2442,'Insumos e Serviços'!$A:$F,2,0)</f>
        <v>SINAPI</v>
      </c>
      <c r="D2442" s="13" t="str">
        <f>VLOOKUP(B2442,'Insumos e Serviços'!$A:$F,4,0)</f>
        <v>ELETRICISTA COM ENCARGOS COMPLEMENTARES</v>
      </c>
      <c r="E2442" s="12" t="str">
        <f>VLOOKUP(B2442,'Insumos e Serviços'!$A:$F,5,0)</f>
        <v>H</v>
      </c>
      <c r="F2442" s="66">
        <v>0.35</v>
      </c>
      <c r="G2442" s="15">
        <f>VLOOKUP(B2442,'Insumos e Serviços'!$A:$F,6,0)</f>
        <v>23.44</v>
      </c>
      <c r="H2442" s="15">
        <f t="shared" si="316"/>
        <v>8.1999999999999993</v>
      </c>
    </row>
    <row r="2443" spans="1:8" ht="23.25" thickBot="1" x14ac:dyDescent="0.25">
      <c r="A2443" s="13" t="str">
        <f>VLOOKUP(B2443,'Insumos e Serviços'!$A:$F,3,0)</f>
        <v>Insumo</v>
      </c>
      <c r="B2443" s="12" t="s">
        <v>2761</v>
      </c>
      <c r="C2443" s="12" t="str">
        <f>VLOOKUP(B2443,'Insumos e Serviços'!$A:$F,2,0)</f>
        <v>Próprio</v>
      </c>
      <c r="D2443" s="13" t="str">
        <f>VLOOKUP(B2443,'Insumos e Serviços'!$A:$F,4,0)</f>
        <v>Chave Micro Switch com Alavanca de 25mm e Roldana SPDT ON-(ON) 16A 125/250VAC - Modelo MSW-03A, fabricante Jietong</v>
      </c>
      <c r="E2443" s="12" t="str">
        <f>VLOOKUP(B2443,'Insumos e Serviços'!$A:$F,5,0)</f>
        <v>un</v>
      </c>
      <c r="F2443" s="66">
        <v>1</v>
      </c>
      <c r="G2443" s="15">
        <f>VLOOKUP(B2443,'Insumos e Serviços'!$A:$F,6,0)</f>
        <v>277.5</v>
      </c>
      <c r="H2443" s="15">
        <f t="shared" si="316"/>
        <v>277.5</v>
      </c>
    </row>
    <row r="2444" spans="1:8" ht="15" thickTop="1" x14ac:dyDescent="0.2">
      <c r="A2444" s="54"/>
      <c r="B2444" s="79"/>
      <c r="C2444" s="54"/>
      <c r="D2444" s="54"/>
      <c r="E2444" s="54"/>
      <c r="F2444" s="54"/>
      <c r="G2444" s="54"/>
      <c r="H2444" s="54"/>
    </row>
    <row r="2445" spans="1:8" ht="22.5" x14ac:dyDescent="0.2">
      <c r="A2445" s="68" t="s">
        <v>1655</v>
      </c>
      <c r="B2445" s="67" t="str">
        <f>VLOOKUP(A2445,'Orçamento Sintético'!$A:$H,2,0)</f>
        <v xml:space="preserve"> MPDFT0395 </v>
      </c>
      <c r="C2445" s="67" t="str">
        <f>VLOOKUP(A2445,'Orçamento Sintético'!$A:$H,3,0)</f>
        <v>Próprio</v>
      </c>
      <c r="D2445" s="68" t="str">
        <f>VLOOKUP(A2445,'Orçamento Sintético'!$A:$H,4,0)</f>
        <v>Cópia da Sinapi (83399) - Relé térmico funções ANSI 23, 26, 49, comunicação RS485, protocolo Modbus</v>
      </c>
      <c r="E2445" s="67" t="str">
        <f>VLOOKUP(A2445,'Orçamento Sintético'!$A:$H,5,0)</f>
        <v>un</v>
      </c>
      <c r="F2445" s="113"/>
      <c r="G2445" s="114"/>
      <c r="H2445" s="116">
        <f>SUM(H2446:H2448)</f>
        <v>293.12</v>
      </c>
    </row>
    <row r="2446" spans="1:8" x14ac:dyDescent="0.2">
      <c r="A2446" s="13" t="str">
        <f>VLOOKUP(B2446,'Insumos e Serviços'!$A:$F,3,0)</f>
        <v>Composição</v>
      </c>
      <c r="B2446" s="12" t="s">
        <v>3406</v>
      </c>
      <c r="C2446" s="12" t="str">
        <f>VLOOKUP(B2446,'Insumos e Serviços'!$A:$F,2,0)</f>
        <v>SINAPI</v>
      </c>
      <c r="D2446" s="13" t="str">
        <f>VLOOKUP(B2446,'Insumos e Serviços'!$A:$F,4,0)</f>
        <v>MONTADOR ELETROMECÃNICO COM ENCARGOS COMPLEMENTARES</v>
      </c>
      <c r="E2446" s="12" t="str">
        <f>VLOOKUP(B2446,'Insumos e Serviços'!$A:$F,5,0)</f>
        <v>H</v>
      </c>
      <c r="F2446" s="66">
        <v>0.35</v>
      </c>
      <c r="G2446" s="15">
        <f>VLOOKUP(B2446,'Insumos e Serviços'!$A:$F,6,0)</f>
        <v>24.28</v>
      </c>
      <c r="H2446" s="15">
        <f t="shared" ref="H2446:H2448" si="317">TRUNC(F2446*G2446,2)</f>
        <v>8.49</v>
      </c>
    </row>
    <row r="2447" spans="1:8" x14ac:dyDescent="0.2">
      <c r="A2447" s="13" t="str">
        <f>VLOOKUP(B2447,'Insumos e Serviços'!$A:$F,3,0)</f>
        <v>Composição</v>
      </c>
      <c r="B2447" s="12" t="s">
        <v>3404</v>
      </c>
      <c r="C2447" s="12" t="str">
        <f>VLOOKUP(B2447,'Insumos e Serviços'!$A:$F,2,0)</f>
        <v>SINAPI</v>
      </c>
      <c r="D2447" s="13" t="str">
        <f>VLOOKUP(B2447,'Insumos e Serviços'!$A:$F,4,0)</f>
        <v>AJUDANTE ESPECIALIZADO COM ENCARGOS COMPLEMENTARES</v>
      </c>
      <c r="E2447" s="12" t="str">
        <f>VLOOKUP(B2447,'Insumos e Serviços'!$A:$F,5,0)</f>
        <v>H</v>
      </c>
      <c r="F2447" s="66">
        <v>0.35</v>
      </c>
      <c r="G2447" s="15">
        <f>VLOOKUP(B2447,'Insumos e Serviços'!$A:$F,6,0)</f>
        <v>20.39</v>
      </c>
      <c r="H2447" s="15">
        <f t="shared" si="317"/>
        <v>7.13</v>
      </c>
    </row>
    <row r="2448" spans="1:8" ht="23.25" thickBot="1" x14ac:dyDescent="0.25">
      <c r="A2448" s="13" t="str">
        <f>VLOOKUP(B2448,'Insumos e Serviços'!$A:$F,3,0)</f>
        <v>Insumo</v>
      </c>
      <c r="B2448" s="12" t="s">
        <v>2761</v>
      </c>
      <c r="C2448" s="12" t="str">
        <f>VLOOKUP(B2448,'Insumos e Serviços'!$A:$F,2,0)</f>
        <v>Próprio</v>
      </c>
      <c r="D2448" s="13" t="str">
        <f>VLOOKUP(B2448,'Insumos e Serviços'!$A:$F,4,0)</f>
        <v>Chave Micro Switch com Alavanca de 25mm e Roldana SPDT ON-(ON) 16A 125/250VAC - Modelo MSW-03A, fabricante Jietong</v>
      </c>
      <c r="E2448" s="12" t="str">
        <f>VLOOKUP(B2448,'Insumos e Serviços'!$A:$F,5,0)</f>
        <v>un</v>
      </c>
      <c r="F2448" s="66">
        <v>1</v>
      </c>
      <c r="G2448" s="15">
        <f>VLOOKUP(B2448,'Insumos e Serviços'!$A:$F,6,0)</f>
        <v>277.5</v>
      </c>
      <c r="H2448" s="15">
        <f t="shared" si="317"/>
        <v>277.5</v>
      </c>
    </row>
    <row r="2449" spans="1:8" ht="15" thickTop="1" x14ac:dyDescent="0.2">
      <c r="A2449" s="54"/>
      <c r="B2449" s="79"/>
      <c r="C2449" s="54"/>
      <c r="D2449" s="54"/>
      <c r="E2449" s="54"/>
      <c r="F2449" s="54"/>
      <c r="G2449" s="54"/>
      <c r="H2449" s="54"/>
    </row>
    <row r="2450" spans="1:8" ht="22.5" x14ac:dyDescent="0.2">
      <c r="A2450" s="68" t="s">
        <v>1658</v>
      </c>
      <c r="B2450" s="67" t="str">
        <f>VLOOKUP(A2450,'Orçamento Sintético'!$A:$H,2,0)</f>
        <v xml:space="preserve"> MPDFT0396 </v>
      </c>
      <c r="C2450" s="67" t="str">
        <f>VLOOKUP(A2450,'Orçamento Sintético'!$A:$H,3,0)</f>
        <v>Próprio</v>
      </c>
      <c r="D2450" s="68" t="str">
        <f>VLOOKUP(A2450,'Orçamento Sintético'!$A:$H,4,0)</f>
        <v>Cópia da Sinapi (95675) - Hidrômetro ultrassônico DN 25mm, com conectores RF 28x1" ref HYdros, Diehl Metering</v>
      </c>
      <c r="E2450" s="67" t="str">
        <f>VLOOKUP(A2450,'Orçamento Sintético'!$A:$H,5,0)</f>
        <v>un</v>
      </c>
      <c r="F2450" s="113"/>
      <c r="G2450" s="114"/>
      <c r="H2450" s="116">
        <f>SUM(H2451:H2456)</f>
        <v>2310.69</v>
      </c>
    </row>
    <row r="2451" spans="1:8" x14ac:dyDescent="0.2">
      <c r="A2451" s="13" t="str">
        <f>VLOOKUP(B2451,'Insumos e Serviços'!$A:$F,3,0)</f>
        <v>Composição</v>
      </c>
      <c r="B2451" s="12" t="s">
        <v>3406</v>
      </c>
      <c r="C2451" s="12" t="str">
        <f>VLOOKUP(B2451,'Insumos e Serviços'!$A:$F,2,0)</f>
        <v>SINAPI</v>
      </c>
      <c r="D2451" s="13" t="str">
        <f>VLOOKUP(B2451,'Insumos e Serviços'!$A:$F,4,0)</f>
        <v>MONTADOR ELETROMECÃNICO COM ENCARGOS COMPLEMENTARES</v>
      </c>
      <c r="E2451" s="12" t="str">
        <f>VLOOKUP(B2451,'Insumos e Serviços'!$A:$F,5,0)</f>
        <v>H</v>
      </c>
      <c r="F2451" s="66">
        <v>1</v>
      </c>
      <c r="G2451" s="15">
        <f>VLOOKUP(B2451,'Insumos e Serviços'!$A:$F,6,0)</f>
        <v>24.28</v>
      </c>
      <c r="H2451" s="15">
        <f t="shared" ref="H2451:H2456" si="318">TRUNC(F2451*G2451,2)</f>
        <v>24.28</v>
      </c>
    </row>
    <row r="2452" spans="1:8" x14ac:dyDescent="0.2">
      <c r="A2452" s="13" t="str">
        <f>VLOOKUP(B2452,'Insumos e Serviços'!$A:$F,3,0)</f>
        <v>Composição</v>
      </c>
      <c r="B2452" s="12" t="s">
        <v>3404</v>
      </c>
      <c r="C2452" s="12" t="str">
        <f>VLOOKUP(B2452,'Insumos e Serviços'!$A:$F,2,0)</f>
        <v>SINAPI</v>
      </c>
      <c r="D2452" s="13" t="str">
        <f>VLOOKUP(B2452,'Insumos e Serviços'!$A:$F,4,0)</f>
        <v>AJUDANTE ESPECIALIZADO COM ENCARGOS COMPLEMENTARES</v>
      </c>
      <c r="E2452" s="12" t="str">
        <f>VLOOKUP(B2452,'Insumos e Serviços'!$A:$F,5,0)</f>
        <v>H</v>
      </c>
      <c r="F2452" s="66">
        <v>1</v>
      </c>
      <c r="G2452" s="15">
        <f>VLOOKUP(B2452,'Insumos e Serviços'!$A:$F,6,0)</f>
        <v>20.39</v>
      </c>
      <c r="H2452" s="15">
        <f t="shared" si="318"/>
        <v>20.39</v>
      </c>
    </row>
    <row r="2453" spans="1:8" x14ac:dyDescent="0.2">
      <c r="A2453" s="13" t="str">
        <f>VLOOKUP(B2453,'Insumos e Serviços'!$A:$F,3,0)</f>
        <v>Composição</v>
      </c>
      <c r="B2453" s="12" t="s">
        <v>3395</v>
      </c>
      <c r="C2453" s="12" t="str">
        <f>VLOOKUP(B2453,'Insumos e Serviços'!$A:$F,2,0)</f>
        <v>SINAPI</v>
      </c>
      <c r="D2453" s="13" t="str">
        <f>VLOOKUP(B2453,'Insumos e Serviços'!$A:$F,4,0)</f>
        <v>ENCANADOR OU BOMBEIRO HIDRÁULICO COM ENCARGOS COMPLEMENTARES</v>
      </c>
      <c r="E2453" s="12" t="str">
        <f>VLOOKUP(B2453,'Insumos e Serviços'!$A:$F,5,0)</f>
        <v>H</v>
      </c>
      <c r="F2453" s="66">
        <v>0.52590000000000003</v>
      </c>
      <c r="G2453" s="15">
        <f>VLOOKUP(B2453,'Insumos e Serviços'!$A:$F,6,0)</f>
        <v>22.76</v>
      </c>
      <c r="H2453" s="15">
        <f t="shared" si="318"/>
        <v>11.96</v>
      </c>
    </row>
    <row r="2454" spans="1:8" x14ac:dyDescent="0.2">
      <c r="A2454" s="13" t="str">
        <f>VLOOKUP(B2454,'Insumos e Serviços'!$A:$F,3,0)</f>
        <v>Composição</v>
      </c>
      <c r="B2454" s="12" t="s">
        <v>3393</v>
      </c>
      <c r="C2454" s="12" t="str">
        <f>VLOOKUP(B2454,'Insumos e Serviços'!$A:$F,2,0)</f>
        <v>SINAPI</v>
      </c>
      <c r="D2454" s="13" t="str">
        <f>VLOOKUP(B2454,'Insumos e Serviços'!$A:$F,4,0)</f>
        <v>AUXILIAR DE ENCANADOR OU BOMBEIRO HIDRÁULICO COM ENCARGOS COMPLEMENTARES</v>
      </c>
      <c r="E2454" s="12" t="str">
        <f>VLOOKUP(B2454,'Insumos e Serviços'!$A:$F,5,0)</f>
        <v>H</v>
      </c>
      <c r="F2454" s="66">
        <v>0.52590000000000003</v>
      </c>
      <c r="G2454" s="15">
        <f>VLOOKUP(B2454,'Insumos e Serviços'!$A:$F,6,0)</f>
        <v>17.78</v>
      </c>
      <c r="H2454" s="15">
        <f t="shared" si="318"/>
        <v>9.35</v>
      </c>
    </row>
    <row r="2455" spans="1:8" x14ac:dyDescent="0.2">
      <c r="A2455" s="13" t="str">
        <f>VLOOKUP(B2455,'Insumos e Serviços'!$A:$F,3,0)</f>
        <v>Insumo</v>
      </c>
      <c r="B2455" s="12" t="s">
        <v>2957</v>
      </c>
      <c r="C2455" s="12" t="str">
        <f>VLOOKUP(B2455,'Insumos e Serviços'!$A:$F,2,0)</f>
        <v>Próprio</v>
      </c>
      <c r="D2455" s="13" t="str">
        <f>VLOOKUP(B2455,'Insumos e Serviços'!$A:$F,4,0)</f>
        <v>Hidrômetro Ultrassônico DN 32mm, ref. Hydrus, fab. Diehl</v>
      </c>
      <c r="E2455" s="12" t="str">
        <f>VLOOKUP(B2455,'Insumos e Serviços'!$A:$F,5,0)</f>
        <v>un</v>
      </c>
      <c r="F2455" s="66">
        <v>1</v>
      </c>
      <c r="G2455" s="15">
        <f>VLOOKUP(B2455,'Insumos e Serviços'!$A:$F,6,0)</f>
        <v>2244.4299999999998</v>
      </c>
      <c r="H2455" s="15">
        <f t="shared" si="318"/>
        <v>2244.4299999999998</v>
      </c>
    </row>
    <row r="2456" spans="1:8" ht="15" thickBot="1" x14ac:dyDescent="0.25">
      <c r="A2456" s="13" t="str">
        <f>VLOOKUP(B2456,'Insumos e Serviços'!$A:$F,3,0)</f>
        <v>Insumo</v>
      </c>
      <c r="B2456" s="12" t="s">
        <v>2427</v>
      </c>
      <c r="C2456" s="12" t="str">
        <f>VLOOKUP(B2456,'Insumos e Serviços'!$A:$F,2,0)</f>
        <v>SINAPI</v>
      </c>
      <c r="D2456" s="13" t="str">
        <f>VLOOKUP(B2456,'Insumos e Serviços'!$A:$F,4,0)</f>
        <v>FITA VEDA ROSCA EM ROLOS DE 18 MM X 50 M (L X C)</v>
      </c>
      <c r="E2456" s="12" t="str">
        <f>VLOOKUP(B2456,'Insumos e Serviços'!$A:$F,5,0)</f>
        <v>UN</v>
      </c>
      <c r="F2456" s="66">
        <v>1.9800000000000002E-2</v>
      </c>
      <c r="G2456" s="15">
        <f>VLOOKUP(B2456,'Insumos e Serviços'!$A:$F,6,0)</f>
        <v>14.38</v>
      </c>
      <c r="H2456" s="15">
        <f t="shared" si="318"/>
        <v>0.28000000000000003</v>
      </c>
    </row>
    <row r="2457" spans="1:8" ht="15" thickTop="1" x14ac:dyDescent="0.2">
      <c r="A2457" s="54"/>
      <c r="B2457" s="79"/>
      <c r="C2457" s="54"/>
      <c r="D2457" s="54"/>
      <c r="E2457" s="54"/>
      <c r="F2457" s="54"/>
      <c r="G2457" s="54"/>
      <c r="H2457" s="54"/>
    </row>
    <row r="2458" spans="1:8" ht="22.5" x14ac:dyDescent="0.2">
      <c r="A2458" s="68" t="s">
        <v>1659</v>
      </c>
      <c r="B2458" s="67" t="str">
        <f>VLOOKUP(A2458,'Orçamento Sintético'!$A:$H,2,0)</f>
        <v xml:space="preserve"> MPDFT0397 </v>
      </c>
      <c r="C2458" s="67" t="str">
        <f>VLOOKUP(A2458,'Orçamento Sintético'!$A:$H,3,0)</f>
        <v>Próprio</v>
      </c>
      <c r="D2458" s="68" t="str">
        <f>VLOOKUP(A2458,'Orçamento Sintético'!$A:$H,4,0)</f>
        <v>Cópia da Sedop (180639) - Sensor Ultrassônico de Nível para Líquidos, modelo de referência EasyTREK SP-300, fabricante NIVELCO</v>
      </c>
      <c r="E2458" s="67" t="str">
        <f>VLOOKUP(A2458,'Orçamento Sintético'!$A:$H,5,0)</f>
        <v>un</v>
      </c>
      <c r="F2458" s="113"/>
      <c r="G2458" s="114"/>
      <c r="H2458" s="116">
        <f>SUM(H2459:H2461)</f>
        <v>6796.78</v>
      </c>
    </row>
    <row r="2459" spans="1:8" x14ac:dyDescent="0.2">
      <c r="A2459" s="13" t="str">
        <f>VLOOKUP(B2459,'Insumos e Serviços'!$A:$F,3,0)</f>
        <v>Composição</v>
      </c>
      <c r="B2459" s="12" t="s">
        <v>3397</v>
      </c>
      <c r="C2459" s="12" t="str">
        <f>VLOOKUP(B2459,'Insumos e Serviços'!$A:$F,2,0)</f>
        <v>SINAPI</v>
      </c>
      <c r="D2459" s="13" t="str">
        <f>VLOOKUP(B2459,'Insumos e Serviços'!$A:$F,4,0)</f>
        <v>AUXILIAR DE ELETRICISTA COM ENCARGOS COMPLEMENTARES</v>
      </c>
      <c r="E2459" s="12" t="str">
        <f>VLOOKUP(B2459,'Insumos e Serviços'!$A:$F,5,0)</f>
        <v>H</v>
      </c>
      <c r="F2459" s="66">
        <v>3.75</v>
      </c>
      <c r="G2459" s="15">
        <f>VLOOKUP(B2459,'Insumos e Serviços'!$A:$F,6,0)</f>
        <v>18.28</v>
      </c>
      <c r="H2459" s="15">
        <f t="shared" ref="H2459:H2461" si="319">TRUNC(F2459*G2459,2)</f>
        <v>68.55</v>
      </c>
    </row>
    <row r="2460" spans="1:8" x14ac:dyDescent="0.2">
      <c r="A2460" s="13" t="str">
        <f>VLOOKUP(B2460,'Insumos e Serviços'!$A:$F,3,0)</f>
        <v>Composição</v>
      </c>
      <c r="B2460" s="12" t="s">
        <v>3399</v>
      </c>
      <c r="C2460" s="12" t="str">
        <f>VLOOKUP(B2460,'Insumos e Serviços'!$A:$F,2,0)</f>
        <v>SINAPI</v>
      </c>
      <c r="D2460" s="13" t="str">
        <f>VLOOKUP(B2460,'Insumos e Serviços'!$A:$F,4,0)</f>
        <v>ELETRICISTA COM ENCARGOS COMPLEMENTARES</v>
      </c>
      <c r="E2460" s="12" t="str">
        <f>VLOOKUP(B2460,'Insumos e Serviços'!$A:$F,5,0)</f>
        <v>H</v>
      </c>
      <c r="F2460" s="66">
        <v>3.75</v>
      </c>
      <c r="G2460" s="15">
        <f>VLOOKUP(B2460,'Insumos e Serviços'!$A:$F,6,0)</f>
        <v>23.44</v>
      </c>
      <c r="H2460" s="15">
        <f t="shared" si="319"/>
        <v>87.9</v>
      </c>
    </row>
    <row r="2461" spans="1:8" ht="23.25" thickBot="1" x14ac:dyDescent="0.25">
      <c r="A2461" s="13" t="str">
        <f>VLOOKUP(B2461,'Insumos e Serviços'!$A:$F,3,0)</f>
        <v>Insumo</v>
      </c>
      <c r="B2461" s="12" t="s">
        <v>3032</v>
      </c>
      <c r="C2461" s="12" t="str">
        <f>VLOOKUP(B2461,'Insumos e Serviços'!$A:$F,2,0)</f>
        <v>Próprio</v>
      </c>
      <c r="D2461" s="13" t="str">
        <f>VLOOKUP(B2461,'Insumos e Serviços'!$A:$F,4,0)</f>
        <v>Sensor Ultrassônico de Nível para Líquidos, modelo de referência EasyTREK SP-300, fabricante NIVELCO</v>
      </c>
      <c r="E2461" s="12" t="str">
        <f>VLOOKUP(B2461,'Insumos e Serviços'!$A:$F,5,0)</f>
        <v>un</v>
      </c>
      <c r="F2461" s="66">
        <v>1</v>
      </c>
      <c r="G2461" s="15">
        <f>VLOOKUP(B2461,'Insumos e Serviços'!$A:$F,6,0)</f>
        <v>6640.33</v>
      </c>
      <c r="H2461" s="15">
        <f t="shared" si="319"/>
        <v>6640.33</v>
      </c>
    </row>
    <row r="2462" spans="1:8" ht="15" thickTop="1" x14ac:dyDescent="0.2">
      <c r="A2462" s="54"/>
      <c r="B2462" s="79"/>
      <c r="C2462" s="54"/>
      <c r="D2462" s="54"/>
      <c r="E2462" s="54"/>
      <c r="F2462" s="54"/>
      <c r="G2462" s="54"/>
      <c r="H2462" s="54"/>
    </row>
    <row r="2463" spans="1:8" ht="22.5" x14ac:dyDescent="0.2">
      <c r="A2463" s="68" t="s">
        <v>1662</v>
      </c>
      <c r="B2463" s="67" t="str">
        <f>VLOOKUP(A2463,'Orçamento Sintético'!$A:$H,2,0)</f>
        <v xml:space="preserve"> MPDFT0398 </v>
      </c>
      <c r="C2463" s="67" t="str">
        <f>VLOOKUP(A2463,'Orçamento Sintético'!$A:$H,3,0)</f>
        <v>Próprio</v>
      </c>
      <c r="D2463" s="68" t="str">
        <f>VLOOKUP(A2463,'Orçamento Sintético'!$A:$H,4,0)</f>
        <v>Cópia da CPOS (61.15.160) - Sensor de temperatura ambiente, interno, montado em parede, modelo de referência ETR100, fabricante Schneider Electric</v>
      </c>
      <c r="E2463" s="67" t="str">
        <f>VLOOKUP(A2463,'Orçamento Sintético'!$A:$H,5,0)</f>
        <v>un</v>
      </c>
      <c r="F2463" s="113"/>
      <c r="G2463" s="114"/>
      <c r="H2463" s="116">
        <f>SUM(H2464:H2466)</f>
        <v>259.68</v>
      </c>
    </row>
    <row r="2464" spans="1:8" x14ac:dyDescent="0.2">
      <c r="A2464" s="13" t="str">
        <f>VLOOKUP(B2464,'Insumos e Serviços'!$A:$F,3,0)</f>
        <v>Composição</v>
      </c>
      <c r="B2464" s="12" t="s">
        <v>3406</v>
      </c>
      <c r="C2464" s="12" t="str">
        <f>VLOOKUP(B2464,'Insumos e Serviços'!$A:$F,2,0)</f>
        <v>SINAPI</v>
      </c>
      <c r="D2464" s="13" t="str">
        <f>VLOOKUP(B2464,'Insumos e Serviços'!$A:$F,4,0)</f>
        <v>MONTADOR ELETROMECÃNICO COM ENCARGOS COMPLEMENTARES</v>
      </c>
      <c r="E2464" s="12" t="str">
        <f>VLOOKUP(B2464,'Insumos e Serviços'!$A:$F,5,0)</f>
        <v>H</v>
      </c>
      <c r="F2464" s="66">
        <v>1</v>
      </c>
      <c r="G2464" s="15">
        <f>VLOOKUP(B2464,'Insumos e Serviços'!$A:$F,6,0)</f>
        <v>24.28</v>
      </c>
      <c r="H2464" s="15">
        <f t="shared" ref="H2464:H2466" si="320">TRUNC(F2464*G2464,2)</f>
        <v>24.28</v>
      </c>
    </row>
    <row r="2465" spans="1:8" x14ac:dyDescent="0.2">
      <c r="A2465" s="13" t="str">
        <f>VLOOKUP(B2465,'Insumos e Serviços'!$A:$F,3,0)</f>
        <v>Composição</v>
      </c>
      <c r="B2465" s="12" t="s">
        <v>3404</v>
      </c>
      <c r="C2465" s="12" t="str">
        <f>VLOOKUP(B2465,'Insumos e Serviços'!$A:$F,2,0)</f>
        <v>SINAPI</v>
      </c>
      <c r="D2465" s="13" t="str">
        <f>VLOOKUP(B2465,'Insumos e Serviços'!$A:$F,4,0)</f>
        <v>AJUDANTE ESPECIALIZADO COM ENCARGOS COMPLEMENTARES</v>
      </c>
      <c r="E2465" s="12" t="str">
        <f>VLOOKUP(B2465,'Insumos e Serviços'!$A:$F,5,0)</f>
        <v>H</v>
      </c>
      <c r="F2465" s="66">
        <v>1</v>
      </c>
      <c r="G2465" s="15">
        <f>VLOOKUP(B2465,'Insumos e Serviços'!$A:$F,6,0)</f>
        <v>20.39</v>
      </c>
      <c r="H2465" s="15">
        <f t="shared" si="320"/>
        <v>20.39</v>
      </c>
    </row>
    <row r="2466" spans="1:8" ht="23.25" thickBot="1" x14ac:dyDescent="0.25">
      <c r="A2466" s="13" t="str">
        <f>VLOOKUP(B2466,'Insumos e Serviços'!$A:$F,3,0)</f>
        <v>Insumo</v>
      </c>
      <c r="B2466" s="12" t="s">
        <v>2437</v>
      </c>
      <c r="C2466" s="12" t="str">
        <f>VLOOKUP(B2466,'Insumos e Serviços'!$A:$F,2,0)</f>
        <v>Próprio</v>
      </c>
      <c r="D2466" s="13" t="str">
        <f>VLOOKUP(B2466,'Insumos e Serviços'!$A:$F,4,0)</f>
        <v>Sensor de temperatura ambiente, interno, montado em parede, modelo de referência ETR100, fabricante Schneider Electric</v>
      </c>
      <c r="E2466" s="12" t="str">
        <f>VLOOKUP(B2466,'Insumos e Serviços'!$A:$F,5,0)</f>
        <v>un</v>
      </c>
      <c r="F2466" s="66">
        <v>1</v>
      </c>
      <c r="G2466" s="15">
        <f>VLOOKUP(B2466,'Insumos e Serviços'!$A:$F,6,0)</f>
        <v>215.01</v>
      </c>
      <c r="H2466" s="15">
        <f t="shared" si="320"/>
        <v>215.01</v>
      </c>
    </row>
    <row r="2467" spans="1:8" ht="15" thickTop="1" x14ac:dyDescent="0.2">
      <c r="A2467" s="54"/>
      <c r="B2467" s="79"/>
      <c r="C2467" s="54"/>
      <c r="D2467" s="54"/>
      <c r="E2467" s="54"/>
      <c r="F2467" s="54"/>
      <c r="G2467" s="54"/>
      <c r="H2467" s="54"/>
    </row>
    <row r="2468" spans="1:8" ht="22.5" x14ac:dyDescent="0.2">
      <c r="A2468" s="68" t="s">
        <v>1665</v>
      </c>
      <c r="B2468" s="67" t="str">
        <f>VLOOKUP(A2468,'Orçamento Sintético'!$A:$H,2,0)</f>
        <v xml:space="preserve"> MPDFT0399 </v>
      </c>
      <c r="C2468" s="67" t="str">
        <f>VLOOKUP(A2468,'Orçamento Sintético'!$A:$H,3,0)</f>
        <v>Próprio</v>
      </c>
      <c r="D2468" s="68" t="str">
        <f>VLOOKUP(A2468,'Orçamento Sintético'!$A:$H,4,0)</f>
        <v>Cópia da SIURB INFRA (020503) - Transmissor de nível hidrostático, modelo de referência TP-ST18-SUB, fabricante Acros Automação Industrial</v>
      </c>
      <c r="E2468" s="67" t="str">
        <f>VLOOKUP(A2468,'Orçamento Sintético'!$A:$H,5,0)</f>
        <v>un</v>
      </c>
      <c r="F2468" s="113"/>
      <c r="G2468" s="114"/>
      <c r="H2468" s="116">
        <f>SUM(H2469:H2473)</f>
        <v>4591.25</v>
      </c>
    </row>
    <row r="2469" spans="1:8" x14ac:dyDescent="0.2">
      <c r="A2469" s="13" t="str">
        <f>VLOOKUP(B2469,'Insumos e Serviços'!$A:$F,3,0)</f>
        <v>Composição</v>
      </c>
      <c r="B2469" s="12" t="s">
        <v>3406</v>
      </c>
      <c r="C2469" s="12" t="str">
        <f>VLOOKUP(B2469,'Insumos e Serviços'!$A:$F,2,0)</f>
        <v>SINAPI</v>
      </c>
      <c r="D2469" s="13" t="str">
        <f>VLOOKUP(B2469,'Insumos e Serviços'!$A:$F,4,0)</f>
        <v>MONTADOR ELETROMECÃNICO COM ENCARGOS COMPLEMENTARES</v>
      </c>
      <c r="E2469" s="12" t="str">
        <f>VLOOKUP(B2469,'Insumos e Serviços'!$A:$F,5,0)</f>
        <v>H</v>
      </c>
      <c r="F2469" s="66">
        <v>0.7</v>
      </c>
      <c r="G2469" s="15">
        <f>VLOOKUP(B2469,'Insumos e Serviços'!$A:$F,6,0)</f>
        <v>24.28</v>
      </c>
      <c r="H2469" s="15">
        <f t="shared" ref="H2469:H2473" si="321">TRUNC(F2469*G2469,2)</f>
        <v>16.989999999999998</v>
      </c>
    </row>
    <row r="2470" spans="1:8" x14ac:dyDescent="0.2">
      <c r="A2470" s="13" t="str">
        <f>VLOOKUP(B2470,'Insumos e Serviços'!$A:$F,3,0)</f>
        <v>Composição</v>
      </c>
      <c r="B2470" s="12" t="s">
        <v>3404</v>
      </c>
      <c r="C2470" s="12" t="str">
        <f>VLOOKUP(B2470,'Insumos e Serviços'!$A:$F,2,0)</f>
        <v>SINAPI</v>
      </c>
      <c r="D2470" s="13" t="str">
        <f>VLOOKUP(B2470,'Insumos e Serviços'!$A:$F,4,0)</f>
        <v>AJUDANTE ESPECIALIZADO COM ENCARGOS COMPLEMENTARES</v>
      </c>
      <c r="E2470" s="12" t="str">
        <f>VLOOKUP(B2470,'Insumos e Serviços'!$A:$F,5,0)</f>
        <v>H</v>
      </c>
      <c r="F2470" s="66">
        <v>0.7</v>
      </c>
      <c r="G2470" s="15">
        <f>VLOOKUP(B2470,'Insumos e Serviços'!$A:$F,6,0)</f>
        <v>20.39</v>
      </c>
      <c r="H2470" s="15">
        <f t="shared" si="321"/>
        <v>14.27</v>
      </c>
    </row>
    <row r="2471" spans="1:8" x14ac:dyDescent="0.2">
      <c r="A2471" s="13" t="str">
        <f>VLOOKUP(B2471,'Insumos e Serviços'!$A:$F,3,0)</f>
        <v>Composição</v>
      </c>
      <c r="B2471" s="12" t="s">
        <v>3397</v>
      </c>
      <c r="C2471" s="12" t="str">
        <f>VLOOKUP(B2471,'Insumos e Serviços'!$A:$F,2,0)</f>
        <v>SINAPI</v>
      </c>
      <c r="D2471" s="13" t="str">
        <f>VLOOKUP(B2471,'Insumos e Serviços'!$A:$F,4,0)</f>
        <v>AUXILIAR DE ELETRICISTA COM ENCARGOS COMPLEMENTARES</v>
      </c>
      <c r="E2471" s="12" t="str">
        <f>VLOOKUP(B2471,'Insumos e Serviços'!$A:$F,5,0)</f>
        <v>H</v>
      </c>
      <c r="F2471" s="66">
        <v>0.8</v>
      </c>
      <c r="G2471" s="15">
        <f>VLOOKUP(B2471,'Insumos e Serviços'!$A:$F,6,0)</f>
        <v>18.28</v>
      </c>
      <c r="H2471" s="15">
        <f t="shared" si="321"/>
        <v>14.62</v>
      </c>
    </row>
    <row r="2472" spans="1:8" x14ac:dyDescent="0.2">
      <c r="A2472" s="13" t="str">
        <f>VLOOKUP(B2472,'Insumos e Serviços'!$A:$F,3,0)</f>
        <v>Composição</v>
      </c>
      <c r="B2472" s="12" t="s">
        <v>3399</v>
      </c>
      <c r="C2472" s="12" t="str">
        <f>VLOOKUP(B2472,'Insumos e Serviços'!$A:$F,2,0)</f>
        <v>SINAPI</v>
      </c>
      <c r="D2472" s="13" t="str">
        <f>VLOOKUP(B2472,'Insumos e Serviços'!$A:$F,4,0)</f>
        <v>ELETRICISTA COM ENCARGOS COMPLEMENTARES</v>
      </c>
      <c r="E2472" s="12" t="str">
        <f>VLOOKUP(B2472,'Insumos e Serviços'!$A:$F,5,0)</f>
        <v>H</v>
      </c>
      <c r="F2472" s="66">
        <v>0.8</v>
      </c>
      <c r="G2472" s="15">
        <f>VLOOKUP(B2472,'Insumos e Serviços'!$A:$F,6,0)</f>
        <v>23.44</v>
      </c>
      <c r="H2472" s="15">
        <f t="shared" si="321"/>
        <v>18.75</v>
      </c>
    </row>
    <row r="2473" spans="1:8" ht="23.25" thickBot="1" x14ac:dyDescent="0.25">
      <c r="A2473" s="13" t="str">
        <f>VLOOKUP(B2473,'Insumos e Serviços'!$A:$F,3,0)</f>
        <v>Insumo</v>
      </c>
      <c r="B2473" s="12" t="s">
        <v>3300</v>
      </c>
      <c r="C2473" s="12" t="str">
        <f>VLOOKUP(B2473,'Insumos e Serviços'!$A:$F,2,0)</f>
        <v>Próprio</v>
      </c>
      <c r="D2473" s="13" t="str">
        <f>VLOOKUP(B2473,'Insumos e Serviços'!$A:$F,4,0)</f>
        <v>Transmissor de nível hidrostático, modelo de referência TP-ST18-SUB, fabricante Acros Automação Industrial</v>
      </c>
      <c r="E2473" s="12" t="str">
        <f>VLOOKUP(B2473,'Insumos e Serviços'!$A:$F,5,0)</f>
        <v>un</v>
      </c>
      <c r="F2473" s="66">
        <v>1</v>
      </c>
      <c r="G2473" s="15">
        <f>VLOOKUP(B2473,'Insumos e Serviços'!$A:$F,6,0)</f>
        <v>4526.62</v>
      </c>
      <c r="H2473" s="15">
        <f t="shared" si="321"/>
        <v>4526.62</v>
      </c>
    </row>
    <row r="2474" spans="1:8" ht="15" thickTop="1" x14ac:dyDescent="0.2">
      <c r="A2474" s="54"/>
      <c r="B2474" s="79"/>
      <c r="C2474" s="54"/>
      <c r="D2474" s="54"/>
      <c r="E2474" s="54"/>
      <c r="F2474" s="54"/>
      <c r="G2474" s="54"/>
      <c r="H2474" s="54"/>
    </row>
    <row r="2475" spans="1:8" ht="22.5" x14ac:dyDescent="0.2">
      <c r="A2475" s="68" t="s">
        <v>1668</v>
      </c>
      <c r="B2475" s="67" t="str">
        <f>VLOOKUP(A2475,'Orçamento Sintético'!$A:$H,2,0)</f>
        <v xml:space="preserve"> MPDFT0400 </v>
      </c>
      <c r="C2475" s="67" t="str">
        <f>VLOOKUP(A2475,'Orçamento Sintético'!$A:$H,3,0)</f>
        <v>Próprio</v>
      </c>
      <c r="D2475" s="68" t="str">
        <f>VLOOKUP(A2475,'Orçamento Sintético'!$A:$H,4,0)</f>
        <v>Cópia da Agetop Civil (072320) - Relé fotocélula, modelo de referência Tri-Fácil 220V (FCR2TF), fabricante Exatron Indústrias LTDA</v>
      </c>
      <c r="E2475" s="67" t="str">
        <f>VLOOKUP(A2475,'Orçamento Sintético'!$A:$H,5,0)</f>
        <v>un</v>
      </c>
      <c r="F2475" s="113"/>
      <c r="G2475" s="114"/>
      <c r="H2475" s="116">
        <f>SUM(H2476:H2478)</f>
        <v>86.62</v>
      </c>
    </row>
    <row r="2476" spans="1:8" x14ac:dyDescent="0.2">
      <c r="A2476" s="13" t="str">
        <f>VLOOKUP(B2476,'Insumos e Serviços'!$A:$F,3,0)</f>
        <v>Composição</v>
      </c>
      <c r="B2476" s="12" t="s">
        <v>3399</v>
      </c>
      <c r="C2476" s="12" t="str">
        <f>VLOOKUP(B2476,'Insumos e Serviços'!$A:$F,2,0)</f>
        <v>SINAPI</v>
      </c>
      <c r="D2476" s="13" t="str">
        <f>VLOOKUP(B2476,'Insumos e Serviços'!$A:$F,4,0)</f>
        <v>ELETRICISTA COM ENCARGOS COMPLEMENTARES</v>
      </c>
      <c r="E2476" s="12" t="str">
        <f>VLOOKUP(B2476,'Insumos e Serviços'!$A:$F,5,0)</f>
        <v>H</v>
      </c>
      <c r="F2476" s="66">
        <v>1</v>
      </c>
      <c r="G2476" s="15">
        <f>VLOOKUP(B2476,'Insumos e Serviços'!$A:$F,6,0)</f>
        <v>23.44</v>
      </c>
      <c r="H2476" s="15">
        <f t="shared" ref="H2476:H2478" si="322">TRUNC(F2476*G2476,2)</f>
        <v>23.44</v>
      </c>
    </row>
    <row r="2477" spans="1:8" x14ac:dyDescent="0.2">
      <c r="A2477" s="13" t="str">
        <f>VLOOKUP(B2477,'Insumos e Serviços'!$A:$F,3,0)</f>
        <v>Composição</v>
      </c>
      <c r="B2477" s="12" t="s">
        <v>3397</v>
      </c>
      <c r="C2477" s="12" t="str">
        <f>VLOOKUP(B2477,'Insumos e Serviços'!$A:$F,2,0)</f>
        <v>SINAPI</v>
      </c>
      <c r="D2477" s="13" t="str">
        <f>VLOOKUP(B2477,'Insumos e Serviços'!$A:$F,4,0)</f>
        <v>AUXILIAR DE ELETRICISTA COM ENCARGOS COMPLEMENTARES</v>
      </c>
      <c r="E2477" s="12" t="str">
        <f>VLOOKUP(B2477,'Insumos e Serviços'!$A:$F,5,0)</f>
        <v>H</v>
      </c>
      <c r="F2477" s="66">
        <v>1</v>
      </c>
      <c r="G2477" s="15">
        <f>VLOOKUP(B2477,'Insumos e Serviços'!$A:$F,6,0)</f>
        <v>18.28</v>
      </c>
      <c r="H2477" s="15">
        <f t="shared" si="322"/>
        <v>18.28</v>
      </c>
    </row>
    <row r="2478" spans="1:8" ht="15" thickBot="1" x14ac:dyDescent="0.25">
      <c r="A2478" s="13" t="str">
        <f>VLOOKUP(B2478,'Insumos e Serviços'!$A:$F,3,0)</f>
        <v>Insumo</v>
      </c>
      <c r="B2478" s="12" t="s">
        <v>2306</v>
      </c>
      <c r="C2478" s="12" t="str">
        <f>VLOOKUP(B2478,'Insumos e Serviços'!$A:$F,2,0)</f>
        <v>Próprio</v>
      </c>
      <c r="D2478" s="13" t="str">
        <f>VLOOKUP(B2478,'Insumos e Serviços'!$A:$F,4,0)</f>
        <v>Relé fotocélula, modelo de referência Tri-Fácil 220V (FCR2TF), fabricante Exatron</v>
      </c>
      <c r="E2478" s="12" t="str">
        <f>VLOOKUP(B2478,'Insumos e Serviços'!$A:$F,5,0)</f>
        <v>un</v>
      </c>
      <c r="F2478" s="66">
        <v>1</v>
      </c>
      <c r="G2478" s="15">
        <f>VLOOKUP(B2478,'Insumos e Serviços'!$A:$F,6,0)</f>
        <v>44.9</v>
      </c>
      <c r="H2478" s="15">
        <f t="shared" si="322"/>
        <v>44.9</v>
      </c>
    </row>
    <row r="2479" spans="1:8" ht="15" thickTop="1" x14ac:dyDescent="0.2">
      <c r="A2479" s="54"/>
      <c r="B2479" s="79"/>
      <c r="C2479" s="54"/>
      <c r="D2479" s="54"/>
      <c r="E2479" s="54"/>
      <c r="F2479" s="54"/>
      <c r="G2479" s="54"/>
      <c r="H2479" s="54"/>
    </row>
    <row r="2480" spans="1:8" x14ac:dyDescent="0.2">
      <c r="A2480" s="62" t="s">
        <v>1670</v>
      </c>
      <c r="B2480" s="64"/>
      <c r="C2480" s="62"/>
      <c r="D2480" s="62" t="s">
        <v>1671</v>
      </c>
      <c r="E2480" s="64"/>
      <c r="F2480" s="65"/>
      <c r="G2480" s="63"/>
      <c r="H2480" s="75"/>
    </row>
    <row r="2481" spans="1:8" ht="33.75" x14ac:dyDescent="0.2">
      <c r="A2481" s="68" t="s">
        <v>1672</v>
      </c>
      <c r="B2481" s="67" t="str">
        <f>VLOOKUP(A2481,'Orçamento Sintético'!$A:$H,2,0)</f>
        <v xml:space="preserve"> MPDFT0354 </v>
      </c>
      <c r="C2481" s="67" t="str">
        <f>VLOOKUP(A2481,'Orçamento Sintético'!$A:$H,3,0)</f>
        <v>Próprio</v>
      </c>
      <c r="D2481" s="68" t="str">
        <f>VLOOKUP(A2481,'Orçamento Sintético'!$A:$H,4,0)</f>
        <v>Copia da SINAPI (95746) - Eletroduto rígido de aço carbono, sem costura, com revestimento protetor de zinco aplicado à quente, extremidades rosqueadas, classe pesada, Ø25 mm (3/4" BSPP), fab. Apolo - fornecimento e instalação</v>
      </c>
      <c r="E2481" s="67" t="str">
        <f>VLOOKUP(A2481,'Orçamento Sintético'!$A:$H,5,0)</f>
        <v>M</v>
      </c>
      <c r="F2481" s="113"/>
      <c r="G2481" s="114"/>
      <c r="H2481" s="116">
        <f>SUM(H2482:H2486)</f>
        <v>29.479999999999997</v>
      </c>
    </row>
    <row r="2482" spans="1:8" x14ac:dyDescent="0.2">
      <c r="A2482" s="13" t="str">
        <f>VLOOKUP(B2482,'Insumos e Serviços'!$A:$F,3,0)</f>
        <v>Composição</v>
      </c>
      <c r="B2482" s="12" t="s">
        <v>3397</v>
      </c>
      <c r="C2482" s="12" t="str">
        <f>VLOOKUP(B2482,'Insumos e Serviços'!$A:$F,2,0)</f>
        <v>SINAPI</v>
      </c>
      <c r="D2482" s="13" t="str">
        <f>VLOOKUP(B2482,'Insumos e Serviços'!$A:$F,4,0)</f>
        <v>AUXILIAR DE ELETRICISTA COM ENCARGOS COMPLEMENTARES</v>
      </c>
      <c r="E2482" s="12" t="str">
        <f>VLOOKUP(B2482,'Insumos e Serviços'!$A:$F,5,0)</f>
        <v>H</v>
      </c>
      <c r="F2482" s="66">
        <v>0.10440000000000001</v>
      </c>
      <c r="G2482" s="15">
        <f>VLOOKUP(B2482,'Insumos e Serviços'!$A:$F,6,0)</f>
        <v>18.28</v>
      </c>
      <c r="H2482" s="15">
        <f t="shared" ref="H2482:H2486" si="323">TRUNC(F2482*G2482,2)</f>
        <v>1.9</v>
      </c>
    </row>
    <row r="2483" spans="1:8" x14ac:dyDescent="0.2">
      <c r="A2483" s="13" t="str">
        <f>VLOOKUP(B2483,'Insumos e Serviços'!$A:$F,3,0)</f>
        <v>Composição</v>
      </c>
      <c r="B2483" s="12" t="s">
        <v>3399</v>
      </c>
      <c r="C2483" s="12" t="str">
        <f>VLOOKUP(B2483,'Insumos e Serviços'!$A:$F,2,0)</f>
        <v>SINAPI</v>
      </c>
      <c r="D2483" s="13" t="str">
        <f>VLOOKUP(B2483,'Insumos e Serviços'!$A:$F,4,0)</f>
        <v>ELETRICISTA COM ENCARGOS COMPLEMENTARES</v>
      </c>
      <c r="E2483" s="12" t="str">
        <f>VLOOKUP(B2483,'Insumos e Serviços'!$A:$F,5,0)</f>
        <v>H</v>
      </c>
      <c r="F2483" s="66">
        <v>0.10440000000000001</v>
      </c>
      <c r="G2483" s="15">
        <f>VLOOKUP(B2483,'Insumos e Serviços'!$A:$F,6,0)</f>
        <v>23.44</v>
      </c>
      <c r="H2483" s="15">
        <f t="shared" si="323"/>
        <v>2.44</v>
      </c>
    </row>
    <row r="2484" spans="1:8" ht="33.75" x14ac:dyDescent="0.2">
      <c r="A2484" s="13" t="str">
        <f>VLOOKUP(B2484,'Insumos e Serviços'!$A:$F,3,0)</f>
        <v>Composição</v>
      </c>
      <c r="B2484" s="12" t="s">
        <v>3445</v>
      </c>
      <c r="C2484" s="12" t="str">
        <f>VLOOKUP(B2484,'Insumos e Serviços'!$A:$F,2,0)</f>
        <v>SINAPI</v>
      </c>
      <c r="D2484" s="13" t="str">
        <f>VLOOKUP(B2484,'Insumos e Serviços'!$A:$F,4,0)</f>
        <v>FIXAÇÃO DE TUBOS HORIZONTAIS DE PVC, CPVC OU COBRE DIÂMETROS MENORES OU IGUAIS A 40 MM OU ELETROCALHAS ATÉ 150MM DE LARGURA, COM ABRAÇADEIRA METÁLICA RÍGIDA TIPO D 1/2, FIXADA EM PERFILADO EM LAJE. AF_05/2015</v>
      </c>
      <c r="E2484" s="12" t="str">
        <f>VLOOKUP(B2484,'Insumos e Serviços'!$A:$F,5,0)</f>
        <v>M</v>
      </c>
      <c r="F2484" s="66">
        <v>1</v>
      </c>
      <c r="G2484" s="15">
        <f>VLOOKUP(B2484,'Insumos e Serviços'!$A:$F,6,0)</f>
        <v>2.5</v>
      </c>
      <c r="H2484" s="15">
        <f t="shared" si="323"/>
        <v>2.5</v>
      </c>
    </row>
    <row r="2485" spans="1:8" ht="22.5" x14ac:dyDescent="0.2">
      <c r="A2485" s="13" t="str">
        <f>VLOOKUP(B2485,'Insumos e Serviços'!$A:$F,3,0)</f>
        <v>Composição</v>
      </c>
      <c r="B2485" s="12" t="s">
        <v>3443</v>
      </c>
      <c r="C2485" s="12" t="str">
        <f>VLOOKUP(B2485,'Insumos e Serviços'!$A:$F,2,0)</f>
        <v>SINAPI</v>
      </c>
      <c r="D2485" s="13" t="str">
        <f>VLOOKUP(B2485,'Insumos e Serviços'!$A:$F,4,0)</f>
        <v>LUVA DE EMENDA PARA ELETRODUTO, AÇO GALVANIZADO, DN 25 MM (1''), APARENTE, INSTALADA EM TETO - FORNECIMENTO E INSTALAÇÃO. AF_11/2016_P</v>
      </c>
      <c r="E2485" s="12" t="str">
        <f>VLOOKUP(B2485,'Insumos e Serviços'!$A:$F,5,0)</f>
        <v>UN</v>
      </c>
      <c r="F2485" s="66">
        <v>0.33329999999999999</v>
      </c>
      <c r="G2485" s="15">
        <f>VLOOKUP(B2485,'Insumos e Serviços'!$A:$F,6,0)</f>
        <v>7.77</v>
      </c>
      <c r="H2485" s="15">
        <f t="shared" si="323"/>
        <v>2.58</v>
      </c>
    </row>
    <row r="2486" spans="1:8" ht="23.25" thickBot="1" x14ac:dyDescent="0.25">
      <c r="A2486" s="13" t="str">
        <f>VLOOKUP(B2486,'Insumos e Serviços'!$A:$F,3,0)</f>
        <v>Insumo</v>
      </c>
      <c r="B2486" s="12" t="s">
        <v>3281</v>
      </c>
      <c r="C2486" s="12" t="str">
        <f>VLOOKUP(B2486,'Insumos e Serviços'!$A:$F,2,0)</f>
        <v>Próprio</v>
      </c>
      <c r="D2486" s="13" t="str">
        <f>VLOOKUP(B2486,'Insumos e Serviços'!$A:$F,4,0)</f>
        <v>Eletroduto rígido de aço carbono, sem costura, com revestimento protetor de zinco aplicado a quente, extremidades rosqueadas, classe pesada, Ø25mm (3/4" BSPP), fab. Apolo</v>
      </c>
      <c r="E2486" s="12" t="str">
        <f>VLOOKUP(B2486,'Insumos e Serviços'!$A:$F,5,0)</f>
        <v>m</v>
      </c>
      <c r="F2486" s="66">
        <v>1.05</v>
      </c>
      <c r="G2486" s="15">
        <f>VLOOKUP(B2486,'Insumos e Serviços'!$A:$F,6,0)</f>
        <v>19.11</v>
      </c>
      <c r="H2486" s="15">
        <f t="shared" si="323"/>
        <v>20.059999999999999</v>
      </c>
    </row>
    <row r="2487" spans="1:8" ht="15" thickTop="1" x14ac:dyDescent="0.2">
      <c r="A2487" s="54"/>
      <c r="B2487" s="79"/>
      <c r="C2487" s="54"/>
      <c r="D2487" s="54"/>
      <c r="E2487" s="54"/>
      <c r="F2487" s="54"/>
      <c r="G2487" s="54"/>
      <c r="H2487" s="54"/>
    </row>
    <row r="2488" spans="1:8" ht="22.5" x14ac:dyDescent="0.2">
      <c r="A2488" s="68" t="s">
        <v>1673</v>
      </c>
      <c r="B2488" s="67" t="str">
        <f>VLOOKUP(A2488,'Orçamento Sintético'!$A:$H,2,0)</f>
        <v xml:space="preserve"> MPDFT0266 </v>
      </c>
      <c r="C2488" s="67" t="str">
        <f>VLOOKUP(A2488,'Orçamento Sintético'!$A:$H,3,0)</f>
        <v>Próprio</v>
      </c>
      <c r="D2488" s="68" t="str">
        <f>VLOOKUP(A2488,'Orçamento Sintético'!$A:$H,4,0)</f>
        <v>Copia da SETOP (ELE-CAL-005) - Eletrocalha perfurada, chapa mínima de 20, tipo "C", 50x50mm, inclusive conexões e fixações, fab. Mopa</v>
      </c>
      <c r="E2488" s="67" t="str">
        <f>VLOOKUP(A2488,'Orçamento Sintético'!$A:$H,5,0)</f>
        <v>m</v>
      </c>
      <c r="F2488" s="113"/>
      <c r="G2488" s="114"/>
      <c r="H2488" s="116">
        <f>SUM(H2489:H2492)</f>
        <v>60.19</v>
      </c>
    </row>
    <row r="2489" spans="1:8" ht="33.75" x14ac:dyDescent="0.2">
      <c r="A2489" s="13" t="str">
        <f>VLOOKUP(B2489,'Insumos e Serviços'!$A:$F,3,0)</f>
        <v>Composição</v>
      </c>
      <c r="B2489" s="12" t="s">
        <v>3445</v>
      </c>
      <c r="C2489" s="12" t="str">
        <f>VLOOKUP(B2489,'Insumos e Serviços'!$A:$F,2,0)</f>
        <v>SINAPI</v>
      </c>
      <c r="D2489" s="13" t="str">
        <f>VLOOKUP(B2489,'Insumos e Serviços'!$A:$F,4,0)</f>
        <v>FIXAÇÃO DE TUBOS HORIZONTAIS DE PVC, CPVC OU COBRE DIÂMETROS MENORES OU IGUAIS A 40 MM OU ELETROCALHAS ATÉ 150MM DE LARGURA, COM ABRAÇADEIRA METÁLICA RÍGIDA TIPO D 1/2, FIXADA EM PERFILADO EM LAJE. AF_05/2015</v>
      </c>
      <c r="E2489" s="12" t="str">
        <f>VLOOKUP(B2489,'Insumos e Serviços'!$A:$F,5,0)</f>
        <v>M</v>
      </c>
      <c r="F2489" s="66">
        <v>1</v>
      </c>
      <c r="G2489" s="15">
        <f>VLOOKUP(B2489,'Insumos e Serviços'!$A:$F,6,0)</f>
        <v>2.5</v>
      </c>
      <c r="H2489" s="15">
        <f t="shared" ref="H2489:H2492" si="324">TRUNC(F2489*G2489,2)</f>
        <v>2.5</v>
      </c>
    </row>
    <row r="2490" spans="1:8" x14ac:dyDescent="0.2">
      <c r="A2490" s="13" t="str">
        <f>VLOOKUP(B2490,'Insumos e Serviços'!$A:$F,3,0)</f>
        <v>Composição</v>
      </c>
      <c r="B2490" s="12" t="s">
        <v>3399</v>
      </c>
      <c r="C2490" s="12" t="str">
        <f>VLOOKUP(B2490,'Insumos e Serviços'!$A:$F,2,0)</f>
        <v>SINAPI</v>
      </c>
      <c r="D2490" s="13" t="str">
        <f>VLOOKUP(B2490,'Insumos e Serviços'!$A:$F,4,0)</f>
        <v>ELETRICISTA COM ENCARGOS COMPLEMENTARES</v>
      </c>
      <c r="E2490" s="12" t="str">
        <f>VLOOKUP(B2490,'Insumos e Serviços'!$A:$F,5,0)</f>
        <v>H</v>
      </c>
      <c r="F2490" s="66">
        <v>0.8</v>
      </c>
      <c r="G2490" s="15">
        <f>VLOOKUP(B2490,'Insumos e Serviços'!$A:$F,6,0)</f>
        <v>23.44</v>
      </c>
      <c r="H2490" s="15">
        <f t="shared" si="324"/>
        <v>18.75</v>
      </c>
    </row>
    <row r="2491" spans="1:8" x14ac:dyDescent="0.2">
      <c r="A2491" s="13" t="str">
        <f>VLOOKUP(B2491,'Insumos e Serviços'!$A:$F,3,0)</f>
        <v>Composição</v>
      </c>
      <c r="B2491" s="12" t="s">
        <v>3397</v>
      </c>
      <c r="C2491" s="12" t="str">
        <f>VLOOKUP(B2491,'Insumos e Serviços'!$A:$F,2,0)</f>
        <v>SINAPI</v>
      </c>
      <c r="D2491" s="13" t="str">
        <f>VLOOKUP(B2491,'Insumos e Serviços'!$A:$F,4,0)</f>
        <v>AUXILIAR DE ELETRICISTA COM ENCARGOS COMPLEMENTARES</v>
      </c>
      <c r="E2491" s="12" t="str">
        <f>VLOOKUP(B2491,'Insumos e Serviços'!$A:$F,5,0)</f>
        <v>H</v>
      </c>
      <c r="F2491" s="66">
        <v>0.8</v>
      </c>
      <c r="G2491" s="15">
        <f>VLOOKUP(B2491,'Insumos e Serviços'!$A:$F,6,0)</f>
        <v>18.28</v>
      </c>
      <c r="H2491" s="15">
        <f t="shared" si="324"/>
        <v>14.62</v>
      </c>
    </row>
    <row r="2492" spans="1:8" ht="15" thickBot="1" x14ac:dyDescent="0.25">
      <c r="A2492" s="13" t="str">
        <f>VLOOKUP(B2492,'Insumos e Serviços'!$A:$F,3,0)</f>
        <v>Insumo</v>
      </c>
      <c r="B2492" s="12" t="s">
        <v>3154</v>
      </c>
      <c r="C2492" s="12" t="str">
        <f>VLOOKUP(B2492,'Insumos e Serviços'!$A:$F,2,0)</f>
        <v>Próprio</v>
      </c>
      <c r="D2492" s="13" t="str">
        <f>VLOOKUP(B2492,'Insumos e Serviços'!$A:$F,4,0)</f>
        <v>Eletrocalha perfurada, chapa mínima de 20, tipo "C", 50x50mm, fab. Mopa</v>
      </c>
      <c r="E2492" s="12" t="str">
        <f>VLOOKUP(B2492,'Insumos e Serviços'!$A:$F,5,0)</f>
        <v>m</v>
      </c>
      <c r="F2492" s="66">
        <v>1.25</v>
      </c>
      <c r="G2492" s="15">
        <f>VLOOKUP(B2492,'Insumos e Serviços'!$A:$F,6,0)</f>
        <v>19.46</v>
      </c>
      <c r="H2492" s="15">
        <f t="shared" si="324"/>
        <v>24.32</v>
      </c>
    </row>
    <row r="2493" spans="1:8" ht="15" thickTop="1" x14ac:dyDescent="0.2">
      <c r="A2493" s="54"/>
      <c r="B2493" s="79"/>
      <c r="C2493" s="54"/>
      <c r="D2493" s="54"/>
      <c r="E2493" s="54"/>
      <c r="F2493" s="54"/>
      <c r="G2493" s="54"/>
      <c r="H2493" s="54"/>
    </row>
    <row r="2494" spans="1:8" ht="33.75" x14ac:dyDescent="0.2">
      <c r="A2494" s="68" t="s">
        <v>1674</v>
      </c>
      <c r="B2494" s="67" t="str">
        <f>VLOOKUP(A2494,'Orçamento Sintético'!$A:$H,2,0)</f>
        <v xml:space="preserve"> MPDFT0281 </v>
      </c>
      <c r="C2494" s="67" t="str">
        <f>VLOOKUP(A2494,'Orçamento Sintético'!$A:$H,3,0)</f>
        <v>Próprio</v>
      </c>
      <c r="D2494" s="68" t="str">
        <f>VLOOKUP(A2494,'Orçamento Sintético'!$A:$H,4,0)</f>
        <v>Copia da SETOP (ELE-CAL-045) - Eletrocalha perfurada, chapa mínima de 20, tipo "C", 100x50mm, incluindo divisores perfurados perfil "L", conexões e fixações, fab. Mopa</v>
      </c>
      <c r="E2494" s="67" t="str">
        <f>VLOOKUP(A2494,'Orçamento Sintético'!$A:$H,5,0)</f>
        <v>m</v>
      </c>
      <c r="F2494" s="113"/>
      <c r="G2494" s="114"/>
      <c r="H2494" s="116">
        <f>SUM(H2495:H2498)</f>
        <v>75.53</v>
      </c>
    </row>
    <row r="2495" spans="1:8" x14ac:dyDescent="0.2">
      <c r="A2495" s="13" t="str">
        <f>VLOOKUP(B2495,'Insumos e Serviços'!$A:$F,3,0)</f>
        <v>Composição</v>
      </c>
      <c r="B2495" s="12" t="s">
        <v>3399</v>
      </c>
      <c r="C2495" s="12" t="str">
        <f>VLOOKUP(B2495,'Insumos e Serviços'!$A:$F,2,0)</f>
        <v>SINAPI</v>
      </c>
      <c r="D2495" s="13" t="str">
        <f>VLOOKUP(B2495,'Insumos e Serviços'!$A:$F,4,0)</f>
        <v>ELETRICISTA COM ENCARGOS COMPLEMENTARES</v>
      </c>
      <c r="E2495" s="12" t="str">
        <f>VLOOKUP(B2495,'Insumos e Serviços'!$A:$F,5,0)</f>
        <v>H</v>
      </c>
      <c r="F2495" s="66">
        <v>1</v>
      </c>
      <c r="G2495" s="15">
        <f>VLOOKUP(B2495,'Insumos e Serviços'!$A:$F,6,0)</f>
        <v>23.44</v>
      </c>
      <c r="H2495" s="15">
        <f t="shared" ref="H2495:H2498" si="325">TRUNC(F2495*G2495,2)</f>
        <v>23.44</v>
      </c>
    </row>
    <row r="2496" spans="1:8" x14ac:dyDescent="0.2">
      <c r="A2496" s="13" t="str">
        <f>VLOOKUP(B2496,'Insumos e Serviços'!$A:$F,3,0)</f>
        <v>Composição</v>
      </c>
      <c r="B2496" s="12" t="s">
        <v>3397</v>
      </c>
      <c r="C2496" s="12" t="str">
        <f>VLOOKUP(B2496,'Insumos e Serviços'!$A:$F,2,0)</f>
        <v>SINAPI</v>
      </c>
      <c r="D2496" s="13" t="str">
        <f>VLOOKUP(B2496,'Insumos e Serviços'!$A:$F,4,0)</f>
        <v>AUXILIAR DE ELETRICISTA COM ENCARGOS COMPLEMENTARES</v>
      </c>
      <c r="E2496" s="12" t="str">
        <f>VLOOKUP(B2496,'Insumos e Serviços'!$A:$F,5,0)</f>
        <v>H</v>
      </c>
      <c r="F2496" s="66">
        <v>1</v>
      </c>
      <c r="G2496" s="15">
        <f>VLOOKUP(B2496,'Insumos e Serviços'!$A:$F,6,0)</f>
        <v>18.28</v>
      </c>
      <c r="H2496" s="15">
        <f t="shared" si="325"/>
        <v>18.28</v>
      </c>
    </row>
    <row r="2497" spans="1:8" ht="33.75" x14ac:dyDescent="0.2">
      <c r="A2497" s="13" t="str">
        <f>VLOOKUP(B2497,'Insumos e Serviços'!$A:$F,3,0)</f>
        <v>Composição</v>
      </c>
      <c r="B2497" s="12" t="s">
        <v>3445</v>
      </c>
      <c r="C2497" s="12" t="str">
        <f>VLOOKUP(B2497,'Insumos e Serviços'!$A:$F,2,0)</f>
        <v>SINAPI</v>
      </c>
      <c r="D2497" s="13" t="str">
        <f>VLOOKUP(B2497,'Insumos e Serviços'!$A:$F,4,0)</f>
        <v>FIXAÇÃO DE TUBOS HORIZONTAIS DE PVC, CPVC OU COBRE DIÂMETROS MENORES OU IGUAIS A 40 MM OU ELETROCALHAS ATÉ 150MM DE LARGURA, COM ABRAÇADEIRA METÁLICA RÍGIDA TIPO D 1/2, FIXADA EM PERFILADO EM LAJE. AF_05/2015</v>
      </c>
      <c r="E2497" s="12" t="str">
        <f>VLOOKUP(B2497,'Insumos e Serviços'!$A:$F,5,0)</f>
        <v>M</v>
      </c>
      <c r="F2497" s="66">
        <v>1</v>
      </c>
      <c r="G2497" s="15">
        <f>VLOOKUP(B2497,'Insumos e Serviços'!$A:$F,6,0)</f>
        <v>2.5</v>
      </c>
      <c r="H2497" s="15">
        <f t="shared" si="325"/>
        <v>2.5</v>
      </c>
    </row>
    <row r="2498" spans="1:8" ht="15" thickBot="1" x14ac:dyDescent="0.25">
      <c r="A2498" s="13" t="str">
        <f>VLOOKUP(B2498,'Insumos e Serviços'!$A:$F,3,0)</f>
        <v>Insumo</v>
      </c>
      <c r="B2498" s="12" t="s">
        <v>3102</v>
      </c>
      <c r="C2498" s="12" t="str">
        <f>VLOOKUP(B2498,'Insumos e Serviços'!$A:$F,2,0)</f>
        <v>Próprio</v>
      </c>
      <c r="D2498" s="13" t="str">
        <f>VLOOKUP(B2498,'Insumos e Serviços'!$A:$F,4,0)</f>
        <v>Eletrocalha perfurada, chapa mínima de 20, tipo "C", 100x50mm, fab. Mopa</v>
      </c>
      <c r="E2498" s="12" t="str">
        <f>VLOOKUP(B2498,'Insumos e Serviços'!$A:$F,5,0)</f>
        <v>m</v>
      </c>
      <c r="F2498" s="66">
        <v>1.25</v>
      </c>
      <c r="G2498" s="15">
        <f>VLOOKUP(B2498,'Insumos e Serviços'!$A:$F,6,0)</f>
        <v>25.05</v>
      </c>
      <c r="H2498" s="15">
        <f t="shared" si="325"/>
        <v>31.31</v>
      </c>
    </row>
    <row r="2499" spans="1:8" ht="15" thickTop="1" x14ac:dyDescent="0.2">
      <c r="A2499" s="54"/>
      <c r="B2499" s="79"/>
      <c r="C2499" s="54"/>
      <c r="D2499" s="54"/>
      <c r="E2499" s="54"/>
      <c r="F2499" s="54"/>
      <c r="G2499" s="54"/>
      <c r="H2499" s="54"/>
    </row>
    <row r="2500" spans="1:8" ht="33.75" x14ac:dyDescent="0.2">
      <c r="A2500" s="68" t="s">
        <v>1675</v>
      </c>
      <c r="B2500" s="67" t="str">
        <f>VLOOKUP(A2500,'Orçamento Sintético'!$A:$H,2,0)</f>
        <v xml:space="preserve"> MPDFT0403 </v>
      </c>
      <c r="C2500" s="67" t="str">
        <f>VLOOKUP(A2500,'Orçamento Sintético'!$A:$H,3,0)</f>
        <v>Próprio</v>
      </c>
      <c r="D2500" s="68" t="str">
        <f>VLOOKUP(A2500,'Orçamento Sintético'!$A:$H,4,0)</f>
        <v>Curva para eletroduto de 25mm de aço carbono, sem costura, com revestimento protetor de zinco aplicado à quente. d. Marca de referência: Apollo, Manesmman ou equivalente técnico.</v>
      </c>
      <c r="E2500" s="67" t="str">
        <f>VLOOKUP(A2500,'Orçamento Sintético'!$A:$H,5,0)</f>
        <v>un</v>
      </c>
      <c r="F2500" s="113"/>
      <c r="G2500" s="114"/>
      <c r="H2500" s="116">
        <f>SUM(H2501:H2503)</f>
        <v>25.33</v>
      </c>
    </row>
    <row r="2501" spans="1:8" x14ac:dyDescent="0.2">
      <c r="A2501" s="13" t="str">
        <f>VLOOKUP(B2501,'Insumos e Serviços'!$A:$F,3,0)</f>
        <v>Composição</v>
      </c>
      <c r="B2501" s="12" t="s">
        <v>3397</v>
      </c>
      <c r="C2501" s="12" t="str">
        <f>VLOOKUP(B2501,'Insumos e Serviços'!$A:$F,2,0)</f>
        <v>SINAPI</v>
      </c>
      <c r="D2501" s="13" t="str">
        <f>VLOOKUP(B2501,'Insumos e Serviços'!$A:$F,4,0)</f>
        <v>AUXILIAR DE ELETRICISTA COM ENCARGOS COMPLEMENTARES</v>
      </c>
      <c r="E2501" s="12" t="str">
        <f>VLOOKUP(B2501,'Insumos e Serviços'!$A:$F,5,0)</f>
        <v>H</v>
      </c>
      <c r="F2501" s="66">
        <v>0.16</v>
      </c>
      <c r="G2501" s="15">
        <f>VLOOKUP(B2501,'Insumos e Serviços'!$A:$F,6,0)</f>
        <v>18.28</v>
      </c>
      <c r="H2501" s="15">
        <f t="shared" ref="H2501:H2503" si="326">TRUNC(F2501*G2501,2)</f>
        <v>2.92</v>
      </c>
    </row>
    <row r="2502" spans="1:8" x14ac:dyDescent="0.2">
      <c r="A2502" s="13" t="str">
        <f>VLOOKUP(B2502,'Insumos e Serviços'!$A:$F,3,0)</f>
        <v>Composição</v>
      </c>
      <c r="B2502" s="12" t="s">
        <v>3399</v>
      </c>
      <c r="C2502" s="12" t="str">
        <f>VLOOKUP(B2502,'Insumos e Serviços'!$A:$F,2,0)</f>
        <v>SINAPI</v>
      </c>
      <c r="D2502" s="13" t="str">
        <f>VLOOKUP(B2502,'Insumos e Serviços'!$A:$F,4,0)</f>
        <v>ELETRICISTA COM ENCARGOS COMPLEMENTARES</v>
      </c>
      <c r="E2502" s="12" t="str">
        <f>VLOOKUP(B2502,'Insumos e Serviços'!$A:$F,5,0)</f>
        <v>H</v>
      </c>
      <c r="F2502" s="66">
        <v>0.16</v>
      </c>
      <c r="G2502" s="15">
        <f>VLOOKUP(B2502,'Insumos e Serviços'!$A:$F,6,0)</f>
        <v>23.44</v>
      </c>
      <c r="H2502" s="15">
        <f t="shared" si="326"/>
        <v>3.75</v>
      </c>
    </row>
    <row r="2503" spans="1:8" ht="23.25" thickBot="1" x14ac:dyDescent="0.25">
      <c r="A2503" s="13" t="str">
        <f>VLOOKUP(B2503,'Insumos e Serviços'!$A:$F,3,0)</f>
        <v>Insumo</v>
      </c>
      <c r="B2503" s="12" t="s">
        <v>2476</v>
      </c>
      <c r="C2503" s="12" t="str">
        <f>VLOOKUP(B2503,'Insumos e Serviços'!$A:$F,2,0)</f>
        <v>SINAPI</v>
      </c>
      <c r="D2503" s="13" t="str">
        <f>VLOOKUP(B2503,'Insumos e Serviços'!$A:$F,4,0)</f>
        <v>CURVA 90 GRAUS EM ACO CARBONO, RAIO CURTO, SOLDAVEL, PRESSAO 3.000 LBS, DN 3/4"</v>
      </c>
      <c r="E2503" s="12" t="str">
        <f>VLOOKUP(B2503,'Insumos e Serviços'!$A:$F,5,0)</f>
        <v>UN</v>
      </c>
      <c r="F2503" s="66">
        <v>1</v>
      </c>
      <c r="G2503" s="15">
        <f>VLOOKUP(B2503,'Insumos e Serviços'!$A:$F,6,0)</f>
        <v>18.66</v>
      </c>
      <c r="H2503" s="15">
        <f t="shared" si="326"/>
        <v>18.66</v>
      </c>
    </row>
    <row r="2504" spans="1:8" ht="15" thickTop="1" x14ac:dyDescent="0.2">
      <c r="A2504" s="54"/>
      <c r="B2504" s="79"/>
      <c r="C2504" s="54"/>
      <c r="D2504" s="54"/>
      <c r="E2504" s="54"/>
      <c r="F2504" s="54"/>
      <c r="G2504" s="54"/>
      <c r="H2504" s="54"/>
    </row>
    <row r="2505" spans="1:8" x14ac:dyDescent="0.2">
      <c r="A2505" s="68" t="s">
        <v>1679</v>
      </c>
      <c r="B2505" s="67" t="str">
        <f>VLOOKUP(A2505,'Orçamento Sintético'!$A:$H,2,0)</f>
        <v xml:space="preserve"> MPDFT0373 </v>
      </c>
      <c r="C2505" s="67" t="str">
        <f>VLOOKUP(A2505,'Orçamento Sintético'!$A:$H,3,0)</f>
        <v>Próprio</v>
      </c>
      <c r="D2505" s="68" t="str">
        <f>VLOOKUP(A2505,'Orçamento Sintético'!$A:$H,4,0)</f>
        <v>Copia da SBC (063756) - Saída horizontal para eletroduto Ø 3/4"</v>
      </c>
      <c r="E2505" s="67" t="str">
        <f>VLOOKUP(A2505,'Orçamento Sintético'!$A:$H,5,0)</f>
        <v>un</v>
      </c>
      <c r="F2505" s="113"/>
      <c r="G2505" s="114"/>
      <c r="H2505" s="116">
        <f>SUM(H2506:H2508)</f>
        <v>7.89</v>
      </c>
    </row>
    <row r="2506" spans="1:8" x14ac:dyDescent="0.2">
      <c r="A2506" s="13" t="str">
        <f>VLOOKUP(B2506,'Insumos e Serviços'!$A:$F,3,0)</f>
        <v>Composição</v>
      </c>
      <c r="B2506" s="12" t="s">
        <v>3399</v>
      </c>
      <c r="C2506" s="12" t="str">
        <f>VLOOKUP(B2506,'Insumos e Serviços'!$A:$F,2,0)</f>
        <v>SINAPI</v>
      </c>
      <c r="D2506" s="13" t="str">
        <f>VLOOKUP(B2506,'Insumos e Serviços'!$A:$F,4,0)</f>
        <v>ELETRICISTA COM ENCARGOS COMPLEMENTARES</v>
      </c>
      <c r="E2506" s="12" t="str">
        <f>VLOOKUP(B2506,'Insumos e Serviços'!$A:$F,5,0)</f>
        <v>H</v>
      </c>
      <c r="F2506" s="66">
        <v>0.156</v>
      </c>
      <c r="G2506" s="15">
        <f>VLOOKUP(B2506,'Insumos e Serviços'!$A:$F,6,0)</f>
        <v>23.44</v>
      </c>
      <c r="H2506" s="15">
        <f t="shared" ref="H2506:H2508" si="327">TRUNC(F2506*G2506,2)</f>
        <v>3.65</v>
      </c>
    </row>
    <row r="2507" spans="1:8" x14ac:dyDescent="0.2">
      <c r="A2507" s="13" t="str">
        <f>VLOOKUP(B2507,'Insumos e Serviços'!$A:$F,3,0)</f>
        <v>Composição</v>
      </c>
      <c r="B2507" s="12" t="s">
        <v>3397</v>
      </c>
      <c r="C2507" s="12" t="str">
        <f>VLOOKUP(B2507,'Insumos e Serviços'!$A:$F,2,0)</f>
        <v>SINAPI</v>
      </c>
      <c r="D2507" s="13" t="str">
        <f>VLOOKUP(B2507,'Insumos e Serviços'!$A:$F,4,0)</f>
        <v>AUXILIAR DE ELETRICISTA COM ENCARGOS COMPLEMENTARES</v>
      </c>
      <c r="E2507" s="12" t="str">
        <f>VLOOKUP(B2507,'Insumos e Serviços'!$A:$F,5,0)</f>
        <v>H</v>
      </c>
      <c r="F2507" s="66">
        <v>0.156</v>
      </c>
      <c r="G2507" s="15">
        <f>VLOOKUP(B2507,'Insumos e Serviços'!$A:$F,6,0)</f>
        <v>18.28</v>
      </c>
      <c r="H2507" s="15">
        <f t="shared" si="327"/>
        <v>2.85</v>
      </c>
    </row>
    <row r="2508" spans="1:8" ht="15" thickBot="1" x14ac:dyDescent="0.25">
      <c r="A2508" s="13" t="str">
        <f>VLOOKUP(B2508,'Insumos e Serviços'!$A:$F,3,0)</f>
        <v>Insumo</v>
      </c>
      <c r="B2508" s="12" t="s">
        <v>2441</v>
      </c>
      <c r="C2508" s="12" t="str">
        <f>VLOOKUP(B2508,'Insumos e Serviços'!$A:$F,2,0)</f>
        <v>Próprio</v>
      </c>
      <c r="D2508" s="13" t="str">
        <f>VLOOKUP(B2508,'Insumos e Serviços'!$A:$F,4,0)</f>
        <v>Saída horizontal para eletroduto Ø 3/4"</v>
      </c>
      <c r="E2508" s="12" t="str">
        <f>VLOOKUP(B2508,'Insumos e Serviços'!$A:$F,5,0)</f>
        <v>un</v>
      </c>
      <c r="F2508" s="66">
        <v>1</v>
      </c>
      <c r="G2508" s="15">
        <f>VLOOKUP(B2508,'Insumos e Serviços'!$A:$F,6,0)</f>
        <v>1.39</v>
      </c>
      <c r="H2508" s="15">
        <f t="shared" si="327"/>
        <v>1.39</v>
      </c>
    </row>
    <row r="2509" spans="1:8" ht="15" thickTop="1" x14ac:dyDescent="0.2">
      <c r="A2509" s="54"/>
      <c r="B2509" s="79"/>
      <c r="C2509" s="54"/>
      <c r="D2509" s="54"/>
      <c r="E2509" s="54"/>
      <c r="F2509" s="54"/>
      <c r="G2509" s="54"/>
      <c r="H2509" s="54"/>
    </row>
    <row r="2510" spans="1:8" x14ac:dyDescent="0.2">
      <c r="A2510" s="62" t="s">
        <v>1680</v>
      </c>
      <c r="B2510" s="64"/>
      <c r="C2510" s="62"/>
      <c r="D2510" s="62" t="s">
        <v>1681</v>
      </c>
      <c r="E2510" s="64"/>
      <c r="F2510" s="65"/>
      <c r="G2510" s="63"/>
      <c r="H2510" s="75"/>
    </row>
    <row r="2511" spans="1:8" ht="33.75" x14ac:dyDescent="0.2">
      <c r="A2511" s="68" t="s">
        <v>1682</v>
      </c>
      <c r="B2511" s="67" t="str">
        <f>VLOOKUP(A2511,'Orçamento Sintético'!$A:$H,2,0)</f>
        <v xml:space="preserve"> MPDFT0404 </v>
      </c>
      <c r="C2511" s="67" t="str">
        <f>VLOOKUP(A2511,'Orçamento Sintético'!$A:$H,3,0)</f>
        <v>Próprio</v>
      </c>
      <c r="D2511" s="68" t="str">
        <f>VLOOKUP(A2511,'Orçamento Sintético'!$A:$H,4,0)</f>
        <v>Cabo 2x#0,75mm, Par(es) trançado(s) com blindagem de alumínio, resistência máxima de 150 Ωpor km, resistência de isolamento em 220 V maior que 5000 MΩ.km, rigidez dielétrica entre condutores de 1500 V. ref. Schneider Eletric</v>
      </c>
      <c r="E2511" s="67" t="str">
        <f>VLOOKUP(A2511,'Orçamento Sintético'!$A:$H,5,0)</f>
        <v>m</v>
      </c>
      <c r="F2511" s="113"/>
      <c r="G2511" s="114"/>
      <c r="H2511" s="116">
        <f>SUM(H2512:H2515)</f>
        <v>7.1099999999999994</v>
      </c>
    </row>
    <row r="2512" spans="1:8" x14ac:dyDescent="0.2">
      <c r="A2512" s="13" t="str">
        <f>VLOOKUP(B2512,'Insumos e Serviços'!$A:$F,3,0)</f>
        <v>Composição</v>
      </c>
      <c r="B2512" s="12" t="s">
        <v>3397</v>
      </c>
      <c r="C2512" s="12" t="str">
        <f>VLOOKUP(B2512,'Insumos e Serviços'!$A:$F,2,0)</f>
        <v>SINAPI</v>
      </c>
      <c r="D2512" s="13" t="str">
        <f>VLOOKUP(B2512,'Insumos e Serviços'!$A:$F,4,0)</f>
        <v>AUXILIAR DE ELETRICISTA COM ENCARGOS COMPLEMENTARES</v>
      </c>
      <c r="E2512" s="12" t="str">
        <f>VLOOKUP(B2512,'Insumos e Serviços'!$A:$F,5,0)</f>
        <v>H</v>
      </c>
      <c r="F2512" s="66">
        <v>2.4E-2</v>
      </c>
      <c r="G2512" s="15">
        <f>VLOOKUP(B2512,'Insumos e Serviços'!$A:$F,6,0)</f>
        <v>18.28</v>
      </c>
      <c r="H2512" s="15">
        <f t="shared" ref="H2512:H2515" si="328">TRUNC(F2512*G2512,2)</f>
        <v>0.43</v>
      </c>
    </row>
    <row r="2513" spans="1:8" x14ac:dyDescent="0.2">
      <c r="A2513" s="13" t="str">
        <f>VLOOKUP(B2513,'Insumos e Serviços'!$A:$F,3,0)</f>
        <v>Composição</v>
      </c>
      <c r="B2513" s="12" t="s">
        <v>3399</v>
      </c>
      <c r="C2513" s="12" t="str">
        <f>VLOOKUP(B2513,'Insumos e Serviços'!$A:$F,2,0)</f>
        <v>SINAPI</v>
      </c>
      <c r="D2513" s="13" t="str">
        <f>VLOOKUP(B2513,'Insumos e Serviços'!$A:$F,4,0)</f>
        <v>ELETRICISTA COM ENCARGOS COMPLEMENTARES</v>
      </c>
      <c r="E2513" s="12" t="str">
        <f>VLOOKUP(B2513,'Insumos e Serviços'!$A:$F,5,0)</f>
        <v>H</v>
      </c>
      <c r="F2513" s="66">
        <v>2.4E-2</v>
      </c>
      <c r="G2513" s="15">
        <f>VLOOKUP(B2513,'Insumos e Serviços'!$A:$F,6,0)</f>
        <v>23.44</v>
      </c>
      <c r="H2513" s="15">
        <f t="shared" si="328"/>
        <v>0.56000000000000005</v>
      </c>
    </row>
    <row r="2514" spans="1:8" x14ac:dyDescent="0.2">
      <c r="A2514" s="13" t="str">
        <f>VLOOKUP(B2514,'Insumos e Serviços'!$A:$F,3,0)</f>
        <v>Insumo</v>
      </c>
      <c r="B2514" s="12" t="s">
        <v>2623</v>
      </c>
      <c r="C2514" s="12" t="str">
        <f>VLOOKUP(B2514,'Insumos e Serviços'!$A:$F,2,0)</f>
        <v>SINAPI</v>
      </c>
      <c r="D2514" s="13" t="str">
        <f>VLOOKUP(B2514,'Insumos e Serviços'!$A:$F,4,0)</f>
        <v>FITA ISOLANTE ADESIVA ANTICHAMA, USO ATE 750 V, EM ROLO DE 19 MM X 5 M</v>
      </c>
      <c r="E2514" s="12" t="str">
        <f>VLOOKUP(B2514,'Insumos e Serviços'!$A:$F,5,0)</f>
        <v>UN</v>
      </c>
      <c r="F2514" s="66">
        <v>8.9999999999999993E-3</v>
      </c>
      <c r="G2514" s="15">
        <f>VLOOKUP(B2514,'Insumos e Serviços'!$A:$F,6,0)</f>
        <v>3.47</v>
      </c>
      <c r="H2514" s="15">
        <f t="shared" si="328"/>
        <v>0.03</v>
      </c>
    </row>
    <row r="2515" spans="1:8" ht="34.5" thickBot="1" x14ac:dyDescent="0.25">
      <c r="A2515" s="13" t="str">
        <f>VLOOKUP(B2515,'Insumos e Serviços'!$A:$F,3,0)</f>
        <v>Insumo</v>
      </c>
      <c r="B2515" s="12" t="s">
        <v>2907</v>
      </c>
      <c r="C2515" s="12" t="str">
        <f>VLOOKUP(B2515,'Insumos e Serviços'!$A:$F,2,0)</f>
        <v>Próprio</v>
      </c>
      <c r="D2515" s="13" t="str">
        <f>VLOOKUP(B2515,'Insumos e Serviços'!$A:$F,4,0)</f>
        <v>Cabo 2x#0,75mm, Par(es) trançado(s) com blindagem de alumínio, resistência máxima de 150 Ωpor km, resistência de isolamento em 220 V maior que 5000 MΩ.km, rigidez dielétrica entre condutores de 1500 V. Marca de referência: Schneider Eletric</v>
      </c>
      <c r="E2515" s="12" t="str">
        <f>VLOOKUP(B2515,'Insumos e Serviços'!$A:$F,5,0)</f>
        <v>m</v>
      </c>
      <c r="F2515" s="66">
        <v>1.19</v>
      </c>
      <c r="G2515" s="15">
        <f>VLOOKUP(B2515,'Insumos e Serviços'!$A:$F,6,0)</f>
        <v>5.12</v>
      </c>
      <c r="H2515" s="15">
        <f t="shared" si="328"/>
        <v>6.09</v>
      </c>
    </row>
    <row r="2516" spans="1:8" ht="15" thickTop="1" x14ac:dyDescent="0.2">
      <c r="A2516" s="54"/>
      <c r="B2516" s="79"/>
      <c r="C2516" s="54"/>
      <c r="D2516" s="54"/>
      <c r="E2516" s="54"/>
      <c r="F2516" s="54"/>
      <c r="G2516" s="54"/>
      <c r="H2516" s="54"/>
    </row>
    <row r="2517" spans="1:8" ht="45" x14ac:dyDescent="0.2">
      <c r="A2517" s="68" t="s">
        <v>1685</v>
      </c>
      <c r="B2517" s="67" t="str">
        <f>VLOOKUP(A2517,'Orçamento Sintético'!$A:$H,2,0)</f>
        <v xml:space="preserve"> MPDFT0405 </v>
      </c>
      <c r="C2517" s="67" t="str">
        <f>VLOOKUP(A2517,'Orçamento Sintético'!$A:$H,3,0)</f>
        <v>Próprio</v>
      </c>
      <c r="D2517" s="68" t="str">
        <f>VLOOKUP(A2517,'Orçamento Sintético'!$A:$H,4,0)</f>
        <v>Copia da SINAPI (91927) - Cabo 2x#2,5mm, Par(es) trançado(s) com blindagem de alumínio, resistência máxima de 150 Ωpor km, resistência de isolamento em 220 V maior que 5000 MΩ.km, rigidez dielétrica entre condutores de 1500 V. Marca de referência: Schneider Eletric ou similar equivalente técnico.</v>
      </c>
      <c r="E2517" s="67" t="str">
        <f>VLOOKUP(A2517,'Orçamento Sintético'!$A:$H,5,0)</f>
        <v>M</v>
      </c>
      <c r="F2517" s="113"/>
      <c r="G2517" s="114"/>
      <c r="H2517" s="116">
        <f>SUM(H2518:H2521)</f>
        <v>18.62</v>
      </c>
    </row>
    <row r="2518" spans="1:8" x14ac:dyDescent="0.2">
      <c r="A2518" s="13" t="str">
        <f>VLOOKUP(B2518,'Insumos e Serviços'!$A:$F,3,0)</f>
        <v>Composição</v>
      </c>
      <c r="B2518" s="12" t="s">
        <v>3397</v>
      </c>
      <c r="C2518" s="12" t="str">
        <f>VLOOKUP(B2518,'Insumos e Serviços'!$A:$F,2,0)</f>
        <v>SINAPI</v>
      </c>
      <c r="D2518" s="13" t="str">
        <f>VLOOKUP(B2518,'Insumos e Serviços'!$A:$F,4,0)</f>
        <v>AUXILIAR DE ELETRICISTA COM ENCARGOS COMPLEMENTARES</v>
      </c>
      <c r="E2518" s="12" t="str">
        <f>VLOOKUP(B2518,'Insumos e Serviços'!$A:$F,5,0)</f>
        <v>H</v>
      </c>
      <c r="F2518" s="66">
        <v>0.06</v>
      </c>
      <c r="G2518" s="15">
        <f>VLOOKUP(B2518,'Insumos e Serviços'!$A:$F,6,0)</f>
        <v>18.28</v>
      </c>
      <c r="H2518" s="15">
        <f t="shared" ref="H2518:H2521" si="329">TRUNC(F2518*G2518,2)</f>
        <v>1.0900000000000001</v>
      </c>
    </row>
    <row r="2519" spans="1:8" x14ac:dyDescent="0.2">
      <c r="A2519" s="13" t="str">
        <f>VLOOKUP(B2519,'Insumos e Serviços'!$A:$F,3,0)</f>
        <v>Composição</v>
      </c>
      <c r="B2519" s="12" t="s">
        <v>3399</v>
      </c>
      <c r="C2519" s="12" t="str">
        <f>VLOOKUP(B2519,'Insumos e Serviços'!$A:$F,2,0)</f>
        <v>SINAPI</v>
      </c>
      <c r="D2519" s="13" t="str">
        <f>VLOOKUP(B2519,'Insumos e Serviços'!$A:$F,4,0)</f>
        <v>ELETRICISTA COM ENCARGOS COMPLEMENTARES</v>
      </c>
      <c r="E2519" s="12" t="str">
        <f>VLOOKUP(B2519,'Insumos e Serviços'!$A:$F,5,0)</f>
        <v>H</v>
      </c>
      <c r="F2519" s="66">
        <v>0.06</v>
      </c>
      <c r="G2519" s="15">
        <f>VLOOKUP(B2519,'Insumos e Serviços'!$A:$F,6,0)</f>
        <v>23.44</v>
      </c>
      <c r="H2519" s="15">
        <f t="shared" si="329"/>
        <v>1.4</v>
      </c>
    </row>
    <row r="2520" spans="1:8" x14ac:dyDescent="0.2">
      <c r="A2520" s="13" t="str">
        <f>VLOOKUP(B2520,'Insumos e Serviços'!$A:$F,3,0)</f>
        <v>Insumo</v>
      </c>
      <c r="B2520" s="12" t="s">
        <v>2623</v>
      </c>
      <c r="C2520" s="12" t="str">
        <f>VLOOKUP(B2520,'Insumos e Serviços'!$A:$F,2,0)</f>
        <v>SINAPI</v>
      </c>
      <c r="D2520" s="13" t="str">
        <f>VLOOKUP(B2520,'Insumos e Serviços'!$A:$F,4,0)</f>
        <v>FITA ISOLANTE ADESIVA ANTICHAMA, USO ATE 750 V, EM ROLO DE 19 MM X 5 M</v>
      </c>
      <c r="E2520" s="12" t="str">
        <f>VLOOKUP(B2520,'Insumos e Serviços'!$A:$F,5,0)</f>
        <v>UN</v>
      </c>
      <c r="F2520" s="66">
        <v>1.7999999999999999E-2</v>
      </c>
      <c r="G2520" s="15">
        <f>VLOOKUP(B2520,'Insumos e Serviços'!$A:$F,6,0)</f>
        <v>3.47</v>
      </c>
      <c r="H2520" s="15">
        <f t="shared" si="329"/>
        <v>0.06</v>
      </c>
    </row>
    <row r="2521" spans="1:8" ht="34.5" thickBot="1" x14ac:dyDescent="0.25">
      <c r="A2521" s="13" t="str">
        <f>VLOOKUP(B2521,'Insumos e Serviços'!$A:$F,3,0)</f>
        <v>Insumo</v>
      </c>
      <c r="B2521" s="12" t="s">
        <v>2384</v>
      </c>
      <c r="C2521" s="12" t="str">
        <f>VLOOKUP(B2521,'Insumos e Serviços'!$A:$F,2,0)</f>
        <v>Próprio</v>
      </c>
      <c r="D2521" s="13" t="str">
        <f>VLOOKUP(B2521,'Insumos e Serviços'!$A:$F,4,0)</f>
        <v>Cabo 2x#2,5mm, Par(es) trançado(s) com blindagem de alumínio, resistência máxima de 150 Ωpor km,resistência de isolamento em 220 V maior que 5000 MΩ.km, rigidez dielétrica entre condutores de 1500 V Schneider Eletric</v>
      </c>
      <c r="E2521" s="12" t="str">
        <f>VLOOKUP(B2521,'Insumos e Serviços'!$A:$F,5,0)</f>
        <v>un</v>
      </c>
      <c r="F2521" s="66">
        <v>1.19</v>
      </c>
      <c r="G2521" s="15">
        <f>VLOOKUP(B2521,'Insumos e Serviços'!$A:$F,6,0)</f>
        <v>13.51</v>
      </c>
      <c r="H2521" s="15">
        <f t="shared" si="329"/>
        <v>16.07</v>
      </c>
    </row>
    <row r="2522" spans="1:8" ht="15" thickTop="1" x14ac:dyDescent="0.2">
      <c r="A2522" s="54"/>
      <c r="B2522" s="79"/>
      <c r="C2522" s="54"/>
      <c r="D2522" s="54"/>
      <c r="E2522" s="54"/>
      <c r="F2522" s="54"/>
      <c r="G2522" s="54"/>
      <c r="H2522" s="54"/>
    </row>
    <row r="2523" spans="1:8" ht="22.5" x14ac:dyDescent="0.2">
      <c r="A2523" s="68" t="s">
        <v>1691</v>
      </c>
      <c r="B2523" s="67" t="str">
        <f>VLOOKUP(A2523,'Orçamento Sintético'!$A:$H,2,0)</f>
        <v xml:space="preserve"> MPDFT0406 </v>
      </c>
      <c r="C2523" s="67" t="str">
        <f>VLOOKUP(A2523,'Orçamento Sintético'!$A:$H,3,0)</f>
        <v>Próprio</v>
      </c>
      <c r="D2523" s="68" t="str">
        <f>VLOOKUP(A2523,'Orçamento Sintético'!$A:$H,4,0)</f>
        <v>Copia da SBC (063512) - Cabo KNX para automação, em cobre rígido (4 vias) 2x2x0,80mm</v>
      </c>
      <c r="E2523" s="67" t="str">
        <f>VLOOKUP(A2523,'Orçamento Sintético'!$A:$H,5,0)</f>
        <v>M</v>
      </c>
      <c r="F2523" s="113"/>
      <c r="G2523" s="114"/>
      <c r="H2523" s="116">
        <f>SUM(H2524:H2526)</f>
        <v>26.07</v>
      </c>
    </row>
    <row r="2524" spans="1:8" x14ac:dyDescent="0.2">
      <c r="A2524" s="13" t="str">
        <f>VLOOKUP(B2524,'Insumos e Serviços'!$A:$F,3,0)</f>
        <v>Composição</v>
      </c>
      <c r="B2524" s="12" t="s">
        <v>3406</v>
      </c>
      <c r="C2524" s="12" t="str">
        <f>VLOOKUP(B2524,'Insumos e Serviços'!$A:$F,2,0)</f>
        <v>SINAPI</v>
      </c>
      <c r="D2524" s="13" t="str">
        <f>VLOOKUP(B2524,'Insumos e Serviços'!$A:$F,4,0)</f>
        <v>MONTADOR ELETROMECÃNICO COM ENCARGOS COMPLEMENTARES</v>
      </c>
      <c r="E2524" s="12" t="str">
        <f>VLOOKUP(B2524,'Insumos e Serviços'!$A:$F,5,0)</f>
        <v>H</v>
      </c>
      <c r="F2524" s="66">
        <v>0.41399999999999998</v>
      </c>
      <c r="G2524" s="15">
        <f>VLOOKUP(B2524,'Insumos e Serviços'!$A:$F,6,0)</f>
        <v>24.28</v>
      </c>
      <c r="H2524" s="15">
        <f t="shared" ref="H2524:H2526" si="330">TRUNC(F2524*G2524,2)</f>
        <v>10.050000000000001</v>
      </c>
    </row>
    <row r="2525" spans="1:8" x14ac:dyDescent="0.2">
      <c r="A2525" s="13" t="str">
        <f>VLOOKUP(B2525,'Insumos e Serviços'!$A:$F,3,0)</f>
        <v>Composição</v>
      </c>
      <c r="B2525" s="12" t="s">
        <v>3404</v>
      </c>
      <c r="C2525" s="12" t="str">
        <f>VLOOKUP(B2525,'Insumos e Serviços'!$A:$F,2,0)</f>
        <v>SINAPI</v>
      </c>
      <c r="D2525" s="13" t="str">
        <f>VLOOKUP(B2525,'Insumos e Serviços'!$A:$F,4,0)</f>
        <v>AJUDANTE ESPECIALIZADO COM ENCARGOS COMPLEMENTARES</v>
      </c>
      <c r="E2525" s="12" t="str">
        <f>VLOOKUP(B2525,'Insumos e Serviços'!$A:$F,5,0)</f>
        <v>H</v>
      </c>
      <c r="F2525" s="66">
        <v>0.41399999999999998</v>
      </c>
      <c r="G2525" s="15">
        <f>VLOOKUP(B2525,'Insumos e Serviços'!$A:$F,6,0)</f>
        <v>20.39</v>
      </c>
      <c r="H2525" s="15">
        <f t="shared" si="330"/>
        <v>8.44</v>
      </c>
    </row>
    <row r="2526" spans="1:8" ht="15" thickBot="1" x14ac:dyDescent="0.25">
      <c r="A2526" s="13" t="str">
        <f>VLOOKUP(B2526,'Insumos e Serviços'!$A:$F,3,0)</f>
        <v>Insumo</v>
      </c>
      <c r="B2526" s="12" t="s">
        <v>2878</v>
      </c>
      <c r="C2526" s="12" t="str">
        <f>VLOOKUP(B2526,'Insumos e Serviços'!$A:$F,2,0)</f>
        <v>Próprio</v>
      </c>
      <c r="D2526" s="13" t="str">
        <f>VLOOKUP(B2526,'Insumos e Serviços'!$A:$F,4,0)</f>
        <v>Cabo KNX para automação, em cobre rígido (4 vias) 2x2x0,80mm</v>
      </c>
      <c r="E2526" s="12" t="str">
        <f>VLOOKUP(B2526,'Insumos e Serviços'!$A:$F,5,0)</f>
        <v>m</v>
      </c>
      <c r="F2526" s="66">
        <v>1.02</v>
      </c>
      <c r="G2526" s="15">
        <f>VLOOKUP(B2526,'Insumos e Serviços'!$A:$F,6,0)</f>
        <v>7.44</v>
      </c>
      <c r="H2526" s="15">
        <f t="shared" si="330"/>
        <v>7.58</v>
      </c>
    </row>
    <row r="2527" spans="1:8" ht="15" thickTop="1" x14ac:dyDescent="0.2">
      <c r="A2527" s="54"/>
      <c r="B2527" s="79"/>
      <c r="C2527" s="54"/>
      <c r="D2527" s="54"/>
      <c r="E2527" s="54"/>
      <c r="F2527" s="54"/>
      <c r="G2527" s="54"/>
      <c r="H2527" s="54"/>
    </row>
    <row r="2528" spans="1:8" x14ac:dyDescent="0.2">
      <c r="A2528" s="62" t="s">
        <v>1694</v>
      </c>
      <c r="B2528" s="64"/>
      <c r="C2528" s="62"/>
      <c r="D2528" s="62" t="s">
        <v>1695</v>
      </c>
      <c r="E2528" s="64"/>
      <c r="F2528" s="65"/>
      <c r="G2528" s="63"/>
      <c r="H2528" s="75"/>
    </row>
    <row r="2529" spans="1:8" ht="22.5" x14ac:dyDescent="0.2">
      <c r="A2529" s="68" t="s">
        <v>1696</v>
      </c>
      <c r="B2529" s="67" t="str">
        <f>VLOOKUP(A2529,'Orçamento Sintético'!$A:$H,2,0)</f>
        <v xml:space="preserve"> MPDFT0413 </v>
      </c>
      <c r="C2529" s="67" t="str">
        <f>VLOOKUP(A2529,'Orçamento Sintético'!$A:$H,3,0)</f>
        <v>Próprio</v>
      </c>
      <c r="D2529" s="68" t="str">
        <f>VLOOKUP(A2529,'Orçamento Sintético'!$A:$H,4,0)</f>
        <v>Teste de aceitação do sistema. Em todos os sistemas de automação inclusive com os softwares preparados e ativados com as integrações previstas.</v>
      </c>
      <c r="E2529" s="67" t="str">
        <f>VLOOKUP(A2529,'Orçamento Sintético'!$A:$H,5,0)</f>
        <v>un</v>
      </c>
      <c r="F2529" s="113"/>
      <c r="G2529" s="114"/>
      <c r="H2529" s="116">
        <f>SUM(H2530:H2530)</f>
        <v>38000</v>
      </c>
    </row>
    <row r="2530" spans="1:8" ht="23.25" thickBot="1" x14ac:dyDescent="0.25">
      <c r="A2530" s="13" t="str">
        <f>VLOOKUP(B2530,'Insumos e Serviços'!$A:$F,3,0)</f>
        <v>Insumo</v>
      </c>
      <c r="B2530" s="12" t="s">
        <v>3283</v>
      </c>
      <c r="C2530" s="12" t="str">
        <f>VLOOKUP(B2530,'Insumos e Serviços'!$A:$F,2,0)</f>
        <v>Próprio</v>
      </c>
      <c r="D2530" s="13" t="str">
        <f>VLOOKUP(B2530,'Insumos e Serviços'!$A:$F,4,0)</f>
        <v>Teste de aceitação do sistema de automação, inclusive com os softwares preparados e ativados com as integrações previstas</v>
      </c>
      <c r="E2530" s="12" t="str">
        <f>VLOOKUP(B2530,'Insumos e Serviços'!$A:$F,5,0)</f>
        <v>sv</v>
      </c>
      <c r="F2530" s="66">
        <v>1</v>
      </c>
      <c r="G2530" s="15">
        <f>VLOOKUP(B2530,'Insumos e Serviços'!$A:$F,6,0)</f>
        <v>38000</v>
      </c>
      <c r="H2530" s="15">
        <f t="shared" ref="H2530" si="331">TRUNC(F2530*G2530,2)</f>
        <v>38000</v>
      </c>
    </row>
    <row r="2531" spans="1:8" ht="15" thickTop="1" x14ac:dyDescent="0.2">
      <c r="A2531" s="54"/>
      <c r="B2531" s="79"/>
      <c r="C2531" s="54"/>
      <c r="D2531" s="54"/>
      <c r="E2531" s="54"/>
      <c r="F2531" s="54"/>
      <c r="G2531" s="54"/>
      <c r="H2531" s="54"/>
    </row>
    <row r="2532" spans="1:8" ht="33.75" x14ac:dyDescent="0.2">
      <c r="A2532" s="68" t="s">
        <v>1699</v>
      </c>
      <c r="B2532" s="67" t="str">
        <f>VLOOKUP(A2532,'Orçamento Sintético'!$A:$H,2,0)</f>
        <v xml:space="preserve"> MPDFT0414 </v>
      </c>
      <c r="C2532" s="67" t="str">
        <f>VLOOKUP(A2532,'Orçamento Sintético'!$A:$H,3,0)</f>
        <v>Próprio</v>
      </c>
      <c r="D2532" s="68" t="str">
        <f>VLOOKUP(A2532,'Orçamento Sintético'!$A:$H,4,0)</f>
        <v>Desenvolvimento das telas de monitoração, desenvolvimento dos softwares e parametrização do sistema, incluindo a elaboração dos projetos lógicos, dos quadros de automação e "as built"</v>
      </c>
      <c r="E2532" s="67" t="str">
        <f>VLOOKUP(A2532,'Orçamento Sintético'!$A:$H,5,0)</f>
        <v>un</v>
      </c>
      <c r="F2532" s="113"/>
      <c r="G2532" s="114"/>
      <c r="H2532" s="116">
        <f>SUM(H2533:H2533)</f>
        <v>76000</v>
      </c>
    </row>
    <row r="2533" spans="1:8" ht="23.25" thickBot="1" x14ac:dyDescent="0.25">
      <c r="A2533" s="13" t="str">
        <f>VLOOKUP(B2533,'Insumos e Serviços'!$A:$F,3,0)</f>
        <v>Insumo</v>
      </c>
      <c r="B2533" s="12" t="s">
        <v>3323</v>
      </c>
      <c r="C2533" s="12" t="str">
        <f>VLOOKUP(B2533,'Insumos e Serviços'!$A:$F,2,0)</f>
        <v>Próprio</v>
      </c>
      <c r="D2533" s="13" t="str">
        <f>VLOOKUP(B2533,'Insumos e Serviços'!$A:$F,4,0)</f>
        <v>Desenvolvimento das telas de monitoração, desenvolvimento dos softwares e parametrização do sistema, incluindo a elaboração dos projetos lógicos, dos quadros de automação e as built</v>
      </c>
      <c r="E2533" s="12" t="str">
        <f>VLOOKUP(B2533,'Insumos e Serviços'!$A:$F,5,0)</f>
        <v>sv</v>
      </c>
      <c r="F2533" s="66">
        <v>1</v>
      </c>
      <c r="G2533" s="15">
        <f>VLOOKUP(B2533,'Insumos e Serviços'!$A:$F,6,0)</f>
        <v>76000</v>
      </c>
      <c r="H2533" s="15">
        <f t="shared" ref="H2533" si="332">TRUNC(F2533*G2533,2)</f>
        <v>76000</v>
      </c>
    </row>
    <row r="2534" spans="1:8" ht="15" thickTop="1" x14ac:dyDescent="0.2">
      <c r="A2534" s="54"/>
      <c r="B2534" s="79"/>
      <c r="C2534" s="54"/>
      <c r="D2534" s="54"/>
      <c r="E2534" s="54"/>
      <c r="F2534" s="54"/>
      <c r="G2534" s="54"/>
      <c r="H2534" s="54"/>
    </row>
    <row r="2535" spans="1:8" x14ac:dyDescent="0.2">
      <c r="A2535" s="83" t="s">
        <v>1706</v>
      </c>
      <c r="B2535" s="77"/>
      <c r="C2535" s="58"/>
      <c r="D2535" s="58" t="s">
        <v>1707</v>
      </c>
      <c r="E2535" s="59"/>
      <c r="F2535" s="60"/>
      <c r="G2535" s="58"/>
      <c r="H2535" s="61"/>
    </row>
    <row r="2536" spans="1:8" ht="22.5" x14ac:dyDescent="0.2">
      <c r="A2536" s="68" t="s">
        <v>1708</v>
      </c>
      <c r="B2536" s="67" t="str">
        <f>VLOOKUP(A2536,'Orçamento Sintético'!$A:$H,2,0)</f>
        <v xml:space="preserve"> MPDFT0424 </v>
      </c>
      <c r="C2536" s="67" t="str">
        <f>VLOOKUP(A2536,'Orçamento Sintético'!$A:$H,3,0)</f>
        <v>Próprio</v>
      </c>
      <c r="D2536" s="68" t="str">
        <f>VLOOKUP(A2536,'Orçamento Sintético'!$A:$H,4,0)</f>
        <v>Copia da ORSE (7723) - RACK-TEL fechado 19" 44U profundidade 870mm, fab. Triunfo modelo RKS44U, incluindo switches, patch panels, voice panels e cabeamento</v>
      </c>
      <c r="E2536" s="67" t="str">
        <f>VLOOKUP(A2536,'Orçamento Sintético'!$A:$H,5,0)</f>
        <v>un</v>
      </c>
      <c r="F2536" s="113"/>
      <c r="G2536" s="114"/>
      <c r="H2536" s="116">
        <f>SUM(H2537:H2545)</f>
        <v>23877.469999999998</v>
      </c>
    </row>
    <row r="2537" spans="1:8" x14ac:dyDescent="0.2">
      <c r="A2537" s="13" t="str">
        <f>VLOOKUP(B2537,'Insumos e Serviços'!$A:$F,3,0)</f>
        <v>Composição</v>
      </c>
      <c r="B2537" s="12" t="s">
        <v>1703</v>
      </c>
      <c r="C2537" s="12" t="str">
        <f>VLOOKUP(B2537,'Insumos e Serviços'!$A:$F,2,0)</f>
        <v>SINAPI</v>
      </c>
      <c r="D2537" s="13" t="str">
        <f>VLOOKUP(B2537,'Insumos e Serviços'!$A:$F,4,0)</f>
        <v>ENGENHEIRO ELETRICISTA COM ENCARGOS COMPLEMENTARES</v>
      </c>
      <c r="E2537" s="12" t="str">
        <f>VLOOKUP(B2537,'Insumos e Serviços'!$A:$F,5,0)</f>
        <v>H</v>
      </c>
      <c r="F2537" s="66">
        <v>4</v>
      </c>
      <c r="G2537" s="15">
        <f>VLOOKUP(B2537,'Insumos e Serviços'!$A:$F,6,0)</f>
        <v>110.31</v>
      </c>
      <c r="H2537" s="15">
        <f t="shared" ref="H2537:H2545" si="333">TRUNC(F2537*G2537,2)</f>
        <v>441.24</v>
      </c>
    </row>
    <row r="2538" spans="1:8" x14ac:dyDescent="0.2">
      <c r="A2538" s="13" t="str">
        <f>VLOOKUP(B2538,'Insumos e Serviços'!$A:$F,3,0)</f>
        <v>Composição</v>
      </c>
      <c r="B2538" s="12" t="s">
        <v>3406</v>
      </c>
      <c r="C2538" s="12" t="str">
        <f>VLOOKUP(B2538,'Insumos e Serviços'!$A:$F,2,0)</f>
        <v>SINAPI</v>
      </c>
      <c r="D2538" s="13" t="str">
        <f>VLOOKUP(B2538,'Insumos e Serviços'!$A:$F,4,0)</f>
        <v>MONTADOR ELETROMECÃNICO COM ENCARGOS COMPLEMENTARES</v>
      </c>
      <c r="E2538" s="12" t="str">
        <f>VLOOKUP(B2538,'Insumos e Serviços'!$A:$F,5,0)</f>
        <v>H</v>
      </c>
      <c r="F2538" s="66">
        <v>16</v>
      </c>
      <c r="G2538" s="15">
        <f>VLOOKUP(B2538,'Insumos e Serviços'!$A:$F,6,0)</f>
        <v>24.28</v>
      </c>
      <c r="H2538" s="15">
        <f t="shared" si="333"/>
        <v>388.48</v>
      </c>
    </row>
    <row r="2539" spans="1:8" x14ac:dyDescent="0.2">
      <c r="A2539" s="13" t="str">
        <f>VLOOKUP(B2539,'Insumos e Serviços'!$A:$F,3,0)</f>
        <v>Composição</v>
      </c>
      <c r="B2539" s="12" t="s">
        <v>3404</v>
      </c>
      <c r="C2539" s="12" t="str">
        <f>VLOOKUP(B2539,'Insumos e Serviços'!$A:$F,2,0)</f>
        <v>SINAPI</v>
      </c>
      <c r="D2539" s="13" t="str">
        <f>VLOOKUP(B2539,'Insumos e Serviços'!$A:$F,4,0)</f>
        <v>AJUDANTE ESPECIALIZADO COM ENCARGOS COMPLEMENTARES</v>
      </c>
      <c r="E2539" s="12" t="str">
        <f>VLOOKUP(B2539,'Insumos e Serviços'!$A:$F,5,0)</f>
        <v>H</v>
      </c>
      <c r="F2539" s="66">
        <v>16</v>
      </c>
      <c r="G2539" s="15">
        <f>VLOOKUP(B2539,'Insumos e Serviços'!$A:$F,6,0)</f>
        <v>20.39</v>
      </c>
      <c r="H2539" s="15">
        <f t="shared" si="333"/>
        <v>326.24</v>
      </c>
    </row>
    <row r="2540" spans="1:8" x14ac:dyDescent="0.2">
      <c r="A2540" s="13" t="str">
        <f>VLOOKUP(B2540,'Insumos e Serviços'!$A:$F,3,0)</f>
        <v>Insumo</v>
      </c>
      <c r="B2540" s="12" t="s">
        <v>2294</v>
      </c>
      <c r="C2540" s="12" t="str">
        <f>VLOOKUP(B2540,'Insumos e Serviços'!$A:$F,2,0)</f>
        <v>SINAPI</v>
      </c>
      <c r="D2540" s="13" t="str">
        <f>VLOOKUP(B2540,'Insumos e Serviços'!$A:$F,4,0)</f>
        <v>ABRACADEIRA DE NYLON PARA AMARRACAO DE CABOS, COMPRIMENTO DE 100 X 2,5 MM</v>
      </c>
      <c r="E2540" s="12" t="str">
        <f>VLOOKUP(B2540,'Insumos e Serviços'!$A:$F,5,0)</f>
        <v>UN</v>
      </c>
      <c r="F2540" s="66">
        <v>200</v>
      </c>
      <c r="G2540" s="15">
        <f>VLOOKUP(B2540,'Insumos e Serviços'!$A:$F,6,0)</f>
        <v>0.04</v>
      </c>
      <c r="H2540" s="15">
        <f t="shared" si="333"/>
        <v>8</v>
      </c>
    </row>
    <row r="2541" spans="1:8" ht="45" x14ac:dyDescent="0.2">
      <c r="A2541" s="13" t="str">
        <f>VLOOKUP(B2541,'Insumos e Serviços'!$A:$F,3,0)</f>
        <v>Insumo</v>
      </c>
      <c r="B2541" s="12" t="s">
        <v>2968</v>
      </c>
      <c r="C2541" s="12" t="str">
        <f>VLOOKUP(B2541,'Insumos e Serviços'!$A:$F,2,0)</f>
        <v>Próprio</v>
      </c>
      <c r="D2541" s="13" t="str">
        <f>VLOOKUP(B2541,'Insumos e Serviços'!$A:$F,4,0)</f>
        <v>Rack fechado 19" 44U profundidade 870mm com porta de vidro temperado dotado de ângulo de abertura de 180°, laterais removíveis com chave, teto com aletas e ventilação forçada (incluindo exaustores), conjunto de rodas e régua de tomadas, pintura epóxi-pó na cor preta, completo, fabricante Triunfo modelo RKS44U</v>
      </c>
      <c r="E2541" s="12" t="str">
        <f>VLOOKUP(B2541,'Insumos e Serviços'!$A:$F,5,0)</f>
        <v>un</v>
      </c>
      <c r="F2541" s="66">
        <v>1</v>
      </c>
      <c r="G2541" s="15">
        <f>VLOOKUP(B2541,'Insumos e Serviços'!$A:$F,6,0)</f>
        <v>2393</v>
      </c>
      <c r="H2541" s="15">
        <f t="shared" si="333"/>
        <v>2393</v>
      </c>
    </row>
    <row r="2542" spans="1:8" x14ac:dyDescent="0.2">
      <c r="A2542" s="13" t="str">
        <f>VLOOKUP(B2542,'Insumos e Serviços'!$A:$F,3,0)</f>
        <v>Insumo</v>
      </c>
      <c r="B2542" s="12" t="s">
        <v>3196</v>
      </c>
      <c r="C2542" s="12" t="str">
        <f>VLOOKUP(B2542,'Insumos e Serviços'!$A:$F,2,0)</f>
        <v>Próprio</v>
      </c>
      <c r="D2542" s="13" t="str">
        <f>VLOOKUP(B2542,'Insumos e Serviços'!$A:$F,4,0)</f>
        <v>Voice Panel carregado 1U de 50 posições, largura 480mm, fab. Furukawa, cód. 35050200</v>
      </c>
      <c r="E2542" s="12" t="str">
        <f>VLOOKUP(B2542,'Insumos e Serviços'!$A:$F,5,0)</f>
        <v>un</v>
      </c>
      <c r="F2542" s="66">
        <v>14</v>
      </c>
      <c r="G2542" s="15">
        <f>VLOOKUP(B2542,'Insumos e Serviços'!$A:$F,6,0)</f>
        <v>796.26</v>
      </c>
      <c r="H2542" s="15">
        <f t="shared" si="333"/>
        <v>11147.64</v>
      </c>
    </row>
    <row r="2543" spans="1:8" x14ac:dyDescent="0.2">
      <c r="A2543" s="13" t="str">
        <f>VLOOKUP(B2543,'Insumos e Serviços'!$A:$F,3,0)</f>
        <v>Insumo</v>
      </c>
      <c r="B2543" s="12" t="s">
        <v>2864</v>
      </c>
      <c r="C2543" s="12" t="str">
        <f>VLOOKUP(B2543,'Insumos e Serviços'!$A:$F,2,0)</f>
        <v>SINAPI</v>
      </c>
      <c r="D2543" s="13" t="str">
        <f>VLOOKUP(B2543,'Insumos e Serviços'!$A:$F,4,0)</f>
        <v>CABO TELEFONICO CI 50, 50 PARES, USO INTERNO</v>
      </c>
      <c r="E2543" s="12" t="str">
        <f>VLOOKUP(B2543,'Insumos e Serviços'!$A:$F,5,0)</f>
        <v>M</v>
      </c>
      <c r="F2543" s="66">
        <v>10.5</v>
      </c>
      <c r="G2543" s="15">
        <f>VLOOKUP(B2543,'Insumos e Serviços'!$A:$F,6,0)</f>
        <v>29.26</v>
      </c>
      <c r="H2543" s="15">
        <f t="shared" si="333"/>
        <v>307.23</v>
      </c>
    </row>
    <row r="2544" spans="1:8" x14ac:dyDescent="0.2">
      <c r="A2544" s="13" t="str">
        <f>VLOOKUP(B2544,'Insumos e Serviços'!$A:$F,3,0)</f>
        <v>Insumo</v>
      </c>
      <c r="B2544" s="12" t="s">
        <v>3214</v>
      </c>
      <c r="C2544" s="12" t="str">
        <f>VLOOKUP(B2544,'Insumos e Serviços'!$A:$F,2,0)</f>
        <v>SINAPI</v>
      </c>
      <c r="D2544" s="13" t="str">
        <f>VLOOKUP(B2544,'Insumos e Serviços'!$A:$F,4,0)</f>
        <v>PATCH CORD, CATEGORIA 6, EXTENSAO DE 2,50 M</v>
      </c>
      <c r="E2544" s="12" t="str">
        <f>VLOOKUP(B2544,'Insumos e Serviços'!$A:$F,5,0)</f>
        <v>UN</v>
      </c>
      <c r="F2544" s="66">
        <v>350</v>
      </c>
      <c r="G2544" s="15">
        <f>VLOOKUP(B2544,'Insumos e Serviços'!$A:$F,6,0)</f>
        <v>20.059999999999999</v>
      </c>
      <c r="H2544" s="15">
        <f t="shared" si="333"/>
        <v>7021</v>
      </c>
    </row>
    <row r="2545" spans="1:8" ht="23.25" thickBot="1" x14ac:dyDescent="0.25">
      <c r="A2545" s="13" t="str">
        <f>VLOOKUP(B2545,'Insumos e Serviços'!$A:$F,3,0)</f>
        <v>Insumo</v>
      </c>
      <c r="B2545" s="12" t="s">
        <v>3026</v>
      </c>
      <c r="C2545" s="12" t="str">
        <f>VLOOKUP(B2545,'Insumos e Serviços'!$A:$F,2,0)</f>
        <v>Próprio</v>
      </c>
      <c r="D2545" s="13" t="str">
        <f>VLOOKUP(B2545,'Insumos e Serviços'!$A:$F,4,0)</f>
        <v>Guia de cabos horizontal fechado 1U, compatível rack 19", em aço SAE 1020 acabado com pintura epóxi-pó preta, fab. Furukawa, cód. 35150033</v>
      </c>
      <c r="E2545" s="12" t="str">
        <f>VLOOKUP(B2545,'Insumos e Serviços'!$A:$F,5,0)</f>
        <v>un</v>
      </c>
      <c r="F2545" s="66">
        <v>16</v>
      </c>
      <c r="G2545" s="15">
        <f>VLOOKUP(B2545,'Insumos e Serviços'!$A:$F,6,0)</f>
        <v>115.29</v>
      </c>
      <c r="H2545" s="15">
        <f t="shared" si="333"/>
        <v>1844.64</v>
      </c>
    </row>
    <row r="2546" spans="1:8" ht="15" thickTop="1" x14ac:dyDescent="0.2">
      <c r="A2546" s="54"/>
      <c r="B2546" s="79"/>
      <c r="C2546" s="54"/>
      <c r="D2546" s="54"/>
      <c r="E2546" s="54"/>
      <c r="F2546" s="54"/>
      <c r="G2546" s="54"/>
      <c r="H2546" s="54"/>
    </row>
    <row r="2547" spans="1:8" ht="33.75" x14ac:dyDescent="0.2">
      <c r="A2547" s="68" t="s">
        <v>1711</v>
      </c>
      <c r="B2547" s="67" t="str">
        <f>VLOOKUP(A2547,'Orçamento Sintético'!$A:$H,2,0)</f>
        <v xml:space="preserve"> MPDFT0426 </v>
      </c>
      <c r="C2547" s="67" t="str">
        <f>VLOOKUP(A2547,'Orçamento Sintético'!$A:$H,3,0)</f>
        <v>Próprio</v>
      </c>
      <c r="D2547" s="68" t="str">
        <f>VLOOKUP(A2547,'Orçamento Sintético'!$A:$H,4,0)</f>
        <v>Copia da ORSE (7723) - RACK-DV-1S fechado 19" 44U profundidade 870mm, fab. Triunfo modelo RKS44U, incluindo switches, patch panels, voice panels e cabeamento</v>
      </c>
      <c r="E2547" s="67" t="str">
        <f>VLOOKUP(A2547,'Orçamento Sintético'!$A:$H,5,0)</f>
        <v>un</v>
      </c>
      <c r="F2547" s="113"/>
      <c r="G2547" s="114"/>
      <c r="H2547" s="116">
        <f>SUM(H2548:H2559)</f>
        <v>69748.249999999985</v>
      </c>
    </row>
    <row r="2548" spans="1:8" x14ac:dyDescent="0.2">
      <c r="A2548" s="13" t="str">
        <f>VLOOKUP(B2548,'Insumos e Serviços'!$A:$F,3,0)</f>
        <v>Composição</v>
      </c>
      <c r="B2548" s="12" t="s">
        <v>1703</v>
      </c>
      <c r="C2548" s="12" t="str">
        <f>VLOOKUP(B2548,'Insumos e Serviços'!$A:$F,2,0)</f>
        <v>SINAPI</v>
      </c>
      <c r="D2548" s="13" t="str">
        <f>VLOOKUP(B2548,'Insumos e Serviços'!$A:$F,4,0)</f>
        <v>ENGENHEIRO ELETRICISTA COM ENCARGOS COMPLEMENTARES</v>
      </c>
      <c r="E2548" s="12" t="str">
        <f>VLOOKUP(B2548,'Insumos e Serviços'!$A:$F,5,0)</f>
        <v>H</v>
      </c>
      <c r="F2548" s="66">
        <v>4</v>
      </c>
      <c r="G2548" s="15">
        <f>VLOOKUP(B2548,'Insumos e Serviços'!$A:$F,6,0)</f>
        <v>110.31</v>
      </c>
      <c r="H2548" s="15">
        <f t="shared" ref="H2548:H2559" si="334">TRUNC(F2548*G2548,2)</f>
        <v>441.24</v>
      </c>
    </row>
    <row r="2549" spans="1:8" x14ac:dyDescent="0.2">
      <c r="A2549" s="13" t="str">
        <f>VLOOKUP(B2549,'Insumos e Serviços'!$A:$F,3,0)</f>
        <v>Composição</v>
      </c>
      <c r="B2549" s="12" t="s">
        <v>3406</v>
      </c>
      <c r="C2549" s="12" t="str">
        <f>VLOOKUP(B2549,'Insumos e Serviços'!$A:$F,2,0)</f>
        <v>SINAPI</v>
      </c>
      <c r="D2549" s="13" t="str">
        <f>VLOOKUP(B2549,'Insumos e Serviços'!$A:$F,4,0)</f>
        <v>MONTADOR ELETROMECÃNICO COM ENCARGOS COMPLEMENTARES</v>
      </c>
      <c r="E2549" s="12" t="str">
        <f>VLOOKUP(B2549,'Insumos e Serviços'!$A:$F,5,0)</f>
        <v>H</v>
      </c>
      <c r="F2549" s="66">
        <v>64</v>
      </c>
      <c r="G2549" s="15">
        <f>VLOOKUP(B2549,'Insumos e Serviços'!$A:$F,6,0)</f>
        <v>24.28</v>
      </c>
      <c r="H2549" s="15">
        <f t="shared" si="334"/>
        <v>1553.92</v>
      </c>
    </row>
    <row r="2550" spans="1:8" x14ac:dyDescent="0.2">
      <c r="A2550" s="13" t="str">
        <f>VLOOKUP(B2550,'Insumos e Serviços'!$A:$F,3,0)</f>
        <v>Composição</v>
      </c>
      <c r="B2550" s="12" t="s">
        <v>3404</v>
      </c>
      <c r="C2550" s="12" t="str">
        <f>VLOOKUP(B2550,'Insumos e Serviços'!$A:$F,2,0)</f>
        <v>SINAPI</v>
      </c>
      <c r="D2550" s="13" t="str">
        <f>VLOOKUP(B2550,'Insumos e Serviços'!$A:$F,4,0)</f>
        <v>AJUDANTE ESPECIALIZADO COM ENCARGOS COMPLEMENTARES</v>
      </c>
      <c r="E2550" s="12" t="str">
        <f>VLOOKUP(B2550,'Insumos e Serviços'!$A:$F,5,0)</f>
        <v>H</v>
      </c>
      <c r="F2550" s="66">
        <v>64</v>
      </c>
      <c r="G2550" s="15">
        <f>VLOOKUP(B2550,'Insumos e Serviços'!$A:$F,6,0)</f>
        <v>20.39</v>
      </c>
      <c r="H2550" s="15">
        <f t="shared" si="334"/>
        <v>1304.96</v>
      </c>
    </row>
    <row r="2551" spans="1:8" x14ac:dyDescent="0.2">
      <c r="A2551" s="13" t="str">
        <f>VLOOKUP(B2551,'Insumos e Serviços'!$A:$F,3,0)</f>
        <v>Insumo</v>
      </c>
      <c r="B2551" s="12" t="s">
        <v>2294</v>
      </c>
      <c r="C2551" s="12" t="str">
        <f>VLOOKUP(B2551,'Insumos e Serviços'!$A:$F,2,0)</f>
        <v>SINAPI</v>
      </c>
      <c r="D2551" s="13" t="str">
        <f>VLOOKUP(B2551,'Insumos e Serviços'!$A:$F,4,0)</f>
        <v>ABRACADEIRA DE NYLON PARA AMARRACAO DE CABOS, COMPRIMENTO DE 100 X 2,5 MM</v>
      </c>
      <c r="E2551" s="12" t="str">
        <f>VLOOKUP(B2551,'Insumos e Serviços'!$A:$F,5,0)</f>
        <v>UN</v>
      </c>
      <c r="F2551" s="66">
        <v>200</v>
      </c>
      <c r="G2551" s="15">
        <f>VLOOKUP(B2551,'Insumos e Serviços'!$A:$F,6,0)</f>
        <v>0.04</v>
      </c>
      <c r="H2551" s="15">
        <f t="shared" si="334"/>
        <v>8</v>
      </c>
    </row>
    <row r="2552" spans="1:8" ht="45" x14ac:dyDescent="0.2">
      <c r="A2552" s="13" t="str">
        <f>VLOOKUP(B2552,'Insumos e Serviços'!$A:$F,3,0)</f>
        <v>Insumo</v>
      </c>
      <c r="B2552" s="12" t="s">
        <v>2968</v>
      </c>
      <c r="C2552" s="12" t="str">
        <f>VLOOKUP(B2552,'Insumos e Serviços'!$A:$F,2,0)</f>
        <v>Próprio</v>
      </c>
      <c r="D2552" s="13" t="str">
        <f>VLOOKUP(B2552,'Insumos e Serviços'!$A:$F,4,0)</f>
        <v>Rack fechado 19" 44U profundidade 870mm com porta de vidro temperado dotado de ângulo de abertura de 180°, laterais removíveis com chave, teto com aletas e ventilação forçada (incluindo exaustores), conjunto de rodas e régua de tomadas, pintura epóxi-pó na cor preta, completo, fabricante Triunfo modelo RKS44U</v>
      </c>
      <c r="E2552" s="12" t="str">
        <f>VLOOKUP(B2552,'Insumos e Serviços'!$A:$F,5,0)</f>
        <v>un</v>
      </c>
      <c r="F2552" s="66">
        <v>1</v>
      </c>
      <c r="G2552" s="15">
        <f>VLOOKUP(B2552,'Insumos e Serviços'!$A:$F,6,0)</f>
        <v>2393</v>
      </c>
      <c r="H2552" s="15">
        <f t="shared" si="334"/>
        <v>2393</v>
      </c>
    </row>
    <row r="2553" spans="1:8" x14ac:dyDescent="0.2">
      <c r="A2553" s="13" t="str">
        <f>VLOOKUP(B2553,'Insumos e Serviços'!$A:$F,3,0)</f>
        <v>Insumo</v>
      </c>
      <c r="B2553" s="12" t="s">
        <v>3196</v>
      </c>
      <c r="C2553" s="12" t="str">
        <f>VLOOKUP(B2553,'Insumos e Serviços'!$A:$F,2,0)</f>
        <v>Próprio</v>
      </c>
      <c r="D2553" s="13" t="str">
        <f>VLOOKUP(B2553,'Insumos e Serviços'!$A:$F,4,0)</f>
        <v>Voice Panel carregado 1U de 50 posições, largura 480mm, fab. Furukawa, cód. 35050200</v>
      </c>
      <c r="E2553" s="12" t="str">
        <f>VLOOKUP(B2553,'Insumos e Serviços'!$A:$F,5,0)</f>
        <v>un</v>
      </c>
      <c r="F2553" s="66">
        <v>1</v>
      </c>
      <c r="G2553" s="15">
        <f>VLOOKUP(B2553,'Insumos e Serviços'!$A:$F,6,0)</f>
        <v>796.26</v>
      </c>
      <c r="H2553" s="15">
        <f t="shared" si="334"/>
        <v>796.26</v>
      </c>
    </row>
    <row r="2554" spans="1:8" x14ac:dyDescent="0.2">
      <c r="A2554" s="13" t="str">
        <f>VLOOKUP(B2554,'Insumos e Serviços'!$A:$F,3,0)</f>
        <v>Insumo</v>
      </c>
      <c r="B2554" s="12" t="s">
        <v>2864</v>
      </c>
      <c r="C2554" s="12" t="str">
        <f>VLOOKUP(B2554,'Insumos e Serviços'!$A:$F,2,0)</f>
        <v>SINAPI</v>
      </c>
      <c r="D2554" s="13" t="str">
        <f>VLOOKUP(B2554,'Insumos e Serviços'!$A:$F,4,0)</f>
        <v>CABO TELEFONICO CI 50, 50 PARES, USO INTERNO</v>
      </c>
      <c r="E2554" s="12" t="str">
        <f>VLOOKUP(B2554,'Insumos e Serviços'!$A:$F,5,0)</f>
        <v>M</v>
      </c>
      <c r="F2554" s="66">
        <v>1.5</v>
      </c>
      <c r="G2554" s="15">
        <f>VLOOKUP(B2554,'Insumos e Serviços'!$A:$F,6,0)</f>
        <v>29.26</v>
      </c>
      <c r="H2554" s="15">
        <f t="shared" si="334"/>
        <v>43.89</v>
      </c>
    </row>
    <row r="2555" spans="1:8" x14ac:dyDescent="0.2">
      <c r="A2555" s="13" t="str">
        <f>VLOOKUP(B2555,'Insumos e Serviços'!$A:$F,3,0)</f>
        <v>Insumo</v>
      </c>
      <c r="B2555" s="12" t="s">
        <v>3214</v>
      </c>
      <c r="C2555" s="12" t="str">
        <f>VLOOKUP(B2555,'Insumos e Serviços'!$A:$F,2,0)</f>
        <v>SINAPI</v>
      </c>
      <c r="D2555" s="13" t="str">
        <f>VLOOKUP(B2555,'Insumos e Serviços'!$A:$F,4,0)</f>
        <v>PATCH CORD, CATEGORIA 6, EXTENSAO DE 2,50 M</v>
      </c>
      <c r="E2555" s="12" t="str">
        <f>VLOOKUP(B2555,'Insumos e Serviços'!$A:$F,5,0)</f>
        <v>UN</v>
      </c>
      <c r="F2555" s="66">
        <v>56</v>
      </c>
      <c r="G2555" s="15">
        <f>VLOOKUP(B2555,'Insumos e Serviços'!$A:$F,6,0)</f>
        <v>20.059999999999999</v>
      </c>
      <c r="H2555" s="15">
        <f t="shared" si="334"/>
        <v>1123.3599999999999</v>
      </c>
    </row>
    <row r="2556" spans="1:8" ht="22.5" x14ac:dyDescent="0.2">
      <c r="A2556" s="13" t="str">
        <f>VLOOKUP(B2556,'Insumos e Serviços'!$A:$F,3,0)</f>
        <v>Insumo</v>
      </c>
      <c r="B2556" s="12" t="s">
        <v>3026</v>
      </c>
      <c r="C2556" s="12" t="str">
        <f>VLOOKUP(B2556,'Insumos e Serviços'!$A:$F,2,0)</f>
        <v>Próprio</v>
      </c>
      <c r="D2556" s="13" t="str">
        <f>VLOOKUP(B2556,'Insumos e Serviços'!$A:$F,4,0)</f>
        <v>Guia de cabos horizontal fechado 1U, compatível rack 19", em aço SAE 1020 acabado com pintura epóxi-pó preta, fab. Furukawa, cód. 35150033</v>
      </c>
      <c r="E2556" s="12" t="str">
        <f>VLOOKUP(B2556,'Insumos e Serviços'!$A:$F,5,0)</f>
        <v>un</v>
      </c>
      <c r="F2556" s="66">
        <v>13</v>
      </c>
      <c r="G2556" s="15">
        <f>VLOOKUP(B2556,'Insumos e Serviços'!$A:$F,6,0)</f>
        <v>115.29</v>
      </c>
      <c r="H2556" s="15">
        <f t="shared" si="334"/>
        <v>1498.77</v>
      </c>
    </row>
    <row r="2557" spans="1:8" ht="33.75" x14ac:dyDescent="0.2">
      <c r="A2557" s="13" t="str">
        <f>VLOOKUP(B2557,'Insumos e Serviços'!$A:$F,3,0)</f>
        <v>Insumo</v>
      </c>
      <c r="B2557" s="12" t="s">
        <v>3311</v>
      </c>
      <c r="C2557" s="12" t="str">
        <f>VLOOKUP(B2557,'Insumos e Serviços'!$A:$F,2,0)</f>
        <v>Próprio</v>
      </c>
      <c r="D2557" s="13" t="str">
        <f>VLOOKUP(B2557,'Insumos e Serviços'!$A:$F,4,0)</f>
        <v>Switch 24 portas gerenciável, empilhável em no mínimo 6 unidades em 10Gbps, alimentação autovolt, 100~240Vac 60Hz, altura 1U, características L2, ACL, QoS, obrigatoriamente com PoE, fab. D-LINK modelo DGS-3120-24PC</v>
      </c>
      <c r="E2557" s="12" t="str">
        <f>VLOOKUP(B2557,'Insumos e Serviços'!$A:$F,5,0)</f>
        <v>un</v>
      </c>
      <c r="F2557" s="66">
        <v>5</v>
      </c>
      <c r="G2557" s="15">
        <f>VLOOKUP(B2557,'Insumos e Serviços'!$A:$F,6,0)</f>
        <v>11366.94</v>
      </c>
      <c r="H2557" s="15">
        <f t="shared" si="334"/>
        <v>56834.7</v>
      </c>
    </row>
    <row r="2558" spans="1:8" x14ac:dyDescent="0.2">
      <c r="A2558" s="13" t="str">
        <f>VLOOKUP(B2558,'Insumos e Serviços'!$A:$F,3,0)</f>
        <v>Insumo</v>
      </c>
      <c r="B2558" s="12" t="s">
        <v>2807</v>
      </c>
      <c r="C2558" s="12" t="str">
        <f>VLOOKUP(B2558,'Insumos e Serviços'!$A:$F,2,0)</f>
        <v>SINAPI</v>
      </c>
      <c r="D2558" s="13" t="str">
        <f>VLOOKUP(B2558,'Insumos e Serviços'!$A:$F,4,0)</f>
        <v>PATCH PANEL, 24 PORTAS, CATEGORIA 6, COM RACKS DE 19" E 1 U DE ALTURA</v>
      </c>
      <c r="E2558" s="12" t="str">
        <f>VLOOKUP(B2558,'Insumos e Serviços'!$A:$F,5,0)</f>
        <v>UN</v>
      </c>
      <c r="F2558" s="66">
        <v>5</v>
      </c>
      <c r="G2558" s="15">
        <f>VLOOKUP(B2558,'Insumos e Serviços'!$A:$F,6,0)</f>
        <v>330.99</v>
      </c>
      <c r="H2558" s="15">
        <f t="shared" si="334"/>
        <v>1654.95</v>
      </c>
    </row>
    <row r="2559" spans="1:8" ht="15" thickBot="1" x14ac:dyDescent="0.25">
      <c r="A2559" s="13" t="str">
        <f>VLOOKUP(B2559,'Insumos e Serviços'!$A:$F,3,0)</f>
        <v>Insumo</v>
      </c>
      <c r="B2559" s="12" t="s">
        <v>3261</v>
      </c>
      <c r="C2559" s="12" t="str">
        <f>VLOOKUP(B2559,'Insumos e Serviços'!$A:$F,2,0)</f>
        <v>SINAPI</v>
      </c>
      <c r="D2559" s="13" t="str">
        <f>VLOOKUP(B2559,'Insumos e Serviços'!$A:$F,4,0)</f>
        <v>CONECTOR FEMEA RJ - 45, CATEGORIA 6</v>
      </c>
      <c r="E2559" s="12" t="str">
        <f>VLOOKUP(B2559,'Insumos e Serviços'!$A:$F,5,0)</f>
        <v>UN</v>
      </c>
      <c r="F2559" s="66">
        <v>120</v>
      </c>
      <c r="G2559" s="15">
        <f>VLOOKUP(B2559,'Insumos e Serviços'!$A:$F,6,0)</f>
        <v>17.46</v>
      </c>
      <c r="H2559" s="15">
        <f t="shared" si="334"/>
        <v>2095.1999999999998</v>
      </c>
    </row>
    <row r="2560" spans="1:8" ht="15" thickTop="1" x14ac:dyDescent="0.2">
      <c r="A2560" s="54"/>
      <c r="B2560" s="79"/>
      <c r="C2560" s="54"/>
      <c r="D2560" s="54"/>
      <c r="E2560" s="54"/>
      <c r="F2560" s="54"/>
      <c r="G2560" s="54"/>
      <c r="H2560" s="54"/>
    </row>
    <row r="2561" spans="1:8" ht="33.75" x14ac:dyDescent="0.2">
      <c r="A2561" s="68" t="s">
        <v>1714</v>
      </c>
      <c r="B2561" s="67" t="str">
        <f>VLOOKUP(A2561,'Orçamento Sintético'!$A:$H,2,0)</f>
        <v xml:space="preserve"> MPDFT0427 </v>
      </c>
      <c r="C2561" s="67" t="str">
        <f>VLOOKUP(A2561,'Orçamento Sintético'!$A:$H,3,0)</f>
        <v>Próprio</v>
      </c>
      <c r="D2561" s="68" t="str">
        <f>VLOOKUP(A2561,'Orçamento Sintético'!$A:$H,4,0)</f>
        <v>Copia da ORSE (7723) - RACK-DV-TE fechado 19" 32U profundidade 870mm, fab. Triunfo modelo RKS32U, incluindo switches, patch panels, voice panels e cabeamento</v>
      </c>
      <c r="E2561" s="67" t="str">
        <f>VLOOKUP(A2561,'Orçamento Sintético'!$A:$H,5,0)</f>
        <v>un</v>
      </c>
      <c r="F2561" s="113"/>
      <c r="G2561" s="114"/>
      <c r="H2561" s="116">
        <f>SUM(H2562:H2573)</f>
        <v>43620.78</v>
      </c>
    </row>
    <row r="2562" spans="1:8" x14ac:dyDescent="0.2">
      <c r="A2562" s="13" t="str">
        <f>VLOOKUP(B2562,'Insumos e Serviços'!$A:$F,3,0)</f>
        <v>Composição</v>
      </c>
      <c r="B2562" s="12" t="s">
        <v>1703</v>
      </c>
      <c r="C2562" s="12" t="str">
        <f>VLOOKUP(B2562,'Insumos e Serviços'!$A:$F,2,0)</f>
        <v>SINAPI</v>
      </c>
      <c r="D2562" s="13" t="str">
        <f>VLOOKUP(B2562,'Insumos e Serviços'!$A:$F,4,0)</f>
        <v>ENGENHEIRO ELETRICISTA COM ENCARGOS COMPLEMENTARES</v>
      </c>
      <c r="E2562" s="12" t="str">
        <f>VLOOKUP(B2562,'Insumos e Serviços'!$A:$F,5,0)</f>
        <v>H</v>
      </c>
      <c r="F2562" s="66">
        <v>9</v>
      </c>
      <c r="G2562" s="15">
        <f>VLOOKUP(B2562,'Insumos e Serviços'!$A:$F,6,0)</f>
        <v>110.31</v>
      </c>
      <c r="H2562" s="15">
        <f t="shared" ref="H2562:H2573" si="335">TRUNC(F2562*G2562,2)</f>
        <v>992.79</v>
      </c>
    </row>
    <row r="2563" spans="1:8" x14ac:dyDescent="0.2">
      <c r="A2563" s="13" t="str">
        <f>VLOOKUP(B2563,'Insumos e Serviços'!$A:$F,3,0)</f>
        <v>Composição</v>
      </c>
      <c r="B2563" s="12" t="s">
        <v>3406</v>
      </c>
      <c r="C2563" s="12" t="str">
        <f>VLOOKUP(B2563,'Insumos e Serviços'!$A:$F,2,0)</f>
        <v>SINAPI</v>
      </c>
      <c r="D2563" s="13" t="str">
        <f>VLOOKUP(B2563,'Insumos e Serviços'!$A:$F,4,0)</f>
        <v>MONTADOR ELETROMECÃNICO COM ENCARGOS COMPLEMENTARES</v>
      </c>
      <c r="E2563" s="12" t="str">
        <f>VLOOKUP(B2563,'Insumos e Serviços'!$A:$F,5,0)</f>
        <v>H</v>
      </c>
      <c r="F2563" s="66">
        <v>23</v>
      </c>
      <c r="G2563" s="15">
        <f>VLOOKUP(B2563,'Insumos e Serviços'!$A:$F,6,0)</f>
        <v>24.28</v>
      </c>
      <c r="H2563" s="15">
        <f t="shared" si="335"/>
        <v>558.44000000000005</v>
      </c>
    </row>
    <row r="2564" spans="1:8" x14ac:dyDescent="0.2">
      <c r="A2564" s="13" t="str">
        <f>VLOOKUP(B2564,'Insumos e Serviços'!$A:$F,3,0)</f>
        <v>Composição</v>
      </c>
      <c r="B2564" s="12" t="s">
        <v>3404</v>
      </c>
      <c r="C2564" s="12" t="str">
        <f>VLOOKUP(B2564,'Insumos e Serviços'!$A:$F,2,0)</f>
        <v>SINAPI</v>
      </c>
      <c r="D2564" s="13" t="str">
        <f>VLOOKUP(B2564,'Insumos e Serviços'!$A:$F,4,0)</f>
        <v>AJUDANTE ESPECIALIZADO COM ENCARGOS COMPLEMENTARES</v>
      </c>
      <c r="E2564" s="12" t="str">
        <f>VLOOKUP(B2564,'Insumos e Serviços'!$A:$F,5,0)</f>
        <v>H</v>
      </c>
      <c r="F2564" s="66">
        <v>23</v>
      </c>
      <c r="G2564" s="15">
        <f>VLOOKUP(B2564,'Insumos e Serviços'!$A:$F,6,0)</f>
        <v>20.39</v>
      </c>
      <c r="H2564" s="15">
        <f t="shared" si="335"/>
        <v>468.97</v>
      </c>
    </row>
    <row r="2565" spans="1:8" x14ac:dyDescent="0.2">
      <c r="A2565" s="13" t="str">
        <f>VLOOKUP(B2565,'Insumos e Serviços'!$A:$F,3,0)</f>
        <v>Insumo</v>
      </c>
      <c r="B2565" s="12" t="s">
        <v>2294</v>
      </c>
      <c r="C2565" s="12" t="str">
        <f>VLOOKUP(B2565,'Insumos e Serviços'!$A:$F,2,0)</f>
        <v>SINAPI</v>
      </c>
      <c r="D2565" s="13" t="str">
        <f>VLOOKUP(B2565,'Insumos e Serviços'!$A:$F,4,0)</f>
        <v>ABRACADEIRA DE NYLON PARA AMARRACAO DE CABOS, COMPRIMENTO DE 100 X 2,5 MM</v>
      </c>
      <c r="E2565" s="12" t="str">
        <f>VLOOKUP(B2565,'Insumos e Serviços'!$A:$F,5,0)</f>
        <v>UN</v>
      </c>
      <c r="F2565" s="66">
        <v>200</v>
      </c>
      <c r="G2565" s="15">
        <f>VLOOKUP(B2565,'Insumos e Serviços'!$A:$F,6,0)</f>
        <v>0.04</v>
      </c>
      <c r="H2565" s="15">
        <f t="shared" si="335"/>
        <v>8</v>
      </c>
    </row>
    <row r="2566" spans="1:8" x14ac:dyDescent="0.2">
      <c r="A2566" s="13" t="str">
        <f>VLOOKUP(B2566,'Insumos e Serviços'!$A:$F,3,0)</f>
        <v>Insumo</v>
      </c>
      <c r="B2566" s="12" t="s">
        <v>3196</v>
      </c>
      <c r="C2566" s="12" t="str">
        <f>VLOOKUP(B2566,'Insumos e Serviços'!$A:$F,2,0)</f>
        <v>Próprio</v>
      </c>
      <c r="D2566" s="13" t="str">
        <f>VLOOKUP(B2566,'Insumos e Serviços'!$A:$F,4,0)</f>
        <v>Voice Panel carregado 1U de 50 posições, largura 480mm, fab. Furukawa, cód. 35050200</v>
      </c>
      <c r="E2566" s="12" t="str">
        <f>VLOOKUP(B2566,'Insumos e Serviços'!$A:$F,5,0)</f>
        <v>un</v>
      </c>
      <c r="F2566" s="66">
        <v>3</v>
      </c>
      <c r="G2566" s="15">
        <f>VLOOKUP(B2566,'Insumos e Serviços'!$A:$F,6,0)</f>
        <v>796.26</v>
      </c>
      <c r="H2566" s="15">
        <f t="shared" si="335"/>
        <v>2388.7800000000002</v>
      </c>
    </row>
    <row r="2567" spans="1:8" x14ac:dyDescent="0.2">
      <c r="A2567" s="13" t="str">
        <f>VLOOKUP(B2567,'Insumos e Serviços'!$A:$F,3,0)</f>
        <v>Insumo</v>
      </c>
      <c r="B2567" s="12" t="s">
        <v>2864</v>
      </c>
      <c r="C2567" s="12" t="str">
        <f>VLOOKUP(B2567,'Insumos e Serviços'!$A:$F,2,0)</f>
        <v>SINAPI</v>
      </c>
      <c r="D2567" s="13" t="str">
        <f>VLOOKUP(B2567,'Insumos e Serviços'!$A:$F,4,0)</f>
        <v>CABO TELEFONICO CI 50, 50 PARES, USO INTERNO</v>
      </c>
      <c r="E2567" s="12" t="str">
        <f>VLOOKUP(B2567,'Insumos e Serviços'!$A:$F,5,0)</f>
        <v>M</v>
      </c>
      <c r="F2567" s="66">
        <v>4.5</v>
      </c>
      <c r="G2567" s="15">
        <f>VLOOKUP(B2567,'Insumos e Serviços'!$A:$F,6,0)</f>
        <v>29.26</v>
      </c>
      <c r="H2567" s="15">
        <f t="shared" si="335"/>
        <v>131.66999999999999</v>
      </c>
    </row>
    <row r="2568" spans="1:8" x14ac:dyDescent="0.2">
      <c r="A2568" s="13" t="str">
        <f>VLOOKUP(B2568,'Insumos e Serviços'!$A:$F,3,0)</f>
        <v>Insumo</v>
      </c>
      <c r="B2568" s="12" t="s">
        <v>3214</v>
      </c>
      <c r="C2568" s="12" t="str">
        <f>VLOOKUP(B2568,'Insumos e Serviços'!$A:$F,2,0)</f>
        <v>SINAPI</v>
      </c>
      <c r="D2568" s="13" t="str">
        <f>VLOOKUP(B2568,'Insumos e Serviços'!$A:$F,4,0)</f>
        <v>PATCH CORD, CATEGORIA 6, EXTENSAO DE 2,50 M</v>
      </c>
      <c r="E2568" s="12" t="str">
        <f>VLOOKUP(B2568,'Insumos e Serviços'!$A:$F,5,0)</f>
        <v>UN</v>
      </c>
      <c r="F2568" s="66">
        <v>252</v>
      </c>
      <c r="G2568" s="15">
        <f>VLOOKUP(B2568,'Insumos e Serviços'!$A:$F,6,0)</f>
        <v>20.059999999999999</v>
      </c>
      <c r="H2568" s="15">
        <f t="shared" si="335"/>
        <v>5055.12</v>
      </c>
    </row>
    <row r="2569" spans="1:8" ht="22.5" x14ac:dyDescent="0.2">
      <c r="A2569" s="13" t="str">
        <f>VLOOKUP(B2569,'Insumos e Serviços'!$A:$F,3,0)</f>
        <v>Insumo</v>
      </c>
      <c r="B2569" s="12" t="s">
        <v>3026</v>
      </c>
      <c r="C2569" s="12" t="str">
        <f>VLOOKUP(B2569,'Insumos e Serviços'!$A:$F,2,0)</f>
        <v>Próprio</v>
      </c>
      <c r="D2569" s="13" t="str">
        <f>VLOOKUP(B2569,'Insumos e Serviços'!$A:$F,4,0)</f>
        <v>Guia de cabos horizontal fechado 1U, compatível rack 19", em aço SAE 1020 acabado com pintura epóxi-pó preta, fab. Furukawa, cód. 35150033</v>
      </c>
      <c r="E2569" s="12" t="str">
        <f>VLOOKUP(B2569,'Insumos e Serviços'!$A:$F,5,0)</f>
        <v>un</v>
      </c>
      <c r="F2569" s="66">
        <v>12</v>
      </c>
      <c r="G2569" s="15">
        <f>VLOOKUP(B2569,'Insumos e Serviços'!$A:$F,6,0)</f>
        <v>115.29</v>
      </c>
      <c r="H2569" s="15">
        <f t="shared" si="335"/>
        <v>1383.48</v>
      </c>
    </row>
    <row r="2570" spans="1:8" x14ac:dyDescent="0.2">
      <c r="A2570" s="13" t="str">
        <f>VLOOKUP(B2570,'Insumos e Serviços'!$A:$F,3,0)</f>
        <v>Insumo</v>
      </c>
      <c r="B2570" s="12" t="s">
        <v>3261</v>
      </c>
      <c r="C2570" s="12" t="str">
        <f>VLOOKUP(B2570,'Insumos e Serviços'!$A:$F,2,0)</f>
        <v>SINAPI</v>
      </c>
      <c r="D2570" s="13" t="str">
        <f>VLOOKUP(B2570,'Insumos e Serviços'!$A:$F,4,0)</f>
        <v>CONECTOR FEMEA RJ - 45, CATEGORIA 6</v>
      </c>
      <c r="E2570" s="12" t="str">
        <f>VLOOKUP(B2570,'Insumos e Serviços'!$A:$F,5,0)</f>
        <v>UN</v>
      </c>
      <c r="F2570" s="66">
        <v>288</v>
      </c>
      <c r="G2570" s="15">
        <f>VLOOKUP(B2570,'Insumos e Serviços'!$A:$F,6,0)</f>
        <v>17.46</v>
      </c>
      <c r="H2570" s="15">
        <f t="shared" si="335"/>
        <v>5028.4799999999996</v>
      </c>
    </row>
    <row r="2571" spans="1:8" ht="45" x14ac:dyDescent="0.2">
      <c r="A2571" s="13" t="str">
        <f>VLOOKUP(B2571,'Insumos e Serviços'!$A:$F,3,0)</f>
        <v>Insumo</v>
      </c>
      <c r="B2571" s="12" t="s">
        <v>2933</v>
      </c>
      <c r="C2571" s="12" t="str">
        <f>VLOOKUP(B2571,'Insumos e Serviços'!$A:$F,2,0)</f>
        <v>Próprio</v>
      </c>
      <c r="D2571" s="13" t="str">
        <f>VLOOKUP(B2571,'Insumos e Serviços'!$A:$F,4,0)</f>
        <v>Rack fechado 19"  32U  870mm, porta de vidro temperado e ângulo de abertura 180º, laterais removíveis com chave, teto com aletas de ventilação forçada (incluindo exaustores), conjunto de rodas e régua de tomadas, pintura epóxi-pó na cor preta, completo, fabricante Triunfo modelo RKS32</v>
      </c>
      <c r="E2571" s="12" t="str">
        <f>VLOOKUP(B2571,'Insumos e Serviços'!$A:$F,5,0)</f>
        <v>un</v>
      </c>
      <c r="F2571" s="66">
        <v>1</v>
      </c>
      <c r="G2571" s="15">
        <f>VLOOKUP(B2571,'Insumos e Serviços'!$A:$F,6,0)</f>
        <v>2029.81</v>
      </c>
      <c r="H2571" s="15">
        <f t="shared" si="335"/>
        <v>2029.81</v>
      </c>
    </row>
    <row r="2572" spans="1:8" x14ac:dyDescent="0.2">
      <c r="A2572" s="13" t="str">
        <f>VLOOKUP(B2572,'Insumos e Serviços'!$A:$F,3,0)</f>
        <v>Insumo</v>
      </c>
      <c r="B2572" s="12" t="s">
        <v>3020</v>
      </c>
      <c r="C2572" s="12" t="str">
        <f>VLOOKUP(B2572,'Insumos e Serviços'!$A:$F,2,0)</f>
        <v>SINAPI</v>
      </c>
      <c r="D2572" s="13" t="str">
        <f>VLOOKUP(B2572,'Insumos e Serviços'!$A:$F,4,0)</f>
        <v>PATCH PANEL, 48 PORTAS, CATEGORIA 6, COM RACKS DE 19" E 2 U DE ALTURA</v>
      </c>
      <c r="E2572" s="12" t="str">
        <f>VLOOKUP(B2572,'Insumos e Serviços'!$A:$F,5,0)</f>
        <v>UN</v>
      </c>
      <c r="F2572" s="66">
        <v>6</v>
      </c>
      <c r="G2572" s="15">
        <f>VLOOKUP(B2572,'Insumos e Serviços'!$A:$F,6,0)</f>
        <v>446.35</v>
      </c>
      <c r="H2572" s="15">
        <f t="shared" si="335"/>
        <v>2678.1</v>
      </c>
    </row>
    <row r="2573" spans="1:8" ht="34.5" thickBot="1" x14ac:dyDescent="0.25">
      <c r="A2573" s="13" t="str">
        <f>VLOOKUP(B2573,'Insumos e Serviços'!$A:$F,3,0)</f>
        <v>Insumo</v>
      </c>
      <c r="B2573" s="12" t="s">
        <v>3308</v>
      </c>
      <c r="C2573" s="12" t="str">
        <f>VLOOKUP(B2573,'Insumos e Serviços'!$A:$F,2,0)</f>
        <v>Próprio</v>
      </c>
      <c r="D2573" s="13" t="str">
        <f>VLOOKUP(B2573,'Insumos e Serviços'!$A:$F,4,0)</f>
        <v>Switch 48 portas gerenciável, empilhável em no mínimo 6 unidades em 10Gbps, alimentação autovolt, 100~240Vac 60Hz, altura 1U, características L2, ACL, QoS, obrigatoriamente com PoE, fab. D-LINK modelo DGS-3120-48PC</v>
      </c>
      <c r="E2573" s="12" t="str">
        <f>VLOOKUP(B2573,'Insumos e Serviços'!$A:$F,5,0)</f>
        <v>un</v>
      </c>
      <c r="F2573" s="66">
        <v>3</v>
      </c>
      <c r="G2573" s="15">
        <f>VLOOKUP(B2573,'Insumos e Serviços'!$A:$F,6,0)</f>
        <v>7632.38</v>
      </c>
      <c r="H2573" s="15">
        <f t="shared" si="335"/>
        <v>22897.14</v>
      </c>
    </row>
    <row r="2574" spans="1:8" ht="15" thickTop="1" x14ac:dyDescent="0.2">
      <c r="A2574" s="54"/>
      <c r="B2574" s="79"/>
      <c r="C2574" s="54"/>
      <c r="D2574" s="54"/>
      <c r="E2574" s="54"/>
      <c r="F2574" s="54"/>
      <c r="G2574" s="54"/>
      <c r="H2574" s="54"/>
    </row>
    <row r="2575" spans="1:8" ht="33.75" x14ac:dyDescent="0.2">
      <c r="A2575" s="68" t="s">
        <v>1717</v>
      </c>
      <c r="B2575" s="67" t="str">
        <f>VLOOKUP(A2575,'Orçamento Sintético'!$A:$H,2,0)</f>
        <v xml:space="preserve"> MPDFT0428 </v>
      </c>
      <c r="C2575" s="67" t="str">
        <f>VLOOKUP(A2575,'Orçamento Sintético'!$A:$H,3,0)</f>
        <v>Próprio</v>
      </c>
      <c r="D2575" s="68" t="str">
        <f>VLOOKUP(A2575,'Orçamento Sintético'!$A:$H,4,0)</f>
        <v>Copia da ORSE (7723) - RACK-DV-1P fechado 19" 32U profundidade 870mm, fab. Triunfo modelo RKS32U, incluindo switches, patch panels, voice panels e cabeamento</v>
      </c>
      <c r="E2575" s="67" t="str">
        <f>VLOOKUP(A2575,'Orçamento Sintético'!$A:$H,5,0)</f>
        <v>un</v>
      </c>
      <c r="F2575" s="113"/>
      <c r="G2575" s="114"/>
      <c r="H2575" s="116">
        <f>SUM(H2576:H2587)</f>
        <v>45475.990000000005</v>
      </c>
    </row>
    <row r="2576" spans="1:8" x14ac:dyDescent="0.2">
      <c r="A2576" s="13" t="str">
        <f>VLOOKUP(B2576,'Insumos e Serviços'!$A:$F,3,0)</f>
        <v>Composição</v>
      </c>
      <c r="B2576" s="12" t="s">
        <v>1703</v>
      </c>
      <c r="C2576" s="12" t="str">
        <f>VLOOKUP(B2576,'Insumos e Serviços'!$A:$F,2,0)</f>
        <v>SINAPI</v>
      </c>
      <c r="D2576" s="13" t="str">
        <f>VLOOKUP(B2576,'Insumos e Serviços'!$A:$F,4,0)</f>
        <v>ENGENHEIRO ELETRICISTA COM ENCARGOS COMPLEMENTARES</v>
      </c>
      <c r="E2576" s="12" t="str">
        <f>VLOOKUP(B2576,'Insumos e Serviços'!$A:$F,5,0)</f>
        <v>H</v>
      </c>
      <c r="F2576" s="66">
        <v>9</v>
      </c>
      <c r="G2576" s="15">
        <f>VLOOKUP(B2576,'Insumos e Serviços'!$A:$F,6,0)</f>
        <v>110.31</v>
      </c>
      <c r="H2576" s="15">
        <f t="shared" ref="H2576:H2587" si="336">TRUNC(F2576*G2576,2)</f>
        <v>992.79</v>
      </c>
    </row>
    <row r="2577" spans="1:8" x14ac:dyDescent="0.2">
      <c r="A2577" s="13" t="str">
        <f>VLOOKUP(B2577,'Insumos e Serviços'!$A:$F,3,0)</f>
        <v>Composição</v>
      </c>
      <c r="B2577" s="12" t="s">
        <v>3406</v>
      </c>
      <c r="C2577" s="12" t="str">
        <f>VLOOKUP(B2577,'Insumos e Serviços'!$A:$F,2,0)</f>
        <v>SINAPI</v>
      </c>
      <c r="D2577" s="13" t="str">
        <f>VLOOKUP(B2577,'Insumos e Serviços'!$A:$F,4,0)</f>
        <v>MONTADOR ELETROMECÃNICO COM ENCARGOS COMPLEMENTARES</v>
      </c>
      <c r="E2577" s="12" t="str">
        <f>VLOOKUP(B2577,'Insumos e Serviços'!$A:$F,5,0)</f>
        <v>H</v>
      </c>
      <c r="F2577" s="66">
        <v>25</v>
      </c>
      <c r="G2577" s="15">
        <f>VLOOKUP(B2577,'Insumos e Serviços'!$A:$F,6,0)</f>
        <v>24.28</v>
      </c>
      <c r="H2577" s="15">
        <f t="shared" si="336"/>
        <v>607</v>
      </c>
    </row>
    <row r="2578" spans="1:8" x14ac:dyDescent="0.2">
      <c r="A2578" s="13" t="str">
        <f>VLOOKUP(B2578,'Insumos e Serviços'!$A:$F,3,0)</f>
        <v>Composição</v>
      </c>
      <c r="B2578" s="12" t="s">
        <v>3404</v>
      </c>
      <c r="C2578" s="12" t="str">
        <f>VLOOKUP(B2578,'Insumos e Serviços'!$A:$F,2,0)</f>
        <v>SINAPI</v>
      </c>
      <c r="D2578" s="13" t="str">
        <f>VLOOKUP(B2578,'Insumos e Serviços'!$A:$F,4,0)</f>
        <v>AJUDANTE ESPECIALIZADO COM ENCARGOS COMPLEMENTARES</v>
      </c>
      <c r="E2578" s="12" t="str">
        <f>VLOOKUP(B2578,'Insumos e Serviços'!$A:$F,5,0)</f>
        <v>H</v>
      </c>
      <c r="F2578" s="66">
        <v>25</v>
      </c>
      <c r="G2578" s="15">
        <f>VLOOKUP(B2578,'Insumos e Serviços'!$A:$F,6,0)</f>
        <v>20.39</v>
      </c>
      <c r="H2578" s="15">
        <f t="shared" si="336"/>
        <v>509.75</v>
      </c>
    </row>
    <row r="2579" spans="1:8" x14ac:dyDescent="0.2">
      <c r="A2579" s="13" t="str">
        <f>VLOOKUP(B2579,'Insumos e Serviços'!$A:$F,3,0)</f>
        <v>Insumo</v>
      </c>
      <c r="B2579" s="12" t="s">
        <v>2294</v>
      </c>
      <c r="C2579" s="12" t="str">
        <f>VLOOKUP(B2579,'Insumos e Serviços'!$A:$F,2,0)</f>
        <v>SINAPI</v>
      </c>
      <c r="D2579" s="13" t="str">
        <f>VLOOKUP(B2579,'Insumos e Serviços'!$A:$F,4,0)</f>
        <v>ABRACADEIRA DE NYLON PARA AMARRACAO DE CABOS, COMPRIMENTO DE 100 X 2,5 MM</v>
      </c>
      <c r="E2579" s="12" t="str">
        <f>VLOOKUP(B2579,'Insumos e Serviços'!$A:$F,5,0)</f>
        <v>UN</v>
      </c>
      <c r="F2579" s="66">
        <v>200</v>
      </c>
      <c r="G2579" s="15">
        <f>VLOOKUP(B2579,'Insumos e Serviços'!$A:$F,6,0)</f>
        <v>0.04</v>
      </c>
      <c r="H2579" s="15">
        <f t="shared" si="336"/>
        <v>8</v>
      </c>
    </row>
    <row r="2580" spans="1:8" x14ac:dyDescent="0.2">
      <c r="A2580" s="13" t="str">
        <f>VLOOKUP(B2580,'Insumos e Serviços'!$A:$F,3,0)</f>
        <v>Insumo</v>
      </c>
      <c r="B2580" s="12" t="s">
        <v>3196</v>
      </c>
      <c r="C2580" s="12" t="str">
        <f>VLOOKUP(B2580,'Insumos e Serviços'!$A:$F,2,0)</f>
        <v>Próprio</v>
      </c>
      <c r="D2580" s="13" t="str">
        <f>VLOOKUP(B2580,'Insumos e Serviços'!$A:$F,4,0)</f>
        <v>Voice Panel carregado 1U de 50 posições, largura 480mm, fab. Furukawa, cód. 35050200</v>
      </c>
      <c r="E2580" s="12" t="str">
        <f>VLOOKUP(B2580,'Insumos e Serviços'!$A:$F,5,0)</f>
        <v>un</v>
      </c>
      <c r="F2580" s="66">
        <v>3</v>
      </c>
      <c r="G2580" s="15">
        <f>VLOOKUP(B2580,'Insumos e Serviços'!$A:$F,6,0)</f>
        <v>796.26</v>
      </c>
      <c r="H2580" s="15">
        <f t="shared" si="336"/>
        <v>2388.7800000000002</v>
      </c>
    </row>
    <row r="2581" spans="1:8" x14ac:dyDescent="0.2">
      <c r="A2581" s="13" t="str">
        <f>VLOOKUP(B2581,'Insumos e Serviços'!$A:$F,3,0)</f>
        <v>Insumo</v>
      </c>
      <c r="B2581" s="12" t="s">
        <v>2864</v>
      </c>
      <c r="C2581" s="12" t="str">
        <f>VLOOKUP(B2581,'Insumos e Serviços'!$A:$F,2,0)</f>
        <v>SINAPI</v>
      </c>
      <c r="D2581" s="13" t="str">
        <f>VLOOKUP(B2581,'Insumos e Serviços'!$A:$F,4,0)</f>
        <v>CABO TELEFONICO CI 50, 50 PARES, USO INTERNO</v>
      </c>
      <c r="E2581" s="12" t="str">
        <f>VLOOKUP(B2581,'Insumos e Serviços'!$A:$F,5,0)</f>
        <v>M</v>
      </c>
      <c r="F2581" s="66">
        <v>4.5</v>
      </c>
      <c r="G2581" s="15">
        <f>VLOOKUP(B2581,'Insumos e Serviços'!$A:$F,6,0)</f>
        <v>29.26</v>
      </c>
      <c r="H2581" s="15">
        <f t="shared" si="336"/>
        <v>131.66999999999999</v>
      </c>
    </row>
    <row r="2582" spans="1:8" x14ac:dyDescent="0.2">
      <c r="A2582" s="13" t="str">
        <f>VLOOKUP(B2582,'Insumos e Serviços'!$A:$F,3,0)</f>
        <v>Insumo</v>
      </c>
      <c r="B2582" s="12" t="s">
        <v>3214</v>
      </c>
      <c r="C2582" s="12" t="str">
        <f>VLOOKUP(B2582,'Insumos e Serviços'!$A:$F,2,0)</f>
        <v>SINAPI</v>
      </c>
      <c r="D2582" s="13" t="str">
        <f>VLOOKUP(B2582,'Insumos e Serviços'!$A:$F,4,0)</f>
        <v>PATCH CORD, CATEGORIA 6, EXTENSAO DE 2,50 M</v>
      </c>
      <c r="E2582" s="12" t="str">
        <f>VLOOKUP(B2582,'Insumos e Serviços'!$A:$F,5,0)</f>
        <v>UN</v>
      </c>
      <c r="F2582" s="66">
        <v>276</v>
      </c>
      <c r="G2582" s="15">
        <f>VLOOKUP(B2582,'Insumos e Serviços'!$A:$F,6,0)</f>
        <v>20.059999999999999</v>
      </c>
      <c r="H2582" s="15">
        <f t="shared" si="336"/>
        <v>5536.56</v>
      </c>
    </row>
    <row r="2583" spans="1:8" ht="22.5" x14ac:dyDescent="0.2">
      <c r="A2583" s="13" t="str">
        <f>VLOOKUP(B2583,'Insumos e Serviços'!$A:$F,3,0)</f>
        <v>Insumo</v>
      </c>
      <c r="B2583" s="12" t="s">
        <v>3026</v>
      </c>
      <c r="C2583" s="12" t="str">
        <f>VLOOKUP(B2583,'Insumos e Serviços'!$A:$F,2,0)</f>
        <v>Próprio</v>
      </c>
      <c r="D2583" s="13" t="str">
        <f>VLOOKUP(B2583,'Insumos e Serviços'!$A:$F,4,0)</f>
        <v>Guia de cabos horizontal fechado 1U, compatível rack 19", em aço SAE 1020 acabado com pintura epóxi-pó preta, fab. Furukawa, cód. 35150033</v>
      </c>
      <c r="E2583" s="12" t="str">
        <f>VLOOKUP(B2583,'Insumos e Serviços'!$A:$F,5,0)</f>
        <v>un</v>
      </c>
      <c r="F2583" s="66">
        <v>12</v>
      </c>
      <c r="G2583" s="15">
        <f>VLOOKUP(B2583,'Insumos e Serviços'!$A:$F,6,0)</f>
        <v>115.29</v>
      </c>
      <c r="H2583" s="15">
        <f t="shared" si="336"/>
        <v>1383.48</v>
      </c>
    </row>
    <row r="2584" spans="1:8" x14ac:dyDescent="0.2">
      <c r="A2584" s="13" t="str">
        <f>VLOOKUP(B2584,'Insumos e Serviços'!$A:$F,3,0)</f>
        <v>Insumo</v>
      </c>
      <c r="B2584" s="12" t="s">
        <v>3261</v>
      </c>
      <c r="C2584" s="12" t="str">
        <f>VLOOKUP(B2584,'Insumos e Serviços'!$A:$F,2,0)</f>
        <v>SINAPI</v>
      </c>
      <c r="D2584" s="13" t="str">
        <f>VLOOKUP(B2584,'Insumos e Serviços'!$A:$F,4,0)</f>
        <v>CONECTOR FEMEA RJ - 45, CATEGORIA 6</v>
      </c>
      <c r="E2584" s="12" t="str">
        <f>VLOOKUP(B2584,'Insumos e Serviços'!$A:$F,5,0)</f>
        <v>UN</v>
      </c>
      <c r="F2584" s="66">
        <v>336</v>
      </c>
      <c r="G2584" s="15">
        <f>VLOOKUP(B2584,'Insumos e Serviços'!$A:$F,6,0)</f>
        <v>17.46</v>
      </c>
      <c r="H2584" s="15">
        <f t="shared" si="336"/>
        <v>5866.56</v>
      </c>
    </row>
    <row r="2585" spans="1:8" ht="45" x14ac:dyDescent="0.2">
      <c r="A2585" s="13" t="str">
        <f>VLOOKUP(B2585,'Insumos e Serviços'!$A:$F,3,0)</f>
        <v>Insumo</v>
      </c>
      <c r="B2585" s="12" t="s">
        <v>2933</v>
      </c>
      <c r="C2585" s="12" t="str">
        <f>VLOOKUP(B2585,'Insumos e Serviços'!$A:$F,2,0)</f>
        <v>Próprio</v>
      </c>
      <c r="D2585" s="13" t="str">
        <f>VLOOKUP(B2585,'Insumos e Serviços'!$A:$F,4,0)</f>
        <v>Rack fechado 19"  32U  870mm, porta de vidro temperado e ângulo de abertura 180º, laterais removíveis com chave, teto com aletas de ventilação forçada (incluindo exaustores), conjunto de rodas e régua de tomadas, pintura epóxi-pó na cor preta, completo, fabricante Triunfo modelo RKS32</v>
      </c>
      <c r="E2585" s="12" t="str">
        <f>VLOOKUP(B2585,'Insumos e Serviços'!$A:$F,5,0)</f>
        <v>un</v>
      </c>
      <c r="F2585" s="66">
        <v>1</v>
      </c>
      <c r="G2585" s="15">
        <f>VLOOKUP(B2585,'Insumos e Serviços'!$A:$F,6,0)</f>
        <v>2029.81</v>
      </c>
      <c r="H2585" s="15">
        <f t="shared" si="336"/>
        <v>2029.81</v>
      </c>
    </row>
    <row r="2586" spans="1:8" x14ac:dyDescent="0.2">
      <c r="A2586" s="13" t="str">
        <f>VLOOKUP(B2586,'Insumos e Serviços'!$A:$F,3,0)</f>
        <v>Insumo</v>
      </c>
      <c r="B2586" s="12" t="s">
        <v>3020</v>
      </c>
      <c r="C2586" s="12" t="str">
        <f>VLOOKUP(B2586,'Insumos e Serviços'!$A:$F,2,0)</f>
        <v>SINAPI</v>
      </c>
      <c r="D2586" s="13" t="str">
        <f>VLOOKUP(B2586,'Insumos e Serviços'!$A:$F,4,0)</f>
        <v>PATCH PANEL, 48 PORTAS, CATEGORIA 6, COM RACKS DE 19" E 2 U DE ALTURA</v>
      </c>
      <c r="E2586" s="12" t="str">
        <f>VLOOKUP(B2586,'Insumos e Serviços'!$A:$F,5,0)</f>
        <v>UN</v>
      </c>
      <c r="F2586" s="66">
        <v>7</v>
      </c>
      <c r="G2586" s="15">
        <f>VLOOKUP(B2586,'Insumos e Serviços'!$A:$F,6,0)</f>
        <v>446.35</v>
      </c>
      <c r="H2586" s="15">
        <f t="shared" si="336"/>
        <v>3124.45</v>
      </c>
    </row>
    <row r="2587" spans="1:8" ht="34.5" thickBot="1" x14ac:dyDescent="0.25">
      <c r="A2587" s="13" t="str">
        <f>VLOOKUP(B2587,'Insumos e Serviços'!$A:$F,3,0)</f>
        <v>Insumo</v>
      </c>
      <c r="B2587" s="12" t="s">
        <v>3308</v>
      </c>
      <c r="C2587" s="12" t="str">
        <f>VLOOKUP(B2587,'Insumos e Serviços'!$A:$F,2,0)</f>
        <v>Próprio</v>
      </c>
      <c r="D2587" s="13" t="str">
        <f>VLOOKUP(B2587,'Insumos e Serviços'!$A:$F,4,0)</f>
        <v>Switch 48 portas gerenciável, empilhável em no mínimo 6 unidades em 10Gbps, alimentação autovolt, 100~240Vac 60Hz, altura 1U, características L2, ACL, QoS, obrigatoriamente com PoE, fab. D-LINK modelo DGS-3120-48PC</v>
      </c>
      <c r="E2587" s="12" t="str">
        <f>VLOOKUP(B2587,'Insumos e Serviços'!$A:$F,5,0)</f>
        <v>un</v>
      </c>
      <c r="F2587" s="66">
        <v>3</v>
      </c>
      <c r="G2587" s="15">
        <f>VLOOKUP(B2587,'Insumos e Serviços'!$A:$F,6,0)</f>
        <v>7632.38</v>
      </c>
      <c r="H2587" s="15">
        <f t="shared" si="336"/>
        <v>22897.14</v>
      </c>
    </row>
    <row r="2588" spans="1:8" ht="15" thickTop="1" x14ac:dyDescent="0.2">
      <c r="A2588" s="54"/>
      <c r="B2588" s="79"/>
      <c r="C2588" s="54"/>
      <c r="D2588" s="54"/>
      <c r="E2588" s="54"/>
      <c r="F2588" s="54"/>
      <c r="G2588" s="54"/>
      <c r="H2588" s="54"/>
    </row>
    <row r="2589" spans="1:8" ht="33.75" x14ac:dyDescent="0.2">
      <c r="A2589" s="68" t="s">
        <v>1720</v>
      </c>
      <c r="B2589" s="67" t="str">
        <f>VLOOKUP(A2589,'Orçamento Sintético'!$A:$H,2,0)</f>
        <v xml:space="preserve"> MPDFT0429 </v>
      </c>
      <c r="C2589" s="67" t="str">
        <f>VLOOKUP(A2589,'Orçamento Sintético'!$A:$H,3,0)</f>
        <v>Próprio</v>
      </c>
      <c r="D2589" s="68" t="str">
        <f>VLOOKUP(A2589,'Orçamento Sintético'!$A:$H,4,0)</f>
        <v>Copia da ORSE (7723) - RACK-SEG fechado 19" 12U profundidade 570mm para instalação em parede, fab. Triunfo modelo BKS2-12450P, incluindo switches, patch panels, voice panels e cabeamento</v>
      </c>
      <c r="E2589" s="67" t="str">
        <f>VLOOKUP(A2589,'Orçamento Sintético'!$A:$H,5,0)</f>
        <v>un</v>
      </c>
      <c r="F2589" s="113"/>
      <c r="G2589" s="114"/>
      <c r="H2589" s="116">
        <f>SUM(H2590:H2598)</f>
        <v>10122.299999999999</v>
      </c>
    </row>
    <row r="2590" spans="1:8" x14ac:dyDescent="0.2">
      <c r="A2590" s="13" t="str">
        <f>VLOOKUP(B2590,'Insumos e Serviços'!$A:$F,3,0)</f>
        <v>Composição</v>
      </c>
      <c r="B2590" s="12" t="s">
        <v>3406</v>
      </c>
      <c r="C2590" s="12" t="str">
        <f>VLOOKUP(B2590,'Insumos e Serviços'!$A:$F,2,0)</f>
        <v>SINAPI</v>
      </c>
      <c r="D2590" s="13" t="str">
        <f>VLOOKUP(B2590,'Insumos e Serviços'!$A:$F,4,0)</f>
        <v>MONTADOR ELETROMECÃNICO COM ENCARGOS COMPLEMENTARES</v>
      </c>
      <c r="E2590" s="12" t="str">
        <f>VLOOKUP(B2590,'Insumos e Serviços'!$A:$F,5,0)</f>
        <v>H</v>
      </c>
      <c r="F2590" s="66">
        <v>9</v>
      </c>
      <c r="G2590" s="15">
        <f>VLOOKUP(B2590,'Insumos e Serviços'!$A:$F,6,0)</f>
        <v>24.28</v>
      </c>
      <c r="H2590" s="15">
        <f t="shared" ref="H2590:H2598" si="337">TRUNC(F2590*G2590,2)</f>
        <v>218.52</v>
      </c>
    </row>
    <row r="2591" spans="1:8" x14ac:dyDescent="0.2">
      <c r="A2591" s="13" t="str">
        <f>VLOOKUP(B2591,'Insumos e Serviços'!$A:$F,3,0)</f>
        <v>Composição</v>
      </c>
      <c r="B2591" s="12" t="s">
        <v>3404</v>
      </c>
      <c r="C2591" s="12" t="str">
        <f>VLOOKUP(B2591,'Insumos e Serviços'!$A:$F,2,0)</f>
        <v>SINAPI</v>
      </c>
      <c r="D2591" s="13" t="str">
        <f>VLOOKUP(B2591,'Insumos e Serviços'!$A:$F,4,0)</f>
        <v>AJUDANTE ESPECIALIZADO COM ENCARGOS COMPLEMENTARES</v>
      </c>
      <c r="E2591" s="12" t="str">
        <f>VLOOKUP(B2591,'Insumos e Serviços'!$A:$F,5,0)</f>
        <v>H</v>
      </c>
      <c r="F2591" s="66">
        <v>9</v>
      </c>
      <c r="G2591" s="15">
        <f>VLOOKUP(B2591,'Insumos e Serviços'!$A:$F,6,0)</f>
        <v>20.39</v>
      </c>
      <c r="H2591" s="15">
        <f t="shared" si="337"/>
        <v>183.51</v>
      </c>
    </row>
    <row r="2592" spans="1:8" x14ac:dyDescent="0.2">
      <c r="A2592" s="13" t="str">
        <f>VLOOKUP(B2592,'Insumos e Serviços'!$A:$F,3,0)</f>
        <v>Insumo</v>
      </c>
      <c r="B2592" s="12" t="s">
        <v>2294</v>
      </c>
      <c r="C2592" s="12" t="str">
        <f>VLOOKUP(B2592,'Insumos e Serviços'!$A:$F,2,0)</f>
        <v>SINAPI</v>
      </c>
      <c r="D2592" s="13" t="str">
        <f>VLOOKUP(B2592,'Insumos e Serviços'!$A:$F,4,0)</f>
        <v>ABRACADEIRA DE NYLON PARA AMARRACAO DE CABOS, COMPRIMENTO DE 100 X 2,5 MM</v>
      </c>
      <c r="E2592" s="12" t="str">
        <f>VLOOKUP(B2592,'Insumos e Serviços'!$A:$F,5,0)</f>
        <v>UN</v>
      </c>
      <c r="F2592" s="66">
        <v>200</v>
      </c>
      <c r="G2592" s="15">
        <f>VLOOKUP(B2592,'Insumos e Serviços'!$A:$F,6,0)</f>
        <v>0.04</v>
      </c>
      <c r="H2592" s="15">
        <f t="shared" si="337"/>
        <v>8</v>
      </c>
    </row>
    <row r="2593" spans="1:8" x14ac:dyDescent="0.2">
      <c r="A2593" s="13" t="str">
        <f>VLOOKUP(B2593,'Insumos e Serviços'!$A:$F,3,0)</f>
        <v>Insumo</v>
      </c>
      <c r="B2593" s="12" t="s">
        <v>3214</v>
      </c>
      <c r="C2593" s="12" t="str">
        <f>VLOOKUP(B2593,'Insumos e Serviços'!$A:$F,2,0)</f>
        <v>SINAPI</v>
      </c>
      <c r="D2593" s="13" t="str">
        <f>VLOOKUP(B2593,'Insumos e Serviços'!$A:$F,4,0)</f>
        <v>PATCH CORD, CATEGORIA 6, EXTENSAO DE 2,50 M</v>
      </c>
      <c r="E2593" s="12" t="str">
        <f>VLOOKUP(B2593,'Insumos e Serviços'!$A:$F,5,0)</f>
        <v>UN</v>
      </c>
      <c r="F2593" s="66">
        <v>24</v>
      </c>
      <c r="G2593" s="15">
        <f>VLOOKUP(B2593,'Insumos e Serviços'!$A:$F,6,0)</f>
        <v>20.059999999999999</v>
      </c>
      <c r="H2593" s="15">
        <f t="shared" si="337"/>
        <v>481.44</v>
      </c>
    </row>
    <row r="2594" spans="1:8" ht="22.5" x14ac:dyDescent="0.2">
      <c r="A2594" s="13" t="str">
        <f>VLOOKUP(B2594,'Insumos e Serviços'!$A:$F,3,0)</f>
        <v>Insumo</v>
      </c>
      <c r="B2594" s="12" t="s">
        <v>3026</v>
      </c>
      <c r="C2594" s="12" t="str">
        <f>VLOOKUP(B2594,'Insumos e Serviços'!$A:$F,2,0)</f>
        <v>Próprio</v>
      </c>
      <c r="D2594" s="13" t="str">
        <f>VLOOKUP(B2594,'Insumos e Serviços'!$A:$F,4,0)</f>
        <v>Guia de cabos horizontal fechado 1U, compatível rack 19", em aço SAE 1020 acabado com pintura epóxi-pó preta, fab. Furukawa, cód. 35150033</v>
      </c>
      <c r="E2594" s="12" t="str">
        <f>VLOOKUP(B2594,'Insumos e Serviços'!$A:$F,5,0)</f>
        <v>un</v>
      </c>
      <c r="F2594" s="66">
        <v>2</v>
      </c>
      <c r="G2594" s="15">
        <f>VLOOKUP(B2594,'Insumos e Serviços'!$A:$F,6,0)</f>
        <v>115.29</v>
      </c>
      <c r="H2594" s="15">
        <f t="shared" si="337"/>
        <v>230.58</v>
      </c>
    </row>
    <row r="2595" spans="1:8" x14ac:dyDescent="0.2">
      <c r="A2595" s="13" t="str">
        <f>VLOOKUP(B2595,'Insumos e Serviços'!$A:$F,3,0)</f>
        <v>Insumo</v>
      </c>
      <c r="B2595" s="12" t="s">
        <v>3261</v>
      </c>
      <c r="C2595" s="12" t="str">
        <f>VLOOKUP(B2595,'Insumos e Serviços'!$A:$F,2,0)</f>
        <v>SINAPI</v>
      </c>
      <c r="D2595" s="13" t="str">
        <f>VLOOKUP(B2595,'Insumos e Serviços'!$A:$F,4,0)</f>
        <v>CONECTOR FEMEA RJ - 45, CATEGORIA 6</v>
      </c>
      <c r="E2595" s="12" t="str">
        <f>VLOOKUP(B2595,'Insumos e Serviços'!$A:$F,5,0)</f>
        <v>UN</v>
      </c>
      <c r="F2595" s="66">
        <v>24</v>
      </c>
      <c r="G2595" s="15">
        <f>VLOOKUP(B2595,'Insumos e Serviços'!$A:$F,6,0)</f>
        <v>17.46</v>
      </c>
      <c r="H2595" s="15">
        <f t="shared" si="337"/>
        <v>419.04</v>
      </c>
    </row>
    <row r="2596" spans="1:8" ht="33.75" x14ac:dyDescent="0.2">
      <c r="A2596" s="13" t="str">
        <f>VLOOKUP(B2596,'Insumos e Serviços'!$A:$F,3,0)</f>
        <v>Insumo</v>
      </c>
      <c r="B2596" s="12" t="s">
        <v>3308</v>
      </c>
      <c r="C2596" s="12" t="str">
        <f>VLOOKUP(B2596,'Insumos e Serviços'!$A:$F,2,0)</f>
        <v>Próprio</v>
      </c>
      <c r="D2596" s="13" t="str">
        <f>VLOOKUP(B2596,'Insumos e Serviços'!$A:$F,4,0)</f>
        <v>Switch 48 portas gerenciável, empilhável em no mínimo 6 unidades em 10Gbps, alimentação autovolt, 100~240Vac 60Hz, altura 1U, características L2, ACL, QoS, obrigatoriamente com PoE, fab. D-LINK modelo DGS-3120-48PC</v>
      </c>
      <c r="E2596" s="12" t="str">
        <f>VLOOKUP(B2596,'Insumos e Serviços'!$A:$F,5,0)</f>
        <v>un</v>
      </c>
      <c r="F2596" s="66">
        <v>1</v>
      </c>
      <c r="G2596" s="15">
        <f>VLOOKUP(B2596,'Insumos e Serviços'!$A:$F,6,0)</f>
        <v>7632.38</v>
      </c>
      <c r="H2596" s="15">
        <f t="shared" si="337"/>
        <v>7632.38</v>
      </c>
    </row>
    <row r="2597" spans="1:8" x14ac:dyDescent="0.2">
      <c r="A2597" s="13" t="str">
        <f>VLOOKUP(B2597,'Insumos e Serviços'!$A:$F,3,0)</f>
        <v>Insumo</v>
      </c>
      <c r="B2597" s="12" t="s">
        <v>2807</v>
      </c>
      <c r="C2597" s="12" t="str">
        <f>VLOOKUP(B2597,'Insumos e Serviços'!$A:$F,2,0)</f>
        <v>SINAPI</v>
      </c>
      <c r="D2597" s="13" t="str">
        <f>VLOOKUP(B2597,'Insumos e Serviços'!$A:$F,4,0)</f>
        <v>PATCH PANEL, 24 PORTAS, CATEGORIA 6, COM RACKS DE 19" E 1 U DE ALTURA</v>
      </c>
      <c r="E2597" s="12" t="str">
        <f>VLOOKUP(B2597,'Insumos e Serviços'!$A:$F,5,0)</f>
        <v>UN</v>
      </c>
      <c r="F2597" s="66">
        <v>1</v>
      </c>
      <c r="G2597" s="15">
        <f>VLOOKUP(B2597,'Insumos e Serviços'!$A:$F,6,0)</f>
        <v>330.99</v>
      </c>
      <c r="H2597" s="15">
        <f t="shared" si="337"/>
        <v>330.99</v>
      </c>
    </row>
    <row r="2598" spans="1:8" ht="45.75" thickBot="1" x14ac:dyDescent="0.25">
      <c r="A2598" s="13" t="str">
        <f>VLOOKUP(B2598,'Insumos e Serviços'!$A:$F,3,0)</f>
        <v>Insumo</v>
      </c>
      <c r="B2598" s="12" t="s">
        <v>2589</v>
      </c>
      <c r="C2598" s="12" t="str">
        <f>VLOOKUP(B2598,'Insumos e Serviços'!$A:$F,2,0)</f>
        <v>Próprio</v>
      </c>
      <c r="D2598" s="13" t="str">
        <f>VLOOKUP(B2598,'Insumos e Serviços'!$A:$F,4,0)</f>
        <v>RACK fechados 19" 12U  570mm, porta de vidro temperado e ângulo de abertura 180º, laterais removíveis com chave, teto com aletas de ventilação forçada (incluindo exaustores) e régua de tomadas, para instalação em parede, pintura epóxi-pó na cor preta, completo, fabricante Triunfo modelo BKS2-12450P</v>
      </c>
      <c r="E2598" s="12" t="str">
        <f>VLOOKUP(B2598,'Insumos e Serviços'!$A:$F,5,0)</f>
        <v>un</v>
      </c>
      <c r="F2598" s="66">
        <v>1</v>
      </c>
      <c r="G2598" s="15">
        <f>VLOOKUP(B2598,'Insumos e Serviços'!$A:$F,6,0)</f>
        <v>617.84</v>
      </c>
      <c r="H2598" s="15">
        <f t="shared" si="337"/>
        <v>617.84</v>
      </c>
    </row>
    <row r="2599" spans="1:8" ht="15" thickTop="1" x14ac:dyDescent="0.2">
      <c r="A2599" s="54"/>
      <c r="B2599" s="79"/>
      <c r="C2599" s="54"/>
      <c r="D2599" s="54"/>
      <c r="E2599" s="54"/>
      <c r="F2599" s="54"/>
      <c r="G2599" s="54"/>
      <c r="H2599" s="54"/>
    </row>
    <row r="2600" spans="1:8" ht="33.75" x14ac:dyDescent="0.2">
      <c r="A2600" s="68" t="s">
        <v>1723</v>
      </c>
      <c r="B2600" s="67" t="str">
        <f>VLOOKUP(A2600,'Orçamento Sintético'!$A:$H,2,0)</f>
        <v xml:space="preserve"> MPDFT0430 </v>
      </c>
      <c r="C2600" s="67" t="str">
        <f>VLOOKUP(A2600,'Orçamento Sintético'!$A:$H,3,0)</f>
        <v>Próprio</v>
      </c>
      <c r="D2600" s="68" t="str">
        <f>VLOOKUP(A2600,'Orçamento Sintético'!$A:$H,4,0)</f>
        <v>Copia da SINAPI (98307) - Ponto de consolidação de rede 24P, descarregado, em aço inoxidável, integralmente conectorizado com conector fêmea RJ-45 CAT.6, fabricação Furukawa 35150080</v>
      </c>
      <c r="E2600" s="67" t="str">
        <f>VLOOKUP(A2600,'Orçamento Sintético'!$A:$H,5,0)</f>
        <v>un</v>
      </c>
      <c r="F2600" s="113"/>
      <c r="G2600" s="114"/>
      <c r="H2600" s="116">
        <f>SUM(H2601:H2604)</f>
        <v>1316.97</v>
      </c>
    </row>
    <row r="2601" spans="1:8" x14ac:dyDescent="0.2">
      <c r="A2601" s="13" t="str">
        <f>VLOOKUP(B2601,'Insumos e Serviços'!$A:$F,3,0)</f>
        <v>Composição</v>
      </c>
      <c r="B2601" s="12" t="s">
        <v>3406</v>
      </c>
      <c r="C2601" s="12" t="str">
        <f>VLOOKUP(B2601,'Insumos e Serviços'!$A:$F,2,0)</f>
        <v>SINAPI</v>
      </c>
      <c r="D2601" s="13" t="str">
        <f>VLOOKUP(B2601,'Insumos e Serviços'!$A:$F,4,0)</f>
        <v>MONTADOR ELETROMECÃNICO COM ENCARGOS COMPLEMENTARES</v>
      </c>
      <c r="E2601" s="12" t="str">
        <f>VLOOKUP(B2601,'Insumos e Serviços'!$A:$F,5,0)</f>
        <v>H</v>
      </c>
      <c r="F2601" s="66">
        <v>4.95</v>
      </c>
      <c r="G2601" s="15">
        <f>VLOOKUP(B2601,'Insumos e Serviços'!$A:$F,6,0)</f>
        <v>24.28</v>
      </c>
      <c r="H2601" s="15">
        <f t="shared" ref="H2601:H2604" si="338">TRUNC(F2601*G2601,2)</f>
        <v>120.18</v>
      </c>
    </row>
    <row r="2602" spans="1:8" x14ac:dyDescent="0.2">
      <c r="A2602" s="13" t="str">
        <f>VLOOKUP(B2602,'Insumos e Serviços'!$A:$F,3,0)</f>
        <v>Composição</v>
      </c>
      <c r="B2602" s="12" t="s">
        <v>3404</v>
      </c>
      <c r="C2602" s="12" t="str">
        <f>VLOOKUP(B2602,'Insumos e Serviços'!$A:$F,2,0)</f>
        <v>SINAPI</v>
      </c>
      <c r="D2602" s="13" t="str">
        <f>VLOOKUP(B2602,'Insumos e Serviços'!$A:$F,4,0)</f>
        <v>AJUDANTE ESPECIALIZADO COM ENCARGOS COMPLEMENTARES</v>
      </c>
      <c r="E2602" s="12" t="str">
        <f>VLOOKUP(B2602,'Insumos e Serviços'!$A:$F,5,0)</f>
        <v>H</v>
      </c>
      <c r="F2602" s="66">
        <v>4.95</v>
      </c>
      <c r="G2602" s="15">
        <f>VLOOKUP(B2602,'Insumos e Serviços'!$A:$F,6,0)</f>
        <v>20.39</v>
      </c>
      <c r="H2602" s="15">
        <f t="shared" si="338"/>
        <v>100.93</v>
      </c>
    </row>
    <row r="2603" spans="1:8" ht="22.5" x14ac:dyDescent="0.2">
      <c r="A2603" s="13" t="str">
        <f>VLOOKUP(B2603,'Insumos e Serviços'!$A:$F,3,0)</f>
        <v>Insumo</v>
      </c>
      <c r="B2603" s="12" t="s">
        <v>3175</v>
      </c>
      <c r="C2603" s="12" t="str">
        <f>VLOOKUP(B2603,'Insumos e Serviços'!$A:$F,2,0)</f>
        <v>Próprio</v>
      </c>
      <c r="D2603" s="13" t="str">
        <f>VLOOKUP(B2603,'Insumos e Serviços'!$A:$F,4,0)</f>
        <v>Ponto de consolidação de rede 24P, descarregado, em aço inoxidável, fab. Furukawa 35150080</v>
      </c>
      <c r="E2603" s="12" t="str">
        <f>VLOOKUP(B2603,'Insumos e Serviços'!$A:$F,5,0)</f>
        <v>un</v>
      </c>
      <c r="F2603" s="66">
        <v>1</v>
      </c>
      <c r="G2603" s="15">
        <f>VLOOKUP(B2603,'Insumos e Serviços'!$A:$F,6,0)</f>
        <v>676.82</v>
      </c>
      <c r="H2603" s="15">
        <f t="shared" si="338"/>
        <v>676.82</v>
      </c>
    </row>
    <row r="2604" spans="1:8" ht="15" thickBot="1" x14ac:dyDescent="0.25">
      <c r="A2604" s="13" t="str">
        <f>VLOOKUP(B2604,'Insumos e Serviços'!$A:$F,3,0)</f>
        <v>Insumo</v>
      </c>
      <c r="B2604" s="12" t="s">
        <v>3261</v>
      </c>
      <c r="C2604" s="12" t="str">
        <f>VLOOKUP(B2604,'Insumos e Serviços'!$A:$F,2,0)</f>
        <v>SINAPI</v>
      </c>
      <c r="D2604" s="13" t="str">
        <f>VLOOKUP(B2604,'Insumos e Serviços'!$A:$F,4,0)</f>
        <v>CONECTOR FEMEA RJ - 45, CATEGORIA 6</v>
      </c>
      <c r="E2604" s="12" t="str">
        <f>VLOOKUP(B2604,'Insumos e Serviços'!$A:$F,5,0)</f>
        <v>UN</v>
      </c>
      <c r="F2604" s="66">
        <v>24</v>
      </c>
      <c r="G2604" s="15">
        <f>VLOOKUP(B2604,'Insumos e Serviços'!$A:$F,6,0)</f>
        <v>17.46</v>
      </c>
      <c r="H2604" s="15">
        <f t="shared" si="338"/>
        <v>419.04</v>
      </c>
    </row>
    <row r="2605" spans="1:8" ht="15" thickTop="1" x14ac:dyDescent="0.2">
      <c r="A2605" s="54"/>
      <c r="B2605" s="79"/>
      <c r="C2605" s="54"/>
      <c r="D2605" s="54"/>
      <c r="E2605" s="54"/>
      <c r="F2605" s="54"/>
      <c r="G2605" s="54"/>
      <c r="H2605" s="54"/>
    </row>
    <row r="2606" spans="1:8" x14ac:dyDescent="0.2">
      <c r="A2606" s="68" t="s">
        <v>1727</v>
      </c>
      <c r="B2606" s="67" t="str">
        <f>VLOOKUP(A2606,'Orçamento Sintético'!$A:$H,2,0)</f>
        <v xml:space="preserve"> MPDFT0431 </v>
      </c>
      <c r="C2606" s="67" t="str">
        <f>VLOOKUP(A2606,'Orçamento Sintético'!$A:$H,3,0)</f>
        <v>Próprio</v>
      </c>
      <c r="D2606" s="68" t="str">
        <f>VLOOKUP(A2606,'Orçamento Sintético'!$A:$H,4,0)</f>
        <v>Ponto de tomada baixa para estação de trabalho (PTET) = 1 ponto de rede duplo</v>
      </c>
      <c r="E2606" s="67" t="str">
        <f>VLOOKUP(A2606,'Orçamento Sintético'!$A:$H,5,0)</f>
        <v>un</v>
      </c>
      <c r="F2606" s="113"/>
      <c r="G2606" s="114"/>
      <c r="H2606" s="116">
        <f>SUM(H2607:H2609)</f>
        <v>65.67</v>
      </c>
    </row>
    <row r="2607" spans="1:8" ht="22.5" x14ac:dyDescent="0.2">
      <c r="A2607" s="13" t="str">
        <f>VLOOKUP(B2607,'Insumos e Serviços'!$A:$F,3,0)</f>
        <v>Composição</v>
      </c>
      <c r="B2607" s="12" t="s">
        <v>3459</v>
      </c>
      <c r="C2607" s="12" t="str">
        <f>VLOOKUP(B2607,'Insumos e Serviços'!$A:$F,2,0)</f>
        <v>SINAPI</v>
      </c>
      <c r="D2607" s="13" t="str">
        <f>VLOOKUP(B2607,'Insumos e Serviços'!$A:$F,4,0)</f>
        <v>CAIXA RETANGULAR 4" X 2" BAIXA (0,30 M DO PISO), PVC, INSTALADA EM PAREDE - FORNECIMENTO E INSTALAÇÃO. AF_12/2015</v>
      </c>
      <c r="E2607" s="12" t="str">
        <f>VLOOKUP(B2607,'Insumos e Serviços'!$A:$F,5,0)</f>
        <v>UN</v>
      </c>
      <c r="F2607" s="66">
        <v>1</v>
      </c>
      <c r="G2607" s="15">
        <f>VLOOKUP(B2607,'Insumos e Serviços'!$A:$F,6,0)</f>
        <v>8.5399999999999991</v>
      </c>
      <c r="H2607" s="15">
        <f t="shared" ref="H2607:H2609" si="339">TRUNC(F2607*G2607,2)</f>
        <v>8.5399999999999991</v>
      </c>
    </row>
    <row r="2608" spans="1:8" x14ac:dyDescent="0.2">
      <c r="A2608" s="13" t="str">
        <f>VLOOKUP(B2608,'Insumos e Serviços'!$A:$F,3,0)</f>
        <v>Composição</v>
      </c>
      <c r="B2608" s="12" t="s">
        <v>3453</v>
      </c>
      <c r="C2608" s="12" t="str">
        <f>VLOOKUP(B2608,'Insumos e Serviços'!$A:$F,2,0)</f>
        <v>SINAPI</v>
      </c>
      <c r="D2608" s="13" t="str">
        <f>VLOOKUP(B2608,'Insumos e Serviços'!$A:$F,4,0)</f>
        <v>TOMADA DE REDE RJ45 - FORNECIMENTO E INSTALAÇÃO. AF_11/2019</v>
      </c>
      <c r="E2608" s="12" t="str">
        <f>VLOOKUP(B2608,'Insumos e Serviços'!$A:$F,5,0)</f>
        <v>UN</v>
      </c>
      <c r="F2608" s="66">
        <v>1</v>
      </c>
      <c r="G2608" s="15">
        <f>VLOOKUP(B2608,'Insumos e Serviços'!$A:$F,6,0)</f>
        <v>39.67</v>
      </c>
      <c r="H2608" s="15">
        <f t="shared" si="339"/>
        <v>39.67</v>
      </c>
    </row>
    <row r="2609" spans="1:8" ht="15" thickBot="1" x14ac:dyDescent="0.25">
      <c r="A2609" s="13" t="str">
        <f>VLOOKUP(B2609,'Insumos e Serviços'!$A:$F,3,0)</f>
        <v>Insumo</v>
      </c>
      <c r="B2609" s="12" t="s">
        <v>3261</v>
      </c>
      <c r="C2609" s="12" t="str">
        <f>VLOOKUP(B2609,'Insumos e Serviços'!$A:$F,2,0)</f>
        <v>SINAPI</v>
      </c>
      <c r="D2609" s="13" t="str">
        <f>VLOOKUP(B2609,'Insumos e Serviços'!$A:$F,4,0)</f>
        <v>CONECTOR FEMEA RJ - 45, CATEGORIA 6</v>
      </c>
      <c r="E2609" s="12" t="str">
        <f>VLOOKUP(B2609,'Insumos e Serviços'!$A:$F,5,0)</f>
        <v>UN</v>
      </c>
      <c r="F2609" s="66">
        <v>1</v>
      </c>
      <c r="G2609" s="15">
        <f>VLOOKUP(B2609,'Insumos e Serviços'!$A:$F,6,0)</f>
        <v>17.46</v>
      </c>
      <c r="H2609" s="15">
        <f t="shared" si="339"/>
        <v>17.46</v>
      </c>
    </row>
    <row r="2610" spans="1:8" ht="15" thickTop="1" x14ac:dyDescent="0.2">
      <c r="A2610" s="54"/>
      <c r="B2610" s="79"/>
      <c r="C2610" s="54"/>
      <c r="D2610" s="54"/>
      <c r="E2610" s="54"/>
      <c r="F2610" s="54"/>
      <c r="G2610" s="54"/>
      <c r="H2610" s="54"/>
    </row>
    <row r="2611" spans="1:8" x14ac:dyDescent="0.2">
      <c r="A2611" s="68" t="s">
        <v>1730</v>
      </c>
      <c r="B2611" s="67" t="str">
        <f>VLOOKUP(A2611,'Orçamento Sintético'!$A:$H,2,0)</f>
        <v xml:space="preserve"> MPDFT0432 </v>
      </c>
      <c r="C2611" s="67" t="str">
        <f>VLOOKUP(A2611,'Orçamento Sintético'!$A:$H,3,0)</f>
        <v>Próprio</v>
      </c>
      <c r="D2611" s="68" t="str">
        <f>VLOOKUP(A2611,'Orçamento Sintético'!$A:$H,4,0)</f>
        <v>Ponto de tomada baixa para equipamento de rede = 1 ponto de rede simples</v>
      </c>
      <c r="E2611" s="67" t="str">
        <f>VLOOKUP(A2611,'Orçamento Sintético'!$A:$H,5,0)</f>
        <v>un</v>
      </c>
      <c r="F2611" s="113"/>
      <c r="G2611" s="114"/>
      <c r="H2611" s="116">
        <f>SUM(H2612:H2613)</f>
        <v>48.21</v>
      </c>
    </row>
    <row r="2612" spans="1:8" ht="22.5" x14ac:dyDescent="0.2">
      <c r="A2612" s="13" t="str">
        <f>VLOOKUP(B2612,'Insumos e Serviços'!$A:$F,3,0)</f>
        <v>Composição</v>
      </c>
      <c r="B2612" s="12" t="s">
        <v>3459</v>
      </c>
      <c r="C2612" s="12" t="str">
        <f>VLOOKUP(B2612,'Insumos e Serviços'!$A:$F,2,0)</f>
        <v>SINAPI</v>
      </c>
      <c r="D2612" s="13" t="str">
        <f>VLOOKUP(B2612,'Insumos e Serviços'!$A:$F,4,0)</f>
        <v>CAIXA RETANGULAR 4" X 2" BAIXA (0,30 M DO PISO), PVC, INSTALADA EM PAREDE - FORNECIMENTO E INSTALAÇÃO. AF_12/2015</v>
      </c>
      <c r="E2612" s="12" t="str">
        <f>VLOOKUP(B2612,'Insumos e Serviços'!$A:$F,5,0)</f>
        <v>UN</v>
      </c>
      <c r="F2612" s="66">
        <v>1</v>
      </c>
      <c r="G2612" s="15">
        <f>VLOOKUP(B2612,'Insumos e Serviços'!$A:$F,6,0)</f>
        <v>8.5399999999999991</v>
      </c>
      <c r="H2612" s="15">
        <f t="shared" ref="H2612:H2613" si="340">TRUNC(F2612*G2612,2)</f>
        <v>8.5399999999999991</v>
      </c>
    </row>
    <row r="2613" spans="1:8" ht="15" thickBot="1" x14ac:dyDescent="0.25">
      <c r="A2613" s="13" t="str">
        <f>VLOOKUP(B2613,'Insumos e Serviços'!$A:$F,3,0)</f>
        <v>Composição</v>
      </c>
      <c r="B2613" s="12" t="s">
        <v>3453</v>
      </c>
      <c r="C2613" s="12" t="str">
        <f>VLOOKUP(B2613,'Insumos e Serviços'!$A:$F,2,0)</f>
        <v>SINAPI</v>
      </c>
      <c r="D2613" s="13" t="str">
        <f>VLOOKUP(B2613,'Insumos e Serviços'!$A:$F,4,0)</f>
        <v>TOMADA DE REDE RJ45 - FORNECIMENTO E INSTALAÇÃO. AF_11/2019</v>
      </c>
      <c r="E2613" s="12" t="str">
        <f>VLOOKUP(B2613,'Insumos e Serviços'!$A:$F,5,0)</f>
        <v>UN</v>
      </c>
      <c r="F2613" s="66">
        <v>1</v>
      </c>
      <c r="G2613" s="15">
        <f>VLOOKUP(B2613,'Insumos e Serviços'!$A:$F,6,0)</f>
        <v>39.67</v>
      </c>
      <c r="H2613" s="15">
        <f t="shared" si="340"/>
        <v>39.67</v>
      </c>
    </row>
    <row r="2614" spans="1:8" ht="15" thickTop="1" x14ac:dyDescent="0.2">
      <c r="A2614" s="54"/>
      <c r="B2614" s="79"/>
      <c r="C2614" s="54"/>
      <c r="D2614" s="54"/>
      <c r="E2614" s="54"/>
      <c r="F2614" s="54"/>
      <c r="G2614" s="54"/>
      <c r="H2614" s="54"/>
    </row>
    <row r="2615" spans="1:8" x14ac:dyDescent="0.2">
      <c r="A2615" s="68" t="s">
        <v>1733</v>
      </c>
      <c r="B2615" s="67" t="str">
        <f>VLOOKUP(A2615,'Orçamento Sintético'!$A:$H,2,0)</f>
        <v xml:space="preserve"> MPDFT0433 </v>
      </c>
      <c r="C2615" s="67" t="str">
        <f>VLOOKUP(A2615,'Orçamento Sintético'!$A:$H,3,0)</f>
        <v>Próprio</v>
      </c>
      <c r="D2615" s="68" t="str">
        <f>VLOOKUP(A2615,'Orçamento Sintético'!$A:$H,4,0)</f>
        <v>Ponto de tomada média para equipamento de rede = 1 ponto de rede simples</v>
      </c>
      <c r="E2615" s="67" t="str">
        <f>VLOOKUP(A2615,'Orçamento Sintético'!$A:$H,5,0)</f>
        <v>un</v>
      </c>
      <c r="F2615" s="113"/>
      <c r="G2615" s="114"/>
      <c r="H2615" s="116">
        <f>SUM(H2616:H2617)</f>
        <v>52.46</v>
      </c>
    </row>
    <row r="2616" spans="1:8" ht="22.5" x14ac:dyDescent="0.2">
      <c r="A2616" s="13" t="str">
        <f>VLOOKUP(B2616,'Insumos e Serviços'!$A:$F,3,0)</f>
        <v>Composição</v>
      </c>
      <c r="B2616" s="12" t="s">
        <v>3457</v>
      </c>
      <c r="C2616" s="12" t="str">
        <f>VLOOKUP(B2616,'Insumos e Serviços'!$A:$F,2,0)</f>
        <v>SINAPI</v>
      </c>
      <c r="D2616" s="13" t="str">
        <f>VLOOKUP(B2616,'Insumos e Serviços'!$A:$F,4,0)</f>
        <v>CAIXA RETANGULAR 4" X 2" MÉDIA (1,30 M DO PISO), PVC, INSTALADA EM PAREDE - FORNECIMENTO E INSTALAÇÃO. AF_12/2015</v>
      </c>
      <c r="E2616" s="12" t="str">
        <f>VLOOKUP(B2616,'Insumos e Serviços'!$A:$F,5,0)</f>
        <v>UN</v>
      </c>
      <c r="F2616" s="66">
        <v>1</v>
      </c>
      <c r="G2616" s="15">
        <f>VLOOKUP(B2616,'Insumos e Serviços'!$A:$F,6,0)</f>
        <v>12.79</v>
      </c>
      <c r="H2616" s="15">
        <f t="shared" ref="H2616:H2617" si="341">TRUNC(F2616*G2616,2)</f>
        <v>12.79</v>
      </c>
    </row>
    <row r="2617" spans="1:8" ht="15" thickBot="1" x14ac:dyDescent="0.25">
      <c r="A2617" s="13" t="str">
        <f>VLOOKUP(B2617,'Insumos e Serviços'!$A:$F,3,0)</f>
        <v>Composição</v>
      </c>
      <c r="B2617" s="12" t="s">
        <v>3453</v>
      </c>
      <c r="C2617" s="12" t="str">
        <f>VLOOKUP(B2617,'Insumos e Serviços'!$A:$F,2,0)</f>
        <v>SINAPI</v>
      </c>
      <c r="D2617" s="13" t="str">
        <f>VLOOKUP(B2617,'Insumos e Serviços'!$A:$F,4,0)</f>
        <v>TOMADA DE REDE RJ45 - FORNECIMENTO E INSTALAÇÃO. AF_11/2019</v>
      </c>
      <c r="E2617" s="12" t="str">
        <f>VLOOKUP(B2617,'Insumos e Serviços'!$A:$F,5,0)</f>
        <v>UN</v>
      </c>
      <c r="F2617" s="66">
        <v>1</v>
      </c>
      <c r="G2617" s="15">
        <f>VLOOKUP(B2617,'Insumos e Serviços'!$A:$F,6,0)</f>
        <v>39.67</v>
      </c>
      <c r="H2617" s="15">
        <f t="shared" si="341"/>
        <v>39.67</v>
      </c>
    </row>
    <row r="2618" spans="1:8" ht="15" thickTop="1" x14ac:dyDescent="0.2">
      <c r="A2618" s="54"/>
      <c r="B2618" s="79"/>
      <c r="C2618" s="54"/>
      <c r="D2618" s="54"/>
      <c r="E2618" s="54"/>
      <c r="F2618" s="54"/>
      <c r="G2618" s="54"/>
      <c r="H2618" s="54"/>
    </row>
    <row r="2619" spans="1:8" x14ac:dyDescent="0.2">
      <c r="A2619" s="68" t="s">
        <v>1736</v>
      </c>
      <c r="B2619" s="67" t="str">
        <f>VLOOKUP(A2619,'Orçamento Sintético'!$A:$H,2,0)</f>
        <v xml:space="preserve"> MPDFT0434 </v>
      </c>
      <c r="C2619" s="67" t="str">
        <f>VLOOKUP(A2619,'Orçamento Sintético'!$A:$H,3,0)</f>
        <v>Próprio</v>
      </c>
      <c r="D2619" s="68" t="str">
        <f>VLOOKUP(A2619,'Orçamento Sintético'!$A:$H,4,0)</f>
        <v>Ponto de tomada no teto para equipamento de rede = 1 ponto de rede simples</v>
      </c>
      <c r="E2619" s="67" t="str">
        <f>VLOOKUP(A2619,'Orçamento Sintético'!$A:$H,5,0)</f>
        <v>un</v>
      </c>
      <c r="F2619" s="113"/>
      <c r="G2619" s="114"/>
      <c r="H2619" s="116">
        <f>SUM(H2620:H2621)</f>
        <v>63.81</v>
      </c>
    </row>
    <row r="2620" spans="1:8" ht="22.5" x14ac:dyDescent="0.2">
      <c r="A2620" s="13" t="str">
        <f>VLOOKUP(B2620,'Insumos e Serviços'!$A:$F,3,0)</f>
        <v>Composição</v>
      </c>
      <c r="B2620" s="12" t="s">
        <v>3455</v>
      </c>
      <c r="C2620" s="12" t="str">
        <f>VLOOKUP(B2620,'Insumos e Serviços'!$A:$F,2,0)</f>
        <v>SINAPI</v>
      </c>
      <c r="D2620" s="13" t="str">
        <f>VLOOKUP(B2620,'Insumos e Serviços'!$A:$F,4,0)</f>
        <v>CAIXA RETANGULAR 4" X 2" ALTA (2,00 M DO PISO), PVC, INSTALADA EM PAREDE - FORNECIMENTO E INSTALAÇÃO. AF_12/2015</v>
      </c>
      <c r="E2620" s="12" t="str">
        <f>VLOOKUP(B2620,'Insumos e Serviços'!$A:$F,5,0)</f>
        <v>UN</v>
      </c>
      <c r="F2620" s="66">
        <v>1</v>
      </c>
      <c r="G2620" s="15">
        <f>VLOOKUP(B2620,'Insumos e Serviços'!$A:$F,6,0)</f>
        <v>24.14</v>
      </c>
      <c r="H2620" s="15">
        <f t="shared" ref="H2620:H2621" si="342">TRUNC(F2620*G2620,2)</f>
        <v>24.14</v>
      </c>
    </row>
    <row r="2621" spans="1:8" ht="15" thickBot="1" x14ac:dyDescent="0.25">
      <c r="A2621" s="13" t="str">
        <f>VLOOKUP(B2621,'Insumos e Serviços'!$A:$F,3,0)</f>
        <v>Composição</v>
      </c>
      <c r="B2621" s="12" t="s">
        <v>3453</v>
      </c>
      <c r="C2621" s="12" t="str">
        <f>VLOOKUP(B2621,'Insumos e Serviços'!$A:$F,2,0)</f>
        <v>SINAPI</v>
      </c>
      <c r="D2621" s="13" t="str">
        <f>VLOOKUP(B2621,'Insumos e Serviços'!$A:$F,4,0)</f>
        <v>TOMADA DE REDE RJ45 - FORNECIMENTO E INSTALAÇÃO. AF_11/2019</v>
      </c>
      <c r="E2621" s="12" t="str">
        <f>VLOOKUP(B2621,'Insumos e Serviços'!$A:$F,5,0)</f>
        <v>UN</v>
      </c>
      <c r="F2621" s="66">
        <v>1</v>
      </c>
      <c r="G2621" s="15">
        <f>VLOOKUP(B2621,'Insumos e Serviços'!$A:$F,6,0)</f>
        <v>39.67</v>
      </c>
      <c r="H2621" s="15">
        <f t="shared" si="342"/>
        <v>39.67</v>
      </c>
    </row>
    <row r="2622" spans="1:8" ht="15" thickTop="1" x14ac:dyDescent="0.2">
      <c r="A2622" s="54"/>
      <c r="B2622" s="79"/>
      <c r="C2622" s="54"/>
      <c r="D2622" s="54"/>
      <c r="E2622" s="54"/>
      <c r="F2622" s="54"/>
      <c r="G2622" s="54"/>
      <c r="H2622" s="54"/>
    </row>
    <row r="2623" spans="1:8" x14ac:dyDescent="0.2">
      <c r="A2623" s="68" t="s">
        <v>1739</v>
      </c>
      <c r="B2623" s="67" t="str">
        <f>VLOOKUP(A2623,'Orçamento Sintético'!$A:$H,2,0)</f>
        <v xml:space="preserve"> MPDFT0435 </v>
      </c>
      <c r="C2623" s="67" t="str">
        <f>VLOOKUP(A2623,'Orçamento Sintético'!$A:$H,3,0)</f>
        <v>Próprio</v>
      </c>
      <c r="D2623" s="68" t="str">
        <f>VLOOKUP(A2623,'Orçamento Sintético'!$A:$H,4,0)</f>
        <v>Identificação, teste e certificação de pontos de rede lógica, emissão de relatório</v>
      </c>
      <c r="E2623" s="67" t="str">
        <f>VLOOKUP(A2623,'Orçamento Sintético'!$A:$H,5,0)</f>
        <v>un</v>
      </c>
      <c r="F2623" s="113"/>
      <c r="G2623" s="114"/>
      <c r="H2623" s="116">
        <f>SUM(H2624:H2624)</f>
        <v>13.8</v>
      </c>
    </row>
    <row r="2624" spans="1:8" ht="15" thickBot="1" x14ac:dyDescent="0.25">
      <c r="A2624" s="13" t="str">
        <f>VLOOKUP(B2624,'Insumos e Serviços'!$A:$F,3,0)</f>
        <v>Insumo</v>
      </c>
      <c r="B2624" s="12" t="s">
        <v>2969</v>
      </c>
      <c r="C2624" s="12" t="str">
        <f>VLOOKUP(B2624,'Insumos e Serviços'!$A:$F,2,0)</f>
        <v>Próprio</v>
      </c>
      <c r="D2624" s="13" t="str">
        <f>VLOOKUP(B2624,'Insumos e Serviços'!$A:$F,4,0)</f>
        <v>Identificação, teste e certificação de pontos de rede lógica, emissão de relatório</v>
      </c>
      <c r="E2624" s="12" t="str">
        <f>VLOOKUP(B2624,'Insumos e Serviços'!$A:$F,5,0)</f>
        <v>un</v>
      </c>
      <c r="F2624" s="66">
        <v>1</v>
      </c>
      <c r="G2624" s="15">
        <f>VLOOKUP(B2624,'Insumos e Serviços'!$A:$F,6,0)</f>
        <v>13.8</v>
      </c>
      <c r="H2624" s="15">
        <f t="shared" ref="H2624" si="343">TRUNC(F2624*G2624,2)</f>
        <v>13.8</v>
      </c>
    </row>
    <row r="2625" spans="1:8" ht="15" thickTop="1" x14ac:dyDescent="0.2">
      <c r="A2625" s="54"/>
      <c r="B2625" s="79"/>
      <c r="C2625" s="54"/>
      <c r="D2625" s="54"/>
      <c r="E2625" s="54"/>
      <c r="F2625" s="54"/>
      <c r="G2625" s="54"/>
      <c r="H2625" s="54"/>
    </row>
    <row r="2626" spans="1:8" ht="22.5" x14ac:dyDescent="0.2">
      <c r="A2626" s="68" t="s">
        <v>1742</v>
      </c>
      <c r="B2626" s="67" t="str">
        <f>VLOOKUP(A2626,'Orçamento Sintético'!$A:$H,2,0)</f>
        <v xml:space="preserve"> MPDFT0266 </v>
      </c>
      <c r="C2626" s="67" t="str">
        <f>VLOOKUP(A2626,'Orçamento Sintético'!$A:$H,3,0)</f>
        <v>Próprio</v>
      </c>
      <c r="D2626" s="68" t="str">
        <f>VLOOKUP(A2626,'Orçamento Sintético'!$A:$H,4,0)</f>
        <v>Copia da SETOP (ELE-CAL-005) - Eletrocalha perfurada, chapa mínima de 20, tipo "C", 50x50mm, inclusive conexões e fixações, fab. Mopa</v>
      </c>
      <c r="E2626" s="67" t="str">
        <f>VLOOKUP(A2626,'Orçamento Sintético'!$A:$H,5,0)</f>
        <v>m</v>
      </c>
      <c r="F2626" s="113"/>
      <c r="G2626" s="114"/>
      <c r="H2626" s="116">
        <f>SUM(H2627:H2630)</f>
        <v>60.19</v>
      </c>
    </row>
    <row r="2627" spans="1:8" ht="33.75" x14ac:dyDescent="0.2">
      <c r="A2627" s="13" t="str">
        <f>VLOOKUP(B2627,'Insumos e Serviços'!$A:$F,3,0)</f>
        <v>Composição</v>
      </c>
      <c r="B2627" s="12" t="s">
        <v>3445</v>
      </c>
      <c r="C2627" s="12" t="str">
        <f>VLOOKUP(B2627,'Insumos e Serviços'!$A:$F,2,0)</f>
        <v>SINAPI</v>
      </c>
      <c r="D2627" s="13" t="str">
        <f>VLOOKUP(B2627,'Insumos e Serviços'!$A:$F,4,0)</f>
        <v>FIXAÇÃO DE TUBOS HORIZONTAIS DE PVC, CPVC OU COBRE DIÂMETROS MENORES OU IGUAIS A 40 MM OU ELETROCALHAS ATÉ 150MM DE LARGURA, COM ABRAÇADEIRA METÁLICA RÍGIDA TIPO D 1/2, FIXADA EM PERFILADO EM LAJE. AF_05/2015</v>
      </c>
      <c r="E2627" s="12" t="str">
        <f>VLOOKUP(B2627,'Insumos e Serviços'!$A:$F,5,0)</f>
        <v>M</v>
      </c>
      <c r="F2627" s="66">
        <v>1</v>
      </c>
      <c r="G2627" s="15">
        <f>VLOOKUP(B2627,'Insumos e Serviços'!$A:$F,6,0)</f>
        <v>2.5</v>
      </c>
      <c r="H2627" s="15">
        <f t="shared" ref="H2627:H2630" si="344">TRUNC(F2627*G2627,2)</f>
        <v>2.5</v>
      </c>
    </row>
    <row r="2628" spans="1:8" x14ac:dyDescent="0.2">
      <c r="A2628" s="13" t="str">
        <f>VLOOKUP(B2628,'Insumos e Serviços'!$A:$F,3,0)</f>
        <v>Composição</v>
      </c>
      <c r="B2628" s="12" t="s">
        <v>3399</v>
      </c>
      <c r="C2628" s="12" t="str">
        <f>VLOOKUP(B2628,'Insumos e Serviços'!$A:$F,2,0)</f>
        <v>SINAPI</v>
      </c>
      <c r="D2628" s="13" t="str">
        <f>VLOOKUP(B2628,'Insumos e Serviços'!$A:$F,4,0)</f>
        <v>ELETRICISTA COM ENCARGOS COMPLEMENTARES</v>
      </c>
      <c r="E2628" s="12" t="str">
        <f>VLOOKUP(B2628,'Insumos e Serviços'!$A:$F,5,0)</f>
        <v>H</v>
      </c>
      <c r="F2628" s="66">
        <v>0.8</v>
      </c>
      <c r="G2628" s="15">
        <f>VLOOKUP(B2628,'Insumos e Serviços'!$A:$F,6,0)</f>
        <v>23.44</v>
      </c>
      <c r="H2628" s="15">
        <f t="shared" si="344"/>
        <v>18.75</v>
      </c>
    </row>
    <row r="2629" spans="1:8" x14ac:dyDescent="0.2">
      <c r="A2629" s="13" t="str">
        <f>VLOOKUP(B2629,'Insumos e Serviços'!$A:$F,3,0)</f>
        <v>Composição</v>
      </c>
      <c r="B2629" s="12" t="s">
        <v>3397</v>
      </c>
      <c r="C2629" s="12" t="str">
        <f>VLOOKUP(B2629,'Insumos e Serviços'!$A:$F,2,0)</f>
        <v>SINAPI</v>
      </c>
      <c r="D2629" s="13" t="str">
        <f>VLOOKUP(B2629,'Insumos e Serviços'!$A:$F,4,0)</f>
        <v>AUXILIAR DE ELETRICISTA COM ENCARGOS COMPLEMENTARES</v>
      </c>
      <c r="E2629" s="12" t="str">
        <f>VLOOKUP(B2629,'Insumos e Serviços'!$A:$F,5,0)</f>
        <v>H</v>
      </c>
      <c r="F2629" s="66">
        <v>0.8</v>
      </c>
      <c r="G2629" s="15">
        <f>VLOOKUP(B2629,'Insumos e Serviços'!$A:$F,6,0)</f>
        <v>18.28</v>
      </c>
      <c r="H2629" s="15">
        <f t="shared" si="344"/>
        <v>14.62</v>
      </c>
    </row>
    <row r="2630" spans="1:8" ht="15" thickBot="1" x14ac:dyDescent="0.25">
      <c r="A2630" s="13" t="str">
        <f>VLOOKUP(B2630,'Insumos e Serviços'!$A:$F,3,0)</f>
        <v>Insumo</v>
      </c>
      <c r="B2630" s="12" t="s">
        <v>3154</v>
      </c>
      <c r="C2630" s="12" t="str">
        <f>VLOOKUP(B2630,'Insumos e Serviços'!$A:$F,2,0)</f>
        <v>Próprio</v>
      </c>
      <c r="D2630" s="13" t="str">
        <f>VLOOKUP(B2630,'Insumos e Serviços'!$A:$F,4,0)</f>
        <v>Eletrocalha perfurada, chapa mínima de 20, tipo "C", 50x50mm, fab. Mopa</v>
      </c>
      <c r="E2630" s="12" t="str">
        <f>VLOOKUP(B2630,'Insumos e Serviços'!$A:$F,5,0)</f>
        <v>m</v>
      </c>
      <c r="F2630" s="66">
        <v>1.25</v>
      </c>
      <c r="G2630" s="15">
        <f>VLOOKUP(B2630,'Insumos e Serviços'!$A:$F,6,0)</f>
        <v>19.46</v>
      </c>
      <c r="H2630" s="15">
        <f t="shared" si="344"/>
        <v>24.32</v>
      </c>
    </row>
    <row r="2631" spans="1:8" ht="15" thickTop="1" x14ac:dyDescent="0.2">
      <c r="A2631" s="54"/>
      <c r="B2631" s="79"/>
      <c r="C2631" s="54"/>
      <c r="D2631" s="54"/>
      <c r="E2631" s="54"/>
      <c r="F2631" s="54"/>
      <c r="G2631" s="54"/>
      <c r="H2631" s="54"/>
    </row>
    <row r="2632" spans="1:8" ht="33.75" x14ac:dyDescent="0.2">
      <c r="A2632" s="68" t="s">
        <v>1743</v>
      </c>
      <c r="B2632" s="67" t="str">
        <f>VLOOKUP(A2632,'Orçamento Sintético'!$A:$H,2,0)</f>
        <v xml:space="preserve"> MPDFT0436 </v>
      </c>
      <c r="C2632" s="67" t="str">
        <f>VLOOKUP(A2632,'Orçamento Sintético'!$A:$H,3,0)</f>
        <v>Próprio</v>
      </c>
      <c r="D2632" s="68" t="str">
        <f>VLOOKUP(A2632,'Orçamento Sintético'!$A:$H,4,0)</f>
        <v>Copia da SETOP (ELE-CAL-075) - Eletrocalha perfurada, chapa mínima de 20, tipo "C", 300x100mm, incluindo divisores perfurados perfil "L", conexões e fixações, fab. Mopa</v>
      </c>
      <c r="E2632" s="67" t="str">
        <f>VLOOKUP(A2632,'Orçamento Sintético'!$A:$H,5,0)</f>
        <v>m</v>
      </c>
      <c r="F2632" s="113"/>
      <c r="G2632" s="114"/>
      <c r="H2632" s="116">
        <f>SUM(H2633:H2636)</f>
        <v>153.01</v>
      </c>
    </row>
    <row r="2633" spans="1:8" x14ac:dyDescent="0.2">
      <c r="A2633" s="13" t="str">
        <f>VLOOKUP(B2633,'Insumos e Serviços'!$A:$F,3,0)</f>
        <v>Composição</v>
      </c>
      <c r="B2633" s="12" t="s">
        <v>3397</v>
      </c>
      <c r="C2633" s="12" t="str">
        <f>VLOOKUP(B2633,'Insumos e Serviços'!$A:$F,2,0)</f>
        <v>SINAPI</v>
      </c>
      <c r="D2633" s="13" t="str">
        <f>VLOOKUP(B2633,'Insumos e Serviços'!$A:$F,4,0)</f>
        <v>AUXILIAR DE ELETRICISTA COM ENCARGOS COMPLEMENTARES</v>
      </c>
      <c r="E2633" s="12" t="str">
        <f>VLOOKUP(B2633,'Insumos e Serviços'!$A:$F,5,0)</f>
        <v>H</v>
      </c>
      <c r="F2633" s="66">
        <v>1.9</v>
      </c>
      <c r="G2633" s="15">
        <f>VLOOKUP(B2633,'Insumos e Serviços'!$A:$F,6,0)</f>
        <v>18.28</v>
      </c>
      <c r="H2633" s="15">
        <f t="shared" ref="H2633:H2636" si="345">TRUNC(F2633*G2633,2)</f>
        <v>34.729999999999997</v>
      </c>
    </row>
    <row r="2634" spans="1:8" x14ac:dyDescent="0.2">
      <c r="A2634" s="13" t="str">
        <f>VLOOKUP(B2634,'Insumos e Serviços'!$A:$F,3,0)</f>
        <v>Composição</v>
      </c>
      <c r="B2634" s="12" t="s">
        <v>3399</v>
      </c>
      <c r="C2634" s="12" t="str">
        <f>VLOOKUP(B2634,'Insumos e Serviços'!$A:$F,2,0)</f>
        <v>SINAPI</v>
      </c>
      <c r="D2634" s="13" t="str">
        <f>VLOOKUP(B2634,'Insumos e Serviços'!$A:$F,4,0)</f>
        <v>ELETRICISTA COM ENCARGOS COMPLEMENTARES</v>
      </c>
      <c r="E2634" s="12" t="str">
        <f>VLOOKUP(B2634,'Insumos e Serviços'!$A:$F,5,0)</f>
        <v>H</v>
      </c>
      <c r="F2634" s="66">
        <v>1.9</v>
      </c>
      <c r="G2634" s="15">
        <f>VLOOKUP(B2634,'Insumos e Serviços'!$A:$F,6,0)</f>
        <v>23.44</v>
      </c>
      <c r="H2634" s="15">
        <f t="shared" si="345"/>
        <v>44.53</v>
      </c>
    </row>
    <row r="2635" spans="1:8" ht="22.5" x14ac:dyDescent="0.2">
      <c r="A2635" s="13" t="str">
        <f>VLOOKUP(B2635,'Insumos e Serviços'!$A:$F,3,0)</f>
        <v>Composição</v>
      </c>
      <c r="B2635" s="12" t="s">
        <v>3451</v>
      </c>
      <c r="C2635" s="12" t="str">
        <f>VLOOKUP(B2635,'Insumos e Serviços'!$A:$F,2,0)</f>
        <v>SINAPI</v>
      </c>
      <c r="D2635" s="13" t="str">
        <f>VLOOKUP(B2635,'Insumos e Serviços'!$A:$F,4,0)</f>
        <v>PERFILADO DE SEÇÃO 38X76 MM PARA SUPORTE DE ELETROCALHA LISA OU PERFURADA EM AÇO GALVANIZADO, LARGURA 200 OU 400 MM E ALTURA 50 MM. AF_07/2017</v>
      </c>
      <c r="E2635" s="12" t="str">
        <f>VLOOKUP(B2635,'Insumos e Serviços'!$A:$F,5,0)</f>
        <v>M</v>
      </c>
      <c r="F2635" s="66">
        <v>1</v>
      </c>
      <c r="G2635" s="15">
        <f>VLOOKUP(B2635,'Insumos e Serviços'!$A:$F,6,0)</f>
        <v>15.59</v>
      </c>
      <c r="H2635" s="15">
        <f t="shared" si="345"/>
        <v>15.59</v>
      </c>
    </row>
    <row r="2636" spans="1:8" ht="15" thickBot="1" x14ac:dyDescent="0.25">
      <c r="A2636" s="13" t="str">
        <f>VLOOKUP(B2636,'Insumos e Serviços'!$A:$F,3,0)</f>
        <v>Insumo</v>
      </c>
      <c r="B2636" s="12" t="s">
        <v>2713</v>
      </c>
      <c r="C2636" s="12" t="str">
        <f>VLOOKUP(B2636,'Insumos e Serviços'!$A:$F,2,0)</f>
        <v>Próprio</v>
      </c>
      <c r="D2636" s="13" t="str">
        <f>VLOOKUP(B2636,'Insumos e Serviços'!$A:$F,4,0)</f>
        <v>Eletrocalha perfurada, chapa mínima de 20, tipo "C", 300x100mm, fab. Mopa</v>
      </c>
      <c r="E2636" s="12" t="str">
        <f>VLOOKUP(B2636,'Insumos e Serviços'!$A:$F,5,0)</f>
        <v>m</v>
      </c>
      <c r="F2636" s="66">
        <v>1.25</v>
      </c>
      <c r="G2636" s="15">
        <f>VLOOKUP(B2636,'Insumos e Serviços'!$A:$F,6,0)</f>
        <v>46.53</v>
      </c>
      <c r="H2636" s="15">
        <f t="shared" si="345"/>
        <v>58.16</v>
      </c>
    </row>
    <row r="2637" spans="1:8" ht="15" thickTop="1" x14ac:dyDescent="0.2">
      <c r="A2637" s="54"/>
      <c r="B2637" s="79"/>
      <c r="C2637" s="54"/>
      <c r="D2637" s="54"/>
      <c r="E2637" s="54"/>
      <c r="F2637" s="54"/>
      <c r="G2637" s="54"/>
      <c r="H2637" s="54"/>
    </row>
    <row r="2638" spans="1:8" ht="33.75" x14ac:dyDescent="0.2">
      <c r="A2638" s="68" t="s">
        <v>1746</v>
      </c>
      <c r="B2638" s="67" t="str">
        <f>VLOOKUP(A2638,'Orçamento Sintético'!$A:$H,2,0)</f>
        <v xml:space="preserve"> MPDFT0437 </v>
      </c>
      <c r="C2638" s="67" t="str">
        <f>VLOOKUP(A2638,'Orçamento Sintético'!$A:$H,3,0)</f>
        <v>Próprio</v>
      </c>
      <c r="D2638" s="68" t="str">
        <f>VLOOKUP(A2638,'Orçamento Sintético'!$A:$H,4,0)</f>
        <v>Copia da SETOP (ELE-CAL-065) - Eletrocalha perfurada, chapa mínima de 20, tipo "C", 150x100mm, incluindo divisores perfurados perfil "L", conexões e fixações, fab. Mopa</v>
      </c>
      <c r="E2638" s="67" t="str">
        <f>VLOOKUP(A2638,'Orçamento Sintético'!$A:$H,5,0)</f>
        <v>m</v>
      </c>
      <c r="F2638" s="113"/>
      <c r="G2638" s="114"/>
      <c r="H2638" s="116">
        <f>SUM(H2639:H2642)</f>
        <v>135.29</v>
      </c>
    </row>
    <row r="2639" spans="1:8" x14ac:dyDescent="0.2">
      <c r="A2639" s="13" t="str">
        <f>VLOOKUP(B2639,'Insumos e Serviços'!$A:$F,3,0)</f>
        <v>Composição</v>
      </c>
      <c r="B2639" s="12" t="s">
        <v>3399</v>
      </c>
      <c r="C2639" s="12" t="str">
        <f>VLOOKUP(B2639,'Insumos e Serviços'!$A:$F,2,0)</f>
        <v>SINAPI</v>
      </c>
      <c r="D2639" s="13" t="str">
        <f>VLOOKUP(B2639,'Insumos e Serviços'!$A:$F,4,0)</f>
        <v>ELETRICISTA COM ENCARGOS COMPLEMENTARES</v>
      </c>
      <c r="E2639" s="12" t="str">
        <f>VLOOKUP(B2639,'Insumos e Serviços'!$A:$F,5,0)</f>
        <v>H</v>
      </c>
      <c r="F2639" s="66">
        <v>1.6</v>
      </c>
      <c r="G2639" s="15">
        <f>VLOOKUP(B2639,'Insumos e Serviços'!$A:$F,6,0)</f>
        <v>23.44</v>
      </c>
      <c r="H2639" s="15">
        <f t="shared" ref="H2639:H2642" si="346">TRUNC(F2639*G2639,2)</f>
        <v>37.5</v>
      </c>
    </row>
    <row r="2640" spans="1:8" x14ac:dyDescent="0.2">
      <c r="A2640" s="13" t="str">
        <f>VLOOKUP(B2640,'Insumos e Serviços'!$A:$F,3,0)</f>
        <v>Composição</v>
      </c>
      <c r="B2640" s="12" t="s">
        <v>3397</v>
      </c>
      <c r="C2640" s="12" t="str">
        <f>VLOOKUP(B2640,'Insumos e Serviços'!$A:$F,2,0)</f>
        <v>SINAPI</v>
      </c>
      <c r="D2640" s="13" t="str">
        <f>VLOOKUP(B2640,'Insumos e Serviços'!$A:$F,4,0)</f>
        <v>AUXILIAR DE ELETRICISTA COM ENCARGOS COMPLEMENTARES</v>
      </c>
      <c r="E2640" s="12" t="str">
        <f>VLOOKUP(B2640,'Insumos e Serviços'!$A:$F,5,0)</f>
        <v>H</v>
      </c>
      <c r="F2640" s="66">
        <v>1.6</v>
      </c>
      <c r="G2640" s="15">
        <f>VLOOKUP(B2640,'Insumos e Serviços'!$A:$F,6,0)</f>
        <v>18.28</v>
      </c>
      <c r="H2640" s="15">
        <f t="shared" si="346"/>
        <v>29.24</v>
      </c>
    </row>
    <row r="2641" spans="1:8" ht="22.5" x14ac:dyDescent="0.2">
      <c r="A2641" s="13" t="str">
        <f>VLOOKUP(B2641,'Insumos e Serviços'!$A:$F,3,0)</f>
        <v>Composição</v>
      </c>
      <c r="B2641" s="12" t="s">
        <v>3451</v>
      </c>
      <c r="C2641" s="12" t="str">
        <f>VLOOKUP(B2641,'Insumos e Serviços'!$A:$F,2,0)</f>
        <v>SINAPI</v>
      </c>
      <c r="D2641" s="13" t="str">
        <f>VLOOKUP(B2641,'Insumos e Serviços'!$A:$F,4,0)</f>
        <v>PERFILADO DE SEÇÃO 38X76 MM PARA SUPORTE DE ELETROCALHA LISA OU PERFURADA EM AÇO GALVANIZADO, LARGURA 200 OU 400 MM E ALTURA 50 MM. AF_07/2017</v>
      </c>
      <c r="E2641" s="12" t="str">
        <f>VLOOKUP(B2641,'Insumos e Serviços'!$A:$F,5,0)</f>
        <v>M</v>
      </c>
      <c r="F2641" s="66">
        <v>1</v>
      </c>
      <c r="G2641" s="15">
        <f>VLOOKUP(B2641,'Insumos e Serviços'!$A:$F,6,0)</f>
        <v>15.59</v>
      </c>
      <c r="H2641" s="15">
        <f t="shared" si="346"/>
        <v>15.59</v>
      </c>
    </row>
    <row r="2642" spans="1:8" ht="15" thickBot="1" x14ac:dyDescent="0.25">
      <c r="A2642" s="13" t="str">
        <f>VLOOKUP(B2642,'Insumos e Serviços'!$A:$F,3,0)</f>
        <v>Insumo</v>
      </c>
      <c r="B2642" s="12" t="s">
        <v>2709</v>
      </c>
      <c r="C2642" s="12" t="str">
        <f>VLOOKUP(B2642,'Insumos e Serviços'!$A:$F,2,0)</f>
        <v>Próprio</v>
      </c>
      <c r="D2642" s="13" t="str">
        <f>VLOOKUP(B2642,'Insumos e Serviços'!$A:$F,4,0)</f>
        <v>Eletrocalha perfurada, chapa mínima de 20, tipo "C", 150x100mm fab. Mopa</v>
      </c>
      <c r="E2642" s="12" t="str">
        <f>VLOOKUP(B2642,'Insumos e Serviços'!$A:$F,5,0)</f>
        <v>m</v>
      </c>
      <c r="F2642" s="66">
        <v>1.25</v>
      </c>
      <c r="G2642" s="15">
        <f>VLOOKUP(B2642,'Insumos e Serviços'!$A:$F,6,0)</f>
        <v>42.37</v>
      </c>
      <c r="H2642" s="15">
        <f t="shared" si="346"/>
        <v>52.96</v>
      </c>
    </row>
    <row r="2643" spans="1:8" ht="15" thickTop="1" x14ac:dyDescent="0.2">
      <c r="A2643" s="54"/>
      <c r="B2643" s="79"/>
      <c r="C2643" s="54"/>
      <c r="D2643" s="54"/>
      <c r="E2643" s="54"/>
      <c r="F2643" s="54"/>
      <c r="G2643" s="54"/>
      <c r="H2643" s="54"/>
    </row>
    <row r="2644" spans="1:8" ht="33.75" x14ac:dyDescent="0.2">
      <c r="A2644" s="68" t="s">
        <v>1749</v>
      </c>
      <c r="B2644" s="67" t="str">
        <f>VLOOKUP(A2644,'Orçamento Sintético'!$A:$H,2,0)</f>
        <v xml:space="preserve"> MPDFT0281 </v>
      </c>
      <c r="C2644" s="67" t="str">
        <f>VLOOKUP(A2644,'Orçamento Sintético'!$A:$H,3,0)</f>
        <v>Próprio</v>
      </c>
      <c r="D2644" s="68" t="str">
        <f>VLOOKUP(A2644,'Orçamento Sintético'!$A:$H,4,0)</f>
        <v>Copia da SETOP (ELE-CAL-045) - Eletrocalha perfurada, chapa mínima de 20, tipo "C", 100x50mm, incluindo divisores perfurados perfil "L", conexões e fixações, fab. Mopa</v>
      </c>
      <c r="E2644" s="67" t="str">
        <f>VLOOKUP(A2644,'Orçamento Sintético'!$A:$H,5,0)</f>
        <v>m</v>
      </c>
      <c r="F2644" s="113"/>
      <c r="G2644" s="114"/>
      <c r="H2644" s="116">
        <f>SUM(H2645:H2648)</f>
        <v>75.53</v>
      </c>
    </row>
    <row r="2645" spans="1:8" x14ac:dyDescent="0.2">
      <c r="A2645" s="13" t="str">
        <f>VLOOKUP(B2645,'Insumos e Serviços'!$A:$F,3,0)</f>
        <v>Composição</v>
      </c>
      <c r="B2645" s="12" t="s">
        <v>3399</v>
      </c>
      <c r="C2645" s="12" t="str">
        <f>VLOOKUP(B2645,'Insumos e Serviços'!$A:$F,2,0)</f>
        <v>SINAPI</v>
      </c>
      <c r="D2645" s="13" t="str">
        <f>VLOOKUP(B2645,'Insumos e Serviços'!$A:$F,4,0)</f>
        <v>ELETRICISTA COM ENCARGOS COMPLEMENTARES</v>
      </c>
      <c r="E2645" s="12" t="str">
        <f>VLOOKUP(B2645,'Insumos e Serviços'!$A:$F,5,0)</f>
        <v>H</v>
      </c>
      <c r="F2645" s="66">
        <v>1</v>
      </c>
      <c r="G2645" s="15">
        <f>VLOOKUP(B2645,'Insumos e Serviços'!$A:$F,6,0)</f>
        <v>23.44</v>
      </c>
      <c r="H2645" s="15">
        <f t="shared" ref="H2645:H2648" si="347">TRUNC(F2645*G2645,2)</f>
        <v>23.44</v>
      </c>
    </row>
    <row r="2646" spans="1:8" x14ac:dyDescent="0.2">
      <c r="A2646" s="13" t="str">
        <f>VLOOKUP(B2646,'Insumos e Serviços'!$A:$F,3,0)</f>
        <v>Composição</v>
      </c>
      <c r="B2646" s="12" t="s">
        <v>3397</v>
      </c>
      <c r="C2646" s="12" t="str">
        <f>VLOOKUP(B2646,'Insumos e Serviços'!$A:$F,2,0)</f>
        <v>SINAPI</v>
      </c>
      <c r="D2646" s="13" t="str">
        <f>VLOOKUP(B2646,'Insumos e Serviços'!$A:$F,4,0)</f>
        <v>AUXILIAR DE ELETRICISTA COM ENCARGOS COMPLEMENTARES</v>
      </c>
      <c r="E2646" s="12" t="str">
        <f>VLOOKUP(B2646,'Insumos e Serviços'!$A:$F,5,0)</f>
        <v>H</v>
      </c>
      <c r="F2646" s="66">
        <v>1</v>
      </c>
      <c r="G2646" s="15">
        <f>VLOOKUP(B2646,'Insumos e Serviços'!$A:$F,6,0)</f>
        <v>18.28</v>
      </c>
      <c r="H2646" s="15">
        <f t="shared" si="347"/>
        <v>18.28</v>
      </c>
    </row>
    <row r="2647" spans="1:8" ht="33.75" x14ac:dyDescent="0.2">
      <c r="A2647" s="13" t="str">
        <f>VLOOKUP(B2647,'Insumos e Serviços'!$A:$F,3,0)</f>
        <v>Composição</v>
      </c>
      <c r="B2647" s="12" t="s">
        <v>3445</v>
      </c>
      <c r="C2647" s="12" t="str">
        <f>VLOOKUP(B2647,'Insumos e Serviços'!$A:$F,2,0)</f>
        <v>SINAPI</v>
      </c>
      <c r="D2647" s="13" t="str">
        <f>VLOOKUP(B2647,'Insumos e Serviços'!$A:$F,4,0)</f>
        <v>FIXAÇÃO DE TUBOS HORIZONTAIS DE PVC, CPVC OU COBRE DIÂMETROS MENORES OU IGUAIS A 40 MM OU ELETROCALHAS ATÉ 150MM DE LARGURA, COM ABRAÇADEIRA METÁLICA RÍGIDA TIPO D 1/2, FIXADA EM PERFILADO EM LAJE. AF_05/2015</v>
      </c>
      <c r="E2647" s="12" t="str">
        <f>VLOOKUP(B2647,'Insumos e Serviços'!$A:$F,5,0)</f>
        <v>M</v>
      </c>
      <c r="F2647" s="66">
        <v>1</v>
      </c>
      <c r="G2647" s="15">
        <f>VLOOKUP(B2647,'Insumos e Serviços'!$A:$F,6,0)</f>
        <v>2.5</v>
      </c>
      <c r="H2647" s="15">
        <f t="shared" si="347"/>
        <v>2.5</v>
      </c>
    </row>
    <row r="2648" spans="1:8" ht="15" thickBot="1" x14ac:dyDescent="0.25">
      <c r="A2648" s="13" t="str">
        <f>VLOOKUP(B2648,'Insumos e Serviços'!$A:$F,3,0)</f>
        <v>Insumo</v>
      </c>
      <c r="B2648" s="12" t="s">
        <v>3102</v>
      </c>
      <c r="C2648" s="12" t="str">
        <f>VLOOKUP(B2648,'Insumos e Serviços'!$A:$F,2,0)</f>
        <v>Próprio</v>
      </c>
      <c r="D2648" s="13" t="str">
        <f>VLOOKUP(B2648,'Insumos e Serviços'!$A:$F,4,0)</f>
        <v>Eletrocalha perfurada, chapa mínima de 20, tipo "C", 100x50mm, fab. Mopa</v>
      </c>
      <c r="E2648" s="12" t="str">
        <f>VLOOKUP(B2648,'Insumos e Serviços'!$A:$F,5,0)</f>
        <v>m</v>
      </c>
      <c r="F2648" s="66">
        <v>1.25</v>
      </c>
      <c r="G2648" s="15">
        <f>VLOOKUP(B2648,'Insumos e Serviços'!$A:$F,6,0)</f>
        <v>25.05</v>
      </c>
      <c r="H2648" s="15">
        <f t="shared" si="347"/>
        <v>31.31</v>
      </c>
    </row>
    <row r="2649" spans="1:8" ht="15" thickTop="1" x14ac:dyDescent="0.2">
      <c r="A2649" s="54"/>
      <c r="B2649" s="79"/>
      <c r="C2649" s="54"/>
      <c r="D2649" s="54"/>
      <c r="E2649" s="54"/>
      <c r="F2649" s="54"/>
      <c r="G2649" s="54"/>
      <c r="H2649" s="54"/>
    </row>
    <row r="2650" spans="1:8" ht="33.75" x14ac:dyDescent="0.2">
      <c r="A2650" s="68" t="s">
        <v>1750</v>
      </c>
      <c r="B2650" s="67" t="str">
        <f>VLOOKUP(A2650,'Orçamento Sintético'!$A:$H,2,0)</f>
        <v xml:space="preserve"> MPDFT0438 </v>
      </c>
      <c r="C2650" s="67" t="str">
        <f>VLOOKUP(A2650,'Orçamento Sintético'!$A:$H,3,0)</f>
        <v>Próprio</v>
      </c>
      <c r="D2650" s="68" t="str">
        <f>VLOOKUP(A2650,'Orçamento Sintético'!$A:$H,4,0)</f>
        <v>Copia da SETOP (ELE-CAL-045) - Eletrocalha perfurada, chapa mínima de 20, tipo "C", 100x100mm, incluindo divisores perfurados perfil "L", conexões e fixações, fab. Mopa</v>
      </c>
      <c r="E2650" s="67" t="str">
        <f>VLOOKUP(A2650,'Orçamento Sintético'!$A:$H,5,0)</f>
        <v>m</v>
      </c>
      <c r="F2650" s="113"/>
      <c r="G2650" s="114"/>
      <c r="H2650" s="116">
        <f>SUM(H2651:H2654)</f>
        <v>92.34</v>
      </c>
    </row>
    <row r="2651" spans="1:8" ht="22.5" x14ac:dyDescent="0.2">
      <c r="A2651" s="13" t="str">
        <f>VLOOKUP(B2651,'Insumos e Serviços'!$A:$F,3,0)</f>
        <v>Composição</v>
      </c>
      <c r="B2651" s="12" t="s">
        <v>3451</v>
      </c>
      <c r="C2651" s="12" t="str">
        <f>VLOOKUP(B2651,'Insumos e Serviços'!$A:$F,2,0)</f>
        <v>SINAPI</v>
      </c>
      <c r="D2651" s="13" t="str">
        <f>VLOOKUP(B2651,'Insumos e Serviços'!$A:$F,4,0)</f>
        <v>PERFILADO DE SEÇÃO 38X76 MM PARA SUPORTE DE ELETROCALHA LISA OU PERFURADA EM AÇO GALVANIZADO, LARGURA 200 OU 400 MM E ALTURA 50 MM. AF_07/2017</v>
      </c>
      <c r="E2651" s="12" t="str">
        <f>VLOOKUP(B2651,'Insumos e Serviços'!$A:$F,5,0)</f>
        <v>M</v>
      </c>
      <c r="F2651" s="66">
        <v>1</v>
      </c>
      <c r="G2651" s="15">
        <f>VLOOKUP(B2651,'Insumos e Serviços'!$A:$F,6,0)</f>
        <v>15.59</v>
      </c>
      <c r="H2651" s="15">
        <f t="shared" ref="H2651:H2654" si="348">TRUNC(F2651*G2651,2)</f>
        <v>15.59</v>
      </c>
    </row>
    <row r="2652" spans="1:8" x14ac:dyDescent="0.2">
      <c r="A2652" s="13" t="str">
        <f>VLOOKUP(B2652,'Insumos e Serviços'!$A:$F,3,0)</f>
        <v>Composição</v>
      </c>
      <c r="B2652" s="12" t="s">
        <v>3399</v>
      </c>
      <c r="C2652" s="12" t="str">
        <f>VLOOKUP(B2652,'Insumos e Serviços'!$A:$F,2,0)</f>
        <v>SINAPI</v>
      </c>
      <c r="D2652" s="13" t="str">
        <f>VLOOKUP(B2652,'Insumos e Serviços'!$A:$F,4,0)</f>
        <v>ELETRICISTA COM ENCARGOS COMPLEMENTARES</v>
      </c>
      <c r="E2652" s="12" t="str">
        <f>VLOOKUP(B2652,'Insumos e Serviços'!$A:$F,5,0)</f>
        <v>H</v>
      </c>
      <c r="F2652" s="66">
        <v>1.3</v>
      </c>
      <c r="G2652" s="15">
        <f>VLOOKUP(B2652,'Insumos e Serviços'!$A:$F,6,0)</f>
        <v>23.44</v>
      </c>
      <c r="H2652" s="15">
        <f t="shared" si="348"/>
        <v>30.47</v>
      </c>
    </row>
    <row r="2653" spans="1:8" x14ac:dyDescent="0.2">
      <c r="A2653" s="13" t="str">
        <f>VLOOKUP(B2653,'Insumos e Serviços'!$A:$F,3,0)</f>
        <v>Composição</v>
      </c>
      <c r="B2653" s="12" t="s">
        <v>3397</v>
      </c>
      <c r="C2653" s="12" t="str">
        <f>VLOOKUP(B2653,'Insumos e Serviços'!$A:$F,2,0)</f>
        <v>SINAPI</v>
      </c>
      <c r="D2653" s="13" t="str">
        <f>VLOOKUP(B2653,'Insumos e Serviços'!$A:$F,4,0)</f>
        <v>AUXILIAR DE ELETRICISTA COM ENCARGOS COMPLEMENTARES</v>
      </c>
      <c r="E2653" s="12" t="str">
        <f>VLOOKUP(B2653,'Insumos e Serviços'!$A:$F,5,0)</f>
        <v>H</v>
      </c>
      <c r="F2653" s="66">
        <v>1.3</v>
      </c>
      <c r="G2653" s="15">
        <f>VLOOKUP(B2653,'Insumos e Serviços'!$A:$F,6,0)</f>
        <v>18.28</v>
      </c>
      <c r="H2653" s="15">
        <f t="shared" si="348"/>
        <v>23.76</v>
      </c>
    </row>
    <row r="2654" spans="1:8" ht="15" thickBot="1" x14ac:dyDescent="0.25">
      <c r="A2654" s="13" t="str">
        <f>VLOOKUP(B2654,'Insumos e Serviços'!$A:$F,3,0)</f>
        <v>Insumo</v>
      </c>
      <c r="B2654" s="12" t="s">
        <v>2780</v>
      </c>
      <c r="C2654" s="12" t="str">
        <f>VLOOKUP(B2654,'Insumos e Serviços'!$A:$F,2,0)</f>
        <v>Próprio</v>
      </c>
      <c r="D2654" s="13" t="str">
        <f>VLOOKUP(B2654,'Insumos e Serviços'!$A:$F,4,0)</f>
        <v>Eletrocalha perfurada, chapa mínima de 20, tipo "C", 100x100mm, fab. Mopa</v>
      </c>
      <c r="E2654" s="12" t="str">
        <f>VLOOKUP(B2654,'Insumos e Serviços'!$A:$F,5,0)</f>
        <v>m</v>
      </c>
      <c r="F2654" s="66">
        <v>1.25</v>
      </c>
      <c r="G2654" s="15">
        <f>VLOOKUP(B2654,'Insumos e Serviços'!$A:$F,6,0)</f>
        <v>18.02</v>
      </c>
      <c r="H2654" s="15">
        <f t="shared" si="348"/>
        <v>22.52</v>
      </c>
    </row>
    <row r="2655" spans="1:8" ht="15" thickTop="1" x14ac:dyDescent="0.2">
      <c r="A2655" s="54"/>
      <c r="B2655" s="79"/>
      <c r="C2655" s="54"/>
      <c r="D2655" s="54"/>
      <c r="E2655" s="54"/>
      <c r="F2655" s="54"/>
      <c r="G2655" s="54"/>
      <c r="H2655" s="54"/>
    </row>
    <row r="2656" spans="1:8" ht="22.5" x14ac:dyDescent="0.2">
      <c r="A2656" s="68" t="s">
        <v>1753</v>
      </c>
      <c r="B2656" s="67" t="str">
        <f>VLOOKUP(A2656,'Orçamento Sintético'!$A:$H,2,0)</f>
        <v xml:space="preserve"> MPDFT0402 </v>
      </c>
      <c r="C2656" s="67" t="str">
        <f>VLOOKUP(A2656,'Orçamento Sintético'!$A:$H,3,0)</f>
        <v>Próprio</v>
      </c>
      <c r="D2656" s="68" t="str">
        <f>VLOOKUP(A2656,'Orçamento Sintético'!$A:$H,4,0)</f>
        <v>Copia da SINAPI (95728) - Eletroduto rígido soldável, PVC cor cinza, dn 32mm (1”), aparente, instalado em teto – fornecimento e instalação</v>
      </c>
      <c r="E2656" s="67" t="str">
        <f>VLOOKUP(A2656,'Orçamento Sintético'!$A:$H,5,0)</f>
        <v>m</v>
      </c>
      <c r="F2656" s="113"/>
      <c r="G2656" s="114"/>
      <c r="H2656" s="116">
        <f>SUM(H2657:H2660)</f>
        <v>21.75</v>
      </c>
    </row>
    <row r="2657" spans="1:8" x14ac:dyDescent="0.2">
      <c r="A2657" s="13" t="str">
        <f>VLOOKUP(B2657,'Insumos e Serviços'!$A:$F,3,0)</f>
        <v>Composição</v>
      </c>
      <c r="B2657" s="12" t="s">
        <v>3397</v>
      </c>
      <c r="C2657" s="12" t="str">
        <f>VLOOKUP(B2657,'Insumos e Serviços'!$A:$F,2,0)</f>
        <v>SINAPI</v>
      </c>
      <c r="D2657" s="13" t="str">
        <f>VLOOKUP(B2657,'Insumos e Serviços'!$A:$F,4,0)</f>
        <v>AUXILIAR DE ELETRICISTA COM ENCARGOS COMPLEMENTARES</v>
      </c>
      <c r="E2657" s="12" t="str">
        <f>VLOOKUP(B2657,'Insumos e Serviços'!$A:$F,5,0)</f>
        <v>H</v>
      </c>
      <c r="F2657" s="66">
        <v>5.0599999999999999E-2</v>
      </c>
      <c r="G2657" s="15">
        <f>VLOOKUP(B2657,'Insumos e Serviços'!$A:$F,6,0)</f>
        <v>18.28</v>
      </c>
      <c r="H2657" s="15">
        <f t="shared" ref="H2657:H2660" si="349">TRUNC(F2657*G2657,2)</f>
        <v>0.92</v>
      </c>
    </row>
    <row r="2658" spans="1:8" x14ac:dyDescent="0.2">
      <c r="A2658" s="13" t="str">
        <f>VLOOKUP(B2658,'Insumos e Serviços'!$A:$F,3,0)</f>
        <v>Composição</v>
      </c>
      <c r="B2658" s="12" t="s">
        <v>3399</v>
      </c>
      <c r="C2658" s="12" t="str">
        <f>VLOOKUP(B2658,'Insumos e Serviços'!$A:$F,2,0)</f>
        <v>SINAPI</v>
      </c>
      <c r="D2658" s="13" t="str">
        <f>VLOOKUP(B2658,'Insumos e Serviços'!$A:$F,4,0)</f>
        <v>ELETRICISTA COM ENCARGOS COMPLEMENTARES</v>
      </c>
      <c r="E2658" s="12" t="str">
        <f>VLOOKUP(B2658,'Insumos e Serviços'!$A:$F,5,0)</f>
        <v>H</v>
      </c>
      <c r="F2658" s="66">
        <v>5.0599999999999999E-2</v>
      </c>
      <c r="G2658" s="15">
        <f>VLOOKUP(B2658,'Insumos e Serviços'!$A:$F,6,0)</f>
        <v>23.44</v>
      </c>
      <c r="H2658" s="15">
        <f t="shared" si="349"/>
        <v>1.18</v>
      </c>
    </row>
    <row r="2659" spans="1:8" ht="33.75" x14ac:dyDescent="0.2">
      <c r="A2659" s="13" t="str">
        <f>VLOOKUP(B2659,'Insumos e Serviços'!$A:$F,3,0)</f>
        <v>Composição</v>
      </c>
      <c r="B2659" s="12" t="s">
        <v>3445</v>
      </c>
      <c r="C2659" s="12" t="str">
        <f>VLOOKUP(B2659,'Insumos e Serviços'!$A:$F,2,0)</f>
        <v>SINAPI</v>
      </c>
      <c r="D2659" s="13" t="str">
        <f>VLOOKUP(B2659,'Insumos e Serviços'!$A:$F,4,0)</f>
        <v>FIXAÇÃO DE TUBOS HORIZONTAIS DE PVC, CPVC OU COBRE DIÂMETROS MENORES OU IGUAIS A 40 MM OU ELETROCALHAS ATÉ 150MM DE LARGURA, COM ABRAÇADEIRA METÁLICA RÍGIDA TIPO D 1/2, FIXADA EM PERFILADO EM LAJE. AF_05/2015</v>
      </c>
      <c r="E2659" s="12" t="str">
        <f>VLOOKUP(B2659,'Insumos e Serviços'!$A:$F,5,0)</f>
        <v>M</v>
      </c>
      <c r="F2659" s="66">
        <v>1</v>
      </c>
      <c r="G2659" s="15">
        <f>VLOOKUP(B2659,'Insumos e Serviços'!$A:$F,6,0)</f>
        <v>2.5</v>
      </c>
      <c r="H2659" s="15">
        <f t="shared" si="349"/>
        <v>2.5</v>
      </c>
    </row>
    <row r="2660" spans="1:8" ht="23.25" thickBot="1" x14ac:dyDescent="0.25">
      <c r="A2660" s="13" t="str">
        <f>VLOOKUP(B2660,'Insumos e Serviços'!$A:$F,3,0)</f>
        <v>Insumo</v>
      </c>
      <c r="B2660" s="12" t="s">
        <v>2782</v>
      </c>
      <c r="C2660" s="12" t="str">
        <f>VLOOKUP(B2660,'Insumos e Serviços'!$A:$F,2,0)</f>
        <v>SINAPI</v>
      </c>
      <c r="D2660" s="13" t="str">
        <f>VLOOKUP(B2660,'Insumos e Serviços'!$A:$F,4,0)</f>
        <v>ELETRODUTO/CONDULETE DE PVC RIGIDO, LISO, COR CINZA, DE 1", PARA INSTALACOES APARENTES (NBR 5410)</v>
      </c>
      <c r="E2660" s="12" t="str">
        <f>VLOOKUP(B2660,'Insumos e Serviços'!$A:$F,5,0)</f>
        <v>M</v>
      </c>
      <c r="F2660" s="66">
        <v>1.0481</v>
      </c>
      <c r="G2660" s="15">
        <f>VLOOKUP(B2660,'Insumos e Serviços'!$A:$F,6,0)</f>
        <v>16.37</v>
      </c>
      <c r="H2660" s="15">
        <f t="shared" si="349"/>
        <v>17.149999999999999</v>
      </c>
    </row>
    <row r="2661" spans="1:8" ht="15" thickTop="1" x14ac:dyDescent="0.2">
      <c r="A2661" s="54"/>
      <c r="B2661" s="79"/>
      <c r="C2661" s="54"/>
      <c r="D2661" s="54"/>
      <c r="E2661" s="54"/>
      <c r="F2661" s="54"/>
      <c r="G2661" s="54"/>
      <c r="H2661" s="54"/>
    </row>
    <row r="2662" spans="1:8" ht="22.5" x14ac:dyDescent="0.2">
      <c r="A2662" s="68" t="s">
        <v>1755</v>
      </c>
      <c r="B2662" s="67" t="str">
        <f>VLOOKUP(A2662,'Orçamento Sintético'!$A:$H,2,0)</f>
        <v xml:space="preserve"> MPDFT0352 </v>
      </c>
      <c r="C2662" s="67" t="str">
        <f>VLOOKUP(A2662,'Orçamento Sintético'!$A:$H,3,0)</f>
        <v>Próprio</v>
      </c>
      <c r="D2662" s="68" t="str">
        <f>VLOOKUP(A2662,'Orçamento Sintético'!$A:$H,4,0)</f>
        <v>Copia da SINAPI (95727) - Eletroduto rígido soldável, PVC cor cinza, dn 25mm (3/4”), aparente, instalado em teto – fornecimento e instalação</v>
      </c>
      <c r="E2662" s="67" t="str">
        <f>VLOOKUP(A2662,'Orçamento Sintético'!$A:$H,5,0)</f>
        <v>m</v>
      </c>
      <c r="F2662" s="113"/>
      <c r="G2662" s="114"/>
      <c r="H2662" s="116">
        <f>SUM(H2663:H2666)</f>
        <v>15.93</v>
      </c>
    </row>
    <row r="2663" spans="1:8" x14ac:dyDescent="0.2">
      <c r="A2663" s="13" t="str">
        <f>VLOOKUP(B2663,'Insumos e Serviços'!$A:$F,3,0)</f>
        <v>Composição</v>
      </c>
      <c r="B2663" s="12" t="s">
        <v>3397</v>
      </c>
      <c r="C2663" s="12" t="str">
        <f>VLOOKUP(B2663,'Insumos e Serviços'!$A:$F,2,0)</f>
        <v>SINAPI</v>
      </c>
      <c r="D2663" s="13" t="str">
        <f>VLOOKUP(B2663,'Insumos e Serviços'!$A:$F,4,0)</f>
        <v>AUXILIAR DE ELETRICISTA COM ENCARGOS COMPLEMENTARES</v>
      </c>
      <c r="E2663" s="12" t="str">
        <f>VLOOKUP(B2663,'Insumos e Serviços'!$A:$F,5,0)</f>
        <v>H</v>
      </c>
      <c r="F2663" s="66">
        <v>3.9100000000000003E-2</v>
      </c>
      <c r="G2663" s="15">
        <f>VLOOKUP(B2663,'Insumos e Serviços'!$A:$F,6,0)</f>
        <v>18.28</v>
      </c>
      <c r="H2663" s="15">
        <f t="shared" ref="H2663:H2666" si="350">TRUNC(F2663*G2663,2)</f>
        <v>0.71</v>
      </c>
    </row>
    <row r="2664" spans="1:8" x14ac:dyDescent="0.2">
      <c r="A2664" s="13" t="str">
        <f>VLOOKUP(B2664,'Insumos e Serviços'!$A:$F,3,0)</f>
        <v>Composição</v>
      </c>
      <c r="B2664" s="12" t="s">
        <v>3399</v>
      </c>
      <c r="C2664" s="12" t="str">
        <f>VLOOKUP(B2664,'Insumos e Serviços'!$A:$F,2,0)</f>
        <v>SINAPI</v>
      </c>
      <c r="D2664" s="13" t="str">
        <f>VLOOKUP(B2664,'Insumos e Serviços'!$A:$F,4,0)</f>
        <v>ELETRICISTA COM ENCARGOS COMPLEMENTARES</v>
      </c>
      <c r="E2664" s="12" t="str">
        <f>VLOOKUP(B2664,'Insumos e Serviços'!$A:$F,5,0)</f>
        <v>H</v>
      </c>
      <c r="F2664" s="66">
        <v>3.9100000000000003E-2</v>
      </c>
      <c r="G2664" s="15">
        <f>VLOOKUP(B2664,'Insumos e Serviços'!$A:$F,6,0)</f>
        <v>23.44</v>
      </c>
      <c r="H2664" s="15">
        <f t="shared" si="350"/>
        <v>0.91</v>
      </c>
    </row>
    <row r="2665" spans="1:8" ht="33.75" x14ac:dyDescent="0.2">
      <c r="A2665" s="13" t="str">
        <f>VLOOKUP(B2665,'Insumos e Serviços'!$A:$F,3,0)</f>
        <v>Composição</v>
      </c>
      <c r="B2665" s="12" t="s">
        <v>3445</v>
      </c>
      <c r="C2665" s="12" t="str">
        <f>VLOOKUP(B2665,'Insumos e Serviços'!$A:$F,2,0)</f>
        <v>SINAPI</v>
      </c>
      <c r="D2665" s="13" t="str">
        <f>VLOOKUP(B2665,'Insumos e Serviços'!$A:$F,4,0)</f>
        <v>FIXAÇÃO DE TUBOS HORIZONTAIS DE PVC, CPVC OU COBRE DIÂMETROS MENORES OU IGUAIS A 40 MM OU ELETROCALHAS ATÉ 150MM DE LARGURA, COM ABRAÇADEIRA METÁLICA RÍGIDA TIPO D 1/2, FIXADA EM PERFILADO EM LAJE. AF_05/2015</v>
      </c>
      <c r="E2665" s="12" t="str">
        <f>VLOOKUP(B2665,'Insumos e Serviços'!$A:$F,5,0)</f>
        <v>M</v>
      </c>
      <c r="F2665" s="66">
        <v>1</v>
      </c>
      <c r="G2665" s="15">
        <f>VLOOKUP(B2665,'Insumos e Serviços'!$A:$F,6,0)</f>
        <v>2.5</v>
      </c>
      <c r="H2665" s="15">
        <f t="shared" si="350"/>
        <v>2.5</v>
      </c>
    </row>
    <row r="2666" spans="1:8" ht="23.25" thickBot="1" x14ac:dyDescent="0.25">
      <c r="A2666" s="13" t="str">
        <f>VLOOKUP(B2666,'Insumos e Serviços'!$A:$F,3,0)</f>
        <v>Insumo</v>
      </c>
      <c r="B2666" s="12" t="s">
        <v>3198</v>
      </c>
      <c r="C2666" s="12" t="str">
        <f>VLOOKUP(B2666,'Insumos e Serviços'!$A:$F,2,0)</f>
        <v>SINAPI</v>
      </c>
      <c r="D2666" s="13" t="str">
        <f>VLOOKUP(B2666,'Insumos e Serviços'!$A:$F,4,0)</f>
        <v>ELETRODUTO/CONDULETE DE PVC RIGIDO, LISO, COR CINZA, DE 3/4", PARA INSTALACOES APARENTES (NBR 5410)</v>
      </c>
      <c r="E2666" s="12" t="str">
        <f>VLOOKUP(B2666,'Insumos e Serviços'!$A:$F,5,0)</f>
        <v>M</v>
      </c>
      <c r="F2666" s="66">
        <v>1.0481</v>
      </c>
      <c r="G2666" s="15">
        <f>VLOOKUP(B2666,'Insumos e Serviços'!$A:$F,6,0)</f>
        <v>11.27</v>
      </c>
      <c r="H2666" s="15">
        <f t="shared" si="350"/>
        <v>11.81</v>
      </c>
    </row>
    <row r="2667" spans="1:8" ht="15" thickTop="1" x14ac:dyDescent="0.2">
      <c r="A2667" s="54"/>
      <c r="B2667" s="79"/>
      <c r="C2667" s="54"/>
      <c r="D2667" s="54"/>
      <c r="E2667" s="54"/>
      <c r="F2667" s="54"/>
      <c r="G2667" s="54"/>
      <c r="H2667" s="54"/>
    </row>
    <row r="2668" spans="1:8" ht="22.5" x14ac:dyDescent="0.2">
      <c r="A2668" s="68" t="s">
        <v>1756</v>
      </c>
      <c r="B2668" s="67" t="str">
        <f>VLOOKUP(A2668,'Orçamento Sintético'!$A:$H,2,0)</f>
        <v xml:space="preserve"> MPDFT0439 </v>
      </c>
      <c r="C2668" s="67" t="str">
        <f>VLOOKUP(A2668,'Orçamento Sintético'!$A:$H,3,0)</f>
        <v>Próprio</v>
      </c>
      <c r="D2668" s="68" t="str">
        <f>VLOOKUP(A2668,'Orçamento Sintético'!$A:$H,4,0)</f>
        <v>Copia da SINAPI (93012) - Eletroduto de PVC rígido roscável DN 100mm (4"), inclusive conexões, guia, escavação e reaterro</v>
      </c>
      <c r="E2668" s="67" t="str">
        <f>VLOOKUP(A2668,'Orçamento Sintético'!$A:$H,5,0)</f>
        <v>m</v>
      </c>
      <c r="F2668" s="113"/>
      <c r="G2668" s="114"/>
      <c r="H2668" s="116">
        <f>SUM(H2669:H2672)</f>
        <v>82.59</v>
      </c>
    </row>
    <row r="2669" spans="1:8" ht="22.5" x14ac:dyDescent="0.2">
      <c r="A2669" s="13" t="str">
        <f>VLOOKUP(B2669,'Insumos e Serviços'!$A:$F,3,0)</f>
        <v>Composição</v>
      </c>
      <c r="B2669" s="12" t="s">
        <v>3449</v>
      </c>
      <c r="C2669" s="12" t="str">
        <f>VLOOKUP(B2669,'Insumos e Serviços'!$A:$F,2,0)</f>
        <v>SINAPI</v>
      </c>
      <c r="D2669" s="13" t="str">
        <f>VLOOKUP(B2669,'Insumos e Serviços'!$A:$F,4,0)</f>
        <v>ELETRODUTO RÍGIDO ROSCÁVEL, PVC, DN 110 MM (4") - FORNECIMENTO E INSTALAÇÃO. AF_12/2015</v>
      </c>
      <c r="E2669" s="12" t="str">
        <f>VLOOKUP(B2669,'Insumos e Serviços'!$A:$F,5,0)</f>
        <v>M</v>
      </c>
      <c r="F2669" s="66">
        <v>1</v>
      </c>
      <c r="G2669" s="15">
        <f>VLOOKUP(B2669,'Insumos e Serviços'!$A:$F,6,0)</f>
        <v>54.33</v>
      </c>
      <c r="H2669" s="15">
        <f t="shared" ref="H2669:H2672" si="351">TRUNC(F2669*G2669,2)</f>
        <v>54.33</v>
      </c>
    </row>
    <row r="2670" spans="1:8" ht="22.5" x14ac:dyDescent="0.2">
      <c r="A2670" s="13" t="str">
        <f>VLOOKUP(B2670,'Insumos e Serviços'!$A:$F,3,0)</f>
        <v>Composição</v>
      </c>
      <c r="B2670" s="12" t="s">
        <v>1086</v>
      </c>
      <c r="C2670" s="12" t="str">
        <f>VLOOKUP(B2670,'Insumos e Serviços'!$A:$F,2,0)</f>
        <v>SINAPI</v>
      </c>
      <c r="D2670" s="13" t="str">
        <f>VLOOKUP(B2670,'Insumos e Serviços'!$A:$F,4,0)</f>
        <v>ESCAVAÇÃO MANUAL DE VALA COM PROFUNDIDADE MENOR OU IGUAL A 1,30 M. AF_03/2016</v>
      </c>
      <c r="E2670" s="12" t="str">
        <f>VLOOKUP(B2670,'Insumos e Serviços'!$A:$F,5,0)</f>
        <v>m³</v>
      </c>
      <c r="F2670" s="66">
        <v>0.3</v>
      </c>
      <c r="G2670" s="15">
        <f>VLOOKUP(B2670,'Insumos e Serviços'!$A:$F,6,0)</f>
        <v>67.92</v>
      </c>
      <c r="H2670" s="15">
        <f t="shared" si="351"/>
        <v>20.37</v>
      </c>
    </row>
    <row r="2671" spans="1:8" x14ac:dyDescent="0.2">
      <c r="A2671" s="13" t="str">
        <f>VLOOKUP(B2671,'Insumos e Serviços'!$A:$F,3,0)</f>
        <v>Composição</v>
      </c>
      <c r="B2671" s="12" t="s">
        <v>1089</v>
      </c>
      <c r="C2671" s="12" t="str">
        <f>VLOOKUP(B2671,'Insumos e Serviços'!$A:$F,2,0)</f>
        <v>SINAPI</v>
      </c>
      <c r="D2671" s="13" t="str">
        <f>VLOOKUP(B2671,'Insumos e Serviços'!$A:$F,4,0)</f>
        <v>REATERRO MANUAL DE VALAS COM COMPACTAÇÃO MECANIZADA. AF_04/2016</v>
      </c>
      <c r="E2671" s="12" t="str">
        <f>VLOOKUP(B2671,'Insumos e Serviços'!$A:$F,5,0)</f>
        <v>m³</v>
      </c>
      <c r="F2671" s="66">
        <v>0.3</v>
      </c>
      <c r="G2671" s="15">
        <f>VLOOKUP(B2671,'Insumos e Serviços'!$A:$F,6,0)</f>
        <v>24.45</v>
      </c>
      <c r="H2671" s="15">
        <f t="shared" si="351"/>
        <v>7.33</v>
      </c>
    </row>
    <row r="2672" spans="1:8" ht="23.25" thickBot="1" x14ac:dyDescent="0.25">
      <c r="A2672" s="13" t="str">
        <f>VLOOKUP(B2672,'Insumos e Serviços'!$A:$F,3,0)</f>
        <v>Insumo</v>
      </c>
      <c r="B2672" s="12" t="s">
        <v>2435</v>
      </c>
      <c r="C2672" s="12" t="str">
        <f>VLOOKUP(B2672,'Insumos e Serviços'!$A:$F,2,0)</f>
        <v>SINAPI</v>
      </c>
      <c r="D2672" s="13" t="str">
        <f>VLOOKUP(B2672,'Insumos e Serviços'!$A:$F,4,0)</f>
        <v>ARAME GALVANIZADO 12 BWG, D = 2,76 MM (0,048 KG/M) OU 14 BWG, D = 2,11 MM (0,026 KG/M)</v>
      </c>
      <c r="E2672" s="12" t="str">
        <f>VLOOKUP(B2672,'Insumos e Serviços'!$A:$F,5,0)</f>
        <v>KG</v>
      </c>
      <c r="F2672" s="66">
        <v>2.86E-2</v>
      </c>
      <c r="G2672" s="15">
        <f>VLOOKUP(B2672,'Insumos e Serviços'!$A:$F,6,0)</f>
        <v>19.829999999999998</v>
      </c>
      <c r="H2672" s="15">
        <f t="shared" si="351"/>
        <v>0.56000000000000005</v>
      </c>
    </row>
    <row r="2673" spans="1:8" ht="15" thickTop="1" x14ac:dyDescent="0.2">
      <c r="A2673" s="54"/>
      <c r="B2673" s="79"/>
      <c r="C2673" s="54"/>
      <c r="D2673" s="54"/>
      <c r="E2673" s="54"/>
      <c r="F2673" s="54"/>
      <c r="G2673" s="54"/>
      <c r="H2673" s="54"/>
    </row>
    <row r="2674" spans="1:8" ht="33.75" x14ac:dyDescent="0.2">
      <c r="A2674" s="68" t="s">
        <v>1759</v>
      </c>
      <c r="B2674" s="67" t="str">
        <f>VLOOKUP(A2674,'Orçamento Sintético'!$A:$H,2,0)</f>
        <v xml:space="preserve"> MPDFT0355 </v>
      </c>
      <c r="C2674" s="67" t="str">
        <f>VLOOKUP(A2674,'Orçamento Sintético'!$A:$H,3,0)</f>
        <v>Próprio</v>
      </c>
      <c r="D2674" s="68" t="str">
        <f>VLOOKUP(A2674,'Orçamento Sintético'!$A:$H,4,0)</f>
        <v>Copia da SINAPI (95747) - Eletroduto rígido de aço carbono, sem costura, com revestimento protetor de zinco aplicado à quente, extremidades rosqueadas, classe pesada, Ø32 mm (1.1/4" BSPP), fab. Apolo - fornecimento e instalação</v>
      </c>
      <c r="E2674" s="67" t="str">
        <f>VLOOKUP(A2674,'Orçamento Sintético'!$A:$H,5,0)</f>
        <v>M</v>
      </c>
      <c r="F2674" s="113"/>
      <c r="G2674" s="114"/>
      <c r="H2674" s="116">
        <f>SUM(H2675:H2679)</f>
        <v>45.47</v>
      </c>
    </row>
    <row r="2675" spans="1:8" x14ac:dyDescent="0.2">
      <c r="A2675" s="13" t="str">
        <f>VLOOKUP(B2675,'Insumos e Serviços'!$A:$F,3,0)</f>
        <v>Composição</v>
      </c>
      <c r="B2675" s="12" t="s">
        <v>3397</v>
      </c>
      <c r="C2675" s="12" t="str">
        <f>VLOOKUP(B2675,'Insumos e Serviços'!$A:$F,2,0)</f>
        <v>SINAPI</v>
      </c>
      <c r="D2675" s="13" t="str">
        <f>VLOOKUP(B2675,'Insumos e Serviços'!$A:$F,4,0)</f>
        <v>AUXILIAR DE ELETRICISTA COM ENCARGOS COMPLEMENTARES</v>
      </c>
      <c r="E2675" s="12" t="str">
        <f>VLOOKUP(B2675,'Insumos e Serviços'!$A:$F,5,0)</f>
        <v>H</v>
      </c>
      <c r="F2675" s="66">
        <v>0.13500000000000001</v>
      </c>
      <c r="G2675" s="15">
        <f>VLOOKUP(B2675,'Insumos e Serviços'!$A:$F,6,0)</f>
        <v>18.28</v>
      </c>
      <c r="H2675" s="15">
        <f t="shared" ref="H2675:H2679" si="352">TRUNC(F2675*G2675,2)</f>
        <v>2.46</v>
      </c>
    </row>
    <row r="2676" spans="1:8" x14ac:dyDescent="0.2">
      <c r="A2676" s="13" t="str">
        <f>VLOOKUP(B2676,'Insumos e Serviços'!$A:$F,3,0)</f>
        <v>Composição</v>
      </c>
      <c r="B2676" s="12" t="s">
        <v>3399</v>
      </c>
      <c r="C2676" s="12" t="str">
        <f>VLOOKUP(B2676,'Insumos e Serviços'!$A:$F,2,0)</f>
        <v>SINAPI</v>
      </c>
      <c r="D2676" s="13" t="str">
        <f>VLOOKUP(B2676,'Insumos e Serviços'!$A:$F,4,0)</f>
        <v>ELETRICISTA COM ENCARGOS COMPLEMENTARES</v>
      </c>
      <c r="E2676" s="12" t="str">
        <f>VLOOKUP(B2676,'Insumos e Serviços'!$A:$F,5,0)</f>
        <v>H</v>
      </c>
      <c r="F2676" s="66">
        <v>0.13500000000000001</v>
      </c>
      <c r="G2676" s="15">
        <f>VLOOKUP(B2676,'Insumos e Serviços'!$A:$F,6,0)</f>
        <v>23.44</v>
      </c>
      <c r="H2676" s="15">
        <f t="shared" si="352"/>
        <v>3.16</v>
      </c>
    </row>
    <row r="2677" spans="1:8" ht="33.75" x14ac:dyDescent="0.2">
      <c r="A2677" s="13" t="str">
        <f>VLOOKUP(B2677,'Insumos e Serviços'!$A:$F,3,0)</f>
        <v>Composição</v>
      </c>
      <c r="B2677" s="12" t="s">
        <v>3445</v>
      </c>
      <c r="C2677" s="12" t="str">
        <f>VLOOKUP(B2677,'Insumos e Serviços'!$A:$F,2,0)</f>
        <v>SINAPI</v>
      </c>
      <c r="D2677" s="13" t="str">
        <f>VLOOKUP(B2677,'Insumos e Serviços'!$A:$F,4,0)</f>
        <v>FIXAÇÃO DE TUBOS HORIZONTAIS DE PVC, CPVC OU COBRE DIÂMETROS MENORES OU IGUAIS A 40 MM OU ELETROCALHAS ATÉ 150MM DE LARGURA, COM ABRAÇADEIRA METÁLICA RÍGIDA TIPO D 1/2, FIXADA EM PERFILADO EM LAJE. AF_05/2015</v>
      </c>
      <c r="E2677" s="12" t="str">
        <f>VLOOKUP(B2677,'Insumos e Serviços'!$A:$F,5,0)</f>
        <v>M</v>
      </c>
      <c r="F2677" s="66">
        <v>1</v>
      </c>
      <c r="G2677" s="15">
        <f>VLOOKUP(B2677,'Insumos e Serviços'!$A:$F,6,0)</f>
        <v>2.5</v>
      </c>
      <c r="H2677" s="15">
        <f t="shared" si="352"/>
        <v>2.5</v>
      </c>
    </row>
    <row r="2678" spans="1:8" ht="22.5" x14ac:dyDescent="0.2">
      <c r="A2678" s="13" t="str">
        <f>VLOOKUP(B2678,'Insumos e Serviços'!$A:$F,3,0)</f>
        <v>Composição</v>
      </c>
      <c r="B2678" s="12" t="s">
        <v>3447</v>
      </c>
      <c r="C2678" s="12" t="str">
        <f>VLOOKUP(B2678,'Insumos e Serviços'!$A:$F,2,0)</f>
        <v>SINAPI</v>
      </c>
      <c r="D2678" s="13" t="str">
        <f>VLOOKUP(B2678,'Insumos e Serviços'!$A:$F,4,0)</f>
        <v>LUVA DE EMENDA PARA ELETRODUTO, AÇO GALVANIZADO, DN 32 MM (1 1/4''), APARENTE, INSTALADA EM TETO - FORNECIMENTO E INSTALAÇÃO. AF_11/2016_P</v>
      </c>
      <c r="E2678" s="12" t="str">
        <f>VLOOKUP(B2678,'Insumos e Serviços'!$A:$F,5,0)</f>
        <v>UN</v>
      </c>
      <c r="F2678" s="66">
        <v>0.33329999999999999</v>
      </c>
      <c r="G2678" s="15">
        <f>VLOOKUP(B2678,'Insumos e Serviços'!$A:$F,6,0)</f>
        <v>11.15</v>
      </c>
      <c r="H2678" s="15">
        <f t="shared" si="352"/>
        <v>3.71</v>
      </c>
    </row>
    <row r="2679" spans="1:8" ht="23.25" thickBot="1" x14ac:dyDescent="0.25">
      <c r="A2679" s="13" t="str">
        <f>VLOOKUP(B2679,'Insumos e Serviços'!$A:$F,3,0)</f>
        <v>Insumo</v>
      </c>
      <c r="B2679" s="12" t="s">
        <v>2745</v>
      </c>
      <c r="C2679" s="12" t="str">
        <f>VLOOKUP(B2679,'Insumos e Serviços'!$A:$F,2,0)</f>
        <v>Próprio</v>
      </c>
      <c r="D2679" s="13" t="str">
        <f>VLOOKUP(B2679,'Insumos e Serviços'!$A:$F,4,0)</f>
        <v>Eletroduto rígido de aço carbono, sem costura, com revestimento protetor de zinco aplicado à quente, extremidades rosqueadas, classe pesada, Ø32 mm (1.1/4" BSPP), fab. Apolo</v>
      </c>
      <c r="E2679" s="12" t="str">
        <f>VLOOKUP(B2679,'Insumos e Serviços'!$A:$F,5,0)</f>
        <v>m</v>
      </c>
      <c r="F2679" s="66">
        <v>1.05</v>
      </c>
      <c r="G2679" s="15">
        <f>VLOOKUP(B2679,'Insumos e Serviços'!$A:$F,6,0)</f>
        <v>32.04</v>
      </c>
      <c r="H2679" s="15">
        <f t="shared" si="352"/>
        <v>33.64</v>
      </c>
    </row>
    <row r="2680" spans="1:8" ht="15" thickTop="1" x14ac:dyDescent="0.2">
      <c r="A2680" s="54"/>
      <c r="B2680" s="79"/>
      <c r="C2680" s="54"/>
      <c r="D2680" s="54"/>
      <c r="E2680" s="54"/>
      <c r="F2680" s="54"/>
      <c r="G2680" s="54"/>
      <c r="H2680" s="54"/>
    </row>
    <row r="2681" spans="1:8" ht="33.75" x14ac:dyDescent="0.2">
      <c r="A2681" s="68" t="s">
        <v>1760</v>
      </c>
      <c r="B2681" s="67" t="str">
        <f>VLOOKUP(A2681,'Orçamento Sintético'!$A:$H,2,0)</f>
        <v xml:space="preserve"> MPDFT0354 </v>
      </c>
      <c r="C2681" s="67" t="str">
        <f>VLOOKUP(A2681,'Orçamento Sintético'!$A:$H,3,0)</f>
        <v>Próprio</v>
      </c>
      <c r="D2681" s="68" t="str">
        <f>VLOOKUP(A2681,'Orçamento Sintético'!$A:$H,4,0)</f>
        <v>Copia da SINAPI (95746) - Eletroduto rígido de aço carbono, sem costura, com revestimento protetor de zinco aplicado à quente, extremidades rosqueadas, classe pesada, Ø25 mm (3/4" BSPP), fab. Apolo - fornecimento e instalação</v>
      </c>
      <c r="E2681" s="67" t="str">
        <f>VLOOKUP(A2681,'Orçamento Sintético'!$A:$H,5,0)</f>
        <v>M</v>
      </c>
      <c r="F2681" s="113"/>
      <c r="G2681" s="114"/>
      <c r="H2681" s="116">
        <f>SUM(H2682:H2686)</f>
        <v>29.479999999999997</v>
      </c>
    </row>
    <row r="2682" spans="1:8" x14ac:dyDescent="0.2">
      <c r="A2682" s="13" t="str">
        <f>VLOOKUP(B2682,'Insumos e Serviços'!$A:$F,3,0)</f>
        <v>Composição</v>
      </c>
      <c r="B2682" s="12" t="s">
        <v>3397</v>
      </c>
      <c r="C2682" s="12" t="str">
        <f>VLOOKUP(B2682,'Insumos e Serviços'!$A:$F,2,0)</f>
        <v>SINAPI</v>
      </c>
      <c r="D2682" s="13" t="str">
        <f>VLOOKUP(B2682,'Insumos e Serviços'!$A:$F,4,0)</f>
        <v>AUXILIAR DE ELETRICISTA COM ENCARGOS COMPLEMENTARES</v>
      </c>
      <c r="E2682" s="12" t="str">
        <f>VLOOKUP(B2682,'Insumos e Serviços'!$A:$F,5,0)</f>
        <v>H</v>
      </c>
      <c r="F2682" s="66">
        <v>0.10440000000000001</v>
      </c>
      <c r="G2682" s="15">
        <f>VLOOKUP(B2682,'Insumos e Serviços'!$A:$F,6,0)</f>
        <v>18.28</v>
      </c>
      <c r="H2682" s="15">
        <f t="shared" ref="H2682:H2686" si="353">TRUNC(F2682*G2682,2)</f>
        <v>1.9</v>
      </c>
    </row>
    <row r="2683" spans="1:8" x14ac:dyDescent="0.2">
      <c r="A2683" s="13" t="str">
        <f>VLOOKUP(B2683,'Insumos e Serviços'!$A:$F,3,0)</f>
        <v>Composição</v>
      </c>
      <c r="B2683" s="12" t="s">
        <v>3399</v>
      </c>
      <c r="C2683" s="12" t="str">
        <f>VLOOKUP(B2683,'Insumos e Serviços'!$A:$F,2,0)</f>
        <v>SINAPI</v>
      </c>
      <c r="D2683" s="13" t="str">
        <f>VLOOKUP(B2683,'Insumos e Serviços'!$A:$F,4,0)</f>
        <v>ELETRICISTA COM ENCARGOS COMPLEMENTARES</v>
      </c>
      <c r="E2683" s="12" t="str">
        <f>VLOOKUP(B2683,'Insumos e Serviços'!$A:$F,5,0)</f>
        <v>H</v>
      </c>
      <c r="F2683" s="66">
        <v>0.10440000000000001</v>
      </c>
      <c r="G2683" s="15">
        <f>VLOOKUP(B2683,'Insumos e Serviços'!$A:$F,6,0)</f>
        <v>23.44</v>
      </c>
      <c r="H2683" s="15">
        <f t="shared" si="353"/>
        <v>2.44</v>
      </c>
    </row>
    <row r="2684" spans="1:8" ht="33.75" x14ac:dyDescent="0.2">
      <c r="A2684" s="13" t="str">
        <f>VLOOKUP(B2684,'Insumos e Serviços'!$A:$F,3,0)</f>
        <v>Composição</v>
      </c>
      <c r="B2684" s="12" t="s">
        <v>3445</v>
      </c>
      <c r="C2684" s="12" t="str">
        <f>VLOOKUP(B2684,'Insumos e Serviços'!$A:$F,2,0)</f>
        <v>SINAPI</v>
      </c>
      <c r="D2684" s="13" t="str">
        <f>VLOOKUP(B2684,'Insumos e Serviços'!$A:$F,4,0)</f>
        <v>FIXAÇÃO DE TUBOS HORIZONTAIS DE PVC, CPVC OU COBRE DIÂMETROS MENORES OU IGUAIS A 40 MM OU ELETROCALHAS ATÉ 150MM DE LARGURA, COM ABRAÇADEIRA METÁLICA RÍGIDA TIPO D 1/2, FIXADA EM PERFILADO EM LAJE. AF_05/2015</v>
      </c>
      <c r="E2684" s="12" t="str">
        <f>VLOOKUP(B2684,'Insumos e Serviços'!$A:$F,5,0)</f>
        <v>M</v>
      </c>
      <c r="F2684" s="66">
        <v>1</v>
      </c>
      <c r="G2684" s="15">
        <f>VLOOKUP(B2684,'Insumos e Serviços'!$A:$F,6,0)</f>
        <v>2.5</v>
      </c>
      <c r="H2684" s="15">
        <f t="shared" si="353"/>
        <v>2.5</v>
      </c>
    </row>
    <row r="2685" spans="1:8" ht="22.5" x14ac:dyDescent="0.2">
      <c r="A2685" s="13" t="str">
        <f>VLOOKUP(B2685,'Insumos e Serviços'!$A:$F,3,0)</f>
        <v>Composição</v>
      </c>
      <c r="B2685" s="12" t="s">
        <v>3443</v>
      </c>
      <c r="C2685" s="12" t="str">
        <f>VLOOKUP(B2685,'Insumos e Serviços'!$A:$F,2,0)</f>
        <v>SINAPI</v>
      </c>
      <c r="D2685" s="13" t="str">
        <f>VLOOKUP(B2685,'Insumos e Serviços'!$A:$F,4,0)</f>
        <v>LUVA DE EMENDA PARA ELETRODUTO, AÇO GALVANIZADO, DN 25 MM (1''), APARENTE, INSTALADA EM TETO - FORNECIMENTO E INSTALAÇÃO. AF_11/2016_P</v>
      </c>
      <c r="E2685" s="12" t="str">
        <f>VLOOKUP(B2685,'Insumos e Serviços'!$A:$F,5,0)</f>
        <v>UN</v>
      </c>
      <c r="F2685" s="66">
        <v>0.33329999999999999</v>
      </c>
      <c r="G2685" s="15">
        <f>VLOOKUP(B2685,'Insumos e Serviços'!$A:$F,6,0)</f>
        <v>7.77</v>
      </c>
      <c r="H2685" s="15">
        <f t="shared" si="353"/>
        <v>2.58</v>
      </c>
    </row>
    <row r="2686" spans="1:8" ht="23.25" thickBot="1" x14ac:dyDescent="0.25">
      <c r="A2686" s="13" t="str">
        <f>VLOOKUP(B2686,'Insumos e Serviços'!$A:$F,3,0)</f>
        <v>Insumo</v>
      </c>
      <c r="B2686" s="12" t="s">
        <v>3281</v>
      </c>
      <c r="C2686" s="12" t="str">
        <f>VLOOKUP(B2686,'Insumos e Serviços'!$A:$F,2,0)</f>
        <v>Próprio</v>
      </c>
      <c r="D2686" s="13" t="str">
        <f>VLOOKUP(B2686,'Insumos e Serviços'!$A:$F,4,0)</f>
        <v>Eletroduto rígido de aço carbono, sem costura, com revestimento protetor de zinco aplicado a quente, extremidades rosqueadas, classe pesada, Ø25mm (3/4" BSPP), fab. Apolo</v>
      </c>
      <c r="E2686" s="12" t="str">
        <f>VLOOKUP(B2686,'Insumos e Serviços'!$A:$F,5,0)</f>
        <v>m</v>
      </c>
      <c r="F2686" s="66">
        <v>1.05</v>
      </c>
      <c r="G2686" s="15">
        <f>VLOOKUP(B2686,'Insumos e Serviços'!$A:$F,6,0)</f>
        <v>19.11</v>
      </c>
      <c r="H2686" s="15">
        <f t="shared" si="353"/>
        <v>20.059999999999999</v>
      </c>
    </row>
    <row r="2687" spans="1:8" ht="15" thickTop="1" x14ac:dyDescent="0.2">
      <c r="A2687" s="54"/>
      <c r="B2687" s="79"/>
      <c r="C2687" s="54"/>
      <c r="D2687" s="54"/>
      <c r="E2687" s="54"/>
      <c r="F2687" s="54"/>
      <c r="G2687" s="54"/>
      <c r="H2687" s="54"/>
    </row>
    <row r="2688" spans="1:8" x14ac:dyDescent="0.2">
      <c r="A2688" s="68" t="s">
        <v>1768</v>
      </c>
      <c r="B2688" s="67" t="str">
        <f>VLOOKUP(A2688,'Orçamento Sintético'!$A:$H,2,0)</f>
        <v xml:space="preserve"> MPDFT0265 </v>
      </c>
      <c r="C2688" s="67" t="str">
        <f>VLOOKUP(A2688,'Orçamento Sintético'!$A:$H,3,0)</f>
        <v>Próprio</v>
      </c>
      <c r="D2688" s="68" t="str">
        <f>VLOOKUP(A2688,'Orçamento Sintético'!$A:$H,4,0)</f>
        <v>Copia da ORSE (698) - Fornecimento e colocação de anilha para identificação</v>
      </c>
      <c r="E2688" s="67" t="str">
        <f>VLOOKUP(A2688,'Orçamento Sintético'!$A:$H,5,0)</f>
        <v>mil</v>
      </c>
      <c r="F2688" s="113"/>
      <c r="G2688" s="114"/>
      <c r="H2688" s="116">
        <f>SUM(H2689:H2690)</f>
        <v>654.84</v>
      </c>
    </row>
    <row r="2689" spans="1:8" x14ac:dyDescent="0.2">
      <c r="A2689" s="13" t="str">
        <f>VLOOKUP(B2689,'Insumos e Serviços'!$A:$F,3,0)</f>
        <v>Composição</v>
      </c>
      <c r="B2689" s="12" t="s">
        <v>3397</v>
      </c>
      <c r="C2689" s="12" t="str">
        <f>VLOOKUP(B2689,'Insumos e Serviços'!$A:$F,2,0)</f>
        <v>SINAPI</v>
      </c>
      <c r="D2689" s="13" t="str">
        <f>VLOOKUP(B2689,'Insumos e Serviços'!$A:$F,4,0)</f>
        <v>AUXILIAR DE ELETRICISTA COM ENCARGOS COMPLEMENTARES</v>
      </c>
      <c r="E2689" s="12" t="str">
        <f>VLOOKUP(B2689,'Insumos e Serviços'!$A:$F,5,0)</f>
        <v>H</v>
      </c>
      <c r="F2689" s="66">
        <v>33</v>
      </c>
      <c r="G2689" s="15">
        <f>VLOOKUP(B2689,'Insumos e Serviços'!$A:$F,6,0)</f>
        <v>18.28</v>
      </c>
      <c r="H2689" s="15">
        <f t="shared" ref="H2689:H2690" si="354">TRUNC(F2689*G2689,2)</f>
        <v>603.24</v>
      </c>
    </row>
    <row r="2690" spans="1:8" ht="23.25" thickBot="1" x14ac:dyDescent="0.25">
      <c r="A2690" s="13" t="str">
        <f>VLOOKUP(B2690,'Insumos e Serviços'!$A:$F,3,0)</f>
        <v>Insumo</v>
      </c>
      <c r="B2690" s="12" t="s">
        <v>2638</v>
      </c>
      <c r="C2690" s="12" t="str">
        <f>VLOOKUP(B2690,'Insumos e Serviços'!$A:$F,2,0)</f>
        <v>Próprio</v>
      </c>
      <c r="D2690" s="13" t="str">
        <f>VLOOKUP(B2690,'Insumos e Serviços'!$A:$F,4,0)</f>
        <v>Marcadores tipo anilha aberta com garra em PVC, Ø6mm, fab. Hellerman Tyton 1000 unidades, mod. WIC W3</v>
      </c>
      <c r="E2690" s="12" t="str">
        <f>VLOOKUP(B2690,'Insumos e Serviços'!$A:$F,5,0)</f>
        <v>cx</v>
      </c>
      <c r="F2690" s="66">
        <v>1</v>
      </c>
      <c r="G2690" s="15">
        <f>VLOOKUP(B2690,'Insumos e Serviços'!$A:$F,6,0)</f>
        <v>51.6</v>
      </c>
      <c r="H2690" s="15">
        <f t="shared" si="354"/>
        <v>51.6</v>
      </c>
    </row>
    <row r="2691" spans="1:8" ht="15" thickTop="1" x14ac:dyDescent="0.2">
      <c r="A2691" s="54"/>
      <c r="B2691" s="79"/>
      <c r="C2691" s="54"/>
      <c r="D2691" s="54"/>
      <c r="E2691" s="54"/>
      <c r="F2691" s="54"/>
      <c r="G2691" s="54"/>
      <c r="H2691" s="54"/>
    </row>
    <row r="2692" spans="1:8" x14ac:dyDescent="0.2">
      <c r="A2692" s="55" t="s">
        <v>1775</v>
      </c>
      <c r="B2692" s="76"/>
      <c r="C2692" s="55"/>
      <c r="D2692" s="55" t="s">
        <v>1776</v>
      </c>
      <c r="E2692" s="56"/>
      <c r="F2692" s="57"/>
      <c r="G2692" s="55"/>
      <c r="H2692" s="26"/>
    </row>
    <row r="2693" spans="1:8" x14ac:dyDescent="0.2">
      <c r="A2693" s="58" t="s">
        <v>1777</v>
      </c>
      <c r="B2693" s="77"/>
      <c r="C2693" s="58"/>
      <c r="D2693" s="58" t="s">
        <v>1778</v>
      </c>
      <c r="E2693" s="59"/>
      <c r="F2693" s="60"/>
      <c r="G2693" s="58"/>
      <c r="H2693" s="61"/>
    </row>
    <row r="2694" spans="1:8" ht="22.5" x14ac:dyDescent="0.2">
      <c r="A2694" s="68" t="s">
        <v>1779</v>
      </c>
      <c r="B2694" s="67" t="str">
        <f>VLOOKUP(A2694,'Orçamento Sintético'!$A:$H,2,0)</f>
        <v xml:space="preserve"> MPDFT0057 </v>
      </c>
      <c r="C2694" s="67" t="str">
        <f>VLOOKUP(A2694,'Orçamento Sintético'!$A:$H,3,0)</f>
        <v>Próprio</v>
      </c>
      <c r="D2694" s="68" t="str">
        <f>VLOOKUP(A2694,'Orçamento Sintético'!$A:$H,4,0)</f>
        <v>Elevador com capacidade para 8 passageiros ou 600kg, 3 paradas, velocidade nominal de 1,00 m/s - fornecimento e instalação</v>
      </c>
      <c r="E2694" s="67" t="str">
        <f>VLOOKUP(A2694,'Orçamento Sintético'!$A:$H,5,0)</f>
        <v>un</v>
      </c>
      <c r="F2694" s="113"/>
      <c r="G2694" s="114"/>
      <c r="H2694" s="116">
        <f>SUM(H2695:H2695)</f>
        <v>142000</v>
      </c>
    </row>
    <row r="2695" spans="1:8" ht="23.25" thickBot="1" x14ac:dyDescent="0.25">
      <c r="A2695" s="13" t="str">
        <f>VLOOKUP(B2695,'Insumos e Serviços'!$A:$F,3,0)</f>
        <v>Insumo</v>
      </c>
      <c r="B2695" s="12" t="s">
        <v>3361</v>
      </c>
      <c r="C2695" s="12" t="str">
        <f>VLOOKUP(B2695,'Insumos e Serviços'!$A:$F,2,0)</f>
        <v>Próprio</v>
      </c>
      <c r="D2695" s="13" t="str">
        <f>VLOOKUP(B2695,'Insumos e Serviços'!$A:$F,4,0)</f>
        <v>Elevador com capacidade para 8 passageiros ou 600kg, 3 paradas, velocidade nominal de 1,00 m/s - fornecimento e instalação</v>
      </c>
      <c r="E2695" s="12" t="str">
        <f>VLOOKUP(B2695,'Insumos e Serviços'!$A:$F,5,0)</f>
        <v>un</v>
      </c>
      <c r="F2695" s="66">
        <v>1</v>
      </c>
      <c r="G2695" s="15">
        <f>VLOOKUP(B2695,'Insumos e Serviços'!$A:$F,6,0)</f>
        <v>142000</v>
      </c>
      <c r="H2695" s="15">
        <f t="shared" ref="H2695" si="355">TRUNC(F2695*G2695,2)</f>
        <v>142000</v>
      </c>
    </row>
    <row r="2696" spans="1:8" ht="15" thickTop="1" x14ac:dyDescent="0.2">
      <c r="A2696" s="54"/>
      <c r="B2696" s="79"/>
      <c r="C2696" s="54"/>
      <c r="D2696" s="54"/>
      <c r="E2696" s="54"/>
      <c r="F2696" s="54"/>
      <c r="G2696" s="54"/>
      <c r="H2696" s="54"/>
    </row>
    <row r="2697" spans="1:8" x14ac:dyDescent="0.2">
      <c r="A2697" s="58" t="s">
        <v>1782</v>
      </c>
      <c r="B2697" s="77"/>
      <c r="C2697" s="58"/>
      <c r="D2697" s="58" t="s">
        <v>1783</v>
      </c>
      <c r="E2697" s="59"/>
      <c r="F2697" s="60"/>
      <c r="G2697" s="58"/>
      <c r="H2697" s="61"/>
    </row>
    <row r="2698" spans="1:8" x14ac:dyDescent="0.2">
      <c r="A2698" s="62" t="s">
        <v>1784</v>
      </c>
      <c r="B2698" s="64"/>
      <c r="C2698" s="62"/>
      <c r="D2698" s="62" t="s">
        <v>1785</v>
      </c>
      <c r="E2698" s="64"/>
      <c r="F2698" s="65"/>
      <c r="G2698" s="63"/>
      <c r="H2698" s="75"/>
    </row>
    <row r="2699" spans="1:8" ht="90" x14ac:dyDescent="0.2">
      <c r="A2699" s="68" t="s">
        <v>1786</v>
      </c>
      <c r="B2699" s="67" t="str">
        <f>VLOOKUP(A2699,'Orçamento Sintético'!$A:$H,2,0)</f>
        <v xml:space="preserve"> MPDFT0058 </v>
      </c>
      <c r="C2699" s="67" t="str">
        <f>VLOOKUP(A2699,'Orçamento Sintético'!$A:$H,3,0)</f>
        <v>Próprio</v>
      </c>
      <c r="D2699" s="68" t="str">
        <f>VLOOKUP(A2699,'Orçamento Sintético'!$A:$H,4,0)</f>
        <v>Aparelho de ar condicionado de expansão direta split, tipo hi-wall, gás refrigerante R-410A, compressor com sistema inverter,  capacidade nominal de resfriamento de 12.000 BTU/h , dimensões da unidade externa (AxLxP) 550 x 740 x 326mm, massa 26kg, dimensões da unidade interna (AxLxP) 285 x 770 x 225mm, massa 8 kg, linha de líquido Ø6,35mm, linha de sucção Ø9,53mm, conexão do dreno de Ø20mm, cor branca, alimentação elétrica 220- monofásica-60Hz, potência elétrica 1,03kW, COP 3,45, incluindo: filtro de ar e controle remoto sem fio. Modelo de referência: DAIKIN- STK12P5VL (FTK12P5VL+RK12P5VL) ou similar equivalente.</v>
      </c>
      <c r="E2699" s="67" t="str">
        <f>VLOOKUP(A2699,'Orçamento Sintético'!$A:$H,5,0)</f>
        <v>un</v>
      </c>
      <c r="F2699" s="113"/>
      <c r="G2699" s="114"/>
      <c r="H2699" s="116">
        <f>SUM(H2700:H2704)</f>
        <v>2440.62</v>
      </c>
    </row>
    <row r="2700" spans="1:8" x14ac:dyDescent="0.2">
      <c r="A2700" s="13" t="str">
        <f>VLOOKUP(B2700,'Insumos e Serviços'!$A:$F,3,0)</f>
        <v>Composição</v>
      </c>
      <c r="B2700" s="12" t="s">
        <v>3418</v>
      </c>
      <c r="C2700" s="12" t="str">
        <f>VLOOKUP(B2700,'Insumos e Serviços'!$A:$F,2,0)</f>
        <v>SINAPI</v>
      </c>
      <c r="D2700" s="13" t="str">
        <f>VLOOKUP(B2700,'Insumos e Serviços'!$A:$F,4,0)</f>
        <v>AUXILIAR DE MECÂNICO COM ENCARGOS COMPLEMENTARES</v>
      </c>
      <c r="E2700" s="12" t="str">
        <f>VLOOKUP(B2700,'Insumos e Serviços'!$A:$F,5,0)</f>
        <v>H</v>
      </c>
      <c r="F2700" s="66">
        <v>3.093</v>
      </c>
      <c r="G2700" s="15">
        <f>VLOOKUP(B2700,'Insumos e Serviços'!$A:$F,6,0)</f>
        <v>16.25</v>
      </c>
      <c r="H2700" s="15">
        <f t="shared" ref="H2700:H2704" si="356">TRUNC(F2700*G2700,2)</f>
        <v>50.26</v>
      </c>
    </row>
    <row r="2701" spans="1:8" x14ac:dyDescent="0.2">
      <c r="A2701" s="13" t="str">
        <f>VLOOKUP(B2701,'Insumos e Serviços'!$A:$F,3,0)</f>
        <v>Composição</v>
      </c>
      <c r="B2701" s="12" t="s">
        <v>3424</v>
      </c>
      <c r="C2701" s="12" t="str">
        <f>VLOOKUP(B2701,'Insumos e Serviços'!$A:$F,2,0)</f>
        <v>SINAPI</v>
      </c>
      <c r="D2701" s="13" t="str">
        <f>VLOOKUP(B2701,'Insumos e Serviços'!$A:$F,4,0)</f>
        <v>MECÃNICO DE EQUIPAMENTOS PESADOS COM ENCARGOS COMPLEMENTARES</v>
      </c>
      <c r="E2701" s="12" t="str">
        <f>VLOOKUP(B2701,'Insumos e Serviços'!$A:$F,5,0)</f>
        <v>H</v>
      </c>
      <c r="F2701" s="66">
        <v>3.093</v>
      </c>
      <c r="G2701" s="15">
        <f>VLOOKUP(B2701,'Insumos e Serviços'!$A:$F,6,0)</f>
        <v>24.46</v>
      </c>
      <c r="H2701" s="15">
        <f t="shared" si="356"/>
        <v>75.650000000000006</v>
      </c>
    </row>
    <row r="2702" spans="1:8" ht="22.5" x14ac:dyDescent="0.2">
      <c r="A2702" s="13" t="str">
        <f>VLOOKUP(B2702,'Insumos e Serviços'!$A:$F,3,0)</f>
        <v>Insumo</v>
      </c>
      <c r="B2702" s="12" t="s">
        <v>2949</v>
      </c>
      <c r="C2702" s="12" t="str">
        <f>VLOOKUP(B2702,'Insumos e Serviços'!$A:$F,2,0)</f>
        <v>SINAPI</v>
      </c>
      <c r="D2702" s="13" t="str">
        <f>VLOOKUP(B2702,'Insumos e Serviços'!$A:$F,4,0)</f>
        <v>AR CONDICIONADO SPLIT INVERTER, HI-WALL (PAREDE), 12000 BTU/H, CICLO FRIO, 60HZ, CLASSIFICACAO A (SELO PROCEL), GAS HFC, CONTROLE S/FIO</v>
      </c>
      <c r="E2702" s="12" t="str">
        <f>VLOOKUP(B2702,'Insumos e Serviços'!$A:$F,5,0)</f>
        <v>UN</v>
      </c>
      <c r="F2702" s="66">
        <v>1</v>
      </c>
      <c r="G2702" s="15">
        <f>VLOOKUP(B2702,'Insumos e Serviços'!$A:$F,6,0)</f>
        <v>2282.87</v>
      </c>
      <c r="H2702" s="15">
        <f t="shared" si="356"/>
        <v>2282.87</v>
      </c>
    </row>
    <row r="2703" spans="1:8" ht="22.5" x14ac:dyDescent="0.2">
      <c r="A2703" s="13" t="str">
        <f>VLOOKUP(B2703,'Insumos e Serviços'!$A:$F,3,0)</f>
        <v>Insumo</v>
      </c>
      <c r="B2703" s="12" t="s">
        <v>2743</v>
      </c>
      <c r="C2703" s="12" t="str">
        <f>VLOOKUP(B2703,'Insumos e Serviços'!$A:$F,2,0)</f>
        <v>SINAPI</v>
      </c>
      <c r="D2703" s="13" t="str">
        <f>VLOOKUP(B2703,'Insumos e Serviços'!$A:$F,4,0)</f>
        <v>ELETRODUTO FLEXIVEL, EM ACO GALVANIZADO, REVESTIDO EXTERNAMENTE COM PVC PRETO, DIAMETRO EXTERNO DE 25 MM (3/4"), TIPO SEALTUBO</v>
      </c>
      <c r="E2703" s="12" t="str">
        <f>VLOOKUP(B2703,'Insumos e Serviços'!$A:$F,5,0)</f>
        <v>M</v>
      </c>
      <c r="F2703" s="66">
        <v>1.5</v>
      </c>
      <c r="G2703" s="15">
        <f>VLOOKUP(B2703,'Insumos e Serviços'!$A:$F,6,0)</f>
        <v>11.06</v>
      </c>
      <c r="H2703" s="15">
        <f t="shared" si="356"/>
        <v>16.59</v>
      </c>
    </row>
    <row r="2704" spans="1:8" ht="23.25" thickBot="1" x14ac:dyDescent="0.25">
      <c r="A2704" s="13" t="str">
        <f>VLOOKUP(B2704,'Insumos e Serviços'!$A:$F,3,0)</f>
        <v>Insumo</v>
      </c>
      <c r="B2704" s="12" t="s">
        <v>2719</v>
      </c>
      <c r="C2704" s="12" t="str">
        <f>VLOOKUP(B2704,'Insumos e Serviços'!$A:$F,2,0)</f>
        <v>SINAPI</v>
      </c>
      <c r="D2704" s="13" t="str">
        <f>VLOOKUP(B2704,'Insumos e Serviços'!$A:$F,4,0)</f>
        <v>CABO DE COBRE, RIGIDO, CLASSE 2, ISOLACAO EM PVC/A, ANTICHAMA BWF-B, 1 CONDUTOR, 450/750 V, SECAO NOMINAL 2,5 MM2</v>
      </c>
      <c r="E2704" s="12" t="str">
        <f>VLOOKUP(B2704,'Insumos e Serviços'!$A:$F,5,0)</f>
        <v>M</v>
      </c>
      <c r="F2704" s="66">
        <v>4.5</v>
      </c>
      <c r="G2704" s="15">
        <f>VLOOKUP(B2704,'Insumos e Serviços'!$A:$F,6,0)</f>
        <v>3.39</v>
      </c>
      <c r="H2704" s="15">
        <f t="shared" si="356"/>
        <v>15.25</v>
      </c>
    </row>
    <row r="2705" spans="1:8" ht="15" thickTop="1" x14ac:dyDescent="0.2">
      <c r="A2705" s="54"/>
      <c r="B2705" s="79"/>
      <c r="C2705" s="54"/>
      <c r="D2705" s="54"/>
      <c r="E2705" s="54"/>
      <c r="F2705" s="54"/>
      <c r="G2705" s="54"/>
      <c r="H2705" s="54"/>
    </row>
    <row r="2706" spans="1:8" ht="90" x14ac:dyDescent="0.2">
      <c r="A2706" s="68" t="s">
        <v>1789</v>
      </c>
      <c r="B2706" s="67" t="str">
        <f>VLOOKUP(A2706,'Orçamento Sintético'!$A:$H,2,0)</f>
        <v xml:space="preserve"> MPDFT0059 </v>
      </c>
      <c r="C2706" s="67" t="str">
        <f>VLOOKUP(A2706,'Orçamento Sintético'!$A:$H,3,0)</f>
        <v>Próprio</v>
      </c>
      <c r="D2706" s="68" t="str">
        <f>VLOOKUP(A2706,'Orçamento Sintético'!$A:$H,4,0)</f>
        <v>Aparelho de ar condicionado de expansão direta split, tipo hi-wall, gás refrigerante R-410A, compressor com sistema inverter,  capacidade nominal de resfriamento de 18.000 BTU/h , dimensões da unidade externa (AxLxP) 735 x 954 x 374mm, massa 48kg, dimensões da unidade interna (AxLxP) 285 x 770 x 225mm, massa 8 kg, linha de líquido Ø6,35mm, linha de sucção Ø12,7mm, conexão do dreno de Ø20mm, cor branca, alimentação elétrica 220- monofásica-60Hz, potência elétrica 1,498kW, COP 3,46, incluindo: filtro de ar e controle remoto sem fio. Modelo de referência: DAIKIN- STK18P5VL (FTK18P5VL+RK18P5VL) ou similar equivalente.</v>
      </c>
      <c r="E2706" s="67" t="str">
        <f>VLOOKUP(A2706,'Orçamento Sintético'!$A:$H,5,0)</f>
        <v>un</v>
      </c>
      <c r="F2706" s="113"/>
      <c r="G2706" s="114"/>
      <c r="H2706" s="116">
        <f>SUM(H2707:H2711)</f>
        <v>3546.75</v>
      </c>
    </row>
    <row r="2707" spans="1:8" x14ac:dyDescent="0.2">
      <c r="A2707" s="13" t="str">
        <f>VLOOKUP(B2707,'Insumos e Serviços'!$A:$F,3,0)</f>
        <v>Composição</v>
      </c>
      <c r="B2707" s="12" t="s">
        <v>3418</v>
      </c>
      <c r="C2707" s="12" t="str">
        <f>VLOOKUP(B2707,'Insumos e Serviços'!$A:$F,2,0)</f>
        <v>SINAPI</v>
      </c>
      <c r="D2707" s="13" t="str">
        <f>VLOOKUP(B2707,'Insumos e Serviços'!$A:$F,4,0)</f>
        <v>AUXILIAR DE MECÂNICO COM ENCARGOS COMPLEMENTARES</v>
      </c>
      <c r="E2707" s="12" t="str">
        <f>VLOOKUP(B2707,'Insumos e Serviços'!$A:$F,5,0)</f>
        <v>H</v>
      </c>
      <c r="F2707" s="66">
        <v>3.093</v>
      </c>
      <c r="G2707" s="15">
        <f>VLOOKUP(B2707,'Insumos e Serviços'!$A:$F,6,0)</f>
        <v>16.25</v>
      </c>
      <c r="H2707" s="15">
        <f t="shared" ref="H2707:H2711" si="357">TRUNC(F2707*G2707,2)</f>
        <v>50.26</v>
      </c>
    </row>
    <row r="2708" spans="1:8" x14ac:dyDescent="0.2">
      <c r="A2708" s="13" t="str">
        <f>VLOOKUP(B2708,'Insumos e Serviços'!$A:$F,3,0)</f>
        <v>Composição</v>
      </c>
      <c r="B2708" s="12" t="s">
        <v>3424</v>
      </c>
      <c r="C2708" s="12" t="str">
        <f>VLOOKUP(B2708,'Insumos e Serviços'!$A:$F,2,0)</f>
        <v>SINAPI</v>
      </c>
      <c r="D2708" s="13" t="str">
        <f>VLOOKUP(B2708,'Insumos e Serviços'!$A:$F,4,0)</f>
        <v>MECÃNICO DE EQUIPAMENTOS PESADOS COM ENCARGOS COMPLEMENTARES</v>
      </c>
      <c r="E2708" s="12" t="str">
        <f>VLOOKUP(B2708,'Insumos e Serviços'!$A:$F,5,0)</f>
        <v>H</v>
      </c>
      <c r="F2708" s="66">
        <v>3.093</v>
      </c>
      <c r="G2708" s="15">
        <f>VLOOKUP(B2708,'Insumos e Serviços'!$A:$F,6,0)</f>
        <v>24.46</v>
      </c>
      <c r="H2708" s="15">
        <f t="shared" si="357"/>
        <v>75.650000000000006</v>
      </c>
    </row>
    <row r="2709" spans="1:8" ht="22.5" x14ac:dyDescent="0.2">
      <c r="A2709" s="13" t="str">
        <f>VLOOKUP(B2709,'Insumos e Serviços'!$A:$F,3,0)</f>
        <v>Insumo</v>
      </c>
      <c r="B2709" s="12" t="s">
        <v>2743</v>
      </c>
      <c r="C2709" s="12" t="str">
        <f>VLOOKUP(B2709,'Insumos e Serviços'!$A:$F,2,0)</f>
        <v>SINAPI</v>
      </c>
      <c r="D2709" s="13" t="str">
        <f>VLOOKUP(B2709,'Insumos e Serviços'!$A:$F,4,0)</f>
        <v>ELETRODUTO FLEXIVEL, EM ACO GALVANIZADO, REVESTIDO EXTERNAMENTE COM PVC PRETO, DIAMETRO EXTERNO DE 25 MM (3/4"), TIPO SEALTUBO</v>
      </c>
      <c r="E2709" s="12" t="str">
        <f>VLOOKUP(B2709,'Insumos e Serviços'!$A:$F,5,0)</f>
        <v>M</v>
      </c>
      <c r="F2709" s="66">
        <v>1.5</v>
      </c>
      <c r="G2709" s="15">
        <f>VLOOKUP(B2709,'Insumos e Serviços'!$A:$F,6,0)</f>
        <v>11.06</v>
      </c>
      <c r="H2709" s="15">
        <f t="shared" si="357"/>
        <v>16.59</v>
      </c>
    </row>
    <row r="2710" spans="1:8" ht="22.5" x14ac:dyDescent="0.2">
      <c r="A2710" s="13" t="str">
        <f>VLOOKUP(B2710,'Insumos e Serviços'!$A:$F,3,0)</f>
        <v>Insumo</v>
      </c>
      <c r="B2710" s="12" t="s">
        <v>2719</v>
      </c>
      <c r="C2710" s="12" t="str">
        <f>VLOOKUP(B2710,'Insumos e Serviços'!$A:$F,2,0)</f>
        <v>SINAPI</v>
      </c>
      <c r="D2710" s="13" t="str">
        <f>VLOOKUP(B2710,'Insumos e Serviços'!$A:$F,4,0)</f>
        <v>CABO DE COBRE, RIGIDO, CLASSE 2, ISOLACAO EM PVC/A, ANTICHAMA BWF-B, 1 CONDUTOR, 450/750 V, SECAO NOMINAL 2,5 MM2</v>
      </c>
      <c r="E2710" s="12" t="str">
        <f>VLOOKUP(B2710,'Insumos e Serviços'!$A:$F,5,0)</f>
        <v>M</v>
      </c>
      <c r="F2710" s="66">
        <v>4.5</v>
      </c>
      <c r="G2710" s="15">
        <f>VLOOKUP(B2710,'Insumos e Serviços'!$A:$F,6,0)</f>
        <v>3.39</v>
      </c>
      <c r="H2710" s="15">
        <f t="shared" si="357"/>
        <v>15.25</v>
      </c>
    </row>
    <row r="2711" spans="1:8" ht="23.25" thickBot="1" x14ac:dyDescent="0.25">
      <c r="A2711" s="13" t="str">
        <f>VLOOKUP(B2711,'Insumos e Serviços'!$A:$F,3,0)</f>
        <v>Insumo</v>
      </c>
      <c r="B2711" s="12" t="s">
        <v>3118</v>
      </c>
      <c r="C2711" s="12" t="str">
        <f>VLOOKUP(B2711,'Insumos e Serviços'!$A:$F,2,0)</f>
        <v>SINAPI</v>
      </c>
      <c r="D2711" s="13" t="str">
        <f>VLOOKUP(B2711,'Insumos e Serviços'!$A:$F,4,0)</f>
        <v>AR CONDICIONADO SPLIT INVERTER, HI-WALL (PAREDE), 18000 BTU/H, CICLO FRIO, 60HZ, CLASSIFICACAO A (SELO PROCEL), GAS HFC, CONTROLE S/FIO</v>
      </c>
      <c r="E2711" s="12" t="str">
        <f>VLOOKUP(B2711,'Insumos e Serviços'!$A:$F,5,0)</f>
        <v>UN</v>
      </c>
      <c r="F2711" s="66">
        <v>1</v>
      </c>
      <c r="G2711" s="15">
        <f>VLOOKUP(B2711,'Insumos e Serviços'!$A:$F,6,0)</f>
        <v>3389</v>
      </c>
      <c r="H2711" s="15">
        <f t="shared" si="357"/>
        <v>3389</v>
      </c>
    </row>
    <row r="2712" spans="1:8" ht="15" thickTop="1" x14ac:dyDescent="0.2">
      <c r="A2712" s="54"/>
      <c r="B2712" s="79"/>
      <c r="C2712" s="54"/>
      <c r="D2712" s="54"/>
      <c r="E2712" s="54"/>
      <c r="F2712" s="54"/>
      <c r="G2712" s="54"/>
      <c r="H2712" s="54"/>
    </row>
    <row r="2713" spans="1:8" ht="78.75" x14ac:dyDescent="0.2">
      <c r="A2713" s="68" t="s">
        <v>1792</v>
      </c>
      <c r="B2713" s="67" t="str">
        <f>VLOOKUP(A2713,'Orçamento Sintético'!$A:$H,2,0)</f>
        <v xml:space="preserve"> MPDFT0286 </v>
      </c>
      <c r="C2713" s="67" t="str">
        <f>VLOOKUP(A2713,'Orçamento Sintético'!$A:$H,3,0)</f>
        <v>Próprio</v>
      </c>
      <c r="D2713" s="68" t="str">
        <f>VLOOKUP(A2713,'Orçamento Sintético'!$A:$H,4,0)</f>
        <v>Ventilador helicocentrífugo com isolamento fono-absorvente, construído em material plástico, desmontável, motor regulável 60 Hz, 220V, potência 43W, rotação 2570rpm, vazão em descarga livre 395m³/h, nível de pressão sonora 23 dB(A), diâmetro do duto 125mm, peso 5kg, incluindo comporta anti-retorno, acoplamento para duto retangular, damper regulador de vazão, flanges e juntas de borrachas (admissão e saída) e suporte para instalação no entreforro. Modelo de referência: Soler&amp;Palau OTAM TD-350/125 Silent + MCA+MAR ou similar equivalente.</v>
      </c>
      <c r="E2713" s="67" t="str">
        <f>VLOOKUP(A2713,'Orçamento Sintético'!$A:$H,5,0)</f>
        <v>un</v>
      </c>
      <c r="F2713" s="113"/>
      <c r="G2713" s="114"/>
      <c r="H2713" s="116">
        <f>SUM(H2714:H2716)</f>
        <v>670.8</v>
      </c>
    </row>
    <row r="2714" spans="1:8" x14ac:dyDescent="0.2">
      <c r="A2714" s="13" t="str">
        <f>VLOOKUP(B2714,'Insumos e Serviços'!$A:$F,3,0)</f>
        <v>Composição</v>
      </c>
      <c r="B2714" s="12" t="s">
        <v>3426</v>
      </c>
      <c r="C2714" s="12" t="str">
        <f>VLOOKUP(B2714,'Insumos e Serviços'!$A:$F,2,0)</f>
        <v>SINAPI</v>
      </c>
      <c r="D2714" s="13" t="str">
        <f>VLOOKUP(B2714,'Insumos e Serviços'!$A:$F,4,0)</f>
        <v>MONTADOR (TUBO AÇO/EQUIPAMENTOS) COM ENCARGOS COMPLEMENTARES</v>
      </c>
      <c r="E2714" s="12" t="str">
        <f>VLOOKUP(B2714,'Insumos e Serviços'!$A:$F,5,0)</f>
        <v>H</v>
      </c>
      <c r="F2714" s="66">
        <v>1.6910000000000001</v>
      </c>
      <c r="G2714" s="15">
        <f>VLOOKUP(B2714,'Insumos e Serviços'!$A:$F,6,0)</f>
        <v>18.350000000000001</v>
      </c>
      <c r="H2714" s="15">
        <f t="shared" ref="H2714:H2716" si="358">TRUNC(F2714*G2714,2)</f>
        <v>31.02</v>
      </c>
    </row>
    <row r="2715" spans="1:8" x14ac:dyDescent="0.2">
      <c r="A2715" s="13" t="str">
        <f>VLOOKUP(B2715,'Insumos e Serviços'!$A:$F,3,0)</f>
        <v>Composição</v>
      </c>
      <c r="B2715" s="12" t="s">
        <v>3404</v>
      </c>
      <c r="C2715" s="12" t="str">
        <f>VLOOKUP(B2715,'Insumos e Serviços'!$A:$F,2,0)</f>
        <v>SINAPI</v>
      </c>
      <c r="D2715" s="13" t="str">
        <f>VLOOKUP(B2715,'Insumos e Serviços'!$A:$F,4,0)</f>
        <v>AJUDANTE ESPECIALIZADO COM ENCARGOS COMPLEMENTARES</v>
      </c>
      <c r="E2715" s="12" t="str">
        <f>VLOOKUP(B2715,'Insumos e Serviços'!$A:$F,5,0)</f>
        <v>H</v>
      </c>
      <c r="F2715" s="66">
        <v>1.6910000000000001</v>
      </c>
      <c r="G2715" s="15">
        <f>VLOOKUP(B2715,'Insumos e Serviços'!$A:$F,6,0)</f>
        <v>20.39</v>
      </c>
      <c r="H2715" s="15">
        <f t="shared" si="358"/>
        <v>34.47</v>
      </c>
    </row>
    <row r="2716" spans="1:8" ht="68.25" thickBot="1" x14ac:dyDescent="0.25">
      <c r="A2716" s="13" t="str">
        <f>VLOOKUP(B2716,'Insumos e Serviços'!$A:$F,3,0)</f>
        <v>Insumo</v>
      </c>
      <c r="B2716" s="12" t="s">
        <v>2693</v>
      </c>
      <c r="C2716" s="12" t="str">
        <f>VLOOKUP(B2716,'Insumos e Serviços'!$A:$F,2,0)</f>
        <v>Próprio</v>
      </c>
      <c r="D2716" s="13" t="str">
        <f>VLOOKUP(B2716,'Insumos e Serviços'!$A:$F,4,0)</f>
        <v>Ventilador helicocentrífugo com isolamento fono-absorvente, construído em material plástico, desmontável, motor regulável 60 Hz, 220V, potência 43W, rotação 2570rpm, vazão em descarga livre 395m³/h, nível de pressão sonora 23 dB(A), diâmetro do duto 125mm, peso 5kg, incluindo comporta anti-retorno, acoplamento para duto retangular, damper regulador de vazão, flanges e juntas de borrachas (admissão e saída) e suporte para instalação no entreforro. Modelo de referência: Soler&amp;Palau OTAM TD-350/125 Silent + MCA+MAR</v>
      </c>
      <c r="E2716" s="12" t="str">
        <f>VLOOKUP(B2716,'Insumos e Serviços'!$A:$F,5,0)</f>
        <v>un</v>
      </c>
      <c r="F2716" s="66">
        <v>1</v>
      </c>
      <c r="G2716" s="15">
        <f>VLOOKUP(B2716,'Insumos e Serviços'!$A:$F,6,0)</f>
        <v>605.30999999999995</v>
      </c>
      <c r="H2716" s="15">
        <f t="shared" si="358"/>
        <v>605.30999999999995</v>
      </c>
    </row>
    <row r="2717" spans="1:8" ht="15" thickTop="1" x14ac:dyDescent="0.2">
      <c r="A2717" s="54"/>
      <c r="B2717" s="79"/>
      <c r="C2717" s="54"/>
      <c r="D2717" s="54"/>
      <c r="E2717" s="54"/>
      <c r="F2717" s="54"/>
      <c r="G2717" s="54"/>
      <c r="H2717" s="54"/>
    </row>
    <row r="2718" spans="1:8" ht="78.75" x14ac:dyDescent="0.2">
      <c r="A2718" s="68" t="s">
        <v>1795</v>
      </c>
      <c r="B2718" s="67" t="str">
        <f>VLOOKUP(A2718,'Orçamento Sintético'!$A:$H,2,0)</f>
        <v xml:space="preserve"> MPDFT0440 </v>
      </c>
      <c r="C2718" s="67" t="str">
        <f>VLOOKUP(A2718,'Orçamento Sintético'!$A:$H,3,0)</f>
        <v>Próprio</v>
      </c>
      <c r="D2718" s="68" t="str">
        <f>VLOOKUP(A2718,'Orçamento Sintético'!$A:$H,4,0)</f>
        <v>Ventilador helicocentrífugo com isolamento fono-absorvente, construído em material plástico, desmontável, motor regulável 60 Hz, 220V, potência 245W, rotação 2775rpm, vazão em descarga livre 1060m³/h, nível de pressão sonora 31 dB(A), diâmetro do duto 250mm, peso 20kg, incluindo comporta anti-retorno, acoplamento para duto retangular, damper regulador de vazão, flanges e juntas de borrachas (admissão e saída) e suporte para instalação no entreforro. Modelo de referência: Soler&amp;Palau OTAM TD-1300/250 Silent + MCA+MAR ou similar equivalente.</v>
      </c>
      <c r="E2718" s="67" t="str">
        <f>VLOOKUP(A2718,'Orçamento Sintético'!$A:$H,5,0)</f>
        <v>un</v>
      </c>
      <c r="F2718" s="113"/>
      <c r="G2718" s="114"/>
      <c r="H2718" s="116">
        <f>SUM(H2719:H2721)</f>
        <v>2259.6699999999996</v>
      </c>
    </row>
    <row r="2719" spans="1:8" x14ac:dyDescent="0.2">
      <c r="A2719" s="13" t="str">
        <f>VLOOKUP(B2719,'Insumos e Serviços'!$A:$F,3,0)</f>
        <v>Composição</v>
      </c>
      <c r="B2719" s="12" t="s">
        <v>3426</v>
      </c>
      <c r="C2719" s="12" t="str">
        <f>VLOOKUP(B2719,'Insumos e Serviços'!$A:$F,2,0)</f>
        <v>SINAPI</v>
      </c>
      <c r="D2719" s="13" t="str">
        <f>VLOOKUP(B2719,'Insumos e Serviços'!$A:$F,4,0)</f>
        <v>MONTADOR (TUBO AÇO/EQUIPAMENTOS) COM ENCARGOS COMPLEMENTARES</v>
      </c>
      <c r="E2719" s="12" t="str">
        <f>VLOOKUP(B2719,'Insumos e Serviços'!$A:$F,5,0)</f>
        <v>H</v>
      </c>
      <c r="F2719" s="66">
        <v>1.6910000000000001</v>
      </c>
      <c r="G2719" s="15">
        <f>VLOOKUP(B2719,'Insumos e Serviços'!$A:$F,6,0)</f>
        <v>18.350000000000001</v>
      </c>
      <c r="H2719" s="15">
        <f t="shared" ref="H2719:H2721" si="359">TRUNC(F2719*G2719,2)</f>
        <v>31.02</v>
      </c>
    </row>
    <row r="2720" spans="1:8" x14ac:dyDescent="0.2">
      <c r="A2720" s="13" t="str">
        <f>VLOOKUP(B2720,'Insumos e Serviços'!$A:$F,3,0)</f>
        <v>Composição</v>
      </c>
      <c r="B2720" s="12" t="s">
        <v>3404</v>
      </c>
      <c r="C2720" s="12" t="str">
        <f>VLOOKUP(B2720,'Insumos e Serviços'!$A:$F,2,0)</f>
        <v>SINAPI</v>
      </c>
      <c r="D2720" s="13" t="str">
        <f>VLOOKUP(B2720,'Insumos e Serviços'!$A:$F,4,0)</f>
        <v>AJUDANTE ESPECIALIZADO COM ENCARGOS COMPLEMENTARES</v>
      </c>
      <c r="E2720" s="12" t="str">
        <f>VLOOKUP(B2720,'Insumos e Serviços'!$A:$F,5,0)</f>
        <v>H</v>
      </c>
      <c r="F2720" s="66">
        <v>1.6910000000000001</v>
      </c>
      <c r="G2720" s="15">
        <f>VLOOKUP(B2720,'Insumos e Serviços'!$A:$F,6,0)</f>
        <v>20.39</v>
      </c>
      <c r="H2720" s="15">
        <f t="shared" si="359"/>
        <v>34.47</v>
      </c>
    </row>
    <row r="2721" spans="1:8" ht="68.25" thickBot="1" x14ac:dyDescent="0.25">
      <c r="A2721" s="13" t="str">
        <f>VLOOKUP(B2721,'Insumos e Serviços'!$A:$F,3,0)</f>
        <v>Insumo</v>
      </c>
      <c r="B2721" s="12" t="s">
        <v>3073</v>
      </c>
      <c r="C2721" s="12" t="str">
        <f>VLOOKUP(B2721,'Insumos e Serviços'!$A:$F,2,0)</f>
        <v>Próprio</v>
      </c>
      <c r="D2721" s="13" t="str">
        <f>VLOOKUP(B2721,'Insumos e Serviços'!$A:$F,4,0)</f>
        <v>Ventilador helicocentrífugo com isolamento fono-absorvente, construído em material plástico, desmontável, motor regulável 60 Hz, 220V, potência 245W, rotação 2775rpm, vazão em descarga livre 1060m³/h, nível de pressão sonora 31 dB(A), diâmetro do duto 250mm, peso 20kg, incluindo comporta anti-retorno, acoplamento para duto retangular, damper regulador de vazão, flanges e juntas de borrachas (admissão e saída) e suporte para instalação no entreforro. Modelo de referência: Soler&amp;Palau OTAM TD-1300/250 Silent + MCA+MAR</v>
      </c>
      <c r="E2721" s="12" t="str">
        <f>VLOOKUP(B2721,'Insumos e Serviços'!$A:$F,5,0)</f>
        <v>un</v>
      </c>
      <c r="F2721" s="66">
        <v>1</v>
      </c>
      <c r="G2721" s="15">
        <f>VLOOKUP(B2721,'Insumos e Serviços'!$A:$F,6,0)</f>
        <v>2194.1799999999998</v>
      </c>
      <c r="H2721" s="15">
        <f t="shared" si="359"/>
        <v>2194.1799999999998</v>
      </c>
    </row>
    <row r="2722" spans="1:8" ht="15" thickTop="1" x14ac:dyDescent="0.2">
      <c r="A2722" s="54"/>
      <c r="B2722" s="79"/>
      <c r="C2722" s="54"/>
      <c r="D2722" s="54"/>
      <c r="E2722" s="54"/>
      <c r="F2722" s="54"/>
      <c r="G2722" s="54"/>
      <c r="H2722" s="54"/>
    </row>
    <row r="2723" spans="1:8" ht="67.5" x14ac:dyDescent="0.2">
      <c r="A2723" s="68" t="s">
        <v>1798</v>
      </c>
      <c r="B2723" s="67" t="str">
        <f>VLOOKUP(A2723,'Orçamento Sintético'!$A:$H,2,0)</f>
        <v xml:space="preserve"> MPDFT0475 </v>
      </c>
      <c r="C2723" s="67" t="str">
        <f>VLOOKUP(A2723,'Orçamento Sintético'!$A:$H,3,0)</f>
        <v>Próprio</v>
      </c>
      <c r="D2723" s="68" t="str">
        <f>VLOOKUP(A2723,'Orçamento Sintético'!$A:$H,4,0)</f>
        <v>Gabinete de ventilação com rotores tipo “sirocco” de dupla aspiração, ponto operacional vazão 5500m³/h, 70mmca,  incluindo: motor elétrico 3CV, ligações flexíveis na aspiração, registro para regulagem da vazão, gaveta 1º estágio com filtro G4, gaveta 2º estágio com filtro F5 (conforme ABNT 16401), isoladores de vibração. Modelo de referência: OTAM linha GVS - TDA 12/9 posição H180º  ou similar equivalente.</v>
      </c>
      <c r="E2723" s="67" t="str">
        <f>VLOOKUP(A2723,'Orçamento Sintético'!$A:$H,5,0)</f>
        <v>un</v>
      </c>
      <c r="F2723" s="113"/>
      <c r="G2723" s="114"/>
      <c r="H2723" s="116">
        <f>SUM(H2724:H2726)</f>
        <v>8449.68</v>
      </c>
    </row>
    <row r="2724" spans="1:8" x14ac:dyDescent="0.2">
      <c r="A2724" s="13" t="str">
        <f>VLOOKUP(B2724,'Insumos e Serviços'!$A:$F,3,0)</f>
        <v>Composição</v>
      </c>
      <c r="B2724" s="12" t="s">
        <v>3426</v>
      </c>
      <c r="C2724" s="12" t="str">
        <f>VLOOKUP(B2724,'Insumos e Serviços'!$A:$F,2,0)</f>
        <v>SINAPI</v>
      </c>
      <c r="D2724" s="13" t="str">
        <f>VLOOKUP(B2724,'Insumos e Serviços'!$A:$F,4,0)</f>
        <v>MONTADOR (TUBO AÇO/EQUIPAMENTOS) COM ENCARGOS COMPLEMENTARES</v>
      </c>
      <c r="E2724" s="12" t="str">
        <f>VLOOKUP(B2724,'Insumos e Serviços'!$A:$F,5,0)</f>
        <v>H</v>
      </c>
      <c r="F2724" s="66">
        <v>1.6910000000000001</v>
      </c>
      <c r="G2724" s="15">
        <f>VLOOKUP(B2724,'Insumos e Serviços'!$A:$F,6,0)</f>
        <v>18.350000000000001</v>
      </c>
      <c r="H2724" s="15">
        <f t="shared" ref="H2724:H2726" si="360">TRUNC(F2724*G2724,2)</f>
        <v>31.02</v>
      </c>
    </row>
    <row r="2725" spans="1:8" x14ac:dyDescent="0.2">
      <c r="A2725" s="13" t="str">
        <f>VLOOKUP(B2725,'Insumos e Serviços'!$A:$F,3,0)</f>
        <v>Composição</v>
      </c>
      <c r="B2725" s="12" t="s">
        <v>3404</v>
      </c>
      <c r="C2725" s="12" t="str">
        <f>VLOOKUP(B2725,'Insumos e Serviços'!$A:$F,2,0)</f>
        <v>SINAPI</v>
      </c>
      <c r="D2725" s="13" t="str">
        <f>VLOOKUP(B2725,'Insumos e Serviços'!$A:$F,4,0)</f>
        <v>AJUDANTE ESPECIALIZADO COM ENCARGOS COMPLEMENTARES</v>
      </c>
      <c r="E2725" s="12" t="str">
        <f>VLOOKUP(B2725,'Insumos e Serviços'!$A:$F,5,0)</f>
        <v>H</v>
      </c>
      <c r="F2725" s="66">
        <v>1.6910000000000001</v>
      </c>
      <c r="G2725" s="15">
        <f>VLOOKUP(B2725,'Insumos e Serviços'!$A:$F,6,0)</f>
        <v>20.39</v>
      </c>
      <c r="H2725" s="15">
        <f t="shared" si="360"/>
        <v>34.47</v>
      </c>
    </row>
    <row r="2726" spans="1:8" ht="57" thickBot="1" x14ac:dyDescent="0.25">
      <c r="A2726" s="13" t="str">
        <f>VLOOKUP(B2726,'Insumos e Serviços'!$A:$F,3,0)</f>
        <v>Insumo</v>
      </c>
      <c r="B2726" s="12" t="s">
        <v>3089</v>
      </c>
      <c r="C2726" s="12" t="str">
        <f>VLOOKUP(B2726,'Insumos e Serviços'!$A:$F,2,0)</f>
        <v>Próprio</v>
      </c>
      <c r="D2726" s="13" t="str">
        <f>VLOOKUP(B2726,'Insumos e Serviços'!$A:$F,4,0)</f>
        <v>Gabinete de ventilação com rotores tipo “sirocco” de dupla aspiração, ponto operacional vazão 5500m³/h, 70mmca,  incluindo: motor elétrico 3CV, ligações flexíveis na aspiração, registro para regulagem da vazão, gaveta 1º estágio com filtro G4, gaveta 2º estágio com filtro F5 (conforme ABNT 16401), isoladores de vibração. Modelo de referência: OTAM linha GVS - TDA 12/9 posição H180º</v>
      </c>
      <c r="E2726" s="12" t="str">
        <f>VLOOKUP(B2726,'Insumos e Serviços'!$A:$F,5,0)</f>
        <v>un</v>
      </c>
      <c r="F2726" s="66">
        <v>1</v>
      </c>
      <c r="G2726" s="15">
        <f>VLOOKUP(B2726,'Insumos e Serviços'!$A:$F,6,0)</f>
        <v>8384.19</v>
      </c>
      <c r="H2726" s="15">
        <f t="shared" si="360"/>
        <v>8384.19</v>
      </c>
    </row>
    <row r="2727" spans="1:8" ht="15" thickTop="1" x14ac:dyDescent="0.2">
      <c r="A2727" s="54"/>
      <c r="B2727" s="79"/>
      <c r="C2727" s="54"/>
      <c r="D2727" s="54"/>
      <c r="E2727" s="54"/>
      <c r="F2727" s="54"/>
      <c r="G2727" s="54"/>
      <c r="H2727" s="54"/>
    </row>
    <row r="2728" spans="1:8" ht="67.5" x14ac:dyDescent="0.2">
      <c r="A2728" s="68" t="s">
        <v>1801</v>
      </c>
      <c r="B2728" s="67" t="str">
        <f>VLOOKUP(A2728,'Orçamento Sintético'!$A:$H,2,0)</f>
        <v xml:space="preserve"> MPDFT0476 </v>
      </c>
      <c r="C2728" s="67" t="str">
        <f>VLOOKUP(A2728,'Orçamento Sintético'!$A:$H,3,0)</f>
        <v>Próprio</v>
      </c>
      <c r="D2728" s="68" t="str">
        <f>VLOOKUP(A2728,'Orçamento Sintético'!$A:$H,4,0)</f>
        <v>Gabinete de ventilação com rotores tipo “sirocco” de dupla aspiração, ponto operacional vazão 6142m³/h, 70mmca,  incluindo: motor elétrico, ligações flexíveis na aspiração, registro para regulagem da vazão, gaveta 1º estágio com filtro G4, gaveta 2º estágio com filtro F5 (conforme ABNT 16401), isoladores de vibração. Modelo de referência: OTAM linha GVS - TDA 12/9 posição H180º  ou similar equivalente.</v>
      </c>
      <c r="E2728" s="67" t="str">
        <f>VLOOKUP(A2728,'Orçamento Sintético'!$A:$H,5,0)</f>
        <v>un</v>
      </c>
      <c r="F2728" s="113"/>
      <c r="G2728" s="114"/>
      <c r="H2728" s="116">
        <f>SUM(H2729:H2731)</f>
        <v>10127.1</v>
      </c>
    </row>
    <row r="2729" spans="1:8" x14ac:dyDescent="0.2">
      <c r="A2729" s="13" t="str">
        <f>VLOOKUP(B2729,'Insumos e Serviços'!$A:$F,3,0)</f>
        <v>Composição</v>
      </c>
      <c r="B2729" s="12" t="s">
        <v>3426</v>
      </c>
      <c r="C2729" s="12" t="str">
        <f>VLOOKUP(B2729,'Insumos e Serviços'!$A:$F,2,0)</f>
        <v>SINAPI</v>
      </c>
      <c r="D2729" s="13" t="str">
        <f>VLOOKUP(B2729,'Insumos e Serviços'!$A:$F,4,0)</f>
        <v>MONTADOR (TUBO AÇO/EQUIPAMENTOS) COM ENCARGOS COMPLEMENTARES</v>
      </c>
      <c r="E2729" s="12" t="str">
        <f>VLOOKUP(B2729,'Insumos e Serviços'!$A:$F,5,0)</f>
        <v>H</v>
      </c>
      <c r="F2729" s="66">
        <v>1.6910000000000001</v>
      </c>
      <c r="G2729" s="15">
        <f>VLOOKUP(B2729,'Insumos e Serviços'!$A:$F,6,0)</f>
        <v>18.350000000000001</v>
      </c>
      <c r="H2729" s="15">
        <f t="shared" ref="H2729:H2731" si="361">TRUNC(F2729*G2729,2)</f>
        <v>31.02</v>
      </c>
    </row>
    <row r="2730" spans="1:8" x14ac:dyDescent="0.2">
      <c r="A2730" s="13" t="str">
        <f>VLOOKUP(B2730,'Insumos e Serviços'!$A:$F,3,0)</f>
        <v>Composição</v>
      </c>
      <c r="B2730" s="12" t="s">
        <v>3404</v>
      </c>
      <c r="C2730" s="12" t="str">
        <f>VLOOKUP(B2730,'Insumos e Serviços'!$A:$F,2,0)</f>
        <v>SINAPI</v>
      </c>
      <c r="D2730" s="13" t="str">
        <f>VLOOKUP(B2730,'Insumos e Serviços'!$A:$F,4,0)</f>
        <v>AJUDANTE ESPECIALIZADO COM ENCARGOS COMPLEMENTARES</v>
      </c>
      <c r="E2730" s="12" t="str">
        <f>VLOOKUP(B2730,'Insumos e Serviços'!$A:$F,5,0)</f>
        <v>H</v>
      </c>
      <c r="F2730" s="66">
        <v>1.6910000000000001</v>
      </c>
      <c r="G2730" s="15">
        <f>VLOOKUP(B2730,'Insumos e Serviços'!$A:$F,6,0)</f>
        <v>20.39</v>
      </c>
      <c r="H2730" s="15">
        <f t="shared" si="361"/>
        <v>34.47</v>
      </c>
    </row>
    <row r="2731" spans="1:8" ht="57" thickBot="1" x14ac:dyDescent="0.25">
      <c r="A2731" s="13" t="str">
        <f>VLOOKUP(B2731,'Insumos e Serviços'!$A:$F,3,0)</f>
        <v>Insumo</v>
      </c>
      <c r="B2731" s="12" t="s">
        <v>3120</v>
      </c>
      <c r="C2731" s="12" t="str">
        <f>VLOOKUP(B2731,'Insumos e Serviços'!$A:$F,2,0)</f>
        <v>Próprio</v>
      </c>
      <c r="D2731" s="13" t="str">
        <f>VLOOKUP(B2731,'Insumos e Serviços'!$A:$F,4,0)</f>
        <v>Gabinete de ventilação com rotores tipo “sirocco” de dupla aspiração, ponto operacional vazão 6142m³/h, 70mmca,  incluindo: motor elétrico, ligações flexíveis na aspiração, registro para regulagem da vazão, gaveta 1º estágio com filtro G4, gaveta 2º estágio com filtro F5 (conforme ABNT 16401), isoladores de vibração. Modelo de referência: OTAM linha GVS - TDA 12/9 posição H180º</v>
      </c>
      <c r="E2731" s="12" t="str">
        <f>VLOOKUP(B2731,'Insumos e Serviços'!$A:$F,5,0)</f>
        <v>un</v>
      </c>
      <c r="F2731" s="66">
        <v>1</v>
      </c>
      <c r="G2731" s="15">
        <f>VLOOKUP(B2731,'Insumos e Serviços'!$A:$F,6,0)</f>
        <v>10061.61</v>
      </c>
      <c r="H2731" s="15">
        <f t="shared" si="361"/>
        <v>10061.61</v>
      </c>
    </row>
    <row r="2732" spans="1:8" ht="15" thickTop="1" x14ac:dyDescent="0.2">
      <c r="A2732" s="54"/>
      <c r="B2732" s="79"/>
      <c r="C2732" s="54"/>
      <c r="D2732" s="54"/>
      <c r="E2732" s="54"/>
      <c r="F2732" s="54"/>
      <c r="G2732" s="54"/>
      <c r="H2732" s="54"/>
    </row>
    <row r="2733" spans="1:8" ht="78.75" x14ac:dyDescent="0.2">
      <c r="A2733" s="68" t="s">
        <v>1804</v>
      </c>
      <c r="B2733" s="67" t="str">
        <f>VLOOKUP(A2733,'Orçamento Sintético'!$A:$H,2,0)</f>
        <v xml:space="preserve"> MPDFT0477 </v>
      </c>
      <c r="C2733" s="67" t="str">
        <f>VLOOKUP(A2733,'Orçamento Sintético'!$A:$H,3,0)</f>
        <v>Próprio</v>
      </c>
      <c r="D2733" s="68" t="str">
        <f>VLOOKUP(A2733,'Orçamento Sintético'!$A:$H,4,0)</f>
        <v>(UI-02) -Unidade interna para sistema VRF, tipo cassete,  gás refrigerante R-410A, capacidade de resfriamento de 3,6kW (12300 BTU/h), vazão de ar máxima de 750m³/h, ajuste alto-médio-baixo, dimensões externas (AxLxP) 204mm x 840mm x 840mm, peso 20kg, conexão gás refrigerante 6,35mm e 12,7mm,  alimentação elétrica 220- monofásica-60Hz, potência elétrica 49W, incluindo: controle remoto sem fio;  kit bomba de dreno e filtro de ar. Modelo de referência: DAIKIN FXFSQ32AVE  –  ou similiar equivalente.</v>
      </c>
      <c r="E2733" s="67" t="str">
        <f>VLOOKUP(A2733,'Orçamento Sintético'!$A:$H,5,0)</f>
        <v>un</v>
      </c>
      <c r="F2733" s="113"/>
      <c r="G2733" s="114"/>
      <c r="H2733" s="116">
        <f>SUM(H2734:H2740)</f>
        <v>4595.1100000000006</v>
      </c>
    </row>
    <row r="2734" spans="1:8" x14ac:dyDescent="0.2">
      <c r="A2734" s="13" t="str">
        <f>VLOOKUP(B2734,'Insumos e Serviços'!$A:$F,3,0)</f>
        <v>Composição</v>
      </c>
      <c r="B2734" s="12" t="s">
        <v>3406</v>
      </c>
      <c r="C2734" s="12" t="str">
        <f>VLOOKUP(B2734,'Insumos e Serviços'!$A:$F,2,0)</f>
        <v>SINAPI</v>
      </c>
      <c r="D2734" s="13" t="str">
        <f>VLOOKUP(B2734,'Insumos e Serviços'!$A:$F,4,0)</f>
        <v>MONTADOR ELETROMECÃNICO COM ENCARGOS COMPLEMENTARES</v>
      </c>
      <c r="E2734" s="12" t="str">
        <f>VLOOKUP(B2734,'Insumos e Serviços'!$A:$F,5,0)</f>
        <v>H</v>
      </c>
      <c r="F2734" s="66">
        <v>7</v>
      </c>
      <c r="G2734" s="15">
        <f>VLOOKUP(B2734,'Insumos e Serviços'!$A:$F,6,0)</f>
        <v>24.28</v>
      </c>
      <c r="H2734" s="15">
        <f t="shared" ref="H2734:H2740" si="362">TRUNC(F2734*G2734,2)</f>
        <v>169.96</v>
      </c>
    </row>
    <row r="2735" spans="1:8" x14ac:dyDescent="0.2">
      <c r="A2735" s="13" t="str">
        <f>VLOOKUP(B2735,'Insumos e Serviços'!$A:$F,3,0)</f>
        <v>Composição</v>
      </c>
      <c r="B2735" s="12" t="s">
        <v>3397</v>
      </c>
      <c r="C2735" s="12" t="str">
        <f>VLOOKUP(B2735,'Insumos e Serviços'!$A:$F,2,0)</f>
        <v>SINAPI</v>
      </c>
      <c r="D2735" s="13" t="str">
        <f>VLOOKUP(B2735,'Insumos e Serviços'!$A:$F,4,0)</f>
        <v>AUXILIAR DE ELETRICISTA COM ENCARGOS COMPLEMENTARES</v>
      </c>
      <c r="E2735" s="12" t="str">
        <f>VLOOKUP(B2735,'Insumos e Serviços'!$A:$F,5,0)</f>
        <v>H</v>
      </c>
      <c r="F2735" s="66">
        <v>7</v>
      </c>
      <c r="G2735" s="15">
        <f>VLOOKUP(B2735,'Insumos e Serviços'!$A:$F,6,0)</f>
        <v>18.28</v>
      </c>
      <c r="H2735" s="15">
        <f t="shared" si="362"/>
        <v>127.96</v>
      </c>
    </row>
    <row r="2736" spans="1:8" x14ac:dyDescent="0.2">
      <c r="A2736" s="13" t="str">
        <f>VLOOKUP(B2736,'Insumos e Serviços'!$A:$F,3,0)</f>
        <v>Composição</v>
      </c>
      <c r="B2736" s="12" t="s">
        <v>3399</v>
      </c>
      <c r="C2736" s="12" t="str">
        <f>VLOOKUP(B2736,'Insumos e Serviços'!$A:$F,2,0)</f>
        <v>SINAPI</v>
      </c>
      <c r="D2736" s="13" t="str">
        <f>VLOOKUP(B2736,'Insumos e Serviços'!$A:$F,4,0)</f>
        <v>ELETRICISTA COM ENCARGOS COMPLEMENTARES</v>
      </c>
      <c r="E2736" s="12" t="str">
        <f>VLOOKUP(B2736,'Insumos e Serviços'!$A:$F,5,0)</f>
        <v>H</v>
      </c>
      <c r="F2736" s="66">
        <v>7</v>
      </c>
      <c r="G2736" s="15">
        <f>VLOOKUP(B2736,'Insumos e Serviços'!$A:$F,6,0)</f>
        <v>23.44</v>
      </c>
      <c r="H2736" s="15">
        <f t="shared" si="362"/>
        <v>164.08</v>
      </c>
    </row>
    <row r="2737" spans="1:8" ht="67.5" x14ac:dyDescent="0.2">
      <c r="A2737" s="13" t="str">
        <f>VLOOKUP(B2737,'Insumos e Serviços'!$A:$F,3,0)</f>
        <v>Insumo</v>
      </c>
      <c r="B2737" s="12" t="s">
        <v>3042</v>
      </c>
      <c r="C2737" s="12" t="str">
        <f>VLOOKUP(B2737,'Insumos e Serviços'!$A:$F,2,0)</f>
        <v>Próprio</v>
      </c>
      <c r="D2737" s="13" t="str">
        <f>VLOOKUP(B2737,'Insumos e Serviços'!$A:$F,4,0)</f>
        <v>Unidade interna para sistema VRF, tipo cassete,  gás refrigerante R-410A, capacidade de resfriamento de 3,6kW (12300 BTU/h), vazão de ar máxima de 750m³/h, ajuste alto-médio-baixo, dimensões externas (AxLxP) 204mm x 840mm x 840mm, peso 20kg, conexão gás refrigerante 6,35mm e 12,7mm,  alimentação elétrica 220- monofásica-60Hz, potência elétrica 49W, incluindo: controle remoto sem fio; kit bomba de dreno e filtro de ar. Modelo de referência: DAIKIN FXFSQ32AVE</v>
      </c>
      <c r="E2737" s="12" t="str">
        <f>VLOOKUP(B2737,'Insumos e Serviços'!$A:$F,5,0)</f>
        <v>un</v>
      </c>
      <c r="F2737" s="66">
        <v>1</v>
      </c>
      <c r="G2737" s="15">
        <f>VLOOKUP(B2737,'Insumos e Serviços'!$A:$F,6,0)</f>
        <v>3393.77</v>
      </c>
      <c r="H2737" s="15">
        <f t="shared" si="362"/>
        <v>3393.77</v>
      </c>
    </row>
    <row r="2738" spans="1:8" ht="22.5" x14ac:dyDescent="0.2">
      <c r="A2738" s="13" t="str">
        <f>VLOOKUP(B2738,'Insumos e Serviços'!$A:$F,3,0)</f>
        <v>Insumo</v>
      </c>
      <c r="B2738" s="12" t="s">
        <v>3313</v>
      </c>
      <c r="C2738" s="12" t="str">
        <f>VLOOKUP(B2738,'Insumos e Serviços'!$A:$F,2,0)</f>
        <v>Próprio</v>
      </c>
      <c r="D2738" s="13" t="str">
        <f>VLOOKUP(B2738,'Insumos e Serviços'!$A:$F,4,0)</f>
        <v>Painel decorativo para unidade evaporadora cassete round flow VRV FXFQ-AVM – cor branca. Fabricação DAIKIN, modelo BYCQ125EAF</v>
      </c>
      <c r="E2738" s="12" t="str">
        <f>VLOOKUP(B2738,'Insumos e Serviços'!$A:$F,5,0)</f>
        <v>un</v>
      </c>
      <c r="F2738" s="66">
        <v>1</v>
      </c>
      <c r="G2738" s="15">
        <f>VLOOKUP(B2738,'Insumos e Serviços'!$A:$F,6,0)</f>
        <v>707.5</v>
      </c>
      <c r="H2738" s="15">
        <f t="shared" si="362"/>
        <v>707.5</v>
      </c>
    </row>
    <row r="2739" spans="1:8" ht="22.5" x14ac:dyDescent="0.2">
      <c r="A2739" s="13" t="str">
        <f>VLOOKUP(B2739,'Insumos e Serviços'!$A:$F,3,0)</f>
        <v>Insumo</v>
      </c>
      <c r="B2739" s="12" t="s">
        <v>2743</v>
      </c>
      <c r="C2739" s="12" t="str">
        <f>VLOOKUP(B2739,'Insumos e Serviços'!$A:$F,2,0)</f>
        <v>SINAPI</v>
      </c>
      <c r="D2739" s="13" t="str">
        <f>VLOOKUP(B2739,'Insumos e Serviços'!$A:$F,4,0)</f>
        <v>ELETRODUTO FLEXIVEL, EM ACO GALVANIZADO, REVESTIDO EXTERNAMENTE COM PVC PRETO, DIAMETRO EXTERNO DE 25 MM (3/4"), TIPO SEALTUBO</v>
      </c>
      <c r="E2739" s="12" t="str">
        <f>VLOOKUP(B2739,'Insumos e Serviços'!$A:$F,5,0)</f>
        <v>M</v>
      </c>
      <c r="F2739" s="66">
        <v>1.5</v>
      </c>
      <c r="G2739" s="15">
        <f>VLOOKUP(B2739,'Insumos e Serviços'!$A:$F,6,0)</f>
        <v>11.06</v>
      </c>
      <c r="H2739" s="15">
        <f t="shared" si="362"/>
        <v>16.59</v>
      </c>
    </row>
    <row r="2740" spans="1:8" ht="23.25" thickBot="1" x14ac:dyDescent="0.25">
      <c r="A2740" s="13" t="str">
        <f>VLOOKUP(B2740,'Insumos e Serviços'!$A:$F,3,0)</f>
        <v>Insumo</v>
      </c>
      <c r="B2740" s="12" t="s">
        <v>2719</v>
      </c>
      <c r="C2740" s="12" t="str">
        <f>VLOOKUP(B2740,'Insumos e Serviços'!$A:$F,2,0)</f>
        <v>SINAPI</v>
      </c>
      <c r="D2740" s="13" t="str">
        <f>VLOOKUP(B2740,'Insumos e Serviços'!$A:$F,4,0)</f>
        <v>CABO DE COBRE, RIGIDO, CLASSE 2, ISOLACAO EM PVC/A, ANTICHAMA BWF-B, 1 CONDUTOR, 450/750 V, SECAO NOMINAL 2,5 MM2</v>
      </c>
      <c r="E2740" s="12" t="str">
        <f>VLOOKUP(B2740,'Insumos e Serviços'!$A:$F,5,0)</f>
        <v>M</v>
      </c>
      <c r="F2740" s="66">
        <v>4.5</v>
      </c>
      <c r="G2740" s="15">
        <f>VLOOKUP(B2740,'Insumos e Serviços'!$A:$F,6,0)</f>
        <v>3.39</v>
      </c>
      <c r="H2740" s="15">
        <f t="shared" si="362"/>
        <v>15.25</v>
      </c>
    </row>
    <row r="2741" spans="1:8" ht="15" thickTop="1" x14ac:dyDescent="0.2">
      <c r="A2741" s="54"/>
      <c r="B2741" s="79"/>
      <c r="C2741" s="54"/>
      <c r="D2741" s="54"/>
      <c r="E2741" s="54"/>
      <c r="F2741" s="54"/>
      <c r="G2741" s="54"/>
      <c r="H2741" s="54"/>
    </row>
    <row r="2742" spans="1:8" ht="78.75" x14ac:dyDescent="0.2">
      <c r="A2742" s="68" t="s">
        <v>1807</v>
      </c>
      <c r="B2742" s="67" t="str">
        <f>VLOOKUP(A2742,'Orçamento Sintético'!$A:$H,2,0)</f>
        <v xml:space="preserve"> MPDFT0036 </v>
      </c>
      <c r="C2742" s="67" t="str">
        <f>VLOOKUP(A2742,'Orçamento Sintético'!$A:$H,3,0)</f>
        <v>Próprio</v>
      </c>
      <c r="D2742" s="68" t="str">
        <f>VLOOKUP(A2742,'Orçamento Sintético'!$A:$H,4,0)</f>
        <v>(UI-03) – Unidade interna para sistema VRF, tipo cassete,  gás refrigerante R-410A, capacidade de resfriamento de 4,5kW (15400 BTU/h), vazão de ar máxima de 810m³/h, ajuste alto-médio-baixo, dimensões externas (AxLxP) 204mm x 840mm x 840mm, peso 20kg, conexão gás refrigerante 6,35mm e 12,7mm,  alimentação elétrica 220- monofásica-60Hz, potência elétrica 59W, incluindo: controle remoto sem fio;  kit bomba de dreno e filtro de ar. Modelo de referência: DAIKIN FXFSQ40AVE –  ou similiar equivalente.</v>
      </c>
      <c r="E2742" s="67" t="str">
        <f>VLOOKUP(A2742,'Orçamento Sintético'!$A:$H,5,0)</f>
        <v>un</v>
      </c>
      <c r="F2742" s="113"/>
      <c r="G2742" s="114"/>
      <c r="H2742" s="116">
        <f>SUM(H2743:H2749)</f>
        <v>4595.1099999999997</v>
      </c>
    </row>
    <row r="2743" spans="1:8" x14ac:dyDescent="0.2">
      <c r="A2743" s="13" t="str">
        <f>VLOOKUP(B2743,'Insumos e Serviços'!$A:$F,3,0)</f>
        <v>Composição</v>
      </c>
      <c r="B2743" s="12" t="s">
        <v>3406</v>
      </c>
      <c r="C2743" s="12" t="str">
        <f>VLOOKUP(B2743,'Insumos e Serviços'!$A:$F,2,0)</f>
        <v>SINAPI</v>
      </c>
      <c r="D2743" s="13" t="str">
        <f>VLOOKUP(B2743,'Insumos e Serviços'!$A:$F,4,0)</f>
        <v>MONTADOR ELETROMECÃNICO COM ENCARGOS COMPLEMENTARES</v>
      </c>
      <c r="E2743" s="12" t="str">
        <f>VLOOKUP(B2743,'Insumos e Serviços'!$A:$F,5,0)</f>
        <v>H</v>
      </c>
      <c r="F2743" s="66">
        <v>7</v>
      </c>
      <c r="G2743" s="15">
        <f>VLOOKUP(B2743,'Insumos e Serviços'!$A:$F,6,0)</f>
        <v>24.28</v>
      </c>
      <c r="H2743" s="15">
        <f t="shared" ref="H2743:H2749" si="363">TRUNC(F2743*G2743,2)</f>
        <v>169.96</v>
      </c>
    </row>
    <row r="2744" spans="1:8" x14ac:dyDescent="0.2">
      <c r="A2744" s="13" t="str">
        <f>VLOOKUP(B2744,'Insumos e Serviços'!$A:$F,3,0)</f>
        <v>Composição</v>
      </c>
      <c r="B2744" s="12" t="s">
        <v>3397</v>
      </c>
      <c r="C2744" s="12" t="str">
        <f>VLOOKUP(B2744,'Insumos e Serviços'!$A:$F,2,0)</f>
        <v>SINAPI</v>
      </c>
      <c r="D2744" s="13" t="str">
        <f>VLOOKUP(B2744,'Insumos e Serviços'!$A:$F,4,0)</f>
        <v>AUXILIAR DE ELETRICISTA COM ENCARGOS COMPLEMENTARES</v>
      </c>
      <c r="E2744" s="12" t="str">
        <f>VLOOKUP(B2744,'Insumos e Serviços'!$A:$F,5,0)</f>
        <v>H</v>
      </c>
      <c r="F2744" s="66">
        <v>7</v>
      </c>
      <c r="G2744" s="15">
        <f>VLOOKUP(B2744,'Insumos e Serviços'!$A:$F,6,0)</f>
        <v>18.28</v>
      </c>
      <c r="H2744" s="15">
        <f t="shared" si="363"/>
        <v>127.96</v>
      </c>
    </row>
    <row r="2745" spans="1:8" x14ac:dyDescent="0.2">
      <c r="A2745" s="13" t="str">
        <f>VLOOKUP(B2745,'Insumos e Serviços'!$A:$F,3,0)</f>
        <v>Composição</v>
      </c>
      <c r="B2745" s="12" t="s">
        <v>3399</v>
      </c>
      <c r="C2745" s="12" t="str">
        <f>VLOOKUP(B2745,'Insumos e Serviços'!$A:$F,2,0)</f>
        <v>SINAPI</v>
      </c>
      <c r="D2745" s="13" t="str">
        <f>VLOOKUP(B2745,'Insumos e Serviços'!$A:$F,4,0)</f>
        <v>ELETRICISTA COM ENCARGOS COMPLEMENTARES</v>
      </c>
      <c r="E2745" s="12" t="str">
        <f>VLOOKUP(B2745,'Insumos e Serviços'!$A:$F,5,0)</f>
        <v>H</v>
      </c>
      <c r="F2745" s="66">
        <v>7</v>
      </c>
      <c r="G2745" s="15">
        <f>VLOOKUP(B2745,'Insumos e Serviços'!$A:$F,6,0)</f>
        <v>23.44</v>
      </c>
      <c r="H2745" s="15">
        <f t="shared" si="363"/>
        <v>164.08</v>
      </c>
    </row>
    <row r="2746" spans="1:8" ht="22.5" x14ac:dyDescent="0.2">
      <c r="A2746" s="13" t="str">
        <f>VLOOKUP(B2746,'Insumos e Serviços'!$A:$F,3,0)</f>
        <v>Insumo</v>
      </c>
      <c r="B2746" s="12" t="s">
        <v>3313</v>
      </c>
      <c r="C2746" s="12" t="str">
        <f>VLOOKUP(B2746,'Insumos e Serviços'!$A:$F,2,0)</f>
        <v>Próprio</v>
      </c>
      <c r="D2746" s="13" t="str">
        <f>VLOOKUP(B2746,'Insumos e Serviços'!$A:$F,4,0)</f>
        <v>Painel decorativo para unidade evaporadora cassete round flow VRV FXFQ-AVM – cor branca. Fabricação DAIKIN, modelo BYCQ125EAF</v>
      </c>
      <c r="E2746" s="12" t="str">
        <f>VLOOKUP(B2746,'Insumos e Serviços'!$A:$F,5,0)</f>
        <v>un</v>
      </c>
      <c r="F2746" s="66">
        <v>1</v>
      </c>
      <c r="G2746" s="15">
        <f>VLOOKUP(B2746,'Insumos e Serviços'!$A:$F,6,0)</f>
        <v>707.5</v>
      </c>
      <c r="H2746" s="15">
        <f t="shared" si="363"/>
        <v>707.5</v>
      </c>
    </row>
    <row r="2747" spans="1:8" ht="22.5" x14ac:dyDescent="0.2">
      <c r="A2747" s="13" t="str">
        <f>VLOOKUP(B2747,'Insumos e Serviços'!$A:$F,3,0)</f>
        <v>Insumo</v>
      </c>
      <c r="B2747" s="12" t="s">
        <v>2743</v>
      </c>
      <c r="C2747" s="12" t="str">
        <f>VLOOKUP(B2747,'Insumos e Serviços'!$A:$F,2,0)</f>
        <v>SINAPI</v>
      </c>
      <c r="D2747" s="13" t="str">
        <f>VLOOKUP(B2747,'Insumos e Serviços'!$A:$F,4,0)</f>
        <v>ELETRODUTO FLEXIVEL, EM ACO GALVANIZADO, REVESTIDO EXTERNAMENTE COM PVC PRETO, DIAMETRO EXTERNO DE 25 MM (3/4"), TIPO SEALTUBO</v>
      </c>
      <c r="E2747" s="12" t="str">
        <f>VLOOKUP(B2747,'Insumos e Serviços'!$A:$F,5,0)</f>
        <v>M</v>
      </c>
      <c r="F2747" s="66">
        <v>1.5</v>
      </c>
      <c r="G2747" s="15">
        <f>VLOOKUP(B2747,'Insumos e Serviços'!$A:$F,6,0)</f>
        <v>11.06</v>
      </c>
      <c r="H2747" s="15">
        <f t="shared" si="363"/>
        <v>16.59</v>
      </c>
    </row>
    <row r="2748" spans="1:8" ht="22.5" x14ac:dyDescent="0.2">
      <c r="A2748" s="13" t="str">
        <f>VLOOKUP(B2748,'Insumos e Serviços'!$A:$F,3,0)</f>
        <v>Insumo</v>
      </c>
      <c r="B2748" s="12" t="s">
        <v>2719</v>
      </c>
      <c r="C2748" s="12" t="str">
        <f>VLOOKUP(B2748,'Insumos e Serviços'!$A:$F,2,0)</f>
        <v>SINAPI</v>
      </c>
      <c r="D2748" s="13" t="str">
        <f>VLOOKUP(B2748,'Insumos e Serviços'!$A:$F,4,0)</f>
        <v>CABO DE COBRE, RIGIDO, CLASSE 2, ISOLACAO EM PVC/A, ANTICHAMA BWF-B, 1 CONDUTOR, 450/750 V, SECAO NOMINAL 2,5 MM2</v>
      </c>
      <c r="E2748" s="12" t="str">
        <f>VLOOKUP(B2748,'Insumos e Serviços'!$A:$F,5,0)</f>
        <v>M</v>
      </c>
      <c r="F2748" s="66">
        <v>4.5</v>
      </c>
      <c r="G2748" s="15">
        <f>VLOOKUP(B2748,'Insumos e Serviços'!$A:$F,6,0)</f>
        <v>3.39</v>
      </c>
      <c r="H2748" s="15">
        <f t="shared" si="363"/>
        <v>15.25</v>
      </c>
    </row>
    <row r="2749" spans="1:8" ht="68.25" thickBot="1" x14ac:dyDescent="0.25">
      <c r="A2749" s="13" t="str">
        <f>VLOOKUP(B2749,'Insumos e Serviços'!$A:$F,3,0)</f>
        <v>Insumo</v>
      </c>
      <c r="B2749" s="12" t="s">
        <v>3356</v>
      </c>
      <c r="C2749" s="12" t="str">
        <f>VLOOKUP(B2749,'Insumos e Serviços'!$A:$F,2,0)</f>
        <v>Próprio</v>
      </c>
      <c r="D2749" s="13" t="str">
        <f>VLOOKUP(B2749,'Insumos e Serviços'!$A:$F,4,0)</f>
        <v>Unidade interna para sistema VRF, tipo cassete,  gás refrigerante R-410A, capacidade de resfriamento de 4,5kW (15400 BTU/h), vazão de ar máxima de 810m³/h, ajuste alto-médio-baixo, dimensões externas (AxLxP) 204mm x 840mm x 840mm, peso 20kg, conexão gás refrigerante 6,35mm e 12,7mm, alimentação elétrica 220- monofásica-60Hz, potência elétrica 59W, incluindo: controle remoto sem fio;  kit bomba de dreno e filtro de ar. Modelo de referência: DAIKIN FXFSQ40AVE</v>
      </c>
      <c r="E2749" s="12" t="str">
        <f>VLOOKUP(B2749,'Insumos e Serviços'!$A:$F,5,0)</f>
        <v>un</v>
      </c>
      <c r="F2749" s="66">
        <v>1</v>
      </c>
      <c r="G2749" s="15">
        <f>VLOOKUP(B2749,'Insumos e Serviços'!$A:$F,6,0)</f>
        <v>3393.77</v>
      </c>
      <c r="H2749" s="15">
        <f t="shared" si="363"/>
        <v>3393.77</v>
      </c>
    </row>
    <row r="2750" spans="1:8" ht="15" thickTop="1" x14ac:dyDescent="0.2">
      <c r="A2750" s="54"/>
      <c r="B2750" s="79"/>
      <c r="C2750" s="54"/>
      <c r="D2750" s="54"/>
      <c r="E2750" s="54"/>
      <c r="F2750" s="54"/>
      <c r="G2750" s="54"/>
      <c r="H2750" s="54"/>
    </row>
    <row r="2751" spans="1:8" ht="78.75" x14ac:dyDescent="0.2">
      <c r="A2751" s="68" t="s">
        <v>1810</v>
      </c>
      <c r="B2751" s="67" t="str">
        <f>VLOOKUP(A2751,'Orçamento Sintético'!$A:$H,2,0)</f>
        <v xml:space="preserve"> MPDFT0032 </v>
      </c>
      <c r="C2751" s="67" t="str">
        <f>VLOOKUP(A2751,'Orçamento Sintético'!$A:$H,3,0)</f>
        <v>Próprio</v>
      </c>
      <c r="D2751" s="68" t="str">
        <f>VLOOKUP(A2751,'Orçamento Sintético'!$A:$H,4,0)</f>
        <v>(UI-04) – Unidade interna para sistema VRF, tipo cassete,  gás refrigerante R-410A, capacidade de resfriamento de 9,0kW (30700 BTU/h), vazão de ar máxima de 1800m³/h, ajuste alto-médio-baixo, dimensões externas (AxLxP) 288mm x 840mm x 840mm, peso 26kg, conexão gás refrigerante 9,53mm e 15,88mm, alimentação elétrica 220- monofásica-60Hz, potência elétrica 214W, incluindo: controle remoto sem fio;  kit bomba de dreno e filtro de ar. Modelo de referência: DAIKIN FXFSQ80AVE –  ou similiar equivalente.</v>
      </c>
      <c r="E2751" s="67" t="str">
        <f>VLOOKUP(A2751,'Orçamento Sintético'!$A:$H,5,0)</f>
        <v>un</v>
      </c>
      <c r="F2751" s="113"/>
      <c r="G2751" s="114"/>
      <c r="H2751" s="116">
        <f>SUM(H2752:H2758)</f>
        <v>5186.08</v>
      </c>
    </row>
    <row r="2752" spans="1:8" x14ac:dyDescent="0.2">
      <c r="A2752" s="13" t="str">
        <f>VLOOKUP(B2752,'Insumos e Serviços'!$A:$F,3,0)</f>
        <v>Composição</v>
      </c>
      <c r="B2752" s="12" t="s">
        <v>3406</v>
      </c>
      <c r="C2752" s="12" t="str">
        <f>VLOOKUP(B2752,'Insumos e Serviços'!$A:$F,2,0)</f>
        <v>SINAPI</v>
      </c>
      <c r="D2752" s="13" t="str">
        <f>VLOOKUP(B2752,'Insumos e Serviços'!$A:$F,4,0)</f>
        <v>MONTADOR ELETROMECÃNICO COM ENCARGOS COMPLEMENTARES</v>
      </c>
      <c r="E2752" s="12" t="str">
        <f>VLOOKUP(B2752,'Insumos e Serviços'!$A:$F,5,0)</f>
        <v>H</v>
      </c>
      <c r="F2752" s="66">
        <v>7</v>
      </c>
      <c r="G2752" s="15">
        <f>VLOOKUP(B2752,'Insumos e Serviços'!$A:$F,6,0)</f>
        <v>24.28</v>
      </c>
      <c r="H2752" s="15">
        <f t="shared" ref="H2752:H2758" si="364">TRUNC(F2752*G2752,2)</f>
        <v>169.96</v>
      </c>
    </row>
    <row r="2753" spans="1:8" x14ac:dyDescent="0.2">
      <c r="A2753" s="13" t="str">
        <f>VLOOKUP(B2753,'Insumos e Serviços'!$A:$F,3,0)</f>
        <v>Composição</v>
      </c>
      <c r="B2753" s="12" t="s">
        <v>3397</v>
      </c>
      <c r="C2753" s="12" t="str">
        <f>VLOOKUP(B2753,'Insumos e Serviços'!$A:$F,2,0)</f>
        <v>SINAPI</v>
      </c>
      <c r="D2753" s="13" t="str">
        <f>VLOOKUP(B2753,'Insumos e Serviços'!$A:$F,4,0)</f>
        <v>AUXILIAR DE ELETRICISTA COM ENCARGOS COMPLEMENTARES</v>
      </c>
      <c r="E2753" s="12" t="str">
        <f>VLOOKUP(B2753,'Insumos e Serviços'!$A:$F,5,0)</f>
        <v>H</v>
      </c>
      <c r="F2753" s="66">
        <v>7</v>
      </c>
      <c r="G2753" s="15">
        <f>VLOOKUP(B2753,'Insumos e Serviços'!$A:$F,6,0)</f>
        <v>18.28</v>
      </c>
      <c r="H2753" s="15">
        <f t="shared" si="364"/>
        <v>127.96</v>
      </c>
    </row>
    <row r="2754" spans="1:8" x14ac:dyDescent="0.2">
      <c r="A2754" s="13" t="str">
        <f>VLOOKUP(B2754,'Insumos e Serviços'!$A:$F,3,0)</f>
        <v>Composição</v>
      </c>
      <c r="B2754" s="12" t="s">
        <v>3399</v>
      </c>
      <c r="C2754" s="12" t="str">
        <f>VLOOKUP(B2754,'Insumos e Serviços'!$A:$F,2,0)</f>
        <v>SINAPI</v>
      </c>
      <c r="D2754" s="13" t="str">
        <f>VLOOKUP(B2754,'Insumos e Serviços'!$A:$F,4,0)</f>
        <v>ELETRICISTA COM ENCARGOS COMPLEMENTARES</v>
      </c>
      <c r="E2754" s="12" t="str">
        <f>VLOOKUP(B2754,'Insumos e Serviços'!$A:$F,5,0)</f>
        <v>H</v>
      </c>
      <c r="F2754" s="66">
        <v>7</v>
      </c>
      <c r="G2754" s="15">
        <f>VLOOKUP(B2754,'Insumos e Serviços'!$A:$F,6,0)</f>
        <v>23.44</v>
      </c>
      <c r="H2754" s="15">
        <f t="shared" si="364"/>
        <v>164.08</v>
      </c>
    </row>
    <row r="2755" spans="1:8" ht="22.5" x14ac:dyDescent="0.2">
      <c r="A2755" s="13" t="str">
        <f>VLOOKUP(B2755,'Insumos e Serviços'!$A:$F,3,0)</f>
        <v>Insumo</v>
      </c>
      <c r="B2755" s="12" t="s">
        <v>3313</v>
      </c>
      <c r="C2755" s="12" t="str">
        <f>VLOOKUP(B2755,'Insumos e Serviços'!$A:$F,2,0)</f>
        <v>Próprio</v>
      </c>
      <c r="D2755" s="13" t="str">
        <f>VLOOKUP(B2755,'Insumos e Serviços'!$A:$F,4,0)</f>
        <v>Painel decorativo para unidade evaporadora cassete round flow VRV FXFQ-AVM – cor branca. Fabricação DAIKIN, modelo BYCQ125EAF</v>
      </c>
      <c r="E2755" s="12" t="str">
        <f>VLOOKUP(B2755,'Insumos e Serviços'!$A:$F,5,0)</f>
        <v>un</v>
      </c>
      <c r="F2755" s="66">
        <v>1</v>
      </c>
      <c r="G2755" s="15">
        <f>VLOOKUP(B2755,'Insumos e Serviços'!$A:$F,6,0)</f>
        <v>707.5</v>
      </c>
      <c r="H2755" s="15">
        <f t="shared" si="364"/>
        <v>707.5</v>
      </c>
    </row>
    <row r="2756" spans="1:8" ht="22.5" x14ac:dyDescent="0.2">
      <c r="A2756" s="13" t="str">
        <f>VLOOKUP(B2756,'Insumos e Serviços'!$A:$F,3,0)</f>
        <v>Insumo</v>
      </c>
      <c r="B2756" s="12" t="s">
        <v>2743</v>
      </c>
      <c r="C2756" s="12" t="str">
        <f>VLOOKUP(B2756,'Insumos e Serviços'!$A:$F,2,0)</f>
        <v>SINAPI</v>
      </c>
      <c r="D2756" s="13" t="str">
        <f>VLOOKUP(B2756,'Insumos e Serviços'!$A:$F,4,0)</f>
        <v>ELETRODUTO FLEXIVEL, EM ACO GALVANIZADO, REVESTIDO EXTERNAMENTE COM PVC PRETO, DIAMETRO EXTERNO DE 25 MM (3/4"), TIPO SEALTUBO</v>
      </c>
      <c r="E2756" s="12" t="str">
        <f>VLOOKUP(B2756,'Insumos e Serviços'!$A:$F,5,0)</f>
        <v>M</v>
      </c>
      <c r="F2756" s="66">
        <v>1.5</v>
      </c>
      <c r="G2756" s="15">
        <f>VLOOKUP(B2756,'Insumos e Serviços'!$A:$F,6,0)</f>
        <v>11.06</v>
      </c>
      <c r="H2756" s="15">
        <f t="shared" si="364"/>
        <v>16.59</v>
      </c>
    </row>
    <row r="2757" spans="1:8" ht="22.5" x14ac:dyDescent="0.2">
      <c r="A2757" s="13" t="str">
        <f>VLOOKUP(B2757,'Insumos e Serviços'!$A:$F,3,0)</f>
        <v>Insumo</v>
      </c>
      <c r="B2757" s="12" t="s">
        <v>2719</v>
      </c>
      <c r="C2757" s="12" t="str">
        <f>VLOOKUP(B2757,'Insumos e Serviços'!$A:$F,2,0)</f>
        <v>SINAPI</v>
      </c>
      <c r="D2757" s="13" t="str">
        <f>VLOOKUP(B2757,'Insumos e Serviços'!$A:$F,4,0)</f>
        <v>CABO DE COBRE, RIGIDO, CLASSE 2, ISOLACAO EM PVC/A, ANTICHAMA BWF-B, 1 CONDUTOR, 450/750 V, SECAO NOMINAL 2,5 MM2</v>
      </c>
      <c r="E2757" s="12" t="str">
        <f>VLOOKUP(B2757,'Insumos e Serviços'!$A:$F,5,0)</f>
        <v>M</v>
      </c>
      <c r="F2757" s="66">
        <v>4.5</v>
      </c>
      <c r="G2757" s="15">
        <f>VLOOKUP(B2757,'Insumos e Serviços'!$A:$F,6,0)</f>
        <v>3.39</v>
      </c>
      <c r="H2757" s="15">
        <f t="shared" si="364"/>
        <v>15.25</v>
      </c>
    </row>
    <row r="2758" spans="1:8" ht="68.25" thickBot="1" x14ac:dyDescent="0.25">
      <c r="A2758" s="13" t="str">
        <f>VLOOKUP(B2758,'Insumos e Serviços'!$A:$F,3,0)</f>
        <v>Insumo</v>
      </c>
      <c r="B2758" s="12" t="s">
        <v>3277</v>
      </c>
      <c r="C2758" s="12" t="str">
        <f>VLOOKUP(B2758,'Insumos e Serviços'!$A:$F,2,0)</f>
        <v>Próprio</v>
      </c>
      <c r="D2758" s="13" t="str">
        <f>VLOOKUP(B2758,'Insumos e Serviços'!$A:$F,4,0)</f>
        <v>Unidade interna para sistema VRF, tipo cassete,  gás refrigerante R-410A, capacidade de resfriamento de 9,0kW (30700 BTU/h), vazão de ar máxima de 1800m³/h, ajuste alto-médio-baixo, dimensões externas (AxLxP) 288mm x 840mm x 840mm, peso 26kg, conexão gás refrigerante 9,53mm e 15,88mm, alimentação elétrica 220- monofásica-60Hz, potência elétrica 214W, incluindo: controle remoto sem fio;  kit bomba de dreno e filtro de ar. Modelo de referência: DAIKIN FXFSQ80AVE</v>
      </c>
      <c r="E2758" s="12" t="str">
        <f>VLOOKUP(B2758,'Insumos e Serviços'!$A:$F,5,0)</f>
        <v>un</v>
      </c>
      <c r="F2758" s="66">
        <v>1</v>
      </c>
      <c r="G2758" s="15">
        <f>VLOOKUP(B2758,'Insumos e Serviços'!$A:$F,6,0)</f>
        <v>3984.74</v>
      </c>
      <c r="H2758" s="15">
        <f t="shared" si="364"/>
        <v>3984.74</v>
      </c>
    </row>
    <row r="2759" spans="1:8" ht="15" thickTop="1" x14ac:dyDescent="0.2">
      <c r="A2759" s="54"/>
      <c r="B2759" s="79"/>
      <c r="C2759" s="54"/>
      <c r="D2759" s="54"/>
      <c r="E2759" s="54"/>
      <c r="F2759" s="54"/>
      <c r="G2759" s="54"/>
      <c r="H2759" s="54"/>
    </row>
    <row r="2760" spans="1:8" ht="78.75" x14ac:dyDescent="0.2">
      <c r="A2760" s="68" t="s">
        <v>1813</v>
      </c>
      <c r="B2760" s="67" t="str">
        <f>VLOOKUP(A2760,'Orçamento Sintético'!$A:$H,2,0)</f>
        <v xml:space="preserve"> MPDFT0037 </v>
      </c>
      <c r="C2760" s="67" t="str">
        <f>VLOOKUP(A2760,'Orçamento Sintético'!$A:$H,3,0)</f>
        <v>Próprio</v>
      </c>
      <c r="D2760" s="68" t="str">
        <f>VLOOKUP(A2760,'Orçamento Sintético'!$A:$H,4,0)</f>
        <v>(UI-05) – Unidade interna para sistema VRF, tipo cassete,  gás refrigerante R-410A, capacidade de resfriamento de 11,2kW (38200 BTU/h), vazão de ar máxima de 1800m³/h, ajuste alto-médio-baixo, dimensões externas (AxLxP) 288mm x 840mm x 840mm, peso 26kg, conexão gás refrigerante 9,53mm e 15,88mm,  alimentação elétrica 220- monofásica-60Hz, potência elétrica 214W, incluindo: controle remoto sem fio;  kit bomba de dreno e filtro de ar. Modelo de referência: DAIKIN FXFSQ100AVE –  ou similiar equivalente.</v>
      </c>
      <c r="E2760" s="67" t="str">
        <f>VLOOKUP(A2760,'Orçamento Sintético'!$A:$H,5,0)</f>
        <v>un</v>
      </c>
      <c r="F2760" s="113"/>
      <c r="G2760" s="114"/>
      <c r="H2760" s="116">
        <f>SUM(H2761:H2767)</f>
        <v>5182.54</v>
      </c>
    </row>
    <row r="2761" spans="1:8" x14ac:dyDescent="0.2">
      <c r="A2761" s="13" t="str">
        <f>VLOOKUP(B2761,'Insumos e Serviços'!$A:$F,3,0)</f>
        <v>Composição</v>
      </c>
      <c r="B2761" s="12" t="s">
        <v>3406</v>
      </c>
      <c r="C2761" s="12" t="str">
        <f>VLOOKUP(B2761,'Insumos e Serviços'!$A:$F,2,0)</f>
        <v>SINAPI</v>
      </c>
      <c r="D2761" s="13" t="str">
        <f>VLOOKUP(B2761,'Insumos e Serviços'!$A:$F,4,0)</f>
        <v>MONTADOR ELETROMECÃNICO COM ENCARGOS COMPLEMENTARES</v>
      </c>
      <c r="E2761" s="12" t="str">
        <f>VLOOKUP(B2761,'Insumos e Serviços'!$A:$F,5,0)</f>
        <v>H</v>
      </c>
      <c r="F2761" s="66">
        <v>7</v>
      </c>
      <c r="G2761" s="15">
        <f>VLOOKUP(B2761,'Insumos e Serviços'!$A:$F,6,0)</f>
        <v>24.28</v>
      </c>
      <c r="H2761" s="15">
        <f t="shared" ref="H2761:H2767" si="365">TRUNC(F2761*G2761,2)</f>
        <v>169.96</v>
      </c>
    </row>
    <row r="2762" spans="1:8" x14ac:dyDescent="0.2">
      <c r="A2762" s="13" t="str">
        <f>VLOOKUP(B2762,'Insumos e Serviços'!$A:$F,3,0)</f>
        <v>Composição</v>
      </c>
      <c r="B2762" s="12" t="s">
        <v>3397</v>
      </c>
      <c r="C2762" s="12" t="str">
        <f>VLOOKUP(B2762,'Insumos e Serviços'!$A:$F,2,0)</f>
        <v>SINAPI</v>
      </c>
      <c r="D2762" s="13" t="str">
        <f>VLOOKUP(B2762,'Insumos e Serviços'!$A:$F,4,0)</f>
        <v>AUXILIAR DE ELETRICISTA COM ENCARGOS COMPLEMENTARES</v>
      </c>
      <c r="E2762" s="12" t="str">
        <f>VLOOKUP(B2762,'Insumos e Serviços'!$A:$F,5,0)</f>
        <v>H</v>
      </c>
      <c r="F2762" s="66">
        <v>7</v>
      </c>
      <c r="G2762" s="15">
        <f>VLOOKUP(B2762,'Insumos e Serviços'!$A:$F,6,0)</f>
        <v>18.28</v>
      </c>
      <c r="H2762" s="15">
        <f t="shared" si="365"/>
        <v>127.96</v>
      </c>
    </row>
    <row r="2763" spans="1:8" x14ac:dyDescent="0.2">
      <c r="A2763" s="13" t="str">
        <f>VLOOKUP(B2763,'Insumos e Serviços'!$A:$F,3,0)</f>
        <v>Composição</v>
      </c>
      <c r="B2763" s="12" t="s">
        <v>3399</v>
      </c>
      <c r="C2763" s="12" t="str">
        <f>VLOOKUP(B2763,'Insumos e Serviços'!$A:$F,2,0)</f>
        <v>SINAPI</v>
      </c>
      <c r="D2763" s="13" t="str">
        <f>VLOOKUP(B2763,'Insumos e Serviços'!$A:$F,4,0)</f>
        <v>ELETRICISTA COM ENCARGOS COMPLEMENTARES</v>
      </c>
      <c r="E2763" s="12" t="str">
        <f>VLOOKUP(B2763,'Insumos e Serviços'!$A:$F,5,0)</f>
        <v>H</v>
      </c>
      <c r="F2763" s="66">
        <v>7</v>
      </c>
      <c r="G2763" s="15">
        <f>VLOOKUP(B2763,'Insumos e Serviços'!$A:$F,6,0)</f>
        <v>23.44</v>
      </c>
      <c r="H2763" s="15">
        <f t="shared" si="365"/>
        <v>164.08</v>
      </c>
    </row>
    <row r="2764" spans="1:8" ht="22.5" x14ac:dyDescent="0.2">
      <c r="A2764" s="13" t="str">
        <f>VLOOKUP(B2764,'Insumos e Serviços'!$A:$F,3,0)</f>
        <v>Insumo</v>
      </c>
      <c r="B2764" s="12" t="s">
        <v>3313</v>
      </c>
      <c r="C2764" s="12" t="str">
        <f>VLOOKUP(B2764,'Insumos e Serviços'!$A:$F,2,0)</f>
        <v>Próprio</v>
      </c>
      <c r="D2764" s="13" t="str">
        <f>VLOOKUP(B2764,'Insumos e Serviços'!$A:$F,4,0)</f>
        <v>Painel decorativo para unidade evaporadora cassete round flow VRV FXFQ-AVM – cor branca. Fabricação DAIKIN, modelo BYCQ125EAF</v>
      </c>
      <c r="E2764" s="12" t="str">
        <f>VLOOKUP(B2764,'Insumos e Serviços'!$A:$F,5,0)</f>
        <v>un</v>
      </c>
      <c r="F2764" s="66">
        <v>1</v>
      </c>
      <c r="G2764" s="15">
        <f>VLOOKUP(B2764,'Insumos e Serviços'!$A:$F,6,0)</f>
        <v>707.5</v>
      </c>
      <c r="H2764" s="15">
        <f t="shared" si="365"/>
        <v>707.5</v>
      </c>
    </row>
    <row r="2765" spans="1:8" ht="22.5" x14ac:dyDescent="0.2">
      <c r="A2765" s="13" t="str">
        <f>VLOOKUP(B2765,'Insumos e Serviços'!$A:$F,3,0)</f>
        <v>Insumo</v>
      </c>
      <c r="B2765" s="12" t="s">
        <v>2743</v>
      </c>
      <c r="C2765" s="12" t="str">
        <f>VLOOKUP(B2765,'Insumos e Serviços'!$A:$F,2,0)</f>
        <v>SINAPI</v>
      </c>
      <c r="D2765" s="13" t="str">
        <f>VLOOKUP(B2765,'Insumos e Serviços'!$A:$F,4,0)</f>
        <v>ELETRODUTO FLEXIVEL, EM ACO GALVANIZADO, REVESTIDO EXTERNAMENTE COM PVC PRETO, DIAMETRO EXTERNO DE 25 MM (3/4"), TIPO SEALTUBO</v>
      </c>
      <c r="E2765" s="12" t="str">
        <f>VLOOKUP(B2765,'Insumos e Serviços'!$A:$F,5,0)</f>
        <v>M</v>
      </c>
      <c r="F2765" s="66">
        <v>1.5</v>
      </c>
      <c r="G2765" s="15">
        <f>VLOOKUP(B2765,'Insumos e Serviços'!$A:$F,6,0)</f>
        <v>11.06</v>
      </c>
      <c r="H2765" s="15">
        <f t="shared" si="365"/>
        <v>16.59</v>
      </c>
    </row>
    <row r="2766" spans="1:8" ht="22.5" x14ac:dyDescent="0.2">
      <c r="A2766" s="13" t="str">
        <f>VLOOKUP(B2766,'Insumos e Serviços'!$A:$F,3,0)</f>
        <v>Insumo</v>
      </c>
      <c r="B2766" s="12" t="s">
        <v>2719</v>
      </c>
      <c r="C2766" s="12" t="str">
        <f>VLOOKUP(B2766,'Insumos e Serviços'!$A:$F,2,0)</f>
        <v>SINAPI</v>
      </c>
      <c r="D2766" s="13" t="str">
        <f>VLOOKUP(B2766,'Insumos e Serviços'!$A:$F,4,0)</f>
        <v>CABO DE COBRE, RIGIDO, CLASSE 2, ISOLACAO EM PVC/A, ANTICHAMA BWF-B, 1 CONDUTOR, 450/750 V, SECAO NOMINAL 2,5 MM2</v>
      </c>
      <c r="E2766" s="12" t="str">
        <f>VLOOKUP(B2766,'Insumos e Serviços'!$A:$F,5,0)</f>
        <v>M</v>
      </c>
      <c r="F2766" s="66">
        <v>4.5</v>
      </c>
      <c r="G2766" s="15">
        <f>VLOOKUP(B2766,'Insumos e Serviços'!$A:$F,6,0)</f>
        <v>3.39</v>
      </c>
      <c r="H2766" s="15">
        <f t="shared" si="365"/>
        <v>15.25</v>
      </c>
    </row>
    <row r="2767" spans="1:8" ht="68.25" thickBot="1" x14ac:dyDescent="0.25">
      <c r="A2767" s="13" t="str">
        <f>VLOOKUP(B2767,'Insumos e Serviços'!$A:$F,3,0)</f>
        <v>Insumo</v>
      </c>
      <c r="B2767" s="12" t="s">
        <v>3152</v>
      </c>
      <c r="C2767" s="12" t="str">
        <f>VLOOKUP(B2767,'Insumos e Serviços'!$A:$F,2,0)</f>
        <v>Próprio</v>
      </c>
      <c r="D2767" s="13" t="str">
        <f>VLOOKUP(B2767,'Insumos e Serviços'!$A:$F,4,0)</f>
        <v>Unidade interna para sistema VRF, tipo cassete,  gás refrigerante R-410A, capacidade de resfriamento de 11,2kW (38200 BTU/h), vazão de ar máxima de 1800m³/h, ajuste alto-médio-baixo, dimensões externas (AxLxP) 288mm x 840mm x 840mm, peso 26kg, conexão gás refrigerante 9,53mm e 15,88mm,  alimentação elétrica 220- monofásica-60Hz, potência elétrica 214W, incluindo: controle remoto sem fio;  kit bomba de dreno e filtro de ar. Modelo de referência: DAIKIN FXFSQ100AVE</v>
      </c>
      <c r="E2767" s="12" t="str">
        <f>VLOOKUP(B2767,'Insumos e Serviços'!$A:$F,5,0)</f>
        <v>un</v>
      </c>
      <c r="F2767" s="66">
        <v>1</v>
      </c>
      <c r="G2767" s="15">
        <f>VLOOKUP(B2767,'Insumos e Serviços'!$A:$F,6,0)</f>
        <v>3981.2</v>
      </c>
      <c r="H2767" s="15">
        <f t="shared" si="365"/>
        <v>3981.2</v>
      </c>
    </row>
    <row r="2768" spans="1:8" ht="15" thickTop="1" x14ac:dyDescent="0.2">
      <c r="A2768" s="54"/>
      <c r="B2768" s="79"/>
      <c r="C2768" s="54"/>
      <c r="D2768" s="54"/>
      <c r="E2768" s="54"/>
      <c r="F2768" s="54"/>
      <c r="G2768" s="54"/>
      <c r="H2768" s="54"/>
    </row>
    <row r="2769" spans="1:8" ht="78.75" x14ac:dyDescent="0.2">
      <c r="A2769" s="68" t="s">
        <v>1816</v>
      </c>
      <c r="B2769" s="67" t="str">
        <f>VLOOKUP(A2769,'Orçamento Sintético'!$A:$H,2,0)</f>
        <v xml:space="preserve"> MPDFT0038 </v>
      </c>
      <c r="C2769" s="67" t="str">
        <f>VLOOKUP(A2769,'Orçamento Sintético'!$A:$H,3,0)</f>
        <v>Próprio</v>
      </c>
      <c r="D2769" s="68" t="str">
        <f>VLOOKUP(A2769,'Orçamento Sintético'!$A:$H,4,0)</f>
        <v>(UI-06) – Unidade interna para sistema VRF, tipo cassete,  gás refrigerante R-410A, capacidade de resfriamento de 14,0kW (47800 BTU/h), vazão de ar máxima de 1800m³/h, ajuste alto-médio-baixo, dimensões externas (AxLxP) 288mm x 840mm x 840mm, peso 26kg, conexão gás refrigerante 9,53mm e 15,88mm, alimentação elétrica 220- monofásica-60Hz, potência elétrica 214W, incluindo: controle remoto sem fio; kit bomba de dreno e filtro de ar. Modelo de referência: DAIKIN FXFSQ125AVE –  ou similiar equivalente</v>
      </c>
      <c r="E2769" s="67" t="str">
        <f>VLOOKUP(A2769,'Orçamento Sintético'!$A:$H,5,0)</f>
        <v>un</v>
      </c>
      <c r="F2769" s="113"/>
      <c r="G2769" s="114"/>
      <c r="H2769" s="116">
        <f>SUM(H2770:H2776)</f>
        <v>5182.54</v>
      </c>
    </row>
    <row r="2770" spans="1:8" x14ac:dyDescent="0.2">
      <c r="A2770" s="13" t="str">
        <f>VLOOKUP(B2770,'Insumos e Serviços'!$A:$F,3,0)</f>
        <v>Composição</v>
      </c>
      <c r="B2770" s="12" t="s">
        <v>3406</v>
      </c>
      <c r="C2770" s="12" t="str">
        <f>VLOOKUP(B2770,'Insumos e Serviços'!$A:$F,2,0)</f>
        <v>SINAPI</v>
      </c>
      <c r="D2770" s="13" t="str">
        <f>VLOOKUP(B2770,'Insumos e Serviços'!$A:$F,4,0)</f>
        <v>MONTADOR ELETROMECÃNICO COM ENCARGOS COMPLEMENTARES</v>
      </c>
      <c r="E2770" s="12" t="str">
        <f>VLOOKUP(B2770,'Insumos e Serviços'!$A:$F,5,0)</f>
        <v>H</v>
      </c>
      <c r="F2770" s="66">
        <v>7</v>
      </c>
      <c r="G2770" s="15">
        <f>VLOOKUP(B2770,'Insumos e Serviços'!$A:$F,6,0)</f>
        <v>24.28</v>
      </c>
      <c r="H2770" s="15">
        <f t="shared" ref="H2770:H2776" si="366">TRUNC(F2770*G2770,2)</f>
        <v>169.96</v>
      </c>
    </row>
    <row r="2771" spans="1:8" x14ac:dyDescent="0.2">
      <c r="A2771" s="13" t="str">
        <f>VLOOKUP(B2771,'Insumos e Serviços'!$A:$F,3,0)</f>
        <v>Composição</v>
      </c>
      <c r="B2771" s="12" t="s">
        <v>3397</v>
      </c>
      <c r="C2771" s="12" t="str">
        <f>VLOOKUP(B2771,'Insumos e Serviços'!$A:$F,2,0)</f>
        <v>SINAPI</v>
      </c>
      <c r="D2771" s="13" t="str">
        <f>VLOOKUP(B2771,'Insumos e Serviços'!$A:$F,4,0)</f>
        <v>AUXILIAR DE ELETRICISTA COM ENCARGOS COMPLEMENTARES</v>
      </c>
      <c r="E2771" s="12" t="str">
        <f>VLOOKUP(B2771,'Insumos e Serviços'!$A:$F,5,0)</f>
        <v>H</v>
      </c>
      <c r="F2771" s="66">
        <v>7</v>
      </c>
      <c r="G2771" s="15">
        <f>VLOOKUP(B2771,'Insumos e Serviços'!$A:$F,6,0)</f>
        <v>18.28</v>
      </c>
      <c r="H2771" s="15">
        <f t="shared" si="366"/>
        <v>127.96</v>
      </c>
    </row>
    <row r="2772" spans="1:8" x14ac:dyDescent="0.2">
      <c r="A2772" s="13" t="str">
        <f>VLOOKUP(B2772,'Insumos e Serviços'!$A:$F,3,0)</f>
        <v>Composição</v>
      </c>
      <c r="B2772" s="12" t="s">
        <v>3399</v>
      </c>
      <c r="C2772" s="12" t="str">
        <f>VLOOKUP(B2772,'Insumos e Serviços'!$A:$F,2,0)</f>
        <v>SINAPI</v>
      </c>
      <c r="D2772" s="13" t="str">
        <f>VLOOKUP(B2772,'Insumos e Serviços'!$A:$F,4,0)</f>
        <v>ELETRICISTA COM ENCARGOS COMPLEMENTARES</v>
      </c>
      <c r="E2772" s="12" t="str">
        <f>VLOOKUP(B2772,'Insumos e Serviços'!$A:$F,5,0)</f>
        <v>H</v>
      </c>
      <c r="F2772" s="66">
        <v>7</v>
      </c>
      <c r="G2772" s="15">
        <f>VLOOKUP(B2772,'Insumos e Serviços'!$A:$F,6,0)</f>
        <v>23.44</v>
      </c>
      <c r="H2772" s="15">
        <f t="shared" si="366"/>
        <v>164.08</v>
      </c>
    </row>
    <row r="2773" spans="1:8" ht="22.5" x14ac:dyDescent="0.2">
      <c r="A2773" s="13" t="str">
        <f>VLOOKUP(B2773,'Insumos e Serviços'!$A:$F,3,0)</f>
        <v>Insumo</v>
      </c>
      <c r="B2773" s="12" t="s">
        <v>3313</v>
      </c>
      <c r="C2773" s="12" t="str">
        <f>VLOOKUP(B2773,'Insumos e Serviços'!$A:$F,2,0)</f>
        <v>Próprio</v>
      </c>
      <c r="D2773" s="13" t="str">
        <f>VLOOKUP(B2773,'Insumos e Serviços'!$A:$F,4,0)</f>
        <v>Painel decorativo para unidade evaporadora cassete round flow VRV FXFQ-AVM – cor branca. Fabricação DAIKIN, modelo BYCQ125EAF</v>
      </c>
      <c r="E2773" s="12" t="str">
        <f>VLOOKUP(B2773,'Insumos e Serviços'!$A:$F,5,0)</f>
        <v>un</v>
      </c>
      <c r="F2773" s="66">
        <v>1</v>
      </c>
      <c r="G2773" s="15">
        <f>VLOOKUP(B2773,'Insumos e Serviços'!$A:$F,6,0)</f>
        <v>707.5</v>
      </c>
      <c r="H2773" s="15">
        <f t="shared" si="366"/>
        <v>707.5</v>
      </c>
    </row>
    <row r="2774" spans="1:8" ht="22.5" x14ac:dyDescent="0.2">
      <c r="A2774" s="13" t="str">
        <f>VLOOKUP(B2774,'Insumos e Serviços'!$A:$F,3,0)</f>
        <v>Insumo</v>
      </c>
      <c r="B2774" s="12" t="s">
        <v>2743</v>
      </c>
      <c r="C2774" s="12" t="str">
        <f>VLOOKUP(B2774,'Insumos e Serviços'!$A:$F,2,0)</f>
        <v>SINAPI</v>
      </c>
      <c r="D2774" s="13" t="str">
        <f>VLOOKUP(B2774,'Insumos e Serviços'!$A:$F,4,0)</f>
        <v>ELETRODUTO FLEXIVEL, EM ACO GALVANIZADO, REVESTIDO EXTERNAMENTE COM PVC PRETO, DIAMETRO EXTERNO DE 25 MM (3/4"), TIPO SEALTUBO</v>
      </c>
      <c r="E2774" s="12" t="str">
        <f>VLOOKUP(B2774,'Insumos e Serviços'!$A:$F,5,0)</f>
        <v>M</v>
      </c>
      <c r="F2774" s="66">
        <v>1.5</v>
      </c>
      <c r="G2774" s="15">
        <f>VLOOKUP(B2774,'Insumos e Serviços'!$A:$F,6,0)</f>
        <v>11.06</v>
      </c>
      <c r="H2774" s="15">
        <f t="shared" si="366"/>
        <v>16.59</v>
      </c>
    </row>
    <row r="2775" spans="1:8" ht="22.5" x14ac:dyDescent="0.2">
      <c r="A2775" s="13" t="str">
        <f>VLOOKUP(B2775,'Insumos e Serviços'!$A:$F,3,0)</f>
        <v>Insumo</v>
      </c>
      <c r="B2775" s="12" t="s">
        <v>2719</v>
      </c>
      <c r="C2775" s="12" t="str">
        <f>VLOOKUP(B2775,'Insumos e Serviços'!$A:$F,2,0)</f>
        <v>SINAPI</v>
      </c>
      <c r="D2775" s="13" t="str">
        <f>VLOOKUP(B2775,'Insumos e Serviços'!$A:$F,4,0)</f>
        <v>CABO DE COBRE, RIGIDO, CLASSE 2, ISOLACAO EM PVC/A, ANTICHAMA BWF-B, 1 CONDUTOR, 450/750 V, SECAO NOMINAL 2,5 MM2</v>
      </c>
      <c r="E2775" s="12" t="str">
        <f>VLOOKUP(B2775,'Insumos e Serviços'!$A:$F,5,0)</f>
        <v>M</v>
      </c>
      <c r="F2775" s="66">
        <v>4.5</v>
      </c>
      <c r="G2775" s="15">
        <f>VLOOKUP(B2775,'Insumos e Serviços'!$A:$F,6,0)</f>
        <v>3.39</v>
      </c>
      <c r="H2775" s="15">
        <f t="shared" si="366"/>
        <v>15.25</v>
      </c>
    </row>
    <row r="2776" spans="1:8" ht="68.25" thickBot="1" x14ac:dyDescent="0.25">
      <c r="A2776" s="13" t="str">
        <f>VLOOKUP(B2776,'Insumos e Serviços'!$A:$F,3,0)</f>
        <v>Insumo</v>
      </c>
      <c r="B2776" s="12" t="s">
        <v>3077</v>
      </c>
      <c r="C2776" s="12" t="str">
        <f>VLOOKUP(B2776,'Insumos e Serviços'!$A:$F,2,0)</f>
        <v>Próprio</v>
      </c>
      <c r="D2776" s="13" t="str">
        <f>VLOOKUP(B2776,'Insumos e Serviços'!$A:$F,4,0)</f>
        <v>Unidade interna para sistema VRF, tipo cassete,  gás refrigerante R-410A, capacidade de resfriamento de 14,0kW (47800 BTU/h), vazão de ar máxima de 1800m³/h, ajuste alto-médio-baixo, dimensões externas (AxLxP) 288mm x 840mm x 840mm, peso 26kg, conexão gás refrigerante 9,53mm e 15,88mm, alimentação elétrica 220- monofásica-60Hz, potência elétrica 214W, incluindo: controle remoto sem fio; kit bomba de dreno e filtro de ar. Modelo de referência: DAIKIN FXFSQ125AVE</v>
      </c>
      <c r="E2776" s="12" t="str">
        <f>VLOOKUP(B2776,'Insumos e Serviços'!$A:$F,5,0)</f>
        <v>un</v>
      </c>
      <c r="F2776" s="66">
        <v>1</v>
      </c>
      <c r="G2776" s="15">
        <f>VLOOKUP(B2776,'Insumos e Serviços'!$A:$F,6,0)</f>
        <v>3981.2</v>
      </c>
      <c r="H2776" s="15">
        <f t="shared" si="366"/>
        <v>3981.2</v>
      </c>
    </row>
    <row r="2777" spans="1:8" ht="15" thickTop="1" x14ac:dyDescent="0.2">
      <c r="A2777" s="54"/>
      <c r="B2777" s="79"/>
      <c r="C2777" s="54"/>
      <c r="D2777" s="54"/>
      <c r="E2777" s="54"/>
      <c r="F2777" s="54"/>
      <c r="G2777" s="54"/>
      <c r="H2777" s="54"/>
    </row>
    <row r="2778" spans="1:8" ht="22.5" x14ac:dyDescent="0.2">
      <c r="A2778" s="68" t="s">
        <v>1819</v>
      </c>
      <c r="B2778" s="67" t="str">
        <f>VLOOKUP(A2778,'Orçamento Sintético'!$A:$H,2,0)</f>
        <v xml:space="preserve"> MPDFT0039 </v>
      </c>
      <c r="C2778" s="67" t="str">
        <f>VLOOKUP(A2778,'Orçamento Sintético'!$A:$H,3,0)</f>
        <v>Próprio</v>
      </c>
      <c r="D2778" s="68" t="str">
        <f>VLOOKUP(A2778,'Orçamento Sintético'!$A:$H,4,0)</f>
        <v>Controle remoto sem fio para unidade evaporadora cassete new round flow. Fabricação DAIKIN, modelo BRC7M634F</v>
      </c>
      <c r="E2778" s="67" t="str">
        <f>VLOOKUP(A2778,'Orçamento Sintético'!$A:$H,5,0)</f>
        <v>un</v>
      </c>
      <c r="F2778" s="113"/>
      <c r="G2778" s="114"/>
      <c r="H2778" s="116">
        <f>SUM(H2779:H2779)</f>
        <v>785.56</v>
      </c>
    </row>
    <row r="2779" spans="1:8" ht="23.25" thickBot="1" x14ac:dyDescent="0.25">
      <c r="A2779" s="13" t="str">
        <f>VLOOKUP(B2779,'Insumos e Serviços'!$A:$F,3,0)</f>
        <v>Insumo</v>
      </c>
      <c r="B2779" s="12" t="s">
        <v>3270</v>
      </c>
      <c r="C2779" s="12" t="str">
        <f>VLOOKUP(B2779,'Insumos e Serviços'!$A:$F,2,0)</f>
        <v>Próprio</v>
      </c>
      <c r="D2779" s="13" t="str">
        <f>VLOOKUP(B2779,'Insumos e Serviços'!$A:$F,4,0)</f>
        <v>Controle remoto sem fio para unidade evaporadora cassete new round flow. Fabricação DAIKIN, modelo BRC7M634F</v>
      </c>
      <c r="E2779" s="12" t="str">
        <f>VLOOKUP(B2779,'Insumos e Serviços'!$A:$F,5,0)</f>
        <v>un</v>
      </c>
      <c r="F2779" s="66">
        <v>1</v>
      </c>
      <c r="G2779" s="15">
        <f>VLOOKUP(B2779,'Insumos e Serviços'!$A:$F,6,0)</f>
        <v>785.56</v>
      </c>
      <c r="H2779" s="15">
        <f t="shared" ref="H2779" si="367">TRUNC(F2779*G2779,2)</f>
        <v>785.56</v>
      </c>
    </row>
    <row r="2780" spans="1:8" ht="15" thickTop="1" x14ac:dyDescent="0.2">
      <c r="A2780" s="54"/>
      <c r="B2780" s="79"/>
      <c r="C2780" s="54"/>
      <c r="D2780" s="54"/>
      <c r="E2780" s="54"/>
      <c r="F2780" s="54"/>
      <c r="G2780" s="54"/>
      <c r="H2780" s="54"/>
    </row>
    <row r="2781" spans="1:8" ht="90" x14ac:dyDescent="0.2">
      <c r="A2781" s="68" t="s">
        <v>1822</v>
      </c>
      <c r="B2781" s="67" t="str">
        <f>VLOOKUP(A2781,'Orçamento Sintético'!$A:$H,2,0)</f>
        <v xml:space="preserve"> MPDFT0040 </v>
      </c>
      <c r="C2781" s="67" t="str">
        <f>VLOOKUP(A2781,'Orçamento Sintético'!$A:$H,3,0)</f>
        <v>Próprio</v>
      </c>
      <c r="D2781" s="68" t="str">
        <f>VLOOKUP(A2781,'Orçamento Sintético'!$A:$H,4,0)</f>
        <v>(UE-02) – Unidade externa para sistema VRF, capacidade nominal de resfriamento 73,0kW, composta de 2 unidades com dimensões (AxLxP) 1657x930x765 e 1657x1240x765 , peso total 476kg, gás refrigerante R-410A, com válvula de expansão eletrônica, compressor hermético scroll inverter, trocador de calor tipo corrente cruzada, com aletas de alumínio e tubos de cobre, vazão total de ar 26100m³/h, linha de líquido ø 19,1mm, linha de gás ø 31,8mm, alimentação elétrica trifásica, 60 Hz, 380V, potência elétrica 17,77kW (6,50kW + 11,27kW ). Modelo de referência: Daikin RHXYQ26AYL ou similar equivalente.</v>
      </c>
      <c r="E2781" s="67" t="str">
        <f>VLOOKUP(A2781,'Orçamento Sintético'!$A:$H,5,0)</f>
        <v>un</v>
      </c>
      <c r="F2781" s="113"/>
      <c r="G2781" s="114"/>
      <c r="H2781" s="116">
        <f>SUM(H2782:H2786)</f>
        <v>48951.920000000006</v>
      </c>
    </row>
    <row r="2782" spans="1:8" x14ac:dyDescent="0.2">
      <c r="A2782" s="13" t="str">
        <f>VLOOKUP(B2782,'Insumos e Serviços'!$A:$F,3,0)</f>
        <v>Composição</v>
      </c>
      <c r="B2782" s="12" t="s">
        <v>3406</v>
      </c>
      <c r="C2782" s="12" t="str">
        <f>VLOOKUP(B2782,'Insumos e Serviços'!$A:$F,2,0)</f>
        <v>SINAPI</v>
      </c>
      <c r="D2782" s="13" t="str">
        <f>VLOOKUP(B2782,'Insumos e Serviços'!$A:$F,4,0)</f>
        <v>MONTADOR ELETROMECÃNICO COM ENCARGOS COMPLEMENTARES</v>
      </c>
      <c r="E2782" s="12" t="str">
        <f>VLOOKUP(B2782,'Insumos e Serviços'!$A:$F,5,0)</f>
        <v>H</v>
      </c>
      <c r="F2782" s="66">
        <v>8</v>
      </c>
      <c r="G2782" s="15">
        <f>VLOOKUP(B2782,'Insumos e Serviços'!$A:$F,6,0)</f>
        <v>24.28</v>
      </c>
      <c r="H2782" s="15">
        <f t="shared" ref="H2782:H2786" si="368">TRUNC(F2782*G2782,2)</f>
        <v>194.24</v>
      </c>
    </row>
    <row r="2783" spans="1:8" x14ac:dyDescent="0.2">
      <c r="A2783" s="13" t="str">
        <f>VLOOKUP(B2783,'Insumos e Serviços'!$A:$F,3,0)</f>
        <v>Composição</v>
      </c>
      <c r="B2783" s="12" t="s">
        <v>3399</v>
      </c>
      <c r="C2783" s="12" t="str">
        <f>VLOOKUP(B2783,'Insumos e Serviços'!$A:$F,2,0)</f>
        <v>SINAPI</v>
      </c>
      <c r="D2783" s="13" t="str">
        <f>VLOOKUP(B2783,'Insumos e Serviços'!$A:$F,4,0)</f>
        <v>ELETRICISTA COM ENCARGOS COMPLEMENTARES</v>
      </c>
      <c r="E2783" s="12" t="str">
        <f>VLOOKUP(B2783,'Insumos e Serviços'!$A:$F,5,0)</f>
        <v>H</v>
      </c>
      <c r="F2783" s="66">
        <v>8</v>
      </c>
      <c r="G2783" s="15">
        <f>VLOOKUP(B2783,'Insumos e Serviços'!$A:$F,6,0)</f>
        <v>23.44</v>
      </c>
      <c r="H2783" s="15">
        <f t="shared" si="368"/>
        <v>187.52</v>
      </c>
    </row>
    <row r="2784" spans="1:8" x14ac:dyDescent="0.2">
      <c r="A2784" s="13" t="str">
        <f>VLOOKUP(B2784,'Insumos e Serviços'!$A:$F,3,0)</f>
        <v>Composição</v>
      </c>
      <c r="B2784" s="12" t="s">
        <v>3397</v>
      </c>
      <c r="C2784" s="12" t="str">
        <f>VLOOKUP(B2784,'Insumos e Serviços'!$A:$F,2,0)</f>
        <v>SINAPI</v>
      </c>
      <c r="D2784" s="13" t="str">
        <f>VLOOKUP(B2784,'Insumos e Serviços'!$A:$F,4,0)</f>
        <v>AUXILIAR DE ELETRICISTA COM ENCARGOS COMPLEMENTARES</v>
      </c>
      <c r="E2784" s="12" t="str">
        <f>VLOOKUP(B2784,'Insumos e Serviços'!$A:$F,5,0)</f>
        <v>H</v>
      </c>
      <c r="F2784" s="66">
        <v>8</v>
      </c>
      <c r="G2784" s="15">
        <f>VLOOKUP(B2784,'Insumos e Serviços'!$A:$F,6,0)</f>
        <v>18.28</v>
      </c>
      <c r="H2784" s="15">
        <f t="shared" si="368"/>
        <v>146.24</v>
      </c>
    </row>
    <row r="2785" spans="1:8" ht="78.75" x14ac:dyDescent="0.2">
      <c r="A2785" s="13" t="str">
        <f>VLOOKUP(B2785,'Insumos e Serviços'!$A:$F,3,0)</f>
        <v>Insumo</v>
      </c>
      <c r="B2785" s="12" t="s">
        <v>3296</v>
      </c>
      <c r="C2785" s="12" t="str">
        <f>VLOOKUP(B2785,'Insumos e Serviços'!$A:$F,2,0)</f>
        <v>Próprio</v>
      </c>
      <c r="D2785" s="13" t="str">
        <f>VLOOKUP(B2785,'Insumos e Serviços'!$A:$F,4,0)</f>
        <v>Unidade externa para sistema VRF, capacidade nominal de resfriamento 73,0kW, composta de 2 unidades com dimensões (AxLxP) 1657x930x765 e 1657x1240x765 , peso total 476kg, gás refrigerante R-410A, com válvula de expansão eletrônica, compressor hermético scroll inverter, trocador de calor tipo corrente cruzada, com aletas de alumínio e tubos de cobre, vazão total de ar 26100m³/h, linha de líquido ø 19,1mm, linha de gás ø 31,8mm, alimentação elétrica trifásica, 60 Hz, 380V, potência elétrica 17,77kW (6,50kW + 11,27kW ). Modelo de referência: Daikin RHXYQ26AYL</v>
      </c>
      <c r="E2785" s="12" t="str">
        <f>VLOOKUP(B2785,'Insumos e Serviços'!$A:$F,5,0)</f>
        <v>un</v>
      </c>
      <c r="F2785" s="66">
        <v>1</v>
      </c>
      <c r="G2785" s="15">
        <f>VLOOKUP(B2785,'Insumos e Serviços'!$A:$F,6,0)</f>
        <v>48325.48</v>
      </c>
      <c r="H2785" s="15">
        <f t="shared" si="368"/>
        <v>48325.48</v>
      </c>
    </row>
    <row r="2786" spans="1:8" ht="23.25" thickBot="1" x14ac:dyDescent="0.25">
      <c r="A2786" s="13" t="str">
        <f>VLOOKUP(B2786,'Insumos e Serviços'!$A:$F,3,0)</f>
        <v>Insumo</v>
      </c>
      <c r="B2786" s="12" t="s">
        <v>2611</v>
      </c>
      <c r="C2786" s="12" t="str">
        <f>VLOOKUP(B2786,'Insumos e Serviços'!$A:$F,2,0)</f>
        <v>Próprio</v>
      </c>
      <c r="D2786" s="13" t="str">
        <f>VLOOKUP(B2786,'Insumos e Serviços'!$A:$F,4,0)</f>
        <v>Calço de borracha compacto, capacidade 700kg, 100x25mm (LxH), tipo P. Modelo de referência: Rubber-stop</v>
      </c>
      <c r="E2786" s="12" t="str">
        <f>VLOOKUP(B2786,'Insumos e Serviços'!$A:$F,5,0)</f>
        <v>un</v>
      </c>
      <c r="F2786" s="66">
        <v>4</v>
      </c>
      <c r="G2786" s="15">
        <f>VLOOKUP(B2786,'Insumos e Serviços'!$A:$F,6,0)</f>
        <v>24.61</v>
      </c>
      <c r="H2786" s="15">
        <f t="shared" si="368"/>
        <v>98.44</v>
      </c>
    </row>
    <row r="2787" spans="1:8" ht="15" thickTop="1" x14ac:dyDescent="0.2">
      <c r="A2787" s="54"/>
      <c r="B2787" s="79"/>
      <c r="C2787" s="54"/>
      <c r="D2787" s="54"/>
      <c r="E2787" s="54"/>
      <c r="F2787" s="54"/>
      <c r="G2787" s="54"/>
      <c r="H2787" s="54"/>
    </row>
    <row r="2788" spans="1:8" ht="90" x14ac:dyDescent="0.2">
      <c r="A2788" s="68" t="s">
        <v>1825</v>
      </c>
      <c r="B2788" s="67" t="str">
        <f>VLOOKUP(A2788,'Orçamento Sintético'!$A:$H,2,0)</f>
        <v xml:space="preserve"> MPDFT0041 </v>
      </c>
      <c r="C2788" s="67" t="str">
        <f>VLOOKUP(A2788,'Orçamento Sintético'!$A:$H,3,0)</f>
        <v>Próprio</v>
      </c>
      <c r="D2788" s="68" t="str">
        <f>VLOOKUP(A2788,'Orçamento Sintético'!$A:$H,4,0)</f>
        <v>(UE-03) – Unidade externa para sistema VRF, capacidade nominal de resfriamento 95,0kW, composta de 2 unidades com dimensões (AxLxP) 1657x930x765 e 1657x1240x765 , peso total 530kg, gás refrigerante R-410A, com válvula de expansão eletrônica, compressor hermético scroll inverter, trocador de calor tipo corrente cruzada, com aletas de alumínio e tubos de cobre, vazão total de ar 27360m³/h, linha de líquido ø 19,1mm, linha de gás ø 31,8mm, alimentação elétrica trifásica, 60 Hz, 380V, potência elétrica 25,01kW (8,01kW + 17,00kW ). Modelo de referência: Daikin RHXYQ34AYL ou similar equivalente.</v>
      </c>
      <c r="E2788" s="67" t="str">
        <f>VLOOKUP(A2788,'Orçamento Sintético'!$A:$H,5,0)</f>
        <v>un</v>
      </c>
      <c r="F2788" s="113"/>
      <c r="G2788" s="114"/>
      <c r="H2788" s="116">
        <f>SUM(H2789:H2793)</f>
        <v>84986.150000000009</v>
      </c>
    </row>
    <row r="2789" spans="1:8" x14ac:dyDescent="0.2">
      <c r="A2789" s="13" t="str">
        <f>VLOOKUP(B2789,'Insumos e Serviços'!$A:$F,3,0)</f>
        <v>Composição</v>
      </c>
      <c r="B2789" s="12" t="s">
        <v>3406</v>
      </c>
      <c r="C2789" s="12" t="str">
        <f>VLOOKUP(B2789,'Insumos e Serviços'!$A:$F,2,0)</f>
        <v>SINAPI</v>
      </c>
      <c r="D2789" s="13" t="str">
        <f>VLOOKUP(B2789,'Insumos e Serviços'!$A:$F,4,0)</f>
        <v>MONTADOR ELETROMECÃNICO COM ENCARGOS COMPLEMENTARES</v>
      </c>
      <c r="E2789" s="12" t="str">
        <f>VLOOKUP(B2789,'Insumos e Serviços'!$A:$F,5,0)</f>
        <v>H</v>
      </c>
      <c r="F2789" s="66">
        <v>8</v>
      </c>
      <c r="G2789" s="15">
        <f>VLOOKUP(B2789,'Insumos e Serviços'!$A:$F,6,0)</f>
        <v>24.28</v>
      </c>
      <c r="H2789" s="15">
        <f t="shared" ref="H2789:H2793" si="369">TRUNC(F2789*G2789,2)</f>
        <v>194.24</v>
      </c>
    </row>
    <row r="2790" spans="1:8" x14ac:dyDescent="0.2">
      <c r="A2790" s="13" t="str">
        <f>VLOOKUP(B2790,'Insumos e Serviços'!$A:$F,3,0)</f>
        <v>Composição</v>
      </c>
      <c r="B2790" s="12" t="s">
        <v>3399</v>
      </c>
      <c r="C2790" s="12" t="str">
        <f>VLOOKUP(B2790,'Insumos e Serviços'!$A:$F,2,0)</f>
        <v>SINAPI</v>
      </c>
      <c r="D2790" s="13" t="str">
        <f>VLOOKUP(B2790,'Insumos e Serviços'!$A:$F,4,0)</f>
        <v>ELETRICISTA COM ENCARGOS COMPLEMENTARES</v>
      </c>
      <c r="E2790" s="12" t="str">
        <f>VLOOKUP(B2790,'Insumos e Serviços'!$A:$F,5,0)</f>
        <v>H</v>
      </c>
      <c r="F2790" s="66">
        <v>8</v>
      </c>
      <c r="G2790" s="15">
        <f>VLOOKUP(B2790,'Insumos e Serviços'!$A:$F,6,0)</f>
        <v>23.44</v>
      </c>
      <c r="H2790" s="15">
        <f t="shared" si="369"/>
        <v>187.52</v>
      </c>
    </row>
    <row r="2791" spans="1:8" x14ac:dyDescent="0.2">
      <c r="A2791" s="13" t="str">
        <f>VLOOKUP(B2791,'Insumos e Serviços'!$A:$F,3,0)</f>
        <v>Composição</v>
      </c>
      <c r="B2791" s="12" t="s">
        <v>3397</v>
      </c>
      <c r="C2791" s="12" t="str">
        <f>VLOOKUP(B2791,'Insumos e Serviços'!$A:$F,2,0)</f>
        <v>SINAPI</v>
      </c>
      <c r="D2791" s="13" t="str">
        <f>VLOOKUP(B2791,'Insumos e Serviços'!$A:$F,4,0)</f>
        <v>AUXILIAR DE ELETRICISTA COM ENCARGOS COMPLEMENTARES</v>
      </c>
      <c r="E2791" s="12" t="str">
        <f>VLOOKUP(B2791,'Insumos e Serviços'!$A:$F,5,0)</f>
        <v>H</v>
      </c>
      <c r="F2791" s="66">
        <v>8</v>
      </c>
      <c r="G2791" s="15">
        <f>VLOOKUP(B2791,'Insumos e Serviços'!$A:$F,6,0)</f>
        <v>18.28</v>
      </c>
      <c r="H2791" s="15">
        <f t="shared" si="369"/>
        <v>146.24</v>
      </c>
    </row>
    <row r="2792" spans="1:8" ht="22.5" x14ac:dyDescent="0.2">
      <c r="A2792" s="13" t="str">
        <f>VLOOKUP(B2792,'Insumos e Serviços'!$A:$F,3,0)</f>
        <v>Insumo</v>
      </c>
      <c r="B2792" s="12" t="s">
        <v>2611</v>
      </c>
      <c r="C2792" s="12" t="str">
        <f>VLOOKUP(B2792,'Insumos e Serviços'!$A:$F,2,0)</f>
        <v>Próprio</v>
      </c>
      <c r="D2792" s="13" t="str">
        <f>VLOOKUP(B2792,'Insumos e Serviços'!$A:$F,4,0)</f>
        <v>Calço de borracha compacto, capacidade 700kg, 100x25mm (LxH), tipo P. Modelo de referência: Rubber-stop</v>
      </c>
      <c r="E2792" s="12" t="str">
        <f>VLOOKUP(B2792,'Insumos e Serviços'!$A:$F,5,0)</f>
        <v>un</v>
      </c>
      <c r="F2792" s="66">
        <v>4</v>
      </c>
      <c r="G2792" s="15">
        <f>VLOOKUP(B2792,'Insumos e Serviços'!$A:$F,6,0)</f>
        <v>24.61</v>
      </c>
      <c r="H2792" s="15">
        <f t="shared" si="369"/>
        <v>98.44</v>
      </c>
    </row>
    <row r="2793" spans="1:8" ht="79.5" thickBot="1" x14ac:dyDescent="0.25">
      <c r="A2793" s="13" t="str">
        <f>VLOOKUP(B2793,'Insumos e Serviços'!$A:$F,3,0)</f>
        <v>Insumo</v>
      </c>
      <c r="B2793" s="12" t="s">
        <v>3329</v>
      </c>
      <c r="C2793" s="12" t="str">
        <f>VLOOKUP(B2793,'Insumos e Serviços'!$A:$F,2,0)</f>
        <v>Próprio</v>
      </c>
      <c r="D2793" s="13" t="str">
        <f>VLOOKUP(B2793,'Insumos e Serviços'!$A:$F,4,0)</f>
        <v>Unidade externa para sistema VRF, capacidade nominal de resfriamento 95,0kW, composta de 2 unidades com dimensões (AxLxP) 1657x930x765 e 1657x1240x765 , peso total 530kg, gás refrigerante R-410A, com válvula de expansão eletrônica, compressor hermético scroll inverter, trocador de calor tipo corrente cruzada, com aletas de alumínio e tubos de cobre, vazão total de ar 27360m³/h, linha de líquido ø 19,1mm, linha de gás ø 31,8mm, alimentação elétrica trifásica, 60 Hz, 380V, potência elétrica 25,01kW (8,01kW + 17,00kW ). Modelo de referência: Daikin RHXYQ34AYL</v>
      </c>
      <c r="E2793" s="12" t="str">
        <f>VLOOKUP(B2793,'Insumos e Serviços'!$A:$F,5,0)</f>
        <v>un</v>
      </c>
      <c r="F2793" s="66">
        <v>1</v>
      </c>
      <c r="G2793" s="15">
        <f>VLOOKUP(B2793,'Insumos e Serviços'!$A:$F,6,0)</f>
        <v>84359.71</v>
      </c>
      <c r="H2793" s="15">
        <f t="shared" si="369"/>
        <v>84359.71</v>
      </c>
    </row>
    <row r="2794" spans="1:8" ht="15" thickTop="1" x14ac:dyDescent="0.2">
      <c r="A2794" s="54"/>
      <c r="B2794" s="79"/>
      <c r="C2794" s="54"/>
      <c r="D2794" s="54"/>
      <c r="E2794" s="54"/>
      <c r="F2794" s="54"/>
      <c r="G2794" s="54"/>
      <c r="H2794" s="54"/>
    </row>
    <row r="2795" spans="1:8" ht="78.75" x14ac:dyDescent="0.2">
      <c r="A2795" s="68" t="s">
        <v>1828</v>
      </c>
      <c r="B2795" s="67" t="str">
        <f>VLOOKUP(A2795,'Orçamento Sintético'!$A:$H,2,0)</f>
        <v xml:space="preserve"> MPDFT0042 </v>
      </c>
      <c r="C2795" s="67" t="str">
        <f>VLOOKUP(A2795,'Orçamento Sintético'!$A:$H,3,0)</f>
        <v>Próprio</v>
      </c>
      <c r="D2795" s="68" t="str">
        <f>VLOOKUP(A2795,'Orçamento Sintético'!$A:$H,4,0)</f>
        <v>(UE-01) – Unidade externa para sistema VRF, capacidade nominal de resfriamento 56,0kW,  com dimensões (AxLxP) 1657x1240x765, peso 317kg, gás refrigerante R-410A, com válvula de expansão eletrônica, compressor hermético scroll inverter, trocador de calor tipo corrente cruzada, com aletas de alumínio e tubos de cobre, vazão total de ar 15660m³/h, linha de líquido ø 15,88mm, linha de gás ø 28,6mm, alimentação elétrica trifásica, 60 Hz, 380V, potência elétrica 15,0kW (modo aquecimento) . Modelo de referência: Daikin RHXYQ20AYL ou similar equivalente.</v>
      </c>
      <c r="E2795" s="67" t="str">
        <f>VLOOKUP(A2795,'Orçamento Sintético'!$A:$H,5,0)</f>
        <v>un</v>
      </c>
      <c r="F2795" s="113"/>
      <c r="G2795" s="114"/>
      <c r="H2795" s="116">
        <f>SUM(H2796:H2800)</f>
        <v>46923.58</v>
      </c>
    </row>
    <row r="2796" spans="1:8" x14ac:dyDescent="0.2">
      <c r="A2796" s="13" t="str">
        <f>VLOOKUP(B2796,'Insumos e Serviços'!$A:$F,3,0)</f>
        <v>Composição</v>
      </c>
      <c r="B2796" s="12" t="s">
        <v>3406</v>
      </c>
      <c r="C2796" s="12" t="str">
        <f>VLOOKUP(B2796,'Insumos e Serviços'!$A:$F,2,0)</f>
        <v>SINAPI</v>
      </c>
      <c r="D2796" s="13" t="str">
        <f>VLOOKUP(B2796,'Insumos e Serviços'!$A:$F,4,0)</f>
        <v>MONTADOR ELETROMECÃNICO COM ENCARGOS COMPLEMENTARES</v>
      </c>
      <c r="E2796" s="12" t="str">
        <f>VLOOKUP(B2796,'Insumos e Serviços'!$A:$F,5,0)</f>
        <v>H</v>
      </c>
      <c r="F2796" s="66">
        <v>8</v>
      </c>
      <c r="G2796" s="15">
        <f>VLOOKUP(B2796,'Insumos e Serviços'!$A:$F,6,0)</f>
        <v>24.28</v>
      </c>
      <c r="H2796" s="15">
        <f t="shared" ref="H2796:H2800" si="370">TRUNC(F2796*G2796,2)</f>
        <v>194.24</v>
      </c>
    </row>
    <row r="2797" spans="1:8" x14ac:dyDescent="0.2">
      <c r="A2797" s="13" t="str">
        <f>VLOOKUP(B2797,'Insumos e Serviços'!$A:$F,3,0)</f>
        <v>Composição</v>
      </c>
      <c r="B2797" s="12" t="s">
        <v>3399</v>
      </c>
      <c r="C2797" s="12" t="str">
        <f>VLOOKUP(B2797,'Insumos e Serviços'!$A:$F,2,0)</f>
        <v>SINAPI</v>
      </c>
      <c r="D2797" s="13" t="str">
        <f>VLOOKUP(B2797,'Insumos e Serviços'!$A:$F,4,0)</f>
        <v>ELETRICISTA COM ENCARGOS COMPLEMENTARES</v>
      </c>
      <c r="E2797" s="12" t="str">
        <f>VLOOKUP(B2797,'Insumos e Serviços'!$A:$F,5,0)</f>
        <v>H</v>
      </c>
      <c r="F2797" s="66">
        <v>8</v>
      </c>
      <c r="G2797" s="15">
        <f>VLOOKUP(B2797,'Insumos e Serviços'!$A:$F,6,0)</f>
        <v>23.44</v>
      </c>
      <c r="H2797" s="15">
        <f t="shared" si="370"/>
        <v>187.52</v>
      </c>
    </row>
    <row r="2798" spans="1:8" x14ac:dyDescent="0.2">
      <c r="A2798" s="13" t="str">
        <f>VLOOKUP(B2798,'Insumos e Serviços'!$A:$F,3,0)</f>
        <v>Composição</v>
      </c>
      <c r="B2798" s="12" t="s">
        <v>3397</v>
      </c>
      <c r="C2798" s="12" t="str">
        <f>VLOOKUP(B2798,'Insumos e Serviços'!$A:$F,2,0)</f>
        <v>SINAPI</v>
      </c>
      <c r="D2798" s="13" t="str">
        <f>VLOOKUP(B2798,'Insumos e Serviços'!$A:$F,4,0)</f>
        <v>AUXILIAR DE ELETRICISTA COM ENCARGOS COMPLEMENTARES</v>
      </c>
      <c r="E2798" s="12" t="str">
        <f>VLOOKUP(B2798,'Insumos e Serviços'!$A:$F,5,0)</f>
        <v>H</v>
      </c>
      <c r="F2798" s="66">
        <v>8</v>
      </c>
      <c r="G2798" s="15">
        <f>VLOOKUP(B2798,'Insumos e Serviços'!$A:$F,6,0)</f>
        <v>18.28</v>
      </c>
      <c r="H2798" s="15">
        <f t="shared" si="370"/>
        <v>146.24</v>
      </c>
    </row>
    <row r="2799" spans="1:8" ht="22.5" x14ac:dyDescent="0.2">
      <c r="A2799" s="13" t="str">
        <f>VLOOKUP(B2799,'Insumos e Serviços'!$A:$F,3,0)</f>
        <v>Insumo</v>
      </c>
      <c r="B2799" s="12" t="s">
        <v>2611</v>
      </c>
      <c r="C2799" s="12" t="str">
        <f>VLOOKUP(B2799,'Insumos e Serviços'!$A:$F,2,0)</f>
        <v>Próprio</v>
      </c>
      <c r="D2799" s="13" t="str">
        <f>VLOOKUP(B2799,'Insumos e Serviços'!$A:$F,4,0)</f>
        <v>Calço de borracha compacto, capacidade 700kg, 100x25mm (LxH), tipo P. Modelo de referência: Rubber-stop</v>
      </c>
      <c r="E2799" s="12" t="str">
        <f>VLOOKUP(B2799,'Insumos e Serviços'!$A:$F,5,0)</f>
        <v>un</v>
      </c>
      <c r="F2799" s="66">
        <v>4</v>
      </c>
      <c r="G2799" s="15">
        <f>VLOOKUP(B2799,'Insumos e Serviços'!$A:$F,6,0)</f>
        <v>24.61</v>
      </c>
      <c r="H2799" s="15">
        <f t="shared" si="370"/>
        <v>98.44</v>
      </c>
    </row>
    <row r="2800" spans="1:8" ht="79.5" thickBot="1" x14ac:dyDescent="0.25">
      <c r="A2800" s="13" t="str">
        <f>VLOOKUP(B2800,'Insumos e Serviços'!$A:$F,3,0)</f>
        <v>Insumo</v>
      </c>
      <c r="B2800" s="12" t="s">
        <v>3358</v>
      </c>
      <c r="C2800" s="12" t="str">
        <f>VLOOKUP(B2800,'Insumos e Serviços'!$A:$F,2,0)</f>
        <v>Próprio</v>
      </c>
      <c r="D2800" s="13" t="str">
        <f>VLOOKUP(B2800,'Insumos e Serviços'!$A:$F,4,0)</f>
        <v>Unidade externa para sistema VRF, capacidade nominal de resfriamento 56,0kW,  com dimensões (AxLxP) 1657x1240x765, peso 317kg, gás refrigerante R-410A, com válvula de expansão eletrônica, compressor hermético scroll inverter, trocador de calor tipo corrente cruzada, com aletas de alumínio e tubos de cobre, vazão total de ar 15660m³/h, linha de líquido ø 15,88mm, linha de gás ø 28,6mm, alimentação elétrica trifásica, 60 Hz, 380V, potência elétrica 15,0kW (modo aquecimento) . Modelo de referência: Daikin RHXYQ20AYL ou similar equivalente</v>
      </c>
      <c r="E2800" s="12" t="str">
        <f>VLOOKUP(B2800,'Insumos e Serviços'!$A:$F,5,0)</f>
        <v>un</v>
      </c>
      <c r="F2800" s="66">
        <v>1</v>
      </c>
      <c r="G2800" s="15">
        <f>VLOOKUP(B2800,'Insumos e Serviços'!$A:$F,6,0)</f>
        <v>46297.14</v>
      </c>
      <c r="H2800" s="15">
        <f t="shared" si="370"/>
        <v>46297.14</v>
      </c>
    </row>
    <row r="2801" spans="1:8" ht="15" thickTop="1" x14ac:dyDescent="0.2">
      <c r="A2801" s="54"/>
      <c r="B2801" s="79"/>
      <c r="C2801" s="54"/>
      <c r="D2801" s="54"/>
      <c r="E2801" s="54"/>
      <c r="F2801" s="54"/>
      <c r="G2801" s="54"/>
      <c r="H2801" s="54"/>
    </row>
    <row r="2802" spans="1:8" ht="78.75" x14ac:dyDescent="0.2">
      <c r="A2802" s="68" t="s">
        <v>1831</v>
      </c>
      <c r="B2802" s="67" t="str">
        <f>VLOOKUP(A2802,'Orçamento Sintético'!$A:$H,2,0)</f>
        <v xml:space="preserve"> MPDFT0043 </v>
      </c>
      <c r="C2802" s="67" t="str">
        <f>VLOOKUP(A2802,'Orçamento Sintético'!$A:$H,3,0)</f>
        <v>Próprio</v>
      </c>
      <c r="D2802" s="68" t="str">
        <f>VLOOKUP(A2802,'Orçamento Sintético'!$A:$H,4,0)</f>
        <v>(AT-1) - Unidade controladora do sistema VRF, para controle e monitoramento das unidades internas e externas, incluindo: software; expansão de portas adicionais; display com tela sensível ao toque (touch screen); possibilidade de customização, como planta, vista ou corte dos ambientes; função programação horária; função histórico; acesso remoto; gestão de energia; relatórios de desempenho; e função de bloqueio. Modelo de referência: Daikin ITM DCM601A51+DCM601A52+DCM002A51+SVM-PS1 ou similar equivalente.</v>
      </c>
      <c r="E2802" s="67" t="str">
        <f>VLOOKUP(A2802,'Orçamento Sintético'!$A:$H,5,0)</f>
        <v>un</v>
      </c>
      <c r="F2802" s="113"/>
      <c r="G2802" s="114"/>
      <c r="H2802" s="116">
        <f>SUM(H2803:H2805)</f>
        <v>25248.61</v>
      </c>
    </row>
    <row r="2803" spans="1:8" x14ac:dyDescent="0.2">
      <c r="A2803" s="13" t="str">
        <f>VLOOKUP(B2803,'Insumos e Serviços'!$A:$F,3,0)</f>
        <v>Composição</v>
      </c>
      <c r="B2803" s="12" t="s">
        <v>3399</v>
      </c>
      <c r="C2803" s="12" t="str">
        <f>VLOOKUP(B2803,'Insumos e Serviços'!$A:$F,2,0)</f>
        <v>SINAPI</v>
      </c>
      <c r="D2803" s="13" t="str">
        <f>VLOOKUP(B2803,'Insumos e Serviços'!$A:$F,4,0)</f>
        <v>ELETRICISTA COM ENCARGOS COMPLEMENTARES</v>
      </c>
      <c r="E2803" s="12" t="str">
        <f>VLOOKUP(B2803,'Insumos e Serviços'!$A:$F,5,0)</f>
        <v>H</v>
      </c>
      <c r="F2803" s="66">
        <v>2.25</v>
      </c>
      <c r="G2803" s="15">
        <f>VLOOKUP(B2803,'Insumos e Serviços'!$A:$F,6,0)</f>
        <v>23.44</v>
      </c>
      <c r="H2803" s="15">
        <f t="shared" ref="H2803:H2805" si="371">TRUNC(F2803*G2803,2)</f>
        <v>52.74</v>
      </c>
    </row>
    <row r="2804" spans="1:8" x14ac:dyDescent="0.2">
      <c r="A2804" s="13" t="str">
        <f>VLOOKUP(B2804,'Insumos e Serviços'!$A:$F,3,0)</f>
        <v>Composição</v>
      </c>
      <c r="B2804" s="12" t="s">
        <v>3397</v>
      </c>
      <c r="C2804" s="12" t="str">
        <f>VLOOKUP(B2804,'Insumos e Serviços'!$A:$F,2,0)</f>
        <v>SINAPI</v>
      </c>
      <c r="D2804" s="13" t="str">
        <f>VLOOKUP(B2804,'Insumos e Serviços'!$A:$F,4,0)</f>
        <v>AUXILIAR DE ELETRICISTA COM ENCARGOS COMPLEMENTARES</v>
      </c>
      <c r="E2804" s="12" t="str">
        <f>VLOOKUP(B2804,'Insumos e Serviços'!$A:$F,5,0)</f>
        <v>H</v>
      </c>
      <c r="F2804" s="66">
        <v>2.25</v>
      </c>
      <c r="G2804" s="15">
        <f>VLOOKUP(B2804,'Insumos e Serviços'!$A:$F,6,0)</f>
        <v>18.28</v>
      </c>
      <c r="H2804" s="15">
        <f t="shared" si="371"/>
        <v>41.13</v>
      </c>
    </row>
    <row r="2805" spans="1:8" ht="68.25" thickBot="1" x14ac:dyDescent="0.25">
      <c r="A2805" s="13" t="str">
        <f>VLOOKUP(B2805,'Insumos e Serviços'!$A:$F,3,0)</f>
        <v>Insumo</v>
      </c>
      <c r="B2805" s="12" t="s">
        <v>3250</v>
      </c>
      <c r="C2805" s="12" t="str">
        <f>VLOOKUP(B2805,'Insumos e Serviços'!$A:$F,2,0)</f>
        <v>Próprio</v>
      </c>
      <c r="D2805" s="13" t="str">
        <f>VLOOKUP(B2805,'Insumos e Serviços'!$A:$F,4,0)</f>
        <v>Unidade controladora do sistema VRF, para controle e monitoramento das unidades internas e externas, incluindo: software; expansão de portas adicionais; display com tela sensível ao toque (touch screen); possibilidade de customização, como planta, vista ou corte dos ambientes; função programação horária; função histórico; acesso remoto; gestão de energia; relatórios de desempenho; e função de bloqueio. Modelo de referência: Daikin ITM DCM601A51+DCM601A52+DCM002A51+SVM-PS1</v>
      </c>
      <c r="E2805" s="12" t="str">
        <f>VLOOKUP(B2805,'Insumos e Serviços'!$A:$F,5,0)</f>
        <v>un</v>
      </c>
      <c r="F2805" s="66">
        <v>1</v>
      </c>
      <c r="G2805" s="15">
        <f>VLOOKUP(B2805,'Insumos e Serviços'!$A:$F,6,0)</f>
        <v>25154.74</v>
      </c>
      <c r="H2805" s="15">
        <f t="shared" si="371"/>
        <v>25154.74</v>
      </c>
    </row>
    <row r="2806" spans="1:8" ht="15" thickTop="1" x14ac:dyDescent="0.2">
      <c r="A2806" s="54"/>
      <c r="B2806" s="79"/>
      <c r="C2806" s="54"/>
      <c r="D2806" s="54"/>
      <c r="E2806" s="54"/>
      <c r="F2806" s="54"/>
      <c r="G2806" s="54"/>
      <c r="H2806" s="54"/>
    </row>
    <row r="2807" spans="1:8" ht="67.5" x14ac:dyDescent="0.2">
      <c r="A2807" s="68" t="s">
        <v>1834</v>
      </c>
      <c r="B2807" s="67" t="str">
        <f>VLOOKUP(A2807,'Orçamento Sintético'!$A:$H,2,0)</f>
        <v xml:space="preserve"> MPDFT0044 </v>
      </c>
      <c r="C2807" s="67" t="str">
        <f>VLOOKUP(A2807,'Orçamento Sintético'!$A:$H,3,0)</f>
        <v>Próprio</v>
      </c>
      <c r="D2807" s="68" t="str">
        <f>VLOOKUP(A2807,'Orçamento Sintético'!$A:$H,4,0)</f>
        <v>(AT-2) – Unidade controladora para acesso remoto via internet que permita acesso às funções da unidade controladora do sistema VRF, incluindo: antena WI-FI; alerta via e-mail; cadastro de usuários por nível de acesso; ajuste de setpoint da temperatura ambiente; acesso à programação horária; liga e desliga de unidades internas e externas. Modelo de referência: Daikin SVMPC2+DCM007A51 ou similar equivalente.</v>
      </c>
      <c r="E2807" s="67" t="str">
        <f>VLOOKUP(A2807,'Orçamento Sintético'!$A:$H,5,0)</f>
        <v>un</v>
      </c>
      <c r="F2807" s="113"/>
      <c r="G2807" s="114"/>
      <c r="H2807" s="116">
        <f>SUM(H2808:H2810)</f>
        <v>5427.48</v>
      </c>
    </row>
    <row r="2808" spans="1:8" x14ac:dyDescent="0.2">
      <c r="A2808" s="13" t="str">
        <f>VLOOKUP(B2808,'Insumos e Serviços'!$A:$F,3,0)</f>
        <v>Composição</v>
      </c>
      <c r="B2808" s="12" t="s">
        <v>3399</v>
      </c>
      <c r="C2808" s="12" t="str">
        <f>VLOOKUP(B2808,'Insumos e Serviços'!$A:$F,2,0)</f>
        <v>SINAPI</v>
      </c>
      <c r="D2808" s="13" t="str">
        <f>VLOOKUP(B2808,'Insumos e Serviços'!$A:$F,4,0)</f>
        <v>ELETRICISTA COM ENCARGOS COMPLEMENTARES</v>
      </c>
      <c r="E2808" s="12" t="str">
        <f>VLOOKUP(B2808,'Insumos e Serviços'!$A:$F,5,0)</f>
        <v>H</v>
      </c>
      <c r="F2808" s="66">
        <v>2.25</v>
      </c>
      <c r="G2808" s="15">
        <f>VLOOKUP(B2808,'Insumos e Serviços'!$A:$F,6,0)</f>
        <v>23.44</v>
      </c>
      <c r="H2808" s="15">
        <f t="shared" ref="H2808:H2810" si="372">TRUNC(F2808*G2808,2)</f>
        <v>52.74</v>
      </c>
    </row>
    <row r="2809" spans="1:8" x14ac:dyDescent="0.2">
      <c r="A2809" s="13" t="str">
        <f>VLOOKUP(B2809,'Insumos e Serviços'!$A:$F,3,0)</f>
        <v>Composição</v>
      </c>
      <c r="B2809" s="12" t="s">
        <v>3397</v>
      </c>
      <c r="C2809" s="12" t="str">
        <f>VLOOKUP(B2809,'Insumos e Serviços'!$A:$F,2,0)</f>
        <v>SINAPI</v>
      </c>
      <c r="D2809" s="13" t="str">
        <f>VLOOKUP(B2809,'Insumos e Serviços'!$A:$F,4,0)</f>
        <v>AUXILIAR DE ELETRICISTA COM ENCARGOS COMPLEMENTARES</v>
      </c>
      <c r="E2809" s="12" t="str">
        <f>VLOOKUP(B2809,'Insumos e Serviços'!$A:$F,5,0)</f>
        <v>H</v>
      </c>
      <c r="F2809" s="66">
        <v>2.25</v>
      </c>
      <c r="G2809" s="15">
        <f>VLOOKUP(B2809,'Insumos e Serviços'!$A:$F,6,0)</f>
        <v>18.28</v>
      </c>
      <c r="H2809" s="15">
        <f t="shared" si="372"/>
        <v>41.13</v>
      </c>
    </row>
    <row r="2810" spans="1:8" ht="57" thickBot="1" x14ac:dyDescent="0.25">
      <c r="A2810" s="13" t="str">
        <f>VLOOKUP(B2810,'Insumos e Serviços'!$A:$F,3,0)</f>
        <v>Insumo</v>
      </c>
      <c r="B2810" s="12" t="s">
        <v>2995</v>
      </c>
      <c r="C2810" s="12" t="str">
        <f>VLOOKUP(B2810,'Insumos e Serviços'!$A:$F,2,0)</f>
        <v>Próprio</v>
      </c>
      <c r="D2810" s="13" t="str">
        <f>VLOOKUP(B2810,'Insumos e Serviços'!$A:$F,4,0)</f>
        <v>Unidade controladora para acesso remoto via internet que permita acesso às funções da unidade controladora do sistema VRF, incluindo: antena WI-FI; alerta via e-mail; cadastro de usuários por nível de acesso; ajuste de setpoint da temperatura ambiente; acesso à programação horária; liga e desliga de unidades internas e externas. Modelo de referência: Daikin SVMPC2+DCM007A51</v>
      </c>
      <c r="E2810" s="12" t="str">
        <f>VLOOKUP(B2810,'Insumos e Serviços'!$A:$F,5,0)</f>
        <v>un</v>
      </c>
      <c r="F2810" s="66">
        <v>1</v>
      </c>
      <c r="G2810" s="15">
        <f>VLOOKUP(B2810,'Insumos e Serviços'!$A:$F,6,0)</f>
        <v>5333.61</v>
      </c>
      <c r="H2810" s="15">
        <f t="shared" si="372"/>
        <v>5333.61</v>
      </c>
    </row>
    <row r="2811" spans="1:8" ht="15" thickTop="1" x14ac:dyDescent="0.2">
      <c r="A2811" s="54"/>
      <c r="B2811" s="79"/>
      <c r="C2811" s="54"/>
      <c r="D2811" s="54"/>
      <c r="E2811" s="54"/>
      <c r="F2811" s="54"/>
      <c r="G2811" s="54"/>
      <c r="H2811" s="54"/>
    </row>
    <row r="2812" spans="1:8" x14ac:dyDescent="0.2">
      <c r="A2812" s="62" t="s">
        <v>1837</v>
      </c>
      <c r="B2812" s="64"/>
      <c r="C2812" s="62"/>
      <c r="D2812" s="62" t="s">
        <v>1838</v>
      </c>
      <c r="E2812" s="64"/>
      <c r="F2812" s="65"/>
      <c r="G2812" s="63"/>
      <c r="H2812" s="75"/>
    </row>
    <row r="2813" spans="1:8" ht="45" x14ac:dyDescent="0.2">
      <c r="A2813" s="68" t="s">
        <v>1839</v>
      </c>
      <c r="B2813" s="67" t="str">
        <f>VLOOKUP(A2813,'Orçamento Sintético'!$A:$H,2,0)</f>
        <v xml:space="preserve"> MPDFT0045 </v>
      </c>
      <c r="C2813" s="67" t="str">
        <f>VLOOKUP(A2813,'Orçamento Sintético'!$A:$H,3,0)</f>
        <v>Próprio</v>
      </c>
      <c r="D2813" s="68" t="str">
        <f>VLOOKUP(A2813,'Orçamento Sintético'!$A:$H,4,0)</f>
        <v>Difusor de insuflação de ar exterior, dimensões 371x208mm, aletas fixas, em perfil de alumínio extrudado e anodizado, para insuflamento em 2 direções, incluindo registro acoplado de aletas convergentes. Modelo de referência: TROX ADQ-2 371x208mm ou similar equivalente.</v>
      </c>
      <c r="E2813" s="67" t="str">
        <f>VLOOKUP(A2813,'Orçamento Sintético'!$A:$H,5,0)</f>
        <v>un</v>
      </c>
      <c r="F2813" s="113"/>
      <c r="G2813" s="114"/>
      <c r="H2813" s="116">
        <f>SUM(H2814:H2816)</f>
        <v>174.51</v>
      </c>
    </row>
    <row r="2814" spans="1:8" x14ac:dyDescent="0.2">
      <c r="A2814" s="13" t="str">
        <f>VLOOKUP(B2814,'Insumos e Serviços'!$A:$F,3,0)</f>
        <v>Composição</v>
      </c>
      <c r="B2814" s="12" t="s">
        <v>3418</v>
      </c>
      <c r="C2814" s="12" t="str">
        <f>VLOOKUP(B2814,'Insumos e Serviços'!$A:$F,2,0)</f>
        <v>SINAPI</v>
      </c>
      <c r="D2814" s="13" t="str">
        <f>VLOOKUP(B2814,'Insumos e Serviços'!$A:$F,4,0)</f>
        <v>AUXILIAR DE MECÂNICO COM ENCARGOS COMPLEMENTARES</v>
      </c>
      <c r="E2814" s="12" t="str">
        <f>VLOOKUP(B2814,'Insumos e Serviços'!$A:$F,5,0)</f>
        <v>H</v>
      </c>
      <c r="F2814" s="66">
        <v>1.2370000000000001</v>
      </c>
      <c r="G2814" s="15">
        <f>VLOOKUP(B2814,'Insumos e Serviços'!$A:$F,6,0)</f>
        <v>16.25</v>
      </c>
      <c r="H2814" s="15">
        <f t="shared" ref="H2814:H2816" si="373">TRUNC(F2814*G2814,2)</f>
        <v>20.100000000000001</v>
      </c>
    </row>
    <row r="2815" spans="1:8" x14ac:dyDescent="0.2">
      <c r="A2815" s="13" t="str">
        <f>VLOOKUP(B2815,'Insumos e Serviços'!$A:$F,3,0)</f>
        <v>Composição</v>
      </c>
      <c r="B2815" s="12" t="s">
        <v>3424</v>
      </c>
      <c r="C2815" s="12" t="str">
        <f>VLOOKUP(B2815,'Insumos e Serviços'!$A:$F,2,0)</f>
        <v>SINAPI</v>
      </c>
      <c r="D2815" s="13" t="str">
        <f>VLOOKUP(B2815,'Insumos e Serviços'!$A:$F,4,0)</f>
        <v>MECÃNICO DE EQUIPAMENTOS PESADOS COM ENCARGOS COMPLEMENTARES</v>
      </c>
      <c r="E2815" s="12" t="str">
        <f>VLOOKUP(B2815,'Insumos e Serviços'!$A:$F,5,0)</f>
        <v>H</v>
      </c>
      <c r="F2815" s="66">
        <v>1.2370000000000001</v>
      </c>
      <c r="G2815" s="15">
        <f>VLOOKUP(B2815,'Insumos e Serviços'!$A:$F,6,0)</f>
        <v>24.46</v>
      </c>
      <c r="H2815" s="15">
        <f t="shared" si="373"/>
        <v>30.25</v>
      </c>
    </row>
    <row r="2816" spans="1:8" ht="34.5" thickBot="1" x14ac:dyDescent="0.25">
      <c r="A2816" s="13" t="str">
        <f>VLOOKUP(B2816,'Insumos e Serviços'!$A:$F,3,0)</f>
        <v>Insumo</v>
      </c>
      <c r="B2816" s="12" t="s">
        <v>2751</v>
      </c>
      <c r="C2816" s="12" t="str">
        <f>VLOOKUP(B2816,'Insumos e Serviços'!$A:$F,2,0)</f>
        <v>Próprio</v>
      </c>
      <c r="D2816" s="13" t="str">
        <f>VLOOKUP(B2816,'Insumos e Serviços'!$A:$F,4,0)</f>
        <v>Difusor de ar exterior, DM 371x208mm, aletas fixas, em perfil de alumínio extrudado e anodizado, para insuflamento em 2 direções, incluindo registro acoplado de aletas convergentes. Modelo de referência: TROX ADQ-2 371x208mm</v>
      </c>
      <c r="E2816" s="12" t="str">
        <f>VLOOKUP(B2816,'Insumos e Serviços'!$A:$F,5,0)</f>
        <v>un</v>
      </c>
      <c r="F2816" s="66">
        <v>1</v>
      </c>
      <c r="G2816" s="15">
        <f>VLOOKUP(B2816,'Insumos e Serviços'!$A:$F,6,0)</f>
        <v>124.16</v>
      </c>
      <c r="H2816" s="15">
        <f t="shared" si="373"/>
        <v>124.16</v>
      </c>
    </row>
    <row r="2817" spans="1:8" ht="15" thickTop="1" x14ac:dyDescent="0.2">
      <c r="A2817" s="54"/>
      <c r="B2817" s="79"/>
      <c r="C2817" s="54"/>
      <c r="D2817" s="54"/>
      <c r="E2817" s="54"/>
      <c r="F2817" s="54"/>
      <c r="G2817" s="54"/>
      <c r="H2817" s="54"/>
    </row>
    <row r="2818" spans="1:8" ht="45" x14ac:dyDescent="0.2">
      <c r="A2818" s="68" t="s">
        <v>1842</v>
      </c>
      <c r="B2818" s="67" t="str">
        <f>VLOOKUP(A2818,'Orçamento Sintético'!$A:$H,2,0)</f>
        <v xml:space="preserve"> MPDFT0046 </v>
      </c>
      <c r="C2818" s="67" t="str">
        <f>VLOOKUP(A2818,'Orçamento Sintético'!$A:$H,3,0)</f>
        <v>Próprio</v>
      </c>
      <c r="D2818" s="68" t="str">
        <f>VLOOKUP(A2818,'Orçamento Sintético'!$A:$H,4,0)</f>
        <v>Difusor de insuflação, dimensões 671x376mm, aletas fixas, em perfil de alumínio extrudado e anodizado, para insuflamento em 1 direção, incluindo registro acoplado de aletas convergentes. Modelo de referência: TROX ADQ-1 671x376mm ou similar equivalente.</v>
      </c>
      <c r="E2818" s="67" t="str">
        <f>VLOOKUP(A2818,'Orçamento Sintético'!$A:$H,5,0)</f>
        <v>un</v>
      </c>
      <c r="F2818" s="113"/>
      <c r="G2818" s="114"/>
      <c r="H2818" s="116">
        <f>SUM(H2819:H2821)</f>
        <v>367.42</v>
      </c>
    </row>
    <row r="2819" spans="1:8" x14ac:dyDescent="0.2">
      <c r="A2819" s="13" t="str">
        <f>VLOOKUP(B2819,'Insumos e Serviços'!$A:$F,3,0)</f>
        <v>Composição</v>
      </c>
      <c r="B2819" s="12" t="s">
        <v>3418</v>
      </c>
      <c r="C2819" s="12" t="str">
        <f>VLOOKUP(B2819,'Insumos e Serviços'!$A:$F,2,0)</f>
        <v>SINAPI</v>
      </c>
      <c r="D2819" s="13" t="str">
        <f>VLOOKUP(B2819,'Insumos e Serviços'!$A:$F,4,0)</f>
        <v>AUXILIAR DE MECÂNICO COM ENCARGOS COMPLEMENTARES</v>
      </c>
      <c r="E2819" s="12" t="str">
        <f>VLOOKUP(B2819,'Insumos e Serviços'!$A:$F,5,0)</f>
        <v>H</v>
      </c>
      <c r="F2819" s="66">
        <v>1.2370000000000001</v>
      </c>
      <c r="G2819" s="15">
        <f>VLOOKUP(B2819,'Insumos e Serviços'!$A:$F,6,0)</f>
        <v>16.25</v>
      </c>
      <c r="H2819" s="15">
        <f t="shared" ref="H2819:H2821" si="374">TRUNC(F2819*G2819,2)</f>
        <v>20.100000000000001</v>
      </c>
    </row>
    <row r="2820" spans="1:8" x14ac:dyDescent="0.2">
      <c r="A2820" s="13" t="str">
        <f>VLOOKUP(B2820,'Insumos e Serviços'!$A:$F,3,0)</f>
        <v>Composição</v>
      </c>
      <c r="B2820" s="12" t="s">
        <v>3424</v>
      </c>
      <c r="C2820" s="12" t="str">
        <f>VLOOKUP(B2820,'Insumos e Serviços'!$A:$F,2,0)</f>
        <v>SINAPI</v>
      </c>
      <c r="D2820" s="13" t="str">
        <f>VLOOKUP(B2820,'Insumos e Serviços'!$A:$F,4,0)</f>
        <v>MECÃNICO DE EQUIPAMENTOS PESADOS COM ENCARGOS COMPLEMENTARES</v>
      </c>
      <c r="E2820" s="12" t="str">
        <f>VLOOKUP(B2820,'Insumos e Serviços'!$A:$F,5,0)</f>
        <v>H</v>
      </c>
      <c r="F2820" s="66">
        <v>1.2370000000000001</v>
      </c>
      <c r="G2820" s="15">
        <f>VLOOKUP(B2820,'Insumos e Serviços'!$A:$F,6,0)</f>
        <v>24.46</v>
      </c>
      <c r="H2820" s="15">
        <f t="shared" si="374"/>
        <v>30.25</v>
      </c>
    </row>
    <row r="2821" spans="1:8" ht="34.5" thickBot="1" x14ac:dyDescent="0.25">
      <c r="A2821" s="13" t="str">
        <f>VLOOKUP(B2821,'Insumos e Serviços'!$A:$F,3,0)</f>
        <v>Insumo</v>
      </c>
      <c r="B2821" s="12" t="s">
        <v>2788</v>
      </c>
      <c r="C2821" s="12" t="str">
        <f>VLOOKUP(B2821,'Insumos e Serviços'!$A:$F,2,0)</f>
        <v>Próprio</v>
      </c>
      <c r="D2821" s="13" t="str">
        <f>VLOOKUP(B2821,'Insumos e Serviços'!$A:$F,4,0)</f>
        <v>Difusor de insuflação, dimensões 671x376mm, aletas fixas, em perfil de alumínio extrudado e anodizado, para insuflamento em 1 direção, incluindo registro acoplado de aletas convergentes. Modelo de referência: TROX ADQ-1 671x376mm</v>
      </c>
      <c r="E2821" s="12" t="str">
        <f>VLOOKUP(B2821,'Insumos e Serviços'!$A:$F,5,0)</f>
        <v>un</v>
      </c>
      <c r="F2821" s="66">
        <v>1</v>
      </c>
      <c r="G2821" s="15">
        <f>VLOOKUP(B2821,'Insumos e Serviços'!$A:$F,6,0)</f>
        <v>317.07</v>
      </c>
      <c r="H2821" s="15">
        <f t="shared" si="374"/>
        <v>317.07</v>
      </c>
    </row>
    <row r="2822" spans="1:8" ht="15" thickTop="1" x14ac:dyDescent="0.2">
      <c r="A2822" s="54"/>
      <c r="B2822" s="79"/>
      <c r="C2822" s="54"/>
      <c r="D2822" s="54"/>
      <c r="E2822" s="54"/>
      <c r="F2822" s="54"/>
      <c r="G2822" s="54"/>
      <c r="H2822" s="54"/>
    </row>
    <row r="2823" spans="1:8" ht="45" x14ac:dyDescent="0.2">
      <c r="A2823" s="68" t="s">
        <v>1845</v>
      </c>
      <c r="B2823" s="67" t="str">
        <f>VLOOKUP(A2823,'Orçamento Sintético'!$A:$H,2,0)</f>
        <v xml:space="preserve"> MPDFT0047 </v>
      </c>
      <c r="C2823" s="67" t="str">
        <f>VLOOKUP(A2823,'Orçamento Sintético'!$A:$H,3,0)</f>
        <v>Próprio</v>
      </c>
      <c r="D2823" s="68" t="str">
        <f>VLOOKUP(A2823,'Orçamento Sintético'!$A:$H,4,0)</f>
        <v>Difusor de insuflação de ar exterior, dimensões 471x264mm, aletas fixas, em perfil de alumínio extrudado e anodizado, para insuflamento em 2 direções, incluindo registro acoplado de aletas convergentes. Modelo de referência: TROX ADQ-2 471x264mm ou similar equivalente.</v>
      </c>
      <c r="E2823" s="67" t="str">
        <f>VLOOKUP(A2823,'Orçamento Sintético'!$A:$H,5,0)</f>
        <v>un</v>
      </c>
      <c r="F2823" s="113"/>
      <c r="G2823" s="114"/>
      <c r="H2823" s="116">
        <f>SUM(H2824:H2826)</f>
        <v>242.51</v>
      </c>
    </row>
    <row r="2824" spans="1:8" x14ac:dyDescent="0.2">
      <c r="A2824" s="13" t="str">
        <f>VLOOKUP(B2824,'Insumos e Serviços'!$A:$F,3,0)</f>
        <v>Composição</v>
      </c>
      <c r="B2824" s="12" t="s">
        <v>3418</v>
      </c>
      <c r="C2824" s="12" t="str">
        <f>VLOOKUP(B2824,'Insumos e Serviços'!$A:$F,2,0)</f>
        <v>SINAPI</v>
      </c>
      <c r="D2824" s="13" t="str">
        <f>VLOOKUP(B2824,'Insumos e Serviços'!$A:$F,4,0)</f>
        <v>AUXILIAR DE MECÂNICO COM ENCARGOS COMPLEMENTARES</v>
      </c>
      <c r="E2824" s="12" t="str">
        <f>VLOOKUP(B2824,'Insumos e Serviços'!$A:$F,5,0)</f>
        <v>H</v>
      </c>
      <c r="F2824" s="66">
        <v>1.2370000000000001</v>
      </c>
      <c r="G2824" s="15">
        <f>VLOOKUP(B2824,'Insumos e Serviços'!$A:$F,6,0)</f>
        <v>16.25</v>
      </c>
      <c r="H2824" s="15">
        <f t="shared" ref="H2824:H2826" si="375">TRUNC(F2824*G2824,2)</f>
        <v>20.100000000000001</v>
      </c>
    </row>
    <row r="2825" spans="1:8" x14ac:dyDescent="0.2">
      <c r="A2825" s="13" t="str">
        <f>VLOOKUP(B2825,'Insumos e Serviços'!$A:$F,3,0)</f>
        <v>Composição</v>
      </c>
      <c r="B2825" s="12" t="s">
        <v>3424</v>
      </c>
      <c r="C2825" s="12" t="str">
        <f>VLOOKUP(B2825,'Insumos e Serviços'!$A:$F,2,0)</f>
        <v>SINAPI</v>
      </c>
      <c r="D2825" s="13" t="str">
        <f>VLOOKUP(B2825,'Insumos e Serviços'!$A:$F,4,0)</f>
        <v>MECÃNICO DE EQUIPAMENTOS PESADOS COM ENCARGOS COMPLEMENTARES</v>
      </c>
      <c r="E2825" s="12" t="str">
        <f>VLOOKUP(B2825,'Insumos e Serviços'!$A:$F,5,0)</f>
        <v>H</v>
      </c>
      <c r="F2825" s="66">
        <v>1.2370000000000001</v>
      </c>
      <c r="G2825" s="15">
        <f>VLOOKUP(B2825,'Insumos e Serviços'!$A:$F,6,0)</f>
        <v>24.46</v>
      </c>
      <c r="H2825" s="15">
        <f t="shared" si="375"/>
        <v>30.25</v>
      </c>
    </row>
    <row r="2826" spans="1:8" ht="34.5" thickBot="1" x14ac:dyDescent="0.25">
      <c r="A2826" s="13" t="str">
        <f>VLOOKUP(B2826,'Insumos e Serviços'!$A:$F,3,0)</f>
        <v>Insumo</v>
      </c>
      <c r="B2826" s="12" t="s">
        <v>2506</v>
      </c>
      <c r="C2826" s="12" t="str">
        <f>VLOOKUP(B2826,'Insumos e Serviços'!$A:$F,2,0)</f>
        <v>Próprio</v>
      </c>
      <c r="D2826" s="13" t="str">
        <f>VLOOKUP(B2826,'Insumos e Serviços'!$A:$F,4,0)</f>
        <v>Difusor de insuflação de ar exterior, dimensões 471x264mm, aletas fixas, em perfil de alumínio extrudado e anodizado, para insuflamento em 2 direções, incluindo registro acoplado de aletas convergentes. Modelo de referência: TROX ADQ-2 471x264mm</v>
      </c>
      <c r="E2826" s="12" t="str">
        <f>VLOOKUP(B2826,'Insumos e Serviços'!$A:$F,5,0)</f>
        <v>un</v>
      </c>
      <c r="F2826" s="66">
        <v>1</v>
      </c>
      <c r="G2826" s="15">
        <f>VLOOKUP(B2826,'Insumos e Serviços'!$A:$F,6,0)</f>
        <v>192.16</v>
      </c>
      <c r="H2826" s="15">
        <f t="shared" si="375"/>
        <v>192.16</v>
      </c>
    </row>
    <row r="2827" spans="1:8" ht="15" thickTop="1" x14ac:dyDescent="0.2">
      <c r="A2827" s="54"/>
      <c r="B2827" s="79"/>
      <c r="C2827" s="54"/>
      <c r="D2827" s="54"/>
      <c r="E2827" s="54"/>
      <c r="F2827" s="54"/>
      <c r="G2827" s="54"/>
      <c r="H2827" s="54"/>
    </row>
    <row r="2828" spans="1:8" ht="45" x14ac:dyDescent="0.2">
      <c r="A2828" s="68" t="s">
        <v>1848</v>
      </c>
      <c r="B2828" s="67" t="str">
        <f>VLOOKUP(A2828,'Orçamento Sintético'!$A:$H,2,0)</f>
        <v xml:space="preserve"> MPDFT0051 </v>
      </c>
      <c r="C2828" s="67" t="str">
        <f>VLOOKUP(A2828,'Orçamento Sintético'!$A:$H,3,0)</f>
        <v>Próprio</v>
      </c>
      <c r="D2828" s="68" t="str">
        <f>VLOOKUP(A2828,'Orçamento Sintético'!$A:$H,4,0)</f>
        <v>Grelha de insuflação, dimensões 225x125mm,  aletas fixas e horizontais, saída de ar inclinada 15º em realação a grelha, fabricada com perfis de alumínio extrudado, anodizado, na cor natural, incluindo registro de lâminas opostas e dupla deflexão. Modelo de referência: TROX AH-15/DG ou similar equivalente.</v>
      </c>
      <c r="E2828" s="67" t="str">
        <f>VLOOKUP(A2828,'Orçamento Sintético'!$A:$H,5,0)</f>
        <v>un</v>
      </c>
      <c r="F2828" s="113"/>
      <c r="G2828" s="114"/>
      <c r="H2828" s="116">
        <f>SUM(H2829:H2830)</f>
        <v>83.009999999999991</v>
      </c>
    </row>
    <row r="2829" spans="1:8" x14ac:dyDescent="0.2">
      <c r="A2829" s="13" t="str">
        <f>VLOOKUP(B2829,'Insumos e Serviços'!$A:$F,3,0)</f>
        <v>Composição</v>
      </c>
      <c r="B2829" s="12" t="s">
        <v>3406</v>
      </c>
      <c r="C2829" s="12" t="str">
        <f>VLOOKUP(B2829,'Insumos e Serviços'!$A:$F,2,0)</f>
        <v>SINAPI</v>
      </c>
      <c r="D2829" s="13" t="str">
        <f>VLOOKUP(B2829,'Insumos e Serviços'!$A:$F,4,0)</f>
        <v>MONTADOR ELETROMECÃNICO COM ENCARGOS COMPLEMENTARES</v>
      </c>
      <c r="E2829" s="12" t="str">
        <f>VLOOKUP(B2829,'Insumos e Serviços'!$A:$F,5,0)</f>
        <v>H</v>
      </c>
      <c r="F2829" s="66">
        <v>0.2</v>
      </c>
      <c r="G2829" s="15">
        <f>VLOOKUP(B2829,'Insumos e Serviços'!$A:$F,6,0)</f>
        <v>24.28</v>
      </c>
      <c r="H2829" s="15">
        <f t="shared" ref="H2829:H2830" si="376">TRUNC(F2829*G2829,2)</f>
        <v>4.8499999999999996</v>
      </c>
    </row>
    <row r="2830" spans="1:8" ht="34.5" thickBot="1" x14ac:dyDescent="0.25">
      <c r="A2830" s="13" t="str">
        <f>VLOOKUP(B2830,'Insumos e Serviços'!$A:$F,3,0)</f>
        <v>Insumo</v>
      </c>
      <c r="B2830" s="12" t="s">
        <v>2987</v>
      </c>
      <c r="C2830" s="12" t="str">
        <f>VLOOKUP(B2830,'Insumos e Serviços'!$A:$F,2,0)</f>
        <v>Próprio</v>
      </c>
      <c r="D2830" s="13" t="str">
        <f>VLOOKUP(B2830,'Insumos e Serviços'!$A:$F,4,0)</f>
        <v>Grelha de ar exterior, DM 225x125mm,  aletas fixas e horizontais, saída de ar inclinada 15º em relação a grelha, fabricada com perfis de alumínio extrudado, anodizado, na cor natural, incluindo registro de lâminas opostas e dupla deflexão. Modelo de referência: TROX AH-15/DG</v>
      </c>
      <c r="E2830" s="12" t="str">
        <f>VLOOKUP(B2830,'Insumos e Serviços'!$A:$F,5,0)</f>
        <v>un</v>
      </c>
      <c r="F2830" s="66">
        <v>1</v>
      </c>
      <c r="G2830" s="15">
        <f>VLOOKUP(B2830,'Insumos e Serviços'!$A:$F,6,0)</f>
        <v>78.16</v>
      </c>
      <c r="H2830" s="15">
        <f t="shared" si="376"/>
        <v>78.16</v>
      </c>
    </row>
    <row r="2831" spans="1:8" ht="15" thickTop="1" x14ac:dyDescent="0.2">
      <c r="A2831" s="54"/>
      <c r="B2831" s="79"/>
      <c r="C2831" s="54"/>
      <c r="D2831" s="54"/>
      <c r="E2831" s="54"/>
      <c r="F2831" s="54"/>
      <c r="G2831" s="54"/>
      <c r="H2831" s="54"/>
    </row>
    <row r="2832" spans="1:8" ht="45" x14ac:dyDescent="0.2">
      <c r="A2832" s="68" t="s">
        <v>1851</v>
      </c>
      <c r="B2832" s="67" t="str">
        <f>VLOOKUP(A2832,'Orçamento Sintético'!$A:$H,2,0)</f>
        <v xml:space="preserve"> MPDFT0052 </v>
      </c>
      <c r="C2832" s="67" t="str">
        <f>VLOOKUP(A2832,'Orçamento Sintético'!$A:$H,3,0)</f>
        <v>Próprio</v>
      </c>
      <c r="D2832" s="68" t="str">
        <f>VLOOKUP(A2832,'Orçamento Sintético'!$A:$H,4,0)</f>
        <v>Grelha de exaustão, dimensões 325x125mm, aletas verticais ajustadas individualmente, fabricada com perfis de alumínio extrudado, anodizado, na cor natural, incluindo registro de lâminas opostas e dupla deflexão. Modelo de referência: TROX VAT-DG ou similar equivalente</v>
      </c>
      <c r="E2832" s="67" t="str">
        <f>VLOOKUP(A2832,'Orçamento Sintético'!$A:$H,5,0)</f>
        <v>un</v>
      </c>
      <c r="F2832" s="113"/>
      <c r="G2832" s="114"/>
      <c r="H2832" s="116">
        <f>SUM(H2833:H2835)</f>
        <v>251.47000000000003</v>
      </c>
    </row>
    <row r="2833" spans="1:8" x14ac:dyDescent="0.2">
      <c r="A2833" s="13" t="str">
        <f>VLOOKUP(B2833,'Insumos e Serviços'!$A:$F,3,0)</f>
        <v>Composição</v>
      </c>
      <c r="B2833" s="12" t="s">
        <v>3406</v>
      </c>
      <c r="C2833" s="12" t="str">
        <f>VLOOKUP(B2833,'Insumos e Serviços'!$A:$F,2,0)</f>
        <v>SINAPI</v>
      </c>
      <c r="D2833" s="13" t="str">
        <f>VLOOKUP(B2833,'Insumos e Serviços'!$A:$F,4,0)</f>
        <v>MONTADOR ELETROMECÃNICO COM ENCARGOS COMPLEMENTARES</v>
      </c>
      <c r="E2833" s="12" t="str">
        <f>VLOOKUP(B2833,'Insumos e Serviços'!$A:$F,5,0)</f>
        <v>H</v>
      </c>
      <c r="F2833" s="66">
        <v>3.6</v>
      </c>
      <c r="G2833" s="15">
        <f>VLOOKUP(B2833,'Insumos e Serviços'!$A:$F,6,0)</f>
        <v>24.28</v>
      </c>
      <c r="H2833" s="15">
        <f t="shared" ref="H2833:H2835" si="377">TRUNC(F2833*G2833,2)</f>
        <v>87.4</v>
      </c>
    </row>
    <row r="2834" spans="1:8" x14ac:dyDescent="0.2">
      <c r="A2834" s="13" t="str">
        <f>VLOOKUP(B2834,'Insumos e Serviços'!$A:$F,3,0)</f>
        <v>Composição</v>
      </c>
      <c r="B2834" s="12" t="s">
        <v>3428</v>
      </c>
      <c r="C2834" s="12" t="str">
        <f>VLOOKUP(B2834,'Insumos e Serviços'!$A:$F,2,0)</f>
        <v>SINAPI</v>
      </c>
      <c r="D2834" s="13" t="str">
        <f>VLOOKUP(B2834,'Insumos e Serviços'!$A:$F,4,0)</f>
        <v>AJUDANTE DE OPERAÇÃO EM GERAL COM ENCARGOS COMPLEMENTARES</v>
      </c>
      <c r="E2834" s="12" t="str">
        <f>VLOOKUP(B2834,'Insumos e Serviços'!$A:$F,5,0)</f>
        <v>H</v>
      </c>
      <c r="F2834" s="66">
        <v>3.6</v>
      </c>
      <c r="G2834" s="15">
        <f>VLOOKUP(B2834,'Insumos e Serviços'!$A:$F,6,0)</f>
        <v>18.39</v>
      </c>
      <c r="H2834" s="15">
        <f t="shared" si="377"/>
        <v>66.2</v>
      </c>
    </row>
    <row r="2835" spans="1:8" ht="34.5" thickBot="1" x14ac:dyDescent="0.25">
      <c r="A2835" s="13" t="str">
        <f>VLOOKUP(B2835,'Insumos e Serviços'!$A:$F,3,0)</f>
        <v>Insumo</v>
      </c>
      <c r="B2835" s="12" t="s">
        <v>2808</v>
      </c>
      <c r="C2835" s="12" t="str">
        <f>VLOOKUP(B2835,'Insumos e Serviços'!$A:$F,2,0)</f>
        <v>Próprio</v>
      </c>
      <c r="D2835" s="13" t="str">
        <f>VLOOKUP(B2835,'Insumos e Serviços'!$A:$F,4,0)</f>
        <v>Grelha de exaustão, dimensões 325x125mm, aletas verticais ajustadas individualmente, fabricada com perfis de alumínio extrudado, anodizado, na cor natural, incluindo registro de lâminas opostas e dupla deflexão. Modelo de referência: TROX VAT-DG ou similar equivalente</v>
      </c>
      <c r="E2835" s="12" t="str">
        <f>VLOOKUP(B2835,'Insumos e Serviços'!$A:$F,5,0)</f>
        <v>un</v>
      </c>
      <c r="F2835" s="66">
        <v>1</v>
      </c>
      <c r="G2835" s="15">
        <f>VLOOKUP(B2835,'Insumos e Serviços'!$A:$F,6,0)</f>
        <v>97.87</v>
      </c>
      <c r="H2835" s="15">
        <f t="shared" si="377"/>
        <v>97.87</v>
      </c>
    </row>
    <row r="2836" spans="1:8" ht="15" thickTop="1" x14ac:dyDescent="0.2">
      <c r="A2836" s="54"/>
      <c r="B2836" s="79"/>
      <c r="C2836" s="54"/>
      <c r="D2836" s="54"/>
      <c r="E2836" s="54"/>
      <c r="F2836" s="54"/>
      <c r="G2836" s="54"/>
      <c r="H2836" s="54"/>
    </row>
    <row r="2837" spans="1:8" ht="45" x14ac:dyDescent="0.2">
      <c r="A2837" s="68" t="s">
        <v>1854</v>
      </c>
      <c r="B2837" s="67" t="str">
        <f>VLOOKUP(A2837,'Orçamento Sintético'!$A:$H,2,0)</f>
        <v xml:space="preserve"> MPDFT0096 </v>
      </c>
      <c r="C2837" s="67" t="str">
        <f>VLOOKUP(A2837,'Orçamento Sintético'!$A:$H,3,0)</f>
        <v>Próprio</v>
      </c>
      <c r="D2837" s="68" t="str">
        <f>VLOOKUP(A2837,'Orçamento Sintético'!$A:$H,4,0)</f>
        <v>Grelha de exaustão, dimensões 325x325mm, aletas verticais ajustadas individualmente, fabricada com perfis de alumínio extrudado, anodizado, na cor natural, incluindo registro de lâminas opostas e dupla deflexão. Modelo de referência: TROX VAT-DG ou similar equivalente</v>
      </c>
      <c r="E2837" s="67" t="str">
        <f>VLOOKUP(A2837,'Orçamento Sintético'!$A:$H,5,0)</f>
        <v>un</v>
      </c>
      <c r="F2837" s="113"/>
      <c r="G2837" s="114"/>
      <c r="H2837" s="116">
        <f>SUM(H2838:H2840)</f>
        <v>488.39000000000004</v>
      </c>
    </row>
    <row r="2838" spans="1:8" x14ac:dyDescent="0.2">
      <c r="A2838" s="13" t="str">
        <f>VLOOKUP(B2838,'Insumos e Serviços'!$A:$F,3,0)</f>
        <v>Composição</v>
      </c>
      <c r="B2838" s="12" t="s">
        <v>3406</v>
      </c>
      <c r="C2838" s="12" t="str">
        <f>VLOOKUP(B2838,'Insumos e Serviços'!$A:$F,2,0)</f>
        <v>SINAPI</v>
      </c>
      <c r="D2838" s="13" t="str">
        <f>VLOOKUP(B2838,'Insumos e Serviços'!$A:$F,4,0)</f>
        <v>MONTADOR ELETROMECÃNICO COM ENCARGOS COMPLEMENTARES</v>
      </c>
      <c r="E2838" s="12" t="str">
        <f>VLOOKUP(B2838,'Insumos e Serviços'!$A:$F,5,0)</f>
        <v>H</v>
      </c>
      <c r="F2838" s="66">
        <v>3.6</v>
      </c>
      <c r="G2838" s="15">
        <f>VLOOKUP(B2838,'Insumos e Serviços'!$A:$F,6,0)</f>
        <v>24.28</v>
      </c>
      <c r="H2838" s="15">
        <f t="shared" ref="H2838:H2840" si="378">TRUNC(F2838*G2838,2)</f>
        <v>87.4</v>
      </c>
    </row>
    <row r="2839" spans="1:8" x14ac:dyDescent="0.2">
      <c r="A2839" s="13" t="str">
        <f>VLOOKUP(B2839,'Insumos e Serviços'!$A:$F,3,0)</f>
        <v>Composição</v>
      </c>
      <c r="B2839" s="12" t="s">
        <v>3428</v>
      </c>
      <c r="C2839" s="12" t="str">
        <f>VLOOKUP(B2839,'Insumos e Serviços'!$A:$F,2,0)</f>
        <v>SINAPI</v>
      </c>
      <c r="D2839" s="13" t="str">
        <f>VLOOKUP(B2839,'Insumos e Serviços'!$A:$F,4,0)</f>
        <v>AJUDANTE DE OPERAÇÃO EM GERAL COM ENCARGOS COMPLEMENTARES</v>
      </c>
      <c r="E2839" s="12" t="str">
        <f>VLOOKUP(B2839,'Insumos e Serviços'!$A:$F,5,0)</f>
        <v>H</v>
      </c>
      <c r="F2839" s="66">
        <v>3.6</v>
      </c>
      <c r="G2839" s="15">
        <f>VLOOKUP(B2839,'Insumos e Serviços'!$A:$F,6,0)</f>
        <v>18.39</v>
      </c>
      <c r="H2839" s="15">
        <f t="shared" si="378"/>
        <v>66.2</v>
      </c>
    </row>
    <row r="2840" spans="1:8" ht="34.5" thickBot="1" x14ac:dyDescent="0.25">
      <c r="A2840" s="13" t="str">
        <f>VLOOKUP(B2840,'Insumos e Serviços'!$A:$F,3,0)</f>
        <v>Insumo</v>
      </c>
      <c r="B2840" s="12" t="s">
        <v>2805</v>
      </c>
      <c r="C2840" s="12" t="str">
        <f>VLOOKUP(B2840,'Insumos e Serviços'!$A:$F,2,0)</f>
        <v>Próprio</v>
      </c>
      <c r="D2840" s="13" t="str">
        <f>VLOOKUP(B2840,'Insumos e Serviços'!$A:$F,4,0)</f>
        <v>Grelha de exaustão, dimensões 325x325mm,  aletas verticais ajustadas individualmente, fabricada com perfis de alumínio extrudado, anodizado, na cor natural, incluindo registro de lâminas opostas e dupla deflexão. Modelo de referência: TROX VAT-DG ou similar equivalente.</v>
      </c>
      <c r="E2840" s="12" t="str">
        <f>VLOOKUP(B2840,'Insumos e Serviços'!$A:$F,5,0)</f>
        <v>un</v>
      </c>
      <c r="F2840" s="66">
        <v>1</v>
      </c>
      <c r="G2840" s="15">
        <f>VLOOKUP(B2840,'Insumos e Serviços'!$A:$F,6,0)</f>
        <v>334.79</v>
      </c>
      <c r="H2840" s="15">
        <f t="shared" si="378"/>
        <v>334.79</v>
      </c>
    </row>
    <row r="2841" spans="1:8" ht="15" thickTop="1" x14ac:dyDescent="0.2">
      <c r="A2841" s="54"/>
      <c r="B2841" s="79"/>
      <c r="C2841" s="54"/>
      <c r="D2841" s="54"/>
      <c r="E2841" s="54"/>
      <c r="F2841" s="54"/>
      <c r="G2841" s="54"/>
      <c r="H2841" s="54"/>
    </row>
    <row r="2842" spans="1:8" ht="123.75" x14ac:dyDescent="0.2">
      <c r="A2842" s="68" t="s">
        <v>1857</v>
      </c>
      <c r="B2842" s="67" t="str">
        <f>VLOOKUP(A2842,'Orçamento Sintético'!$A:$H,2,0)</f>
        <v xml:space="preserve"> MPDFT0060 </v>
      </c>
      <c r="C2842" s="67" t="str">
        <f>VLOOKUP(A2842,'Orçamento Sintético'!$A:$H,3,0)</f>
        <v>Próprio</v>
      </c>
      <c r="D2842" s="68" t="str">
        <f>VLOOKUP(A2842,'Orçamento Sintético'!$A:$H,4,0)</f>
        <v>Dutos de ar condicionado (ar exterior, retorno e exaustão) em espuma rígida de poliuretano com revestimento em alumínio nas superfícies internas e externas, nas dimensões internas indicadas em projeto, painéis com densidade de 42kg/m³, espessura 20mm, construído conforme orientação do fabricante, incluindo visitas pré-fabricadas (portas de inspeção) a cada 7 metros de trecho reto ou após curvas, perfis de união, baioneta, canto de reforço, canto de acabamento, perfis, barras de reforço, colarinhos, cola adesiva, massa de vedação, etc., com utilização das ferramentas bancada, facas especiais, punhos, marcadores de fita, caneta de nylon, aplicador de fita, alicate de bico, esquadro, estilete, martela de borracha, esquadros, vincadeira, compasso, cortador de colarinho, régua, etc. Modelo de referência:  Multivac MPU ou similar equivalente.</v>
      </c>
      <c r="E2842" s="67" t="str">
        <f>VLOOKUP(A2842,'Orçamento Sintético'!$A:$H,5,0)</f>
        <v>m²</v>
      </c>
      <c r="F2842" s="113"/>
      <c r="G2842" s="114"/>
      <c r="H2842" s="116">
        <f>SUM(H2843:H2845)</f>
        <v>123.66</v>
      </c>
    </row>
    <row r="2843" spans="1:8" x14ac:dyDescent="0.2">
      <c r="A2843" s="13" t="str">
        <f>VLOOKUP(B2843,'Insumos e Serviços'!$A:$F,3,0)</f>
        <v>Composição</v>
      </c>
      <c r="B2843" s="12" t="s">
        <v>3426</v>
      </c>
      <c r="C2843" s="12" t="str">
        <f>VLOOKUP(B2843,'Insumos e Serviços'!$A:$F,2,0)</f>
        <v>SINAPI</v>
      </c>
      <c r="D2843" s="13" t="str">
        <f>VLOOKUP(B2843,'Insumos e Serviços'!$A:$F,4,0)</f>
        <v>MONTADOR (TUBO AÇO/EQUIPAMENTOS) COM ENCARGOS COMPLEMENTARES</v>
      </c>
      <c r="E2843" s="12" t="str">
        <f>VLOOKUP(B2843,'Insumos e Serviços'!$A:$F,5,0)</f>
        <v>H</v>
      </c>
      <c r="F2843" s="66">
        <v>1.0979000000000001</v>
      </c>
      <c r="G2843" s="15">
        <f>VLOOKUP(B2843,'Insumos e Serviços'!$A:$F,6,0)</f>
        <v>18.350000000000001</v>
      </c>
      <c r="H2843" s="15">
        <f t="shared" ref="H2843:H2845" si="379">TRUNC(F2843*G2843,2)</f>
        <v>20.14</v>
      </c>
    </row>
    <row r="2844" spans="1:8" x14ac:dyDescent="0.2">
      <c r="A2844" s="13" t="str">
        <f>VLOOKUP(B2844,'Insumos e Serviços'!$A:$F,3,0)</f>
        <v>Composição</v>
      </c>
      <c r="B2844" s="12" t="s">
        <v>3404</v>
      </c>
      <c r="C2844" s="12" t="str">
        <f>VLOOKUP(B2844,'Insumos e Serviços'!$A:$F,2,0)</f>
        <v>SINAPI</v>
      </c>
      <c r="D2844" s="13" t="str">
        <f>VLOOKUP(B2844,'Insumos e Serviços'!$A:$F,4,0)</f>
        <v>AJUDANTE ESPECIALIZADO COM ENCARGOS COMPLEMENTARES</v>
      </c>
      <c r="E2844" s="12" t="str">
        <f>VLOOKUP(B2844,'Insumos e Serviços'!$A:$F,5,0)</f>
        <v>H</v>
      </c>
      <c r="F2844" s="66">
        <v>1.0979000000000001</v>
      </c>
      <c r="G2844" s="15">
        <f>VLOOKUP(B2844,'Insumos e Serviços'!$A:$F,6,0)</f>
        <v>20.39</v>
      </c>
      <c r="H2844" s="15">
        <f t="shared" si="379"/>
        <v>22.38</v>
      </c>
    </row>
    <row r="2845" spans="1:8" ht="34.5" thickBot="1" x14ac:dyDescent="0.25">
      <c r="A2845" s="13" t="str">
        <f>VLOOKUP(B2845,'Insumos e Serviços'!$A:$F,3,0)</f>
        <v>Insumo</v>
      </c>
      <c r="B2845" s="12" t="s">
        <v>3267</v>
      </c>
      <c r="C2845" s="12" t="str">
        <f>VLOOKUP(B2845,'Insumos e Serviços'!$A:$F,2,0)</f>
        <v>Próprio</v>
      </c>
      <c r="D2845" s="13" t="str">
        <f>VLOOKUP(B2845,'Insumos e Serviços'!$A:$F,4,0)</f>
        <v>Painel  MPU, pré-isolado de poli-isocianurato, revestido com duas lâminas de alumínio gofrado, (esp. 20mm) – ref. Multivac (inclusive perdas, acessórios de conexão, de vedação e de reforço)</v>
      </c>
      <c r="E2845" s="12" t="str">
        <f>VLOOKUP(B2845,'Insumos e Serviços'!$A:$F,5,0)</f>
        <v>m²</v>
      </c>
      <c r="F2845" s="66">
        <v>1</v>
      </c>
      <c r="G2845" s="15">
        <f>VLOOKUP(B2845,'Insumos e Serviços'!$A:$F,6,0)</f>
        <v>81.14</v>
      </c>
      <c r="H2845" s="15">
        <f t="shared" si="379"/>
        <v>81.14</v>
      </c>
    </row>
    <row r="2846" spans="1:8" ht="15" thickTop="1" x14ac:dyDescent="0.2">
      <c r="A2846" s="54"/>
      <c r="B2846" s="79"/>
      <c r="C2846" s="54"/>
      <c r="D2846" s="54"/>
      <c r="E2846" s="54"/>
      <c r="F2846" s="54"/>
      <c r="G2846" s="54"/>
      <c r="H2846" s="54"/>
    </row>
    <row r="2847" spans="1:8" ht="33.75" x14ac:dyDescent="0.2">
      <c r="A2847" s="68" t="s">
        <v>1860</v>
      </c>
      <c r="B2847" s="67" t="str">
        <f>VLOOKUP(A2847,'Orçamento Sintético'!$A:$H,2,0)</f>
        <v xml:space="preserve"> MPDFT0061 </v>
      </c>
      <c r="C2847" s="67" t="str">
        <f>VLOOKUP(A2847,'Orçamento Sintético'!$A:$H,3,0)</f>
        <v>Próprio</v>
      </c>
      <c r="D2847" s="68" t="str">
        <f>VLOOKUP(A2847,'Orçamento Sintético'!$A:$H,4,0)</f>
        <v>Registro de vazão fabricado em chapa de aço galvanizado, dimensões 400x305mm, com lâminas convergentes e acionamento por alavanca. Modelo de referência: TROX série RL-B (B=400mm e H=305) ou similar equivalente.</v>
      </c>
      <c r="E2847" s="67" t="str">
        <f>VLOOKUP(A2847,'Orçamento Sintético'!$A:$H,5,0)</f>
        <v>un</v>
      </c>
      <c r="F2847" s="113"/>
      <c r="G2847" s="114"/>
      <c r="H2847" s="116">
        <f>SUM(H2848:H2850)</f>
        <v>276.14</v>
      </c>
    </row>
    <row r="2848" spans="1:8" x14ac:dyDescent="0.2">
      <c r="A2848" s="13" t="str">
        <f>VLOOKUP(B2848,'Insumos e Serviços'!$A:$F,3,0)</f>
        <v>Composição</v>
      </c>
      <c r="B2848" s="12" t="s">
        <v>3418</v>
      </c>
      <c r="C2848" s="12" t="str">
        <f>VLOOKUP(B2848,'Insumos e Serviços'!$A:$F,2,0)</f>
        <v>SINAPI</v>
      </c>
      <c r="D2848" s="13" t="str">
        <f>VLOOKUP(B2848,'Insumos e Serviços'!$A:$F,4,0)</f>
        <v>AUXILIAR DE MECÂNICO COM ENCARGOS COMPLEMENTARES</v>
      </c>
      <c r="E2848" s="12" t="str">
        <f>VLOOKUP(B2848,'Insumos e Serviços'!$A:$F,5,0)</f>
        <v>H</v>
      </c>
      <c r="F2848" s="66">
        <v>2.5779999999999998</v>
      </c>
      <c r="G2848" s="15">
        <f>VLOOKUP(B2848,'Insumos e Serviços'!$A:$F,6,0)</f>
        <v>16.25</v>
      </c>
      <c r="H2848" s="15">
        <f t="shared" ref="H2848:H2850" si="380">TRUNC(F2848*G2848,2)</f>
        <v>41.89</v>
      </c>
    </row>
    <row r="2849" spans="1:8" x14ac:dyDescent="0.2">
      <c r="A2849" s="13" t="str">
        <f>VLOOKUP(B2849,'Insumos e Serviços'!$A:$F,3,0)</f>
        <v>Composição</v>
      </c>
      <c r="B2849" s="12" t="s">
        <v>3424</v>
      </c>
      <c r="C2849" s="12" t="str">
        <f>VLOOKUP(B2849,'Insumos e Serviços'!$A:$F,2,0)</f>
        <v>SINAPI</v>
      </c>
      <c r="D2849" s="13" t="str">
        <f>VLOOKUP(B2849,'Insumos e Serviços'!$A:$F,4,0)</f>
        <v>MECÃNICO DE EQUIPAMENTOS PESADOS COM ENCARGOS COMPLEMENTARES</v>
      </c>
      <c r="E2849" s="12" t="str">
        <f>VLOOKUP(B2849,'Insumos e Serviços'!$A:$F,5,0)</f>
        <v>H</v>
      </c>
      <c r="F2849" s="66">
        <v>2.5779999999999998</v>
      </c>
      <c r="G2849" s="15">
        <f>VLOOKUP(B2849,'Insumos e Serviços'!$A:$F,6,0)</f>
        <v>24.46</v>
      </c>
      <c r="H2849" s="15">
        <f t="shared" si="380"/>
        <v>63.05</v>
      </c>
    </row>
    <row r="2850" spans="1:8" ht="34.5" thickBot="1" x14ac:dyDescent="0.25">
      <c r="A2850" s="13" t="str">
        <f>VLOOKUP(B2850,'Insumos e Serviços'!$A:$F,3,0)</f>
        <v>Insumo</v>
      </c>
      <c r="B2850" s="12" t="s">
        <v>2407</v>
      </c>
      <c r="C2850" s="12" t="str">
        <f>VLOOKUP(B2850,'Insumos e Serviços'!$A:$F,2,0)</f>
        <v>Próprio</v>
      </c>
      <c r="D2850" s="13" t="str">
        <f>VLOOKUP(B2850,'Insumos e Serviços'!$A:$F,4,0)</f>
        <v>Registro de vazão fabricado em chapa de aço galvanizado, dimensões 400x305mm, com lâminas convergentes e acionamento por alavanca. Modelo de referência: TROX série RL-B (B=400mm e H=305) ou similar equivalente.</v>
      </c>
      <c r="E2850" s="12" t="str">
        <f>VLOOKUP(B2850,'Insumos e Serviços'!$A:$F,5,0)</f>
        <v>un</v>
      </c>
      <c r="F2850" s="66">
        <v>1</v>
      </c>
      <c r="G2850" s="15">
        <f>VLOOKUP(B2850,'Insumos e Serviços'!$A:$F,6,0)</f>
        <v>171.2</v>
      </c>
      <c r="H2850" s="15">
        <f t="shared" si="380"/>
        <v>171.2</v>
      </c>
    </row>
    <row r="2851" spans="1:8" ht="15" thickTop="1" x14ac:dyDescent="0.2">
      <c r="A2851" s="54"/>
      <c r="B2851" s="79"/>
      <c r="C2851" s="54"/>
      <c r="D2851" s="54"/>
      <c r="E2851" s="54"/>
      <c r="F2851" s="54"/>
      <c r="G2851" s="54"/>
      <c r="H2851" s="54"/>
    </row>
    <row r="2852" spans="1:8" ht="33.75" x14ac:dyDescent="0.2">
      <c r="A2852" s="68" t="s">
        <v>1863</v>
      </c>
      <c r="B2852" s="67" t="str">
        <f>VLOOKUP(A2852,'Orçamento Sintético'!$A:$H,2,0)</f>
        <v xml:space="preserve"> MPDFT0062 </v>
      </c>
      <c r="C2852" s="67" t="str">
        <f>VLOOKUP(A2852,'Orçamento Sintético'!$A:$H,3,0)</f>
        <v>Próprio</v>
      </c>
      <c r="D2852" s="68" t="str">
        <f>VLOOKUP(A2852,'Orçamento Sintético'!$A:$H,4,0)</f>
        <v>Registro de vazão fabricado em chapa de aço galvanizado, dimensões 500x305mm, com lâminas convergentes e acionamento por alavanca. Modelo de referência: TROX série RL-B (B=500mm e H=305) ou similar equivalente.</v>
      </c>
      <c r="E2852" s="67" t="str">
        <f>VLOOKUP(A2852,'Orçamento Sintético'!$A:$H,5,0)</f>
        <v>un</v>
      </c>
      <c r="F2852" s="113"/>
      <c r="G2852" s="114"/>
      <c r="H2852" s="116">
        <f>SUM(H2853:H2855)</f>
        <v>303.96000000000004</v>
      </c>
    </row>
    <row r="2853" spans="1:8" x14ac:dyDescent="0.2">
      <c r="A2853" s="13" t="str">
        <f>VLOOKUP(B2853,'Insumos e Serviços'!$A:$F,3,0)</f>
        <v>Composição</v>
      </c>
      <c r="B2853" s="12" t="s">
        <v>3418</v>
      </c>
      <c r="C2853" s="12" t="str">
        <f>VLOOKUP(B2853,'Insumos e Serviços'!$A:$F,2,0)</f>
        <v>SINAPI</v>
      </c>
      <c r="D2853" s="13" t="str">
        <f>VLOOKUP(B2853,'Insumos e Serviços'!$A:$F,4,0)</f>
        <v>AUXILIAR DE MECÂNICO COM ENCARGOS COMPLEMENTARES</v>
      </c>
      <c r="E2853" s="12" t="str">
        <f>VLOOKUP(B2853,'Insumos e Serviços'!$A:$F,5,0)</f>
        <v>H</v>
      </c>
      <c r="F2853" s="66">
        <v>2.5779999999999998</v>
      </c>
      <c r="G2853" s="15">
        <f>VLOOKUP(B2853,'Insumos e Serviços'!$A:$F,6,0)</f>
        <v>16.25</v>
      </c>
      <c r="H2853" s="15">
        <f t="shared" ref="H2853:H2855" si="381">TRUNC(F2853*G2853,2)</f>
        <v>41.89</v>
      </c>
    </row>
    <row r="2854" spans="1:8" x14ac:dyDescent="0.2">
      <c r="A2854" s="13" t="str">
        <f>VLOOKUP(B2854,'Insumos e Serviços'!$A:$F,3,0)</f>
        <v>Composição</v>
      </c>
      <c r="B2854" s="12" t="s">
        <v>3424</v>
      </c>
      <c r="C2854" s="12" t="str">
        <f>VLOOKUP(B2854,'Insumos e Serviços'!$A:$F,2,0)</f>
        <v>SINAPI</v>
      </c>
      <c r="D2854" s="13" t="str">
        <f>VLOOKUP(B2854,'Insumos e Serviços'!$A:$F,4,0)</f>
        <v>MECÃNICO DE EQUIPAMENTOS PESADOS COM ENCARGOS COMPLEMENTARES</v>
      </c>
      <c r="E2854" s="12" t="str">
        <f>VLOOKUP(B2854,'Insumos e Serviços'!$A:$F,5,0)</f>
        <v>H</v>
      </c>
      <c r="F2854" s="66">
        <v>2.5779999999999998</v>
      </c>
      <c r="G2854" s="15">
        <f>VLOOKUP(B2854,'Insumos e Serviços'!$A:$F,6,0)</f>
        <v>24.46</v>
      </c>
      <c r="H2854" s="15">
        <f t="shared" si="381"/>
        <v>63.05</v>
      </c>
    </row>
    <row r="2855" spans="1:8" ht="34.5" thickBot="1" x14ac:dyDescent="0.25">
      <c r="A2855" s="13" t="str">
        <f>VLOOKUP(B2855,'Insumos e Serviços'!$A:$F,3,0)</f>
        <v>Insumo</v>
      </c>
      <c r="B2855" s="12" t="s">
        <v>2513</v>
      </c>
      <c r="C2855" s="12" t="str">
        <f>VLOOKUP(B2855,'Insumos e Serviços'!$A:$F,2,0)</f>
        <v>Próprio</v>
      </c>
      <c r="D2855" s="13" t="str">
        <f>VLOOKUP(B2855,'Insumos e Serviços'!$A:$F,4,0)</f>
        <v>Registro de vazão fabricado em chapa de aço galvanizado, dimensões 500x305mm, com lâminas convergentes e acionamento por alavanca. Modelo de referência: TROX série RL-B (B=500mm e H=305) ou similar equivalente.</v>
      </c>
      <c r="E2855" s="12" t="str">
        <f>VLOOKUP(B2855,'Insumos e Serviços'!$A:$F,5,0)</f>
        <v>un</v>
      </c>
      <c r="F2855" s="66">
        <v>1</v>
      </c>
      <c r="G2855" s="15">
        <f>VLOOKUP(B2855,'Insumos e Serviços'!$A:$F,6,0)</f>
        <v>199.02</v>
      </c>
      <c r="H2855" s="15">
        <f t="shared" si="381"/>
        <v>199.02</v>
      </c>
    </row>
    <row r="2856" spans="1:8" ht="15" thickTop="1" x14ac:dyDescent="0.2">
      <c r="A2856" s="54"/>
      <c r="B2856" s="79"/>
      <c r="C2856" s="54"/>
      <c r="D2856" s="54"/>
      <c r="E2856" s="54"/>
      <c r="F2856" s="54"/>
      <c r="G2856" s="54"/>
      <c r="H2856" s="54"/>
    </row>
    <row r="2857" spans="1:8" ht="33.75" x14ac:dyDescent="0.2">
      <c r="A2857" s="68" t="s">
        <v>1866</v>
      </c>
      <c r="B2857" s="67" t="str">
        <f>VLOOKUP(A2857,'Orçamento Sintético'!$A:$H,2,0)</f>
        <v xml:space="preserve"> MPDFT0064 </v>
      </c>
      <c r="C2857" s="67" t="str">
        <f>VLOOKUP(A2857,'Orçamento Sintético'!$A:$H,3,0)</f>
        <v>Próprio</v>
      </c>
      <c r="D2857" s="68" t="str">
        <f>VLOOKUP(A2857,'Orçamento Sintético'!$A:$H,4,0)</f>
        <v>Registro de vazão fabricado em chapa de aço galvanizado, dimensões 500x405mm, com lâminas convergentes e acionamento por alavanca. Modelo de referência: TROX série RL-B (B=500mm e H=405) ou similar equivalente.</v>
      </c>
      <c r="E2857" s="67" t="str">
        <f>VLOOKUP(A2857,'Orçamento Sintético'!$A:$H,5,0)</f>
        <v>un</v>
      </c>
      <c r="F2857" s="113"/>
      <c r="G2857" s="114"/>
      <c r="H2857" s="116">
        <f>SUM(H2858:H2860)</f>
        <v>338.2</v>
      </c>
    </row>
    <row r="2858" spans="1:8" x14ac:dyDescent="0.2">
      <c r="A2858" s="13" t="str">
        <f>VLOOKUP(B2858,'Insumos e Serviços'!$A:$F,3,0)</f>
        <v>Composição</v>
      </c>
      <c r="B2858" s="12" t="s">
        <v>3418</v>
      </c>
      <c r="C2858" s="12" t="str">
        <f>VLOOKUP(B2858,'Insumos e Serviços'!$A:$F,2,0)</f>
        <v>SINAPI</v>
      </c>
      <c r="D2858" s="13" t="str">
        <f>VLOOKUP(B2858,'Insumos e Serviços'!$A:$F,4,0)</f>
        <v>AUXILIAR DE MECÂNICO COM ENCARGOS COMPLEMENTARES</v>
      </c>
      <c r="E2858" s="12" t="str">
        <f>VLOOKUP(B2858,'Insumos e Serviços'!$A:$F,5,0)</f>
        <v>H</v>
      </c>
      <c r="F2858" s="66">
        <v>2.5779999999999998</v>
      </c>
      <c r="G2858" s="15">
        <f>VLOOKUP(B2858,'Insumos e Serviços'!$A:$F,6,0)</f>
        <v>16.25</v>
      </c>
      <c r="H2858" s="15">
        <f t="shared" ref="H2858:H2860" si="382">TRUNC(F2858*G2858,2)</f>
        <v>41.89</v>
      </c>
    </row>
    <row r="2859" spans="1:8" x14ac:dyDescent="0.2">
      <c r="A2859" s="13" t="str">
        <f>VLOOKUP(B2859,'Insumos e Serviços'!$A:$F,3,0)</f>
        <v>Composição</v>
      </c>
      <c r="B2859" s="12" t="s">
        <v>3424</v>
      </c>
      <c r="C2859" s="12" t="str">
        <f>VLOOKUP(B2859,'Insumos e Serviços'!$A:$F,2,0)</f>
        <v>SINAPI</v>
      </c>
      <c r="D2859" s="13" t="str">
        <f>VLOOKUP(B2859,'Insumos e Serviços'!$A:$F,4,0)</f>
        <v>MECÃNICO DE EQUIPAMENTOS PESADOS COM ENCARGOS COMPLEMENTARES</v>
      </c>
      <c r="E2859" s="12" t="str">
        <f>VLOOKUP(B2859,'Insumos e Serviços'!$A:$F,5,0)</f>
        <v>H</v>
      </c>
      <c r="F2859" s="66">
        <v>2.5779999999999998</v>
      </c>
      <c r="G2859" s="15">
        <f>VLOOKUP(B2859,'Insumos e Serviços'!$A:$F,6,0)</f>
        <v>24.46</v>
      </c>
      <c r="H2859" s="15">
        <f t="shared" si="382"/>
        <v>63.05</v>
      </c>
    </row>
    <row r="2860" spans="1:8" ht="34.5" thickBot="1" x14ac:dyDescent="0.25">
      <c r="A2860" s="13" t="str">
        <f>VLOOKUP(B2860,'Insumos e Serviços'!$A:$F,3,0)</f>
        <v>Insumo</v>
      </c>
      <c r="B2860" s="12" t="s">
        <v>2449</v>
      </c>
      <c r="C2860" s="12" t="str">
        <f>VLOOKUP(B2860,'Insumos e Serviços'!$A:$F,2,0)</f>
        <v>Próprio</v>
      </c>
      <c r="D2860" s="13" t="str">
        <f>VLOOKUP(B2860,'Insumos e Serviços'!$A:$F,4,0)</f>
        <v>Registro de vazão fabricado em chapa de aço galvanizado, dimensões 500x405mm, com lâminas convergentes e acionamento por alavanca. Modelo de referência: TROX série RL-B (B=500mm e H=405) ou similar equivalente</v>
      </c>
      <c r="E2860" s="12" t="str">
        <f>VLOOKUP(B2860,'Insumos e Serviços'!$A:$F,5,0)</f>
        <v>un</v>
      </c>
      <c r="F2860" s="66">
        <v>1</v>
      </c>
      <c r="G2860" s="15">
        <f>VLOOKUP(B2860,'Insumos e Serviços'!$A:$F,6,0)</f>
        <v>233.26</v>
      </c>
      <c r="H2860" s="15">
        <f t="shared" si="382"/>
        <v>233.26</v>
      </c>
    </row>
    <row r="2861" spans="1:8" ht="15" thickTop="1" x14ac:dyDescent="0.2">
      <c r="A2861" s="54"/>
      <c r="B2861" s="79"/>
      <c r="C2861" s="54"/>
      <c r="D2861" s="54"/>
      <c r="E2861" s="54"/>
      <c r="F2861" s="54"/>
      <c r="G2861" s="54"/>
      <c r="H2861" s="54"/>
    </row>
    <row r="2862" spans="1:8" x14ac:dyDescent="0.2">
      <c r="A2862" s="62" t="s">
        <v>1869</v>
      </c>
      <c r="B2862" s="64"/>
      <c r="C2862" s="62"/>
      <c r="D2862" s="62" t="s">
        <v>1870</v>
      </c>
      <c r="E2862" s="64"/>
      <c r="F2862" s="65"/>
      <c r="G2862" s="63"/>
      <c r="H2862" s="75"/>
    </row>
    <row r="2863" spans="1:8" ht="45" x14ac:dyDescent="0.2">
      <c r="A2863" s="68" t="s">
        <v>1871</v>
      </c>
      <c r="B2863" s="67" t="str">
        <f>VLOOKUP(A2863,'Orçamento Sintético'!$A:$H,2,0)</f>
        <v xml:space="preserve"> MPDFT0069 </v>
      </c>
      <c r="C2863" s="67" t="str">
        <f>VLOOKUP(A2863,'Orçamento Sintético'!$A:$H,3,0)</f>
        <v>Próprio</v>
      </c>
      <c r="D2863" s="68" t="str">
        <f>VLOOKUP(A2863,'Orçamento Sintético'!$A:$H,4,0)</f>
        <v>Tubo de cobre,  sem costura, diâmetro de 6,35 mm (1/4"), espessura da parede de 0,8 mm soldável, têmpera mole, para condução do gás refrigerante R-410A,incluindo: acessórios (curvas, joelhos luvas, etc); suporte para tubulação de tubo de cobre, com espaçamento máximo de 2,5m e isolamento térmico</v>
      </c>
      <c r="E2863" s="67" t="str">
        <f>VLOOKUP(A2863,'Orçamento Sintético'!$A:$H,5,0)</f>
        <v>m</v>
      </c>
      <c r="F2863" s="113"/>
      <c r="G2863" s="114"/>
      <c r="H2863" s="116">
        <f>SUM(H2864:H2867)</f>
        <v>27.180000000000003</v>
      </c>
    </row>
    <row r="2864" spans="1:8" x14ac:dyDescent="0.2">
      <c r="A2864" s="13" t="str">
        <f>VLOOKUP(B2864,'Insumos e Serviços'!$A:$F,3,0)</f>
        <v>Composição</v>
      </c>
      <c r="B2864" s="12" t="s">
        <v>3393</v>
      </c>
      <c r="C2864" s="12" t="str">
        <f>VLOOKUP(B2864,'Insumos e Serviços'!$A:$F,2,0)</f>
        <v>SINAPI</v>
      </c>
      <c r="D2864" s="13" t="str">
        <f>VLOOKUP(B2864,'Insumos e Serviços'!$A:$F,4,0)</f>
        <v>AUXILIAR DE ENCANADOR OU BOMBEIRO HIDRÁULICO COM ENCARGOS COMPLEMENTARES</v>
      </c>
      <c r="E2864" s="12" t="str">
        <f>VLOOKUP(B2864,'Insumos e Serviços'!$A:$F,5,0)</f>
        <v>H</v>
      </c>
      <c r="F2864" s="66">
        <v>5.1999999999999998E-2</v>
      </c>
      <c r="G2864" s="15">
        <f>VLOOKUP(B2864,'Insumos e Serviços'!$A:$F,6,0)</f>
        <v>17.78</v>
      </c>
      <c r="H2864" s="15">
        <f t="shared" ref="H2864:H2867" si="383">TRUNC(F2864*G2864,2)</f>
        <v>0.92</v>
      </c>
    </row>
    <row r="2865" spans="1:8" x14ac:dyDescent="0.2">
      <c r="A2865" s="13" t="str">
        <f>VLOOKUP(B2865,'Insumos e Serviços'!$A:$F,3,0)</f>
        <v>Composição</v>
      </c>
      <c r="B2865" s="12" t="s">
        <v>3395</v>
      </c>
      <c r="C2865" s="12" t="str">
        <f>VLOOKUP(B2865,'Insumos e Serviços'!$A:$F,2,0)</f>
        <v>SINAPI</v>
      </c>
      <c r="D2865" s="13" t="str">
        <f>VLOOKUP(B2865,'Insumos e Serviços'!$A:$F,4,0)</f>
        <v>ENCANADOR OU BOMBEIRO HIDRÁULICO COM ENCARGOS COMPLEMENTARES</v>
      </c>
      <c r="E2865" s="12" t="str">
        <f>VLOOKUP(B2865,'Insumos e Serviços'!$A:$F,5,0)</f>
        <v>H</v>
      </c>
      <c r="F2865" s="66">
        <v>5.1999999999999998E-2</v>
      </c>
      <c r="G2865" s="15">
        <f>VLOOKUP(B2865,'Insumos e Serviços'!$A:$F,6,0)</f>
        <v>22.76</v>
      </c>
      <c r="H2865" s="15">
        <f t="shared" si="383"/>
        <v>1.18</v>
      </c>
    </row>
    <row r="2866" spans="1:8" ht="22.5" x14ac:dyDescent="0.2">
      <c r="A2866" s="13" t="str">
        <f>VLOOKUP(B2866,'Insumos e Serviços'!$A:$F,3,0)</f>
        <v>Insumo</v>
      </c>
      <c r="B2866" s="12" t="s">
        <v>2836</v>
      </c>
      <c r="C2866" s="12" t="str">
        <f>VLOOKUP(B2866,'Insumos e Serviços'!$A:$F,2,0)</f>
        <v>SINAPI</v>
      </c>
      <c r="D2866" s="13" t="str">
        <f>VLOOKUP(B2866,'Insumos e Serviços'!$A:$F,4,0)</f>
        <v>TUBO DE COBRE FLEXIVEL, D = 1/4 ", E = 0,79 MM, PARA AR-CONDICIONADO/ INSTALACOES GAS RESIDENCIAIS E COMERCIAIS</v>
      </c>
      <c r="E2866" s="12" t="str">
        <f>VLOOKUP(B2866,'Insumos e Serviços'!$A:$F,5,0)</f>
        <v>M</v>
      </c>
      <c r="F2866" s="66">
        <v>1.0210999999999999</v>
      </c>
      <c r="G2866" s="15">
        <f>VLOOKUP(B2866,'Insumos e Serviços'!$A:$F,6,0)</f>
        <v>17.239999999999998</v>
      </c>
      <c r="H2866" s="15">
        <f t="shared" si="383"/>
        <v>17.600000000000001</v>
      </c>
    </row>
    <row r="2867" spans="1:8" ht="57" thickBot="1" x14ac:dyDescent="0.25">
      <c r="A2867" s="13" t="str">
        <f>VLOOKUP(B2867,'Insumos e Serviços'!$A:$F,3,0)</f>
        <v>Insumo</v>
      </c>
      <c r="B2867" s="12" t="s">
        <v>2707</v>
      </c>
      <c r="C2867" s="12" t="str">
        <f>VLOOKUP(B2867,'Insumos e Serviços'!$A:$F,2,0)</f>
        <v>Próprio</v>
      </c>
      <c r="D2867" s="13" t="str">
        <f>VLOOKUP(B2867,'Insumos e Serviços'!$A:$F,4,0)</f>
        <v>Isolamento térmico flexível de espuma elastomérica, de célula fechada 1/4", com espessura minima de 13mm, tipo anti chamas e com resistência térmica acima de 100 ºC, incluindo suporte estruturado para fixação de abraçadeira metálica, com resistência mecânica e perfeita aderência e cobrimento do tubo, juntas colas e acabamento com fita de PVC conforme orientação do fabricante. Modelo de referência: Polipex - Isoline</v>
      </c>
      <c r="E2867" s="12" t="str">
        <f>VLOOKUP(B2867,'Insumos e Serviços'!$A:$F,5,0)</f>
        <v>m</v>
      </c>
      <c r="F2867" s="66">
        <v>1.0210999999999999</v>
      </c>
      <c r="G2867" s="15">
        <f>VLOOKUP(B2867,'Insumos e Serviços'!$A:$F,6,0)</f>
        <v>7.33</v>
      </c>
      <c r="H2867" s="15">
        <f t="shared" si="383"/>
        <v>7.48</v>
      </c>
    </row>
    <row r="2868" spans="1:8" ht="15" thickTop="1" x14ac:dyDescent="0.2">
      <c r="A2868" s="54"/>
      <c r="B2868" s="79"/>
      <c r="C2868" s="54"/>
      <c r="D2868" s="54"/>
      <c r="E2868" s="54"/>
      <c r="F2868" s="54"/>
      <c r="G2868" s="54"/>
      <c r="H2868" s="54"/>
    </row>
    <row r="2869" spans="1:8" ht="45" x14ac:dyDescent="0.2">
      <c r="A2869" s="68" t="s">
        <v>1880</v>
      </c>
      <c r="B2869" s="67" t="str">
        <f>VLOOKUP(A2869,'Orçamento Sintético'!$A:$H,2,0)</f>
        <v xml:space="preserve"> MPDFT0070 </v>
      </c>
      <c r="C2869" s="67" t="str">
        <f>VLOOKUP(A2869,'Orçamento Sintético'!$A:$H,3,0)</f>
        <v>Próprio</v>
      </c>
      <c r="D2869" s="68" t="str">
        <f>VLOOKUP(A2869,'Orçamento Sintético'!$A:$H,4,0)</f>
        <v>Tubo de cobre,  sem costura, diâmetro de 15,88 mm (5/8"), espessura da parede de 1 mm soldável, têmpera mole, para condução do gás refrigerante R-410A,incluindo: acessórios (curvas, joelhos luvas, etc); suporte para tubulação de tubo de cobre, com espaçamento máximo de 2,5m e isolamento térmico</v>
      </c>
      <c r="E2869" s="67" t="str">
        <f>VLOOKUP(A2869,'Orçamento Sintético'!$A:$H,5,0)</f>
        <v>m</v>
      </c>
      <c r="F2869" s="113"/>
      <c r="G2869" s="114"/>
      <c r="H2869" s="116">
        <f>SUM(H2870:H2873)</f>
        <v>53</v>
      </c>
    </row>
    <row r="2870" spans="1:8" x14ac:dyDescent="0.2">
      <c r="A2870" s="13" t="str">
        <f>VLOOKUP(B2870,'Insumos e Serviços'!$A:$F,3,0)</f>
        <v>Composição</v>
      </c>
      <c r="B2870" s="12" t="s">
        <v>3393</v>
      </c>
      <c r="C2870" s="12" t="str">
        <f>VLOOKUP(B2870,'Insumos e Serviços'!$A:$F,2,0)</f>
        <v>SINAPI</v>
      </c>
      <c r="D2870" s="13" t="str">
        <f>VLOOKUP(B2870,'Insumos e Serviços'!$A:$F,4,0)</f>
        <v>AUXILIAR DE ENCANADOR OU BOMBEIRO HIDRÁULICO COM ENCARGOS COMPLEMENTARES</v>
      </c>
      <c r="E2870" s="12" t="str">
        <f>VLOOKUP(B2870,'Insumos e Serviços'!$A:$F,5,0)</f>
        <v>H</v>
      </c>
      <c r="F2870" s="66">
        <v>7.4999999999999997E-2</v>
      </c>
      <c r="G2870" s="15">
        <f>VLOOKUP(B2870,'Insumos e Serviços'!$A:$F,6,0)</f>
        <v>17.78</v>
      </c>
      <c r="H2870" s="15">
        <f t="shared" ref="H2870:H2873" si="384">TRUNC(F2870*G2870,2)</f>
        <v>1.33</v>
      </c>
    </row>
    <row r="2871" spans="1:8" x14ac:dyDescent="0.2">
      <c r="A2871" s="13" t="str">
        <f>VLOOKUP(B2871,'Insumos e Serviços'!$A:$F,3,0)</f>
        <v>Composição</v>
      </c>
      <c r="B2871" s="12" t="s">
        <v>3395</v>
      </c>
      <c r="C2871" s="12" t="str">
        <f>VLOOKUP(B2871,'Insumos e Serviços'!$A:$F,2,0)</f>
        <v>SINAPI</v>
      </c>
      <c r="D2871" s="13" t="str">
        <f>VLOOKUP(B2871,'Insumos e Serviços'!$A:$F,4,0)</f>
        <v>ENCANADOR OU BOMBEIRO HIDRÁULICO COM ENCARGOS COMPLEMENTARES</v>
      </c>
      <c r="E2871" s="12" t="str">
        <f>VLOOKUP(B2871,'Insumos e Serviços'!$A:$F,5,0)</f>
        <v>H</v>
      </c>
      <c r="F2871" s="66">
        <v>7.4999999999999997E-2</v>
      </c>
      <c r="G2871" s="15">
        <f>VLOOKUP(B2871,'Insumos e Serviços'!$A:$F,6,0)</f>
        <v>22.76</v>
      </c>
      <c r="H2871" s="15">
        <f t="shared" si="384"/>
        <v>1.7</v>
      </c>
    </row>
    <row r="2872" spans="1:8" x14ac:dyDescent="0.2">
      <c r="A2872" s="13" t="str">
        <f>VLOOKUP(B2872,'Insumos e Serviços'!$A:$F,3,0)</f>
        <v>Insumo</v>
      </c>
      <c r="B2872" s="12" t="s">
        <v>3048</v>
      </c>
      <c r="C2872" s="12" t="str">
        <f>VLOOKUP(B2872,'Insumos e Serviços'!$A:$F,2,0)</f>
        <v>Próprio</v>
      </c>
      <c r="D2872" s="13" t="str">
        <f>VLOOKUP(B2872,'Insumos e Serviços'!$A:$F,4,0)</f>
        <v>Tubo de cobre sem costura, soldável 5/8" espessura da parede de 1 mm, têmpera mole</v>
      </c>
      <c r="E2872" s="12" t="str">
        <f>VLOOKUP(B2872,'Insumos e Serviços'!$A:$F,5,0)</f>
        <v>m</v>
      </c>
      <c r="F2872" s="66">
        <v>1.0210999999999999</v>
      </c>
      <c r="G2872" s="15">
        <f>VLOOKUP(B2872,'Insumos e Serviços'!$A:$F,6,0)</f>
        <v>29.93</v>
      </c>
      <c r="H2872" s="15">
        <f t="shared" si="384"/>
        <v>30.56</v>
      </c>
    </row>
    <row r="2873" spans="1:8" ht="34.5" thickBot="1" x14ac:dyDescent="0.25">
      <c r="A2873" s="13" t="str">
        <f>VLOOKUP(B2873,'Insumos e Serviços'!$A:$F,3,0)</f>
        <v>Insumo</v>
      </c>
      <c r="B2873" s="12" t="s">
        <v>2939</v>
      </c>
      <c r="C2873" s="12" t="str">
        <f>VLOOKUP(B2873,'Insumos e Serviços'!$A:$F,2,0)</f>
        <v>SINAPI</v>
      </c>
      <c r="D2873" s="13" t="str">
        <f>VLOOKUP(B2873,'Insumos e Serviços'!$A:$F,4,0)</f>
        <v>TUBO DE BORRACHA ELASTOMERICA FLEXIVEL, PRETA, PARA ISOLAMENTO TERMICO DE TUBULACAO, DN 5/8" (15 MM), E= 19 MM, COEFICIENTE DE CONDUTIVIDADE TERMICA 0,036W/MK, VAPOR DE AGUA MAIOR OU IGUAL A 10.000</v>
      </c>
      <c r="E2873" s="12" t="str">
        <f>VLOOKUP(B2873,'Insumos e Serviços'!$A:$F,5,0)</f>
        <v>M</v>
      </c>
      <c r="F2873" s="66">
        <v>1.0210999999999999</v>
      </c>
      <c r="G2873" s="15">
        <f>VLOOKUP(B2873,'Insumos e Serviços'!$A:$F,6,0)</f>
        <v>19.010000000000002</v>
      </c>
      <c r="H2873" s="15">
        <f t="shared" si="384"/>
        <v>19.41</v>
      </c>
    </row>
    <row r="2874" spans="1:8" ht="15" thickTop="1" x14ac:dyDescent="0.2">
      <c r="A2874" s="54"/>
      <c r="B2874" s="79"/>
      <c r="C2874" s="54"/>
      <c r="D2874" s="54"/>
      <c r="E2874" s="54"/>
      <c r="F2874" s="54"/>
      <c r="G2874" s="54"/>
      <c r="H2874" s="54"/>
    </row>
    <row r="2875" spans="1:8" ht="45" x14ac:dyDescent="0.2">
      <c r="A2875" s="68" t="s">
        <v>1883</v>
      </c>
      <c r="B2875" s="67" t="str">
        <f>VLOOKUP(A2875,'Orçamento Sintético'!$A:$H,2,0)</f>
        <v xml:space="preserve"> MPDFT0073 </v>
      </c>
      <c r="C2875" s="67" t="str">
        <f>VLOOKUP(A2875,'Orçamento Sintético'!$A:$H,3,0)</f>
        <v>Próprio</v>
      </c>
      <c r="D2875" s="68" t="str">
        <f>VLOOKUP(A2875,'Orçamento Sintético'!$A:$H,4,0)</f>
        <v>Tubo de cobre,  sem costura, diâmetro de 19,05 mm (3/4"), espessura da parede de 1 mm soldável, têmpera mole, para condução do gás refrigerante R-410A,incluindo: acessórios (curvas, joelhos luvas, etc); suporte para tubulação de tubo de cobre, com espaçamento máximo de 2,5m e isolamento térmico</v>
      </c>
      <c r="E2875" s="67" t="str">
        <f>VLOOKUP(A2875,'Orçamento Sintético'!$A:$H,5,0)</f>
        <v>m</v>
      </c>
      <c r="F2875" s="113"/>
      <c r="G2875" s="114"/>
      <c r="H2875" s="116">
        <f>SUM(H2876:H2879)</f>
        <v>121.55</v>
      </c>
    </row>
    <row r="2876" spans="1:8" x14ac:dyDescent="0.2">
      <c r="A2876" s="13" t="str">
        <f>VLOOKUP(B2876,'Insumos e Serviços'!$A:$F,3,0)</f>
        <v>Composição</v>
      </c>
      <c r="B2876" s="12" t="s">
        <v>3393</v>
      </c>
      <c r="C2876" s="12" t="str">
        <f>VLOOKUP(B2876,'Insumos e Serviços'!$A:$F,2,0)</f>
        <v>SINAPI</v>
      </c>
      <c r="D2876" s="13" t="str">
        <f>VLOOKUP(B2876,'Insumos e Serviços'!$A:$F,4,0)</f>
        <v>AUXILIAR DE ENCANADOR OU BOMBEIRO HIDRÁULICO COM ENCARGOS COMPLEMENTARES</v>
      </c>
      <c r="E2876" s="12" t="str">
        <f>VLOOKUP(B2876,'Insumos e Serviços'!$A:$F,5,0)</f>
        <v>H</v>
      </c>
      <c r="F2876" s="66">
        <v>7.4999999999999997E-2</v>
      </c>
      <c r="G2876" s="15">
        <f>VLOOKUP(B2876,'Insumos e Serviços'!$A:$F,6,0)</f>
        <v>17.78</v>
      </c>
      <c r="H2876" s="15">
        <f t="shared" ref="H2876:H2879" si="385">TRUNC(F2876*G2876,2)</f>
        <v>1.33</v>
      </c>
    </row>
    <row r="2877" spans="1:8" x14ac:dyDescent="0.2">
      <c r="A2877" s="13" t="str">
        <f>VLOOKUP(B2877,'Insumos e Serviços'!$A:$F,3,0)</f>
        <v>Composição</v>
      </c>
      <c r="B2877" s="12" t="s">
        <v>3395</v>
      </c>
      <c r="C2877" s="12" t="str">
        <f>VLOOKUP(B2877,'Insumos e Serviços'!$A:$F,2,0)</f>
        <v>SINAPI</v>
      </c>
      <c r="D2877" s="13" t="str">
        <f>VLOOKUP(B2877,'Insumos e Serviços'!$A:$F,4,0)</f>
        <v>ENCANADOR OU BOMBEIRO HIDRÁULICO COM ENCARGOS COMPLEMENTARES</v>
      </c>
      <c r="E2877" s="12" t="str">
        <f>VLOOKUP(B2877,'Insumos e Serviços'!$A:$F,5,0)</f>
        <v>H</v>
      </c>
      <c r="F2877" s="66">
        <v>7.4999999999999997E-2</v>
      </c>
      <c r="G2877" s="15">
        <f>VLOOKUP(B2877,'Insumos e Serviços'!$A:$F,6,0)</f>
        <v>22.76</v>
      </c>
      <c r="H2877" s="15">
        <f t="shared" si="385"/>
        <v>1.7</v>
      </c>
    </row>
    <row r="2878" spans="1:8" ht="22.5" x14ac:dyDescent="0.2">
      <c r="A2878" s="13" t="str">
        <f>VLOOKUP(B2878,'Insumos e Serviços'!$A:$F,3,0)</f>
        <v>Insumo</v>
      </c>
      <c r="B2878" s="12" t="s">
        <v>2905</v>
      </c>
      <c r="C2878" s="12" t="str">
        <f>VLOOKUP(B2878,'Insumos e Serviços'!$A:$F,2,0)</f>
        <v>Próprio</v>
      </c>
      <c r="D2878" s="13" t="str">
        <f>VLOOKUP(B2878,'Insumos e Serviços'!$A:$F,4,0)</f>
        <v>Tubo em cobre flexível, d=3/4”, e=1mm, para ar-condiconado/instalações de gás residenciais e comerciais</v>
      </c>
      <c r="E2878" s="12" t="str">
        <f>VLOOKUP(B2878,'Insumos e Serviços'!$A:$F,5,0)</f>
        <v>m</v>
      </c>
      <c r="F2878" s="66">
        <v>1.0210999999999999</v>
      </c>
      <c r="G2878" s="15">
        <f>VLOOKUP(B2878,'Insumos e Serviços'!$A:$F,6,0)</f>
        <v>37.54</v>
      </c>
      <c r="H2878" s="15">
        <f t="shared" si="385"/>
        <v>38.33</v>
      </c>
    </row>
    <row r="2879" spans="1:8" ht="34.5" thickBot="1" x14ac:dyDescent="0.25">
      <c r="A2879" s="13" t="str">
        <f>VLOOKUP(B2879,'Insumos e Serviços'!$A:$F,3,0)</f>
        <v>Insumo</v>
      </c>
      <c r="B2879" s="12" t="s">
        <v>3038</v>
      </c>
      <c r="C2879" s="12" t="str">
        <f>VLOOKUP(B2879,'Insumos e Serviços'!$A:$F,2,0)</f>
        <v>SINAPI</v>
      </c>
      <c r="D2879" s="13" t="str">
        <f>VLOOKUP(B2879,'Insumos e Serviços'!$A:$F,4,0)</f>
        <v>TUBO DE BORRACHA ELASTOMERICA FLEXIVEL, PRETA, PARA ISOLAMENTO TERMICO DE TUBULACAO, DN 3/4" (18 MM), E= 32 MM, COEFICIENTE DE CONDUTIVIDADE TERMICA 0,036W/mK, VAPOR DE AGUA MAIOR OU IGUAL A 10.000</v>
      </c>
      <c r="E2879" s="12" t="str">
        <f>VLOOKUP(B2879,'Insumos e Serviços'!$A:$F,5,0)</f>
        <v>M</v>
      </c>
      <c r="F2879" s="66">
        <v>1.0210999999999999</v>
      </c>
      <c r="G2879" s="15">
        <f>VLOOKUP(B2879,'Insumos e Serviços'!$A:$F,6,0)</f>
        <v>78.540000000000006</v>
      </c>
      <c r="H2879" s="15">
        <f t="shared" si="385"/>
        <v>80.19</v>
      </c>
    </row>
    <row r="2880" spans="1:8" ht="15" thickTop="1" x14ac:dyDescent="0.2">
      <c r="A2880" s="54"/>
      <c r="B2880" s="79"/>
      <c r="C2880" s="54"/>
      <c r="D2880" s="54"/>
      <c r="E2880" s="54"/>
      <c r="F2880" s="54"/>
      <c r="G2880" s="54"/>
      <c r="H2880" s="54"/>
    </row>
    <row r="2881" spans="1:8" ht="45" x14ac:dyDescent="0.2">
      <c r="A2881" s="68" t="s">
        <v>1886</v>
      </c>
      <c r="B2881" s="67" t="str">
        <f>VLOOKUP(A2881,'Orçamento Sintético'!$A:$H,2,0)</f>
        <v xml:space="preserve"> MPDFT0074 </v>
      </c>
      <c r="C2881" s="67" t="str">
        <f>VLOOKUP(A2881,'Orçamento Sintético'!$A:$H,3,0)</f>
        <v>Próprio</v>
      </c>
      <c r="D2881" s="68" t="str">
        <f>VLOOKUP(A2881,'Orçamento Sintético'!$A:$H,4,0)</f>
        <v>Tubo de cobre,  sem costura, diâmetro de 22,20 mm (7/8"), espessura da parede de 1 mm soldável, têmpera duro, para condução do gás refrigerante R-410A,incluindo: acessórios (curvas, joelhos luvas, etc); suporte para tubulação de tubo de cobre, com espaçamento máximo de 2,5m e isolamento térmico</v>
      </c>
      <c r="E2881" s="67" t="str">
        <f>VLOOKUP(A2881,'Orçamento Sintético'!$A:$H,5,0)</f>
        <v>m</v>
      </c>
      <c r="F2881" s="113"/>
      <c r="G2881" s="114"/>
      <c r="H2881" s="116">
        <f>SUM(H2882:H2885)</f>
        <v>151.99</v>
      </c>
    </row>
    <row r="2882" spans="1:8" x14ac:dyDescent="0.2">
      <c r="A2882" s="13" t="str">
        <f>VLOOKUP(B2882,'Insumos e Serviços'!$A:$F,3,0)</f>
        <v>Composição</v>
      </c>
      <c r="B2882" s="12" t="s">
        <v>3393</v>
      </c>
      <c r="C2882" s="12" t="str">
        <f>VLOOKUP(B2882,'Insumos e Serviços'!$A:$F,2,0)</f>
        <v>SINAPI</v>
      </c>
      <c r="D2882" s="13" t="str">
        <f>VLOOKUP(B2882,'Insumos e Serviços'!$A:$F,4,0)</f>
        <v>AUXILIAR DE ENCANADOR OU BOMBEIRO HIDRÁULICO COM ENCARGOS COMPLEMENTARES</v>
      </c>
      <c r="E2882" s="12" t="str">
        <f>VLOOKUP(B2882,'Insumos e Serviços'!$A:$F,5,0)</f>
        <v>H</v>
      </c>
      <c r="F2882" s="66">
        <v>7.4999999999999997E-2</v>
      </c>
      <c r="G2882" s="15">
        <f>VLOOKUP(B2882,'Insumos e Serviços'!$A:$F,6,0)</f>
        <v>17.78</v>
      </c>
      <c r="H2882" s="15">
        <f t="shared" ref="H2882:H2885" si="386">TRUNC(F2882*G2882,2)</f>
        <v>1.33</v>
      </c>
    </row>
    <row r="2883" spans="1:8" x14ac:dyDescent="0.2">
      <c r="A2883" s="13" t="str">
        <f>VLOOKUP(B2883,'Insumos e Serviços'!$A:$F,3,0)</f>
        <v>Composição</v>
      </c>
      <c r="B2883" s="12" t="s">
        <v>3395</v>
      </c>
      <c r="C2883" s="12" t="str">
        <f>VLOOKUP(B2883,'Insumos e Serviços'!$A:$F,2,0)</f>
        <v>SINAPI</v>
      </c>
      <c r="D2883" s="13" t="str">
        <f>VLOOKUP(B2883,'Insumos e Serviços'!$A:$F,4,0)</f>
        <v>ENCANADOR OU BOMBEIRO HIDRÁULICO COM ENCARGOS COMPLEMENTARES</v>
      </c>
      <c r="E2883" s="12" t="str">
        <f>VLOOKUP(B2883,'Insumos e Serviços'!$A:$F,5,0)</f>
        <v>H</v>
      </c>
      <c r="F2883" s="66">
        <v>7.4999999999999997E-2</v>
      </c>
      <c r="G2883" s="15">
        <f>VLOOKUP(B2883,'Insumos e Serviços'!$A:$F,6,0)</f>
        <v>22.76</v>
      </c>
      <c r="H2883" s="15">
        <f t="shared" si="386"/>
        <v>1.7</v>
      </c>
    </row>
    <row r="2884" spans="1:8" ht="22.5" x14ac:dyDescent="0.2">
      <c r="A2884" s="13" t="str">
        <f>VLOOKUP(B2884,'Insumos e Serviços'!$A:$F,3,0)</f>
        <v>Insumo</v>
      </c>
      <c r="B2884" s="12" t="s">
        <v>3132</v>
      </c>
      <c r="C2884" s="12" t="str">
        <f>VLOOKUP(B2884,'Insumos e Serviços'!$A:$F,2,0)</f>
        <v>SINAPI</v>
      </c>
      <c r="D2884" s="13" t="str">
        <f>VLOOKUP(B2884,'Insumos e Serviços'!$A:$F,4,0)</f>
        <v>TUBO DE COBRE CLASSE "I", DN = 3/4 " (22 MM), PARA INSTALACOES INDUSTRIAIS DE ALTA PRESSAO E VAPOR</v>
      </c>
      <c r="E2884" s="12" t="str">
        <f>VLOOKUP(B2884,'Insumos e Serviços'!$A:$F,5,0)</f>
        <v>M</v>
      </c>
      <c r="F2884" s="66">
        <v>1.0210999999999999</v>
      </c>
      <c r="G2884" s="15">
        <f>VLOOKUP(B2884,'Insumos e Serviços'!$A:$F,6,0)</f>
        <v>82.76</v>
      </c>
      <c r="H2884" s="15">
        <f t="shared" si="386"/>
        <v>84.5</v>
      </c>
    </row>
    <row r="2885" spans="1:8" ht="34.5" thickBot="1" x14ac:dyDescent="0.25">
      <c r="A2885" s="13" t="str">
        <f>VLOOKUP(B2885,'Insumos e Serviços'!$A:$F,3,0)</f>
        <v>Insumo</v>
      </c>
      <c r="B2885" s="12" t="s">
        <v>3114</v>
      </c>
      <c r="C2885" s="12" t="str">
        <f>VLOOKUP(B2885,'Insumos e Serviços'!$A:$F,2,0)</f>
        <v>SINAPI</v>
      </c>
      <c r="D2885" s="13" t="str">
        <f>VLOOKUP(B2885,'Insumos e Serviços'!$A:$F,4,0)</f>
        <v>TUBO DE BORRACHA ELASTOMERICA FLEXIVEL, PRETA, PARA ISOLAMENTO TERMICO DE TUBULACAO, DN 7/8" (22 MM), E= 32 MM, COEFICIENTE DE CONDUTIVIDADE TERMICA 0,036W/mK, VAPOR DE AGUA MAIOR OU IGUAL A 10.000</v>
      </c>
      <c r="E2885" s="12" t="str">
        <f>VLOOKUP(B2885,'Insumos e Serviços'!$A:$F,5,0)</f>
        <v>M</v>
      </c>
      <c r="F2885" s="66">
        <v>1.0210999999999999</v>
      </c>
      <c r="G2885" s="15">
        <f>VLOOKUP(B2885,'Insumos e Serviços'!$A:$F,6,0)</f>
        <v>63.13</v>
      </c>
      <c r="H2885" s="15">
        <f t="shared" si="386"/>
        <v>64.459999999999994</v>
      </c>
    </row>
    <row r="2886" spans="1:8" ht="15" thickTop="1" x14ac:dyDescent="0.2">
      <c r="A2886" s="54"/>
      <c r="B2886" s="79"/>
      <c r="C2886" s="54"/>
      <c r="D2886" s="54"/>
      <c r="E2886" s="54"/>
      <c r="F2886" s="54"/>
      <c r="G2886" s="54"/>
      <c r="H2886" s="54"/>
    </row>
    <row r="2887" spans="1:8" ht="45" x14ac:dyDescent="0.2">
      <c r="A2887" s="68" t="s">
        <v>1889</v>
      </c>
      <c r="B2887" s="67" t="str">
        <f>VLOOKUP(A2887,'Orçamento Sintético'!$A:$H,2,0)</f>
        <v xml:space="preserve"> MPDFT0075 </v>
      </c>
      <c r="C2887" s="67" t="str">
        <f>VLOOKUP(A2887,'Orçamento Sintético'!$A:$H,3,0)</f>
        <v>Próprio</v>
      </c>
      <c r="D2887" s="68" t="str">
        <f>VLOOKUP(A2887,'Orçamento Sintético'!$A:$H,4,0)</f>
        <v>Tubo de cobre,  sem costura, diâmetro de 28,60 mm (1 1/8"), espessura da parede de 1 mm soldável, têmpera duro, para condução do gás refrigerante R-410A,incluindo: acessórios (curvas, joelhos luvas, etc); suporte para tubulação de tubo de cobre, com espaçamento máximo de 2,5m e isolamento térmico</v>
      </c>
      <c r="E2887" s="67" t="str">
        <f>VLOOKUP(A2887,'Orçamento Sintético'!$A:$H,5,0)</f>
        <v>m</v>
      </c>
      <c r="F2887" s="113"/>
      <c r="G2887" s="114"/>
      <c r="H2887" s="116">
        <f>SUM(H2888:H2891)</f>
        <v>209.39</v>
      </c>
    </row>
    <row r="2888" spans="1:8" x14ac:dyDescent="0.2">
      <c r="A2888" s="13" t="str">
        <f>VLOOKUP(B2888,'Insumos e Serviços'!$A:$F,3,0)</f>
        <v>Composição</v>
      </c>
      <c r="B2888" s="12" t="s">
        <v>3393</v>
      </c>
      <c r="C2888" s="12" t="str">
        <f>VLOOKUP(B2888,'Insumos e Serviços'!$A:$F,2,0)</f>
        <v>SINAPI</v>
      </c>
      <c r="D2888" s="13" t="str">
        <f>VLOOKUP(B2888,'Insumos e Serviços'!$A:$F,4,0)</f>
        <v>AUXILIAR DE ENCANADOR OU BOMBEIRO HIDRÁULICO COM ENCARGOS COMPLEMENTARES</v>
      </c>
      <c r="E2888" s="12" t="str">
        <f>VLOOKUP(B2888,'Insumos e Serviços'!$A:$F,5,0)</f>
        <v>H</v>
      </c>
      <c r="F2888" s="66">
        <v>7.6999999999999999E-2</v>
      </c>
      <c r="G2888" s="15">
        <f>VLOOKUP(B2888,'Insumos e Serviços'!$A:$F,6,0)</f>
        <v>17.78</v>
      </c>
      <c r="H2888" s="15">
        <f t="shared" ref="H2888:H2891" si="387">TRUNC(F2888*G2888,2)</f>
        <v>1.36</v>
      </c>
    </row>
    <row r="2889" spans="1:8" x14ac:dyDescent="0.2">
      <c r="A2889" s="13" t="str">
        <f>VLOOKUP(B2889,'Insumos e Serviços'!$A:$F,3,0)</f>
        <v>Composição</v>
      </c>
      <c r="B2889" s="12" t="s">
        <v>3395</v>
      </c>
      <c r="C2889" s="12" t="str">
        <f>VLOOKUP(B2889,'Insumos e Serviços'!$A:$F,2,0)</f>
        <v>SINAPI</v>
      </c>
      <c r="D2889" s="13" t="str">
        <f>VLOOKUP(B2889,'Insumos e Serviços'!$A:$F,4,0)</f>
        <v>ENCANADOR OU BOMBEIRO HIDRÁULICO COM ENCARGOS COMPLEMENTARES</v>
      </c>
      <c r="E2889" s="12" t="str">
        <f>VLOOKUP(B2889,'Insumos e Serviços'!$A:$F,5,0)</f>
        <v>H</v>
      </c>
      <c r="F2889" s="66">
        <v>7.6999999999999999E-2</v>
      </c>
      <c r="G2889" s="15">
        <f>VLOOKUP(B2889,'Insumos e Serviços'!$A:$F,6,0)</f>
        <v>22.76</v>
      </c>
      <c r="H2889" s="15">
        <f t="shared" si="387"/>
        <v>1.75</v>
      </c>
    </row>
    <row r="2890" spans="1:8" ht="22.5" x14ac:dyDescent="0.2">
      <c r="A2890" s="13" t="str">
        <f>VLOOKUP(B2890,'Insumos e Serviços'!$A:$F,3,0)</f>
        <v>Insumo</v>
      </c>
      <c r="B2890" s="12" t="s">
        <v>3228</v>
      </c>
      <c r="C2890" s="12" t="str">
        <f>VLOOKUP(B2890,'Insumos e Serviços'!$A:$F,2,0)</f>
        <v>SINAPI</v>
      </c>
      <c r="D2890" s="13" t="str">
        <f>VLOOKUP(B2890,'Insumos e Serviços'!$A:$F,4,0)</f>
        <v>TUBO DE COBRE CLASSE "I", DN = 1 " (28 MM), PARA INSTALACOES INDUSTRIAIS DE ALTA PRESSAO E VAPOR</v>
      </c>
      <c r="E2890" s="12" t="str">
        <f>VLOOKUP(B2890,'Insumos e Serviços'!$A:$F,5,0)</f>
        <v>M</v>
      </c>
      <c r="F2890" s="66">
        <v>1.0210999999999999</v>
      </c>
      <c r="G2890" s="15">
        <f>VLOOKUP(B2890,'Insumos e Serviços'!$A:$F,6,0)</f>
        <v>114.66</v>
      </c>
      <c r="H2890" s="15">
        <f t="shared" si="387"/>
        <v>117.07</v>
      </c>
    </row>
    <row r="2891" spans="1:8" ht="34.5" thickBot="1" x14ac:dyDescent="0.25">
      <c r="A2891" s="13" t="str">
        <f>VLOOKUP(B2891,'Insumos e Serviços'!$A:$F,3,0)</f>
        <v>Insumo</v>
      </c>
      <c r="B2891" s="12" t="s">
        <v>3210</v>
      </c>
      <c r="C2891" s="12" t="str">
        <f>VLOOKUP(B2891,'Insumos e Serviços'!$A:$F,2,0)</f>
        <v>SINAPI</v>
      </c>
      <c r="D2891" s="13" t="str">
        <f>VLOOKUP(B2891,'Insumos e Serviços'!$A:$F,4,0)</f>
        <v>TUBO DE BORRACHA ELASTOMERICA FLEXIVEL, PRETA, PARA ISOLAMENTO TERMICO DE TUBULACAO, DN 1 1/8" (28 MM), E= 32 MM, COEFICIENTE DE CONDUTIVIDADE TERMICA 0,036W/mK, VAPOR DE AGUA MAIOR OU IGUAL A 10.000</v>
      </c>
      <c r="E2891" s="12" t="str">
        <f>VLOOKUP(B2891,'Insumos e Serviços'!$A:$F,5,0)</f>
        <v>M</v>
      </c>
      <c r="F2891" s="66">
        <v>1.0210999999999999</v>
      </c>
      <c r="G2891" s="15">
        <f>VLOOKUP(B2891,'Insumos e Serviços'!$A:$F,6,0)</f>
        <v>87.37</v>
      </c>
      <c r="H2891" s="15">
        <f t="shared" si="387"/>
        <v>89.21</v>
      </c>
    </row>
    <row r="2892" spans="1:8" ht="15" thickTop="1" x14ac:dyDescent="0.2">
      <c r="A2892" s="54"/>
      <c r="B2892" s="79"/>
      <c r="C2892" s="54"/>
      <c r="D2892" s="54"/>
      <c r="E2892" s="54"/>
      <c r="F2892" s="54"/>
      <c r="G2892" s="54"/>
      <c r="H2892" s="54"/>
    </row>
    <row r="2893" spans="1:8" ht="45" x14ac:dyDescent="0.2">
      <c r="A2893" s="68" t="s">
        <v>1892</v>
      </c>
      <c r="B2893" s="67" t="str">
        <f>VLOOKUP(A2893,'Orçamento Sintético'!$A:$H,2,0)</f>
        <v xml:space="preserve"> MPDFT0076 </v>
      </c>
      <c r="C2893" s="67" t="str">
        <f>VLOOKUP(A2893,'Orçamento Sintético'!$A:$H,3,0)</f>
        <v>Próprio</v>
      </c>
      <c r="D2893" s="68" t="str">
        <f>VLOOKUP(A2893,'Orçamento Sintético'!$A:$H,4,0)</f>
        <v>Tubo de cobre,  sem costura, diâmetro de 31,75 mm (1 1/4"), espessura da parede de 1,10 mm soldável, têmpera duro, para condução do gás refrigerante R-410A,incluindo: acessórios (curvas, joelhos luvas, etc); suporte para tubulação de tubo de cobre, com espaçamento máximo de 2,5m e isolamento térmico</v>
      </c>
      <c r="E2893" s="67" t="str">
        <f>VLOOKUP(A2893,'Orçamento Sintético'!$A:$H,5,0)</f>
        <v>m</v>
      </c>
      <c r="F2893" s="113"/>
      <c r="G2893" s="114"/>
      <c r="H2893" s="116">
        <f>SUM(H2894:H2897)</f>
        <v>195.75</v>
      </c>
    </row>
    <row r="2894" spans="1:8" x14ac:dyDescent="0.2">
      <c r="A2894" s="13" t="str">
        <f>VLOOKUP(B2894,'Insumos e Serviços'!$A:$F,3,0)</f>
        <v>Composição</v>
      </c>
      <c r="B2894" s="12" t="s">
        <v>3393</v>
      </c>
      <c r="C2894" s="12" t="str">
        <f>VLOOKUP(B2894,'Insumos e Serviços'!$A:$F,2,0)</f>
        <v>SINAPI</v>
      </c>
      <c r="D2894" s="13" t="str">
        <f>VLOOKUP(B2894,'Insumos e Serviços'!$A:$F,4,0)</f>
        <v>AUXILIAR DE ENCANADOR OU BOMBEIRO HIDRÁULICO COM ENCARGOS COMPLEMENTARES</v>
      </c>
      <c r="E2894" s="12" t="str">
        <f>VLOOKUP(B2894,'Insumos e Serviços'!$A:$F,5,0)</f>
        <v>H</v>
      </c>
      <c r="F2894" s="66">
        <v>7.6999999999999999E-2</v>
      </c>
      <c r="G2894" s="15">
        <f>VLOOKUP(B2894,'Insumos e Serviços'!$A:$F,6,0)</f>
        <v>17.78</v>
      </c>
      <c r="H2894" s="15">
        <f t="shared" ref="H2894:H2897" si="388">TRUNC(F2894*G2894,2)</f>
        <v>1.36</v>
      </c>
    </row>
    <row r="2895" spans="1:8" x14ac:dyDescent="0.2">
      <c r="A2895" s="13" t="str">
        <f>VLOOKUP(B2895,'Insumos e Serviços'!$A:$F,3,0)</f>
        <v>Composição</v>
      </c>
      <c r="B2895" s="12" t="s">
        <v>3395</v>
      </c>
      <c r="C2895" s="12" t="str">
        <f>VLOOKUP(B2895,'Insumos e Serviços'!$A:$F,2,0)</f>
        <v>SINAPI</v>
      </c>
      <c r="D2895" s="13" t="str">
        <f>VLOOKUP(B2895,'Insumos e Serviços'!$A:$F,4,0)</f>
        <v>ENCANADOR OU BOMBEIRO HIDRÁULICO COM ENCARGOS COMPLEMENTARES</v>
      </c>
      <c r="E2895" s="12" t="str">
        <f>VLOOKUP(B2895,'Insumos e Serviços'!$A:$F,5,0)</f>
        <v>H</v>
      </c>
      <c r="F2895" s="66">
        <v>7.6999999999999999E-2</v>
      </c>
      <c r="G2895" s="15">
        <f>VLOOKUP(B2895,'Insumos e Serviços'!$A:$F,6,0)</f>
        <v>22.76</v>
      </c>
      <c r="H2895" s="15">
        <f t="shared" si="388"/>
        <v>1.75</v>
      </c>
    </row>
    <row r="2896" spans="1:8" ht="22.5" x14ac:dyDescent="0.2">
      <c r="A2896" s="13" t="str">
        <f>VLOOKUP(B2896,'Insumos e Serviços'!$A:$F,3,0)</f>
        <v>Insumo</v>
      </c>
      <c r="B2896" s="12" t="s">
        <v>3116</v>
      </c>
      <c r="C2896" s="12" t="str">
        <f>VLOOKUP(B2896,'Insumos e Serviços'!$A:$F,2,0)</f>
        <v>SINAPI</v>
      </c>
      <c r="D2896" s="13" t="str">
        <f>VLOOKUP(B2896,'Insumos e Serviços'!$A:$F,4,0)</f>
        <v>TUBO DE COBRE CLASSE "I", DN = 1 1/4 " (35 MM), PARA INSTALACOES INDUSTRIAIS DE ALTA PRESSAO E VAPOR</v>
      </c>
      <c r="E2896" s="12" t="str">
        <f>VLOOKUP(B2896,'Insumos e Serviços'!$A:$F,5,0)</f>
        <v>M</v>
      </c>
      <c r="F2896" s="66">
        <v>1.0210999999999999</v>
      </c>
      <c r="G2896" s="15">
        <f>VLOOKUP(B2896,'Insumos e Serviços'!$A:$F,6,0)</f>
        <v>165.83</v>
      </c>
      <c r="H2896" s="15">
        <f t="shared" si="388"/>
        <v>169.32</v>
      </c>
    </row>
    <row r="2897" spans="1:8" ht="57" thickBot="1" x14ac:dyDescent="0.25">
      <c r="A2897" s="13" t="str">
        <f>VLOOKUP(B2897,'Insumos e Serviços'!$A:$F,3,0)</f>
        <v>Insumo</v>
      </c>
      <c r="B2897" s="12" t="s">
        <v>2749</v>
      </c>
      <c r="C2897" s="12" t="str">
        <f>VLOOKUP(B2897,'Insumos e Serviços'!$A:$F,2,0)</f>
        <v>Próprio</v>
      </c>
      <c r="D2897" s="13" t="str">
        <f>VLOOKUP(B2897,'Insumos e Serviços'!$A:$F,4,0)</f>
        <v>Isolamento térmico flexível de espuma elastomérica, de célula fechada 1 1/4", com espessura minima de 19mm, tipo anti chamas e com resistência térmica acima de 100 ºC, incluindo suporte estruturado para fixação de abraçadeira metálica, com resistência mecânica e perfeita aderência e cobrimento do tubo, juntas colas e acabamento com fita de PVC conforme orientação do fabricante. Modelo de referência: Polipex - Isoline</v>
      </c>
      <c r="E2897" s="12" t="str">
        <f>VLOOKUP(B2897,'Insumos e Serviços'!$A:$F,5,0)</f>
        <v>m</v>
      </c>
      <c r="F2897" s="66">
        <v>1.0210999999999999</v>
      </c>
      <c r="G2897" s="15">
        <f>VLOOKUP(B2897,'Insumos e Serviços'!$A:$F,6,0)</f>
        <v>22.84</v>
      </c>
      <c r="H2897" s="15">
        <f t="shared" si="388"/>
        <v>23.32</v>
      </c>
    </row>
    <row r="2898" spans="1:8" ht="15" thickTop="1" x14ac:dyDescent="0.2">
      <c r="A2898" s="54"/>
      <c r="B2898" s="79"/>
      <c r="C2898" s="54"/>
      <c r="D2898" s="54"/>
      <c r="E2898" s="54"/>
      <c r="F2898" s="54"/>
      <c r="G2898" s="54"/>
      <c r="H2898" s="54"/>
    </row>
    <row r="2899" spans="1:8" ht="45" x14ac:dyDescent="0.2">
      <c r="A2899" s="68" t="s">
        <v>1895</v>
      </c>
      <c r="B2899" s="67" t="str">
        <f>VLOOKUP(A2899,'Orçamento Sintético'!$A:$H,2,0)</f>
        <v xml:space="preserve"> MPDFT0077 </v>
      </c>
      <c r="C2899" s="67" t="str">
        <f>VLOOKUP(A2899,'Orçamento Sintético'!$A:$H,3,0)</f>
        <v>Próprio</v>
      </c>
      <c r="D2899" s="68" t="str">
        <f>VLOOKUP(A2899,'Orçamento Sintético'!$A:$H,4,0)</f>
        <v>Tubo de cobre,  sem costura, diâmetro de 34,92 mm (1 3/8"), espessura da parede de 1,35 mm soldável, têmpera duro, para condução do gás refrigerante R-410A,incluindo: acessórios (curvas, joelhos luvas, etc); suporte para tubulação de tubo de cobre, com espaçamento máximo de 2,5m e isolamento térmico</v>
      </c>
      <c r="E2899" s="67" t="str">
        <f>VLOOKUP(A2899,'Orçamento Sintético'!$A:$H,5,0)</f>
        <v>m</v>
      </c>
      <c r="F2899" s="113"/>
      <c r="G2899" s="114"/>
      <c r="H2899" s="116">
        <f>SUM(H2900:H2903)</f>
        <v>278.64999999999998</v>
      </c>
    </row>
    <row r="2900" spans="1:8" x14ac:dyDescent="0.2">
      <c r="A2900" s="13" t="str">
        <f>VLOOKUP(B2900,'Insumos e Serviços'!$A:$F,3,0)</f>
        <v>Composição</v>
      </c>
      <c r="B2900" s="12" t="s">
        <v>3393</v>
      </c>
      <c r="C2900" s="12" t="str">
        <f>VLOOKUP(B2900,'Insumos e Serviços'!$A:$F,2,0)</f>
        <v>SINAPI</v>
      </c>
      <c r="D2900" s="13" t="str">
        <f>VLOOKUP(B2900,'Insumos e Serviços'!$A:$F,4,0)</f>
        <v>AUXILIAR DE ENCANADOR OU BOMBEIRO HIDRÁULICO COM ENCARGOS COMPLEMENTARES</v>
      </c>
      <c r="E2900" s="12" t="str">
        <f>VLOOKUP(B2900,'Insumos e Serviços'!$A:$F,5,0)</f>
        <v>H</v>
      </c>
      <c r="F2900" s="66">
        <v>8.6999999999999994E-2</v>
      </c>
      <c r="G2900" s="15">
        <f>VLOOKUP(B2900,'Insumos e Serviços'!$A:$F,6,0)</f>
        <v>17.78</v>
      </c>
      <c r="H2900" s="15">
        <f t="shared" ref="H2900:H2903" si="389">TRUNC(F2900*G2900,2)</f>
        <v>1.54</v>
      </c>
    </row>
    <row r="2901" spans="1:8" x14ac:dyDescent="0.2">
      <c r="A2901" s="13" t="str">
        <f>VLOOKUP(B2901,'Insumos e Serviços'!$A:$F,3,0)</f>
        <v>Composição</v>
      </c>
      <c r="B2901" s="12" t="s">
        <v>3395</v>
      </c>
      <c r="C2901" s="12" t="str">
        <f>VLOOKUP(B2901,'Insumos e Serviços'!$A:$F,2,0)</f>
        <v>SINAPI</v>
      </c>
      <c r="D2901" s="13" t="str">
        <f>VLOOKUP(B2901,'Insumos e Serviços'!$A:$F,4,0)</f>
        <v>ENCANADOR OU BOMBEIRO HIDRÁULICO COM ENCARGOS COMPLEMENTARES</v>
      </c>
      <c r="E2901" s="12" t="str">
        <f>VLOOKUP(B2901,'Insumos e Serviços'!$A:$F,5,0)</f>
        <v>H</v>
      </c>
      <c r="F2901" s="66">
        <v>8.6999999999999994E-2</v>
      </c>
      <c r="G2901" s="15">
        <f>VLOOKUP(B2901,'Insumos e Serviços'!$A:$F,6,0)</f>
        <v>22.76</v>
      </c>
      <c r="H2901" s="15">
        <f t="shared" si="389"/>
        <v>1.98</v>
      </c>
    </row>
    <row r="2902" spans="1:8" ht="22.5" x14ac:dyDescent="0.2">
      <c r="A2902" s="13" t="str">
        <f>VLOOKUP(B2902,'Insumos e Serviços'!$A:$F,3,0)</f>
        <v>Insumo</v>
      </c>
      <c r="B2902" s="12" t="s">
        <v>3116</v>
      </c>
      <c r="C2902" s="12" t="str">
        <f>VLOOKUP(B2902,'Insumos e Serviços'!$A:$F,2,0)</f>
        <v>SINAPI</v>
      </c>
      <c r="D2902" s="13" t="str">
        <f>VLOOKUP(B2902,'Insumos e Serviços'!$A:$F,4,0)</f>
        <v>TUBO DE COBRE CLASSE "I", DN = 1 1/4 " (35 MM), PARA INSTALACOES INDUSTRIAIS DE ALTA PRESSAO E VAPOR</v>
      </c>
      <c r="E2902" s="12" t="str">
        <f>VLOOKUP(B2902,'Insumos e Serviços'!$A:$F,5,0)</f>
        <v>M</v>
      </c>
      <c r="F2902" s="66">
        <v>1.0210999999999999</v>
      </c>
      <c r="G2902" s="15">
        <f>VLOOKUP(B2902,'Insumos e Serviços'!$A:$F,6,0)</f>
        <v>165.83</v>
      </c>
      <c r="H2902" s="15">
        <f t="shared" si="389"/>
        <v>169.32</v>
      </c>
    </row>
    <row r="2903" spans="1:8" ht="34.5" thickBot="1" x14ac:dyDescent="0.25">
      <c r="A2903" s="13" t="str">
        <f>VLOOKUP(B2903,'Insumos e Serviços'!$A:$F,3,0)</f>
        <v>Insumo</v>
      </c>
      <c r="B2903" s="12" t="s">
        <v>2895</v>
      </c>
      <c r="C2903" s="12" t="str">
        <f>VLOOKUP(B2903,'Insumos e Serviços'!$A:$F,2,0)</f>
        <v>SINAPI</v>
      </c>
      <c r="D2903" s="13" t="str">
        <f>VLOOKUP(B2903,'Insumos e Serviços'!$A:$F,4,0)</f>
        <v>TUBO DE BORRACHA ELASTOMERICA FLEXIVEL, PRETA, PARA ISOLAMENTO TERMICO DE TUBULACAO, DN 1 3/8" (35 MM), E= 32 MM, COEFICIENTE DE CONDUTIVIDADE TERMICA 0,036W/mK, VAPOR DE AGUA MAIOR OU IGUAL A 10.000</v>
      </c>
      <c r="E2903" s="12" t="str">
        <f>VLOOKUP(B2903,'Insumos e Serviços'!$A:$F,5,0)</f>
        <v>M</v>
      </c>
      <c r="F2903" s="66">
        <v>1.0210999999999999</v>
      </c>
      <c r="G2903" s="15">
        <f>VLOOKUP(B2903,'Insumos e Serviços'!$A:$F,6,0)</f>
        <v>103.63</v>
      </c>
      <c r="H2903" s="15">
        <f t="shared" si="389"/>
        <v>105.81</v>
      </c>
    </row>
    <row r="2904" spans="1:8" ht="15" thickTop="1" x14ac:dyDescent="0.2">
      <c r="A2904" s="54"/>
      <c r="B2904" s="79"/>
      <c r="C2904" s="54"/>
      <c r="D2904" s="54"/>
      <c r="E2904" s="54"/>
      <c r="F2904" s="54"/>
      <c r="G2904" s="54"/>
      <c r="H2904" s="54"/>
    </row>
    <row r="2905" spans="1:8" ht="45" x14ac:dyDescent="0.2">
      <c r="A2905" s="68" t="s">
        <v>1898</v>
      </c>
      <c r="B2905" s="67" t="str">
        <f>VLOOKUP(A2905,'Orçamento Sintético'!$A:$H,2,0)</f>
        <v xml:space="preserve"> MPDFT0078 </v>
      </c>
      <c r="C2905" s="67" t="str">
        <f>VLOOKUP(A2905,'Orçamento Sintético'!$A:$H,3,0)</f>
        <v>Próprio</v>
      </c>
      <c r="D2905" s="68" t="str">
        <f>VLOOKUP(A2905,'Orçamento Sintético'!$A:$H,4,0)</f>
        <v>Tubo de cobre,  sem costura, diâmetro de 38,10 mm (1 1/2"), espessura da parede de 1,35 mm soldável, têmpera duro, para condução do gás refrigerante R-410A,incluindo: acessórios (curvas, joelhos luvas, etc); suporte para tubulação de tubo de cobre, com espaçamento máximo de 2,5m e isolamento térmico</v>
      </c>
      <c r="E2905" s="67" t="str">
        <f>VLOOKUP(A2905,'Orçamento Sintético'!$A:$H,5,0)</f>
        <v>m</v>
      </c>
      <c r="F2905" s="113"/>
      <c r="G2905" s="114"/>
      <c r="H2905" s="116">
        <f>SUM(H2906:H2909)</f>
        <v>235.54</v>
      </c>
    </row>
    <row r="2906" spans="1:8" x14ac:dyDescent="0.2">
      <c r="A2906" s="13" t="str">
        <f>VLOOKUP(B2906,'Insumos e Serviços'!$A:$F,3,0)</f>
        <v>Composição</v>
      </c>
      <c r="B2906" s="12" t="s">
        <v>3393</v>
      </c>
      <c r="C2906" s="12" t="str">
        <f>VLOOKUP(B2906,'Insumos e Serviços'!$A:$F,2,0)</f>
        <v>SINAPI</v>
      </c>
      <c r="D2906" s="13" t="str">
        <f>VLOOKUP(B2906,'Insumos e Serviços'!$A:$F,4,0)</f>
        <v>AUXILIAR DE ENCANADOR OU BOMBEIRO HIDRÁULICO COM ENCARGOS COMPLEMENTARES</v>
      </c>
      <c r="E2906" s="12" t="str">
        <f>VLOOKUP(B2906,'Insumos e Serviços'!$A:$F,5,0)</f>
        <v>H</v>
      </c>
      <c r="F2906" s="66">
        <v>8.6999999999999994E-2</v>
      </c>
      <c r="G2906" s="15">
        <f>VLOOKUP(B2906,'Insumos e Serviços'!$A:$F,6,0)</f>
        <v>17.78</v>
      </c>
      <c r="H2906" s="15">
        <f t="shared" ref="H2906:H2909" si="390">TRUNC(F2906*G2906,2)</f>
        <v>1.54</v>
      </c>
    </row>
    <row r="2907" spans="1:8" x14ac:dyDescent="0.2">
      <c r="A2907" s="13" t="str">
        <f>VLOOKUP(B2907,'Insumos e Serviços'!$A:$F,3,0)</f>
        <v>Composição</v>
      </c>
      <c r="B2907" s="12" t="s">
        <v>3395</v>
      </c>
      <c r="C2907" s="12" t="str">
        <f>VLOOKUP(B2907,'Insumos e Serviços'!$A:$F,2,0)</f>
        <v>SINAPI</v>
      </c>
      <c r="D2907" s="13" t="str">
        <f>VLOOKUP(B2907,'Insumos e Serviços'!$A:$F,4,0)</f>
        <v>ENCANADOR OU BOMBEIRO HIDRÁULICO COM ENCARGOS COMPLEMENTARES</v>
      </c>
      <c r="E2907" s="12" t="str">
        <f>VLOOKUP(B2907,'Insumos e Serviços'!$A:$F,5,0)</f>
        <v>H</v>
      </c>
      <c r="F2907" s="66">
        <v>8.6999999999999994E-2</v>
      </c>
      <c r="G2907" s="15">
        <f>VLOOKUP(B2907,'Insumos e Serviços'!$A:$F,6,0)</f>
        <v>22.76</v>
      </c>
      <c r="H2907" s="15">
        <f t="shared" si="390"/>
        <v>1.98</v>
      </c>
    </row>
    <row r="2908" spans="1:8" ht="22.5" x14ac:dyDescent="0.2">
      <c r="A2908" s="13" t="str">
        <f>VLOOKUP(B2908,'Insumos e Serviços'!$A:$F,3,0)</f>
        <v>Insumo</v>
      </c>
      <c r="B2908" s="12" t="s">
        <v>3239</v>
      </c>
      <c r="C2908" s="12" t="str">
        <f>VLOOKUP(B2908,'Insumos e Serviços'!$A:$F,2,0)</f>
        <v>SINAPI</v>
      </c>
      <c r="D2908" s="13" t="str">
        <f>VLOOKUP(B2908,'Insumos e Serviços'!$A:$F,4,0)</f>
        <v>TUBO DE COBRE CLASSE "I", DN = 1 1/2 " (42 MM), PARA INSTALACOES INDUSTRIAIS DE ALTA PRESSAO E VAPOR</v>
      </c>
      <c r="E2908" s="12" t="str">
        <f>VLOOKUP(B2908,'Insumos e Serviços'!$A:$F,5,0)</f>
        <v>M</v>
      </c>
      <c r="F2908" s="66">
        <v>1.0210999999999999</v>
      </c>
      <c r="G2908" s="15">
        <f>VLOOKUP(B2908,'Insumos e Serviços'!$A:$F,6,0)</f>
        <v>201.51</v>
      </c>
      <c r="H2908" s="15">
        <f t="shared" si="390"/>
        <v>205.76</v>
      </c>
    </row>
    <row r="2909" spans="1:8" ht="57" thickBot="1" x14ac:dyDescent="0.25">
      <c r="A2909" s="13" t="str">
        <f>VLOOKUP(B2909,'Insumos e Serviços'!$A:$F,3,0)</f>
        <v>Insumo</v>
      </c>
      <c r="B2909" s="12" t="s">
        <v>2919</v>
      </c>
      <c r="C2909" s="12" t="str">
        <f>VLOOKUP(B2909,'Insumos e Serviços'!$A:$F,2,0)</f>
        <v>Próprio</v>
      </c>
      <c r="D2909" s="13" t="str">
        <f>VLOOKUP(B2909,'Insumos e Serviços'!$A:$F,4,0)</f>
        <v>Isolamento térmico flexível de espuma elastomérica, de célula fechada 1 1/2", com espessura minima de 19mm, tipo anti chamas e com resistência térmica acima de 100 ºC, incluindo suporte estruturado para fixação de abraçadeira metálica, com resistência mecânica e perfeita aderência e cobrimento do tubo, juntas colas e acabamento com fita de PVC conforme orientação do fabricante. Modelo de referência: Polipex - Isoline</v>
      </c>
      <c r="E2909" s="12" t="str">
        <f>VLOOKUP(B2909,'Insumos e Serviços'!$A:$F,5,0)</f>
        <v>m</v>
      </c>
      <c r="F2909" s="66">
        <v>1.0210999999999999</v>
      </c>
      <c r="G2909" s="15">
        <f>VLOOKUP(B2909,'Insumos e Serviços'!$A:$F,6,0)</f>
        <v>25.72</v>
      </c>
      <c r="H2909" s="15">
        <f t="shared" si="390"/>
        <v>26.26</v>
      </c>
    </row>
    <row r="2910" spans="1:8" ht="15" thickTop="1" x14ac:dyDescent="0.2">
      <c r="A2910" s="54"/>
      <c r="B2910" s="79"/>
      <c r="C2910" s="54"/>
      <c r="D2910" s="54"/>
      <c r="E2910" s="54"/>
      <c r="F2910" s="54"/>
      <c r="G2910" s="54"/>
      <c r="H2910" s="54"/>
    </row>
    <row r="2911" spans="1:8" ht="33.75" x14ac:dyDescent="0.2">
      <c r="A2911" s="68" t="s">
        <v>1901</v>
      </c>
      <c r="B2911" s="67" t="str">
        <f>VLOOKUP(A2911,'Orçamento Sintético'!$A:$H,2,0)</f>
        <v xml:space="preserve"> MPDFT0079 </v>
      </c>
      <c r="C2911" s="67" t="str">
        <f>VLOOKUP(A2911,'Orçamento Sintético'!$A:$H,3,0)</f>
        <v>Próprio</v>
      </c>
      <c r="D2911" s="68" t="str">
        <f>VLOOKUP(A2911,'Orçamento Sintético'!$A:$H,4,0)</f>
        <v>Tubo de dreno em PVC soldável 25mm, com isolamento térmico com espuma elastomérica, espessura mínima de 8mm. Modelo : Poliplex - Isoline ou similar equivalente</v>
      </c>
      <c r="E2911" s="67" t="str">
        <f>VLOOKUP(A2911,'Orçamento Sintético'!$A:$H,5,0)</f>
        <v>m</v>
      </c>
      <c r="F2911" s="113"/>
      <c r="G2911" s="114"/>
      <c r="H2911" s="116">
        <f>SUM(H2912:H2913)</f>
        <v>125.07000000000001</v>
      </c>
    </row>
    <row r="2912" spans="1:8" ht="45" x14ac:dyDescent="0.2">
      <c r="A2912" s="13" t="str">
        <f>VLOOKUP(B2912,'Insumos e Serviços'!$A:$F,3,0)</f>
        <v>Composição</v>
      </c>
      <c r="B2912" s="12" t="s">
        <v>691</v>
      </c>
      <c r="C2912" s="12" t="str">
        <f>VLOOKUP(B2912,'Insumos e Serviços'!$A:$F,2,0)</f>
        <v>SINAPI</v>
      </c>
      <c r="D2912" s="13" t="str">
        <f>VLOOKUP(B2912,'Insumos e Serviços'!$A:$F,4,0)</f>
        <v>(COMPOSIÇÃO REPRESENTATIVA) DO SERVIÇO DE INSTALAÇÃO DE TUBOS DE PVC, SOLDÁVEL, ÁGUA FRIA, DN 25 MM (INSTALADO EM RAMAL, SUB-RAMAL, RAMAL DE DISTRIBUIÇÃO OU PRUMADA), INCLUSIVE CONEXÕES, CORTES E FIXAÇÕES, PARA PRÉDIOS. AF_10/2015</v>
      </c>
      <c r="E2912" s="12" t="str">
        <f>VLOOKUP(B2912,'Insumos e Serviços'!$A:$F,5,0)</f>
        <v>M</v>
      </c>
      <c r="F2912" s="66">
        <v>1</v>
      </c>
      <c r="G2912" s="15">
        <f>VLOOKUP(B2912,'Insumos e Serviços'!$A:$F,6,0)</f>
        <v>39.200000000000003</v>
      </c>
      <c r="H2912" s="15">
        <f t="shared" ref="H2912:H2913" si="391">TRUNC(F2912*G2912,2)</f>
        <v>39.200000000000003</v>
      </c>
    </row>
    <row r="2913" spans="1:8" ht="34.5" thickBot="1" x14ac:dyDescent="0.25">
      <c r="A2913" s="13" t="str">
        <f>VLOOKUP(B2913,'Insumos e Serviços'!$A:$F,3,0)</f>
        <v>Insumo</v>
      </c>
      <c r="B2913" s="12" t="s">
        <v>3230</v>
      </c>
      <c r="C2913" s="12" t="str">
        <f>VLOOKUP(B2913,'Insumos e Serviços'!$A:$F,2,0)</f>
        <v>SINAPI</v>
      </c>
      <c r="D2913" s="13" t="str">
        <f>VLOOKUP(B2913,'Insumos e Serviços'!$A:$F,4,0)</f>
        <v>TUBO DE BORRACHA ELASTOMERICA FLEXIVEL, PRETA, PARA ISOLAMENTO TERMICO DE TUBULACAO, DN 1" (25 MM), E= 32 MM, COEFICIENTE DE CONDUTIVIDADE TERMICA 0,036W/mK, VAPOR DE AGUA MAIOR OU IGUAL A 10.000</v>
      </c>
      <c r="E2913" s="12" t="str">
        <f>VLOOKUP(B2913,'Insumos e Serviços'!$A:$F,5,0)</f>
        <v>M</v>
      </c>
      <c r="F2913" s="66">
        <v>1.05</v>
      </c>
      <c r="G2913" s="15">
        <f>VLOOKUP(B2913,'Insumos e Serviços'!$A:$F,6,0)</f>
        <v>81.790000000000006</v>
      </c>
      <c r="H2913" s="15">
        <f t="shared" si="391"/>
        <v>85.87</v>
      </c>
    </row>
    <row r="2914" spans="1:8" ht="15" thickTop="1" x14ac:dyDescent="0.2">
      <c r="A2914" s="54"/>
      <c r="B2914" s="79"/>
      <c r="C2914" s="54"/>
      <c r="D2914" s="54"/>
      <c r="E2914" s="54"/>
      <c r="F2914" s="54"/>
      <c r="G2914" s="54"/>
      <c r="H2914" s="54"/>
    </row>
    <row r="2915" spans="1:8" ht="33.75" x14ac:dyDescent="0.2">
      <c r="A2915" s="68" t="s">
        <v>1904</v>
      </c>
      <c r="B2915" s="67" t="str">
        <f>VLOOKUP(A2915,'Orçamento Sintético'!$A:$H,2,0)</f>
        <v xml:space="preserve"> MPDFT0080 </v>
      </c>
      <c r="C2915" s="67" t="str">
        <f>VLOOKUP(A2915,'Orçamento Sintético'!$A:$H,3,0)</f>
        <v>Próprio</v>
      </c>
      <c r="D2915" s="68" t="str">
        <f>VLOOKUP(A2915,'Orçamento Sintético'!$A:$H,4,0)</f>
        <v>Tubo de dreno em PVC soldável 32mm, com isolamento térmico com espuma elastomérica, espessura mínima de 8mm. Modelo : Poliplex - Isoline ou similar equivalente</v>
      </c>
      <c r="E2915" s="67" t="str">
        <f>VLOOKUP(A2915,'Orçamento Sintético'!$A:$H,5,0)</f>
        <v>m</v>
      </c>
      <c r="F2915" s="113"/>
      <c r="G2915" s="114"/>
      <c r="H2915" s="116">
        <f>SUM(H2916:H2917)</f>
        <v>136.67000000000002</v>
      </c>
    </row>
    <row r="2916" spans="1:8" ht="45" x14ac:dyDescent="0.2">
      <c r="A2916" s="13" t="str">
        <f>VLOOKUP(B2916,'Insumos e Serviços'!$A:$F,3,0)</f>
        <v>Composição</v>
      </c>
      <c r="B2916" s="12" t="s">
        <v>688</v>
      </c>
      <c r="C2916" s="12" t="str">
        <f>VLOOKUP(B2916,'Insumos e Serviços'!$A:$F,2,0)</f>
        <v>SINAPI</v>
      </c>
      <c r="D2916" s="13" t="str">
        <f>VLOOKUP(B2916,'Insumos e Serviços'!$A:$F,4,0)</f>
        <v>(COMPOSIÇÃO REPRESENTATIVA) DO SERVIÇO DE INSTALAÇÃO TUBOS DE PVC, SOLDÁVEL, ÁGUA FRIA, DN 32 MM (INSTALADO EM RAMAL, SUB-RAMAL, RAMAL DE DISTRIBUIÇÃO OU PRUMADA), INCLUSIVE CONEXÕES, CORTES E FIXAÇÕES, PARA PRÉDIOS. AF_10/2015</v>
      </c>
      <c r="E2916" s="12" t="str">
        <f>VLOOKUP(B2916,'Insumos e Serviços'!$A:$F,5,0)</f>
        <v>M</v>
      </c>
      <c r="F2916" s="66">
        <v>1</v>
      </c>
      <c r="G2916" s="15">
        <f>VLOOKUP(B2916,'Insumos e Serviços'!$A:$F,6,0)</f>
        <v>27.86</v>
      </c>
      <c r="H2916" s="15">
        <f t="shared" ref="H2916:H2917" si="392">TRUNC(F2916*G2916,2)</f>
        <v>27.86</v>
      </c>
    </row>
    <row r="2917" spans="1:8" ht="34.5" thickBot="1" x14ac:dyDescent="0.25">
      <c r="A2917" s="13" t="str">
        <f>VLOOKUP(B2917,'Insumos e Serviços'!$A:$F,3,0)</f>
        <v>Insumo</v>
      </c>
      <c r="B2917" s="12" t="s">
        <v>2895</v>
      </c>
      <c r="C2917" s="12" t="str">
        <f>VLOOKUP(B2917,'Insumos e Serviços'!$A:$F,2,0)</f>
        <v>SINAPI</v>
      </c>
      <c r="D2917" s="13" t="str">
        <f>VLOOKUP(B2917,'Insumos e Serviços'!$A:$F,4,0)</f>
        <v>TUBO DE BORRACHA ELASTOMERICA FLEXIVEL, PRETA, PARA ISOLAMENTO TERMICO DE TUBULACAO, DN 1 3/8" (35 MM), E= 32 MM, COEFICIENTE DE CONDUTIVIDADE TERMICA 0,036W/mK, VAPOR DE AGUA MAIOR OU IGUAL A 10.000</v>
      </c>
      <c r="E2917" s="12" t="str">
        <f>VLOOKUP(B2917,'Insumos e Serviços'!$A:$F,5,0)</f>
        <v>M</v>
      </c>
      <c r="F2917" s="66">
        <v>1.05</v>
      </c>
      <c r="G2917" s="15">
        <f>VLOOKUP(B2917,'Insumos e Serviços'!$A:$F,6,0)</f>
        <v>103.63</v>
      </c>
      <c r="H2917" s="15">
        <f t="shared" si="392"/>
        <v>108.81</v>
      </c>
    </row>
    <row r="2918" spans="1:8" ht="15" thickTop="1" x14ac:dyDescent="0.2">
      <c r="A2918" s="54"/>
      <c r="B2918" s="79"/>
      <c r="C2918" s="54"/>
      <c r="D2918" s="54"/>
      <c r="E2918" s="54"/>
      <c r="F2918" s="54"/>
      <c r="G2918" s="54"/>
      <c r="H2918" s="54"/>
    </row>
    <row r="2919" spans="1:8" ht="33.75" x14ac:dyDescent="0.2">
      <c r="A2919" s="68" t="s">
        <v>1907</v>
      </c>
      <c r="B2919" s="67" t="str">
        <f>VLOOKUP(A2919,'Orçamento Sintético'!$A:$H,2,0)</f>
        <v xml:space="preserve"> MPDFT0081 </v>
      </c>
      <c r="C2919" s="67" t="str">
        <f>VLOOKUP(A2919,'Orçamento Sintético'!$A:$H,3,0)</f>
        <v>Próprio</v>
      </c>
      <c r="D2919" s="68" t="str">
        <f>VLOOKUP(A2919,'Orçamento Sintético'!$A:$H,4,0)</f>
        <v>Tubo de dreno em PVC soldável 40mm, com isolamento térmico com espuma elastomérica, espessura mínima de 8mm. Modelo : Poliplex - Isoline ou similar equivalente</v>
      </c>
      <c r="E2919" s="67" t="str">
        <f>VLOOKUP(A2919,'Orçamento Sintético'!$A:$H,5,0)</f>
        <v>m</v>
      </c>
      <c r="F2919" s="113"/>
      <c r="G2919" s="114"/>
      <c r="H2919" s="116">
        <f>SUM(H2920:H2921)</f>
        <v>156.05000000000001</v>
      </c>
    </row>
    <row r="2920" spans="1:8" ht="33.75" x14ac:dyDescent="0.2">
      <c r="A2920" s="13" t="str">
        <f>VLOOKUP(B2920,'Insumos e Serviços'!$A:$F,3,0)</f>
        <v>Composição</v>
      </c>
      <c r="B2920" s="12" t="s">
        <v>685</v>
      </c>
      <c r="C2920" s="12" t="str">
        <f>VLOOKUP(B2920,'Insumos e Serviços'!$A:$F,2,0)</f>
        <v>SINAPI</v>
      </c>
      <c r="D2920" s="13" t="str">
        <f>VLOOKUP(B2920,'Insumos e Serviços'!$A:$F,4,0)</f>
        <v>(COMPOSIÇÃO REPRESENTATIVA) DO SERVIÇO DE INSTALAÇÃO DE TUBOS DE PVC, SOLDÁVEL, ÁGUA FRIA, DN 40 MM (INSTALADO EM PRUMADA), INCLUSIVE CONEXÕES, CORTES E FIXAÇÕES, PARA PRÉDIOS. AF_10/2015</v>
      </c>
      <c r="E2920" s="12" t="str">
        <f>VLOOKUP(B2920,'Insumos e Serviços'!$A:$F,5,0)</f>
        <v>M</v>
      </c>
      <c r="F2920" s="66">
        <v>1</v>
      </c>
      <c r="G2920" s="15">
        <f>VLOOKUP(B2920,'Insumos e Serviços'!$A:$F,6,0)</f>
        <v>31.87</v>
      </c>
      <c r="H2920" s="15">
        <f t="shared" ref="H2920:H2921" si="393">TRUNC(F2920*G2920,2)</f>
        <v>31.87</v>
      </c>
    </row>
    <row r="2921" spans="1:8" ht="34.5" thickBot="1" x14ac:dyDescent="0.25">
      <c r="A2921" s="13" t="str">
        <f>VLOOKUP(B2921,'Insumos e Serviços'!$A:$F,3,0)</f>
        <v>Insumo</v>
      </c>
      <c r="B2921" s="12" t="s">
        <v>3148</v>
      </c>
      <c r="C2921" s="12" t="str">
        <f>VLOOKUP(B2921,'Insumos e Serviços'!$A:$F,2,0)</f>
        <v>SINAPI</v>
      </c>
      <c r="D2921" s="13" t="str">
        <f>VLOOKUP(B2921,'Insumos e Serviços'!$A:$F,4,0)</f>
        <v>TUBO DE BORRACHA ELASTOMERICA FLEXIVEL, PRETA, PARA ISOLAMENTO TERMICO DE TUBULACAO, DN 1 5/8" (42 MM), E= 32 MM, COEFICIENTE DE CONDUTIVIDADE TERMICA 0,036W/mK, VAPOR DE AGUA MAIOR OU IGUAL A 10.000</v>
      </c>
      <c r="E2921" s="12" t="str">
        <f>VLOOKUP(B2921,'Insumos e Serviços'!$A:$F,5,0)</f>
        <v>M</v>
      </c>
      <c r="F2921" s="66">
        <v>1.05</v>
      </c>
      <c r="G2921" s="15">
        <f>VLOOKUP(B2921,'Insumos e Serviços'!$A:$F,6,0)</f>
        <v>118.27</v>
      </c>
      <c r="H2921" s="15">
        <f t="shared" si="393"/>
        <v>124.18</v>
      </c>
    </row>
    <row r="2922" spans="1:8" ht="15" thickTop="1" x14ac:dyDescent="0.2">
      <c r="A2922" s="54"/>
      <c r="B2922" s="79"/>
      <c r="C2922" s="54"/>
      <c r="D2922" s="54"/>
      <c r="E2922" s="54"/>
      <c r="F2922" s="54"/>
      <c r="G2922" s="54"/>
      <c r="H2922" s="54"/>
    </row>
    <row r="2923" spans="1:8" ht="33.75" x14ac:dyDescent="0.2">
      <c r="A2923" s="68" t="s">
        <v>1910</v>
      </c>
      <c r="B2923" s="67" t="str">
        <f>VLOOKUP(A2923,'Orçamento Sintético'!$A:$H,2,0)</f>
        <v xml:space="preserve"> MPDFT0082 </v>
      </c>
      <c r="C2923" s="67" t="str">
        <f>VLOOKUP(A2923,'Orçamento Sintético'!$A:$H,3,0)</f>
        <v>Próprio</v>
      </c>
      <c r="D2923" s="68" t="str">
        <f>VLOOKUP(A2923,'Orçamento Sintético'!$A:$H,4,0)</f>
        <v>Tubo de dreno em PVC soldável 50mm, com isolamento térmico com espuma elastomérica, espessura mínima de 8mm. Modelo : Poliplex - Isoline ou similar equivalente</v>
      </c>
      <c r="E2923" s="67" t="str">
        <f>VLOOKUP(A2923,'Orçamento Sintético'!$A:$H,5,0)</f>
        <v>m</v>
      </c>
      <c r="F2923" s="113"/>
      <c r="G2923" s="114"/>
      <c r="H2923" s="116">
        <f>SUM(H2924:H2925)</f>
        <v>189.01999999999998</v>
      </c>
    </row>
    <row r="2924" spans="1:8" ht="33.75" x14ac:dyDescent="0.2">
      <c r="A2924" s="13" t="str">
        <f>VLOOKUP(B2924,'Insumos e Serviços'!$A:$F,3,0)</f>
        <v>Composição</v>
      </c>
      <c r="B2924" s="12" t="s">
        <v>679</v>
      </c>
      <c r="C2924" s="12" t="str">
        <f>VLOOKUP(B2924,'Insumos e Serviços'!$A:$F,2,0)</f>
        <v>SINAPI</v>
      </c>
      <c r="D2924" s="13" t="str">
        <f>VLOOKUP(B2924,'Insumos e Serviços'!$A:$F,4,0)</f>
        <v>(COMPOSIÇÃO REPRESENTATIVA) DO SERVIÇO DE INSTALAÇÃO DE TUBOS DE PVC, SOLDÁVEL, ÁGUA FRIA, DN 50 MM (INSTALADO EM PRUMADA), INCLUSIVE CONEXÕES, CORTES E FIXAÇÕES, PARA PRÉDIOS. AF_10/2015</v>
      </c>
      <c r="E2924" s="12" t="str">
        <f>VLOOKUP(B2924,'Insumos e Serviços'!$A:$F,5,0)</f>
        <v>M</v>
      </c>
      <c r="F2924" s="66">
        <v>1</v>
      </c>
      <c r="G2924" s="15">
        <f>VLOOKUP(B2924,'Insumos e Serviços'!$A:$F,6,0)</f>
        <v>40.42</v>
      </c>
      <c r="H2924" s="15">
        <f t="shared" ref="H2924:H2925" si="394">TRUNC(F2924*G2924,2)</f>
        <v>40.42</v>
      </c>
    </row>
    <row r="2925" spans="1:8" ht="34.5" thickBot="1" x14ac:dyDescent="0.25">
      <c r="A2925" s="13" t="str">
        <f>VLOOKUP(B2925,'Insumos e Serviços'!$A:$F,3,0)</f>
        <v>Insumo</v>
      </c>
      <c r="B2925" s="12" t="s">
        <v>3171</v>
      </c>
      <c r="C2925" s="12" t="str">
        <f>VLOOKUP(B2925,'Insumos e Serviços'!$A:$F,2,0)</f>
        <v>SINAPI</v>
      </c>
      <c r="D2925" s="13" t="str">
        <f>VLOOKUP(B2925,'Insumos e Serviços'!$A:$F,4,0)</f>
        <v>TUBO DE BORRACHA ELASTOMERICA FLEXIVEL, PRETA, PARA ISOLAMENTO TERMICO DE TUBULACAO, DN 2 1/8" (54 MM), E= 32 MM, COEFICIENTE DE CONDUTIVIDADE TERMICA 0,036W/mK, VAPOR DE AGUA MAIOR OU IGUAL A 10.000</v>
      </c>
      <c r="E2925" s="12" t="str">
        <f>VLOOKUP(B2925,'Insumos e Serviços'!$A:$F,5,0)</f>
        <v>M</v>
      </c>
      <c r="F2925" s="66">
        <v>1.05</v>
      </c>
      <c r="G2925" s="15">
        <f>VLOOKUP(B2925,'Insumos e Serviços'!$A:$F,6,0)</f>
        <v>141.53</v>
      </c>
      <c r="H2925" s="15">
        <f t="shared" si="394"/>
        <v>148.6</v>
      </c>
    </row>
    <row r="2926" spans="1:8" ht="15" thickTop="1" x14ac:dyDescent="0.2">
      <c r="A2926" s="54"/>
      <c r="B2926" s="79"/>
      <c r="C2926" s="54"/>
      <c r="D2926" s="54"/>
      <c r="E2926" s="54"/>
      <c r="F2926" s="54"/>
      <c r="G2926" s="54"/>
      <c r="H2926" s="54"/>
    </row>
    <row r="2927" spans="1:8" ht="45" x14ac:dyDescent="0.2">
      <c r="A2927" s="68" t="s">
        <v>1913</v>
      </c>
      <c r="B2927" s="67" t="str">
        <f>VLOOKUP(A2927,'Orçamento Sintético'!$A:$H,2,0)</f>
        <v xml:space="preserve"> MPDFT0083 </v>
      </c>
      <c r="C2927" s="67" t="str">
        <f>VLOOKUP(A2927,'Orçamento Sintético'!$A:$H,3,0)</f>
        <v>Próprio</v>
      </c>
      <c r="D2927" s="68" t="str">
        <f>VLOOKUP(A2927,'Orçamento Sintético'!$A:$H,4,0)</f>
        <v>Tubos de ramificação (refnet) em cobre fabricado/aprovado pelo fabricante dos equipamentos do sistema VRF, para as linhas de líquido e de gás, para unidades internas abaixo de 20.000 kcal/h. Modelo de referência: Daikin -KHRP26A22T ou similar equivalente.</v>
      </c>
      <c r="E2927" s="67" t="str">
        <f>VLOOKUP(A2927,'Orçamento Sintético'!$A:$H,5,0)</f>
        <v>un</v>
      </c>
      <c r="F2927" s="113"/>
      <c r="G2927" s="114"/>
      <c r="H2927" s="116">
        <f>SUM(H2928:H2930)</f>
        <v>279.58</v>
      </c>
    </row>
    <row r="2928" spans="1:8" x14ac:dyDescent="0.2">
      <c r="A2928" s="13" t="str">
        <f>VLOOKUP(B2928,'Insumos e Serviços'!$A:$F,3,0)</f>
        <v>Composição</v>
      </c>
      <c r="B2928" s="12" t="s">
        <v>3393</v>
      </c>
      <c r="C2928" s="12" t="str">
        <f>VLOOKUP(B2928,'Insumos e Serviços'!$A:$F,2,0)</f>
        <v>SINAPI</v>
      </c>
      <c r="D2928" s="13" t="str">
        <f>VLOOKUP(B2928,'Insumos e Serviços'!$A:$F,4,0)</f>
        <v>AUXILIAR DE ENCANADOR OU BOMBEIRO HIDRÁULICO COM ENCARGOS COMPLEMENTARES</v>
      </c>
      <c r="E2928" s="12" t="str">
        <f>VLOOKUP(B2928,'Insumos e Serviços'!$A:$F,5,0)</f>
        <v>H</v>
      </c>
      <c r="F2928" s="66">
        <v>0.20599999999999999</v>
      </c>
      <c r="G2928" s="15">
        <f>VLOOKUP(B2928,'Insumos e Serviços'!$A:$F,6,0)</f>
        <v>17.78</v>
      </c>
      <c r="H2928" s="15">
        <f t="shared" ref="H2928:H2930" si="395">TRUNC(F2928*G2928,2)</f>
        <v>3.66</v>
      </c>
    </row>
    <row r="2929" spans="1:8" x14ac:dyDescent="0.2">
      <c r="A2929" s="13" t="str">
        <f>VLOOKUP(B2929,'Insumos e Serviços'!$A:$F,3,0)</f>
        <v>Composição</v>
      </c>
      <c r="B2929" s="12" t="s">
        <v>3395</v>
      </c>
      <c r="C2929" s="12" t="str">
        <f>VLOOKUP(B2929,'Insumos e Serviços'!$A:$F,2,0)</f>
        <v>SINAPI</v>
      </c>
      <c r="D2929" s="13" t="str">
        <f>VLOOKUP(B2929,'Insumos e Serviços'!$A:$F,4,0)</f>
        <v>ENCANADOR OU BOMBEIRO HIDRÁULICO COM ENCARGOS COMPLEMENTARES</v>
      </c>
      <c r="E2929" s="12" t="str">
        <f>VLOOKUP(B2929,'Insumos e Serviços'!$A:$F,5,0)</f>
        <v>H</v>
      </c>
      <c r="F2929" s="66">
        <v>0.20599999999999999</v>
      </c>
      <c r="G2929" s="15">
        <f>VLOOKUP(B2929,'Insumos e Serviços'!$A:$F,6,0)</f>
        <v>22.76</v>
      </c>
      <c r="H2929" s="15">
        <f t="shared" si="395"/>
        <v>4.68</v>
      </c>
    </row>
    <row r="2930" spans="1:8" ht="34.5" thickBot="1" x14ac:dyDescent="0.25">
      <c r="A2930" s="13" t="str">
        <f>VLOOKUP(B2930,'Insumos e Serviços'!$A:$F,3,0)</f>
        <v>Insumo</v>
      </c>
      <c r="B2930" s="12" t="s">
        <v>3003</v>
      </c>
      <c r="C2930" s="12" t="str">
        <f>VLOOKUP(B2930,'Insumos e Serviços'!$A:$F,2,0)</f>
        <v>Próprio</v>
      </c>
      <c r="D2930" s="13" t="str">
        <f>VLOOKUP(B2930,'Insumos e Serviços'!$A:$F,4,0)</f>
        <v>Tubos de ramificação (refnet) em cobre fabricado/aprovado pelo fabricante dos equipamentos do sistema VRF, para as linhas de líquido e de gás, para unidades internas abaixo de 20.000 kcal/h. Modelo de referência: Daikin -KHRP26A22T</v>
      </c>
      <c r="E2930" s="12" t="str">
        <f>VLOOKUP(B2930,'Insumos e Serviços'!$A:$F,5,0)</f>
        <v>un</v>
      </c>
      <c r="F2930" s="66">
        <v>1</v>
      </c>
      <c r="G2930" s="15">
        <f>VLOOKUP(B2930,'Insumos e Serviços'!$A:$F,6,0)</f>
        <v>271.24</v>
      </c>
      <c r="H2930" s="15">
        <f t="shared" si="395"/>
        <v>271.24</v>
      </c>
    </row>
    <row r="2931" spans="1:8" ht="15" thickTop="1" x14ac:dyDescent="0.2">
      <c r="A2931" s="54"/>
      <c r="B2931" s="79"/>
      <c r="C2931" s="54"/>
      <c r="D2931" s="54"/>
      <c r="E2931" s="54"/>
      <c r="F2931" s="54"/>
      <c r="G2931" s="54"/>
      <c r="H2931" s="54"/>
    </row>
    <row r="2932" spans="1:8" ht="45" x14ac:dyDescent="0.2">
      <c r="A2932" s="68" t="s">
        <v>1916</v>
      </c>
      <c r="B2932" s="67" t="str">
        <f>VLOOKUP(A2932,'Orçamento Sintético'!$A:$H,2,0)</f>
        <v xml:space="preserve"> MPDFT0084 </v>
      </c>
      <c r="C2932" s="67" t="str">
        <f>VLOOKUP(A2932,'Orçamento Sintético'!$A:$H,3,0)</f>
        <v>Próprio</v>
      </c>
      <c r="D2932" s="68" t="str">
        <f>VLOOKUP(A2932,'Orçamento Sintético'!$A:$H,4,0)</f>
        <v>Tubos de ramificação (refnet) em cobre fabricado/aprovado pelo fabricante dos equipamentos do sistema VRF, para as linhas de líquido e de gás, para unidades internas abaixo de 29.000 kcal/h. Modelo de referência: Daikin -KHRP26A33T ou similar equivalente.</v>
      </c>
      <c r="E2932" s="67" t="str">
        <f>VLOOKUP(A2932,'Orçamento Sintético'!$A:$H,5,0)</f>
        <v>un</v>
      </c>
      <c r="F2932" s="113"/>
      <c r="G2932" s="114"/>
      <c r="H2932" s="116">
        <f>SUM(H2933:H2935)</f>
        <v>290.01</v>
      </c>
    </row>
    <row r="2933" spans="1:8" x14ac:dyDescent="0.2">
      <c r="A2933" s="13" t="str">
        <f>VLOOKUP(B2933,'Insumos e Serviços'!$A:$F,3,0)</f>
        <v>Composição</v>
      </c>
      <c r="B2933" s="12" t="s">
        <v>3393</v>
      </c>
      <c r="C2933" s="12" t="str">
        <f>VLOOKUP(B2933,'Insumos e Serviços'!$A:$F,2,0)</f>
        <v>SINAPI</v>
      </c>
      <c r="D2933" s="13" t="str">
        <f>VLOOKUP(B2933,'Insumos e Serviços'!$A:$F,4,0)</f>
        <v>AUXILIAR DE ENCANADOR OU BOMBEIRO HIDRÁULICO COM ENCARGOS COMPLEMENTARES</v>
      </c>
      <c r="E2933" s="12" t="str">
        <f>VLOOKUP(B2933,'Insumos e Serviços'!$A:$F,5,0)</f>
        <v>H</v>
      </c>
      <c r="F2933" s="66">
        <v>0.20599999999999999</v>
      </c>
      <c r="G2933" s="15">
        <f>VLOOKUP(B2933,'Insumos e Serviços'!$A:$F,6,0)</f>
        <v>17.78</v>
      </c>
      <c r="H2933" s="15">
        <f t="shared" ref="H2933:H2935" si="396">TRUNC(F2933*G2933,2)</f>
        <v>3.66</v>
      </c>
    </row>
    <row r="2934" spans="1:8" x14ac:dyDescent="0.2">
      <c r="A2934" s="13" t="str">
        <f>VLOOKUP(B2934,'Insumos e Serviços'!$A:$F,3,0)</f>
        <v>Composição</v>
      </c>
      <c r="B2934" s="12" t="s">
        <v>3395</v>
      </c>
      <c r="C2934" s="12" t="str">
        <f>VLOOKUP(B2934,'Insumos e Serviços'!$A:$F,2,0)</f>
        <v>SINAPI</v>
      </c>
      <c r="D2934" s="13" t="str">
        <f>VLOOKUP(B2934,'Insumos e Serviços'!$A:$F,4,0)</f>
        <v>ENCANADOR OU BOMBEIRO HIDRÁULICO COM ENCARGOS COMPLEMENTARES</v>
      </c>
      <c r="E2934" s="12" t="str">
        <f>VLOOKUP(B2934,'Insumos e Serviços'!$A:$F,5,0)</f>
        <v>H</v>
      </c>
      <c r="F2934" s="66">
        <v>0.20599999999999999</v>
      </c>
      <c r="G2934" s="15">
        <f>VLOOKUP(B2934,'Insumos e Serviços'!$A:$F,6,0)</f>
        <v>22.76</v>
      </c>
      <c r="H2934" s="15">
        <f t="shared" si="396"/>
        <v>4.68</v>
      </c>
    </row>
    <row r="2935" spans="1:8" ht="34.5" thickBot="1" x14ac:dyDescent="0.25">
      <c r="A2935" s="13" t="str">
        <f>VLOOKUP(B2935,'Insumos e Serviços'!$A:$F,3,0)</f>
        <v>Insumo</v>
      </c>
      <c r="B2935" s="12" t="s">
        <v>2981</v>
      </c>
      <c r="C2935" s="12" t="str">
        <f>VLOOKUP(B2935,'Insumos e Serviços'!$A:$F,2,0)</f>
        <v>Próprio</v>
      </c>
      <c r="D2935" s="13" t="str">
        <f>VLOOKUP(B2935,'Insumos e Serviços'!$A:$F,4,0)</f>
        <v>Tubos de ramificação (refnet) em cobre fabricado/aprovado pelo fabricante dos equipamentos do sistema VRF, para as linhas de líquido e de gás, para unidades internas abaixo de 29.000 kcal/h. Modelo de referência: Daikin -KHRP26A33T</v>
      </c>
      <c r="E2935" s="12" t="str">
        <f>VLOOKUP(B2935,'Insumos e Serviços'!$A:$F,5,0)</f>
        <v>un</v>
      </c>
      <c r="F2935" s="66">
        <v>1</v>
      </c>
      <c r="G2935" s="15">
        <f>VLOOKUP(B2935,'Insumos e Serviços'!$A:$F,6,0)</f>
        <v>281.67</v>
      </c>
      <c r="H2935" s="15">
        <f t="shared" si="396"/>
        <v>281.67</v>
      </c>
    </row>
    <row r="2936" spans="1:8" ht="15" thickTop="1" x14ac:dyDescent="0.2">
      <c r="A2936" s="54"/>
      <c r="B2936" s="79"/>
      <c r="C2936" s="54"/>
      <c r="D2936" s="54"/>
      <c r="E2936" s="54"/>
      <c r="F2936" s="54"/>
      <c r="G2936" s="54"/>
      <c r="H2936" s="54"/>
    </row>
    <row r="2937" spans="1:8" ht="45" x14ac:dyDescent="0.2">
      <c r="A2937" s="68" t="s">
        <v>1919</v>
      </c>
      <c r="B2937" s="67" t="str">
        <f>VLOOKUP(A2937,'Orçamento Sintético'!$A:$H,2,0)</f>
        <v xml:space="preserve"> MPDFT0085 </v>
      </c>
      <c r="C2937" s="67" t="str">
        <f>VLOOKUP(A2937,'Orçamento Sintético'!$A:$H,3,0)</f>
        <v>Próprio</v>
      </c>
      <c r="D2937" s="68" t="str">
        <f>VLOOKUP(A2937,'Orçamento Sintético'!$A:$H,4,0)</f>
        <v>Tubos de ramificação (refnet) em cobre fabricado/aprovado pelo fabricante dos equipamentos do sistema VRF, para as linhas de líquido e de gás, para unidades internas abaixo de 64.000 kcal/h. Modelo de referência: Daikin -KHRP26A72T ou similar equivalente.</v>
      </c>
      <c r="E2937" s="67" t="str">
        <f>VLOOKUP(A2937,'Orçamento Sintético'!$A:$H,5,0)</f>
        <v>un</v>
      </c>
      <c r="F2937" s="113"/>
      <c r="G2937" s="114"/>
      <c r="H2937" s="116">
        <f>SUM(H2938:H2940)</f>
        <v>446.48999999999995</v>
      </c>
    </row>
    <row r="2938" spans="1:8" x14ac:dyDescent="0.2">
      <c r="A2938" s="13" t="str">
        <f>VLOOKUP(B2938,'Insumos e Serviços'!$A:$F,3,0)</f>
        <v>Composição</v>
      </c>
      <c r="B2938" s="12" t="s">
        <v>3393</v>
      </c>
      <c r="C2938" s="12" t="str">
        <f>VLOOKUP(B2938,'Insumos e Serviços'!$A:$F,2,0)</f>
        <v>SINAPI</v>
      </c>
      <c r="D2938" s="13" t="str">
        <f>VLOOKUP(B2938,'Insumos e Serviços'!$A:$F,4,0)</f>
        <v>AUXILIAR DE ENCANADOR OU BOMBEIRO HIDRÁULICO COM ENCARGOS COMPLEMENTARES</v>
      </c>
      <c r="E2938" s="12" t="str">
        <f>VLOOKUP(B2938,'Insumos e Serviços'!$A:$F,5,0)</f>
        <v>H</v>
      </c>
      <c r="F2938" s="66">
        <v>0.20599999999999999</v>
      </c>
      <c r="G2938" s="15">
        <f>VLOOKUP(B2938,'Insumos e Serviços'!$A:$F,6,0)</f>
        <v>17.78</v>
      </c>
      <c r="H2938" s="15">
        <f t="shared" ref="H2938:H2940" si="397">TRUNC(F2938*G2938,2)</f>
        <v>3.66</v>
      </c>
    </row>
    <row r="2939" spans="1:8" x14ac:dyDescent="0.2">
      <c r="A2939" s="13" t="str">
        <f>VLOOKUP(B2939,'Insumos e Serviços'!$A:$F,3,0)</f>
        <v>Composição</v>
      </c>
      <c r="B2939" s="12" t="s">
        <v>3395</v>
      </c>
      <c r="C2939" s="12" t="str">
        <f>VLOOKUP(B2939,'Insumos e Serviços'!$A:$F,2,0)</f>
        <v>SINAPI</v>
      </c>
      <c r="D2939" s="13" t="str">
        <f>VLOOKUP(B2939,'Insumos e Serviços'!$A:$F,4,0)</f>
        <v>ENCANADOR OU BOMBEIRO HIDRÁULICO COM ENCARGOS COMPLEMENTARES</v>
      </c>
      <c r="E2939" s="12" t="str">
        <f>VLOOKUP(B2939,'Insumos e Serviços'!$A:$F,5,0)</f>
        <v>H</v>
      </c>
      <c r="F2939" s="66">
        <v>0.20599999999999999</v>
      </c>
      <c r="G2939" s="15">
        <f>VLOOKUP(B2939,'Insumos e Serviços'!$A:$F,6,0)</f>
        <v>22.76</v>
      </c>
      <c r="H2939" s="15">
        <f t="shared" si="397"/>
        <v>4.68</v>
      </c>
    </row>
    <row r="2940" spans="1:8" ht="34.5" thickBot="1" x14ac:dyDescent="0.25">
      <c r="A2940" s="13" t="str">
        <f>VLOOKUP(B2940,'Insumos e Serviços'!$A:$F,3,0)</f>
        <v>Insumo</v>
      </c>
      <c r="B2940" s="12" t="s">
        <v>3177</v>
      </c>
      <c r="C2940" s="12" t="str">
        <f>VLOOKUP(B2940,'Insumos e Serviços'!$A:$F,2,0)</f>
        <v>Próprio</v>
      </c>
      <c r="D2940" s="13" t="str">
        <f>VLOOKUP(B2940,'Insumos e Serviços'!$A:$F,4,0)</f>
        <v>Tubos de ramificação (refnet) em cobre fabricado/aprovado pelo fabricante dos equipamentos do sistema VRF, para as linhas de líquido e de gás, para unidades internas abaixo de 64.000 kcal/h. Modelo de referência: Daikin -KHRP26A72T</v>
      </c>
      <c r="E2940" s="12" t="str">
        <f>VLOOKUP(B2940,'Insumos e Serviços'!$A:$F,5,0)</f>
        <v>un</v>
      </c>
      <c r="F2940" s="66">
        <v>1</v>
      </c>
      <c r="G2940" s="15">
        <f>VLOOKUP(B2940,'Insumos e Serviços'!$A:$F,6,0)</f>
        <v>438.15</v>
      </c>
      <c r="H2940" s="15">
        <f t="shared" si="397"/>
        <v>438.15</v>
      </c>
    </row>
    <row r="2941" spans="1:8" ht="15" thickTop="1" x14ac:dyDescent="0.2">
      <c r="A2941" s="54"/>
      <c r="B2941" s="79"/>
      <c r="C2941" s="54"/>
      <c r="D2941" s="54"/>
      <c r="E2941" s="54"/>
      <c r="F2941" s="54"/>
      <c r="G2941" s="54"/>
      <c r="H2941" s="54"/>
    </row>
    <row r="2942" spans="1:8" ht="45" x14ac:dyDescent="0.2">
      <c r="A2942" s="68" t="s">
        <v>1922</v>
      </c>
      <c r="B2942" s="67" t="str">
        <f>VLOOKUP(A2942,'Orçamento Sintético'!$A:$H,2,0)</f>
        <v xml:space="preserve"> MPDFT0087 </v>
      </c>
      <c r="C2942" s="67" t="str">
        <f>VLOOKUP(A2942,'Orçamento Sintético'!$A:$H,3,0)</f>
        <v>Próprio</v>
      </c>
      <c r="D2942" s="68" t="str">
        <f>VLOOKUP(A2942,'Orçamento Sintético'!$A:$H,4,0)</f>
        <v>Tubos de ramificação (refnet) em cobre fabricado/aprovado pelo fabricante dos equipamentos do sistema VRF, para as linhas de líquido e de gás, para unidades internas acima de 64.000 kcal/h, incluindo  redução. Modelo de referência: Daikin - KHRP26A73T +KHRP26M73TP ou similar equivalente.</v>
      </c>
      <c r="E2942" s="67" t="str">
        <f>VLOOKUP(A2942,'Orçamento Sintético'!$A:$H,5,0)</f>
        <v>un</v>
      </c>
      <c r="F2942" s="113"/>
      <c r="G2942" s="114"/>
      <c r="H2942" s="116">
        <f>SUM(H2943:H2945)</f>
        <v>1082.8599999999999</v>
      </c>
    </row>
    <row r="2943" spans="1:8" x14ac:dyDescent="0.2">
      <c r="A2943" s="13" t="str">
        <f>VLOOKUP(B2943,'Insumos e Serviços'!$A:$F,3,0)</f>
        <v>Composição</v>
      </c>
      <c r="B2943" s="12" t="s">
        <v>3393</v>
      </c>
      <c r="C2943" s="12" t="str">
        <f>VLOOKUP(B2943,'Insumos e Serviços'!$A:$F,2,0)</f>
        <v>SINAPI</v>
      </c>
      <c r="D2943" s="13" t="str">
        <f>VLOOKUP(B2943,'Insumos e Serviços'!$A:$F,4,0)</f>
        <v>AUXILIAR DE ENCANADOR OU BOMBEIRO HIDRÁULICO COM ENCARGOS COMPLEMENTARES</v>
      </c>
      <c r="E2943" s="12" t="str">
        <f>VLOOKUP(B2943,'Insumos e Serviços'!$A:$F,5,0)</f>
        <v>H</v>
      </c>
      <c r="F2943" s="66">
        <v>0.20599999999999999</v>
      </c>
      <c r="G2943" s="15">
        <f>VLOOKUP(B2943,'Insumos e Serviços'!$A:$F,6,0)</f>
        <v>17.78</v>
      </c>
      <c r="H2943" s="15">
        <f t="shared" ref="H2943:H2945" si="398">TRUNC(F2943*G2943,2)</f>
        <v>3.66</v>
      </c>
    </row>
    <row r="2944" spans="1:8" x14ac:dyDescent="0.2">
      <c r="A2944" s="13" t="str">
        <f>VLOOKUP(B2944,'Insumos e Serviços'!$A:$F,3,0)</f>
        <v>Composição</v>
      </c>
      <c r="B2944" s="12" t="s">
        <v>3395</v>
      </c>
      <c r="C2944" s="12" t="str">
        <f>VLOOKUP(B2944,'Insumos e Serviços'!$A:$F,2,0)</f>
        <v>SINAPI</v>
      </c>
      <c r="D2944" s="13" t="str">
        <f>VLOOKUP(B2944,'Insumos e Serviços'!$A:$F,4,0)</f>
        <v>ENCANADOR OU BOMBEIRO HIDRÁULICO COM ENCARGOS COMPLEMENTARES</v>
      </c>
      <c r="E2944" s="12" t="str">
        <f>VLOOKUP(B2944,'Insumos e Serviços'!$A:$F,5,0)</f>
        <v>H</v>
      </c>
      <c r="F2944" s="66">
        <v>0.20599999999999999</v>
      </c>
      <c r="G2944" s="15">
        <f>VLOOKUP(B2944,'Insumos e Serviços'!$A:$F,6,0)</f>
        <v>22.76</v>
      </c>
      <c r="H2944" s="15">
        <f t="shared" si="398"/>
        <v>4.68</v>
      </c>
    </row>
    <row r="2945" spans="1:8" ht="34.5" thickBot="1" x14ac:dyDescent="0.25">
      <c r="A2945" s="13" t="str">
        <f>VLOOKUP(B2945,'Insumos e Serviços'!$A:$F,3,0)</f>
        <v>Insumo</v>
      </c>
      <c r="B2945" s="12" t="s">
        <v>2941</v>
      </c>
      <c r="C2945" s="12" t="str">
        <f>VLOOKUP(B2945,'Insumos e Serviços'!$A:$F,2,0)</f>
        <v>Próprio</v>
      </c>
      <c r="D2945" s="13" t="str">
        <f>VLOOKUP(B2945,'Insumos e Serviços'!$A:$F,4,0)</f>
        <v>Tubos de ramificação (refnet) em cobre fabricado/aprovado pelo fabricante dos equipamentos do sistema VRF, para as linhas de líquido e de gás, para unidades internas acima de 64.000 kcal/h, incluindo  redução. Modelo de referência: Daikin - KHRP26A73T +KHRP26M73TP</v>
      </c>
      <c r="E2945" s="12" t="str">
        <f>VLOOKUP(B2945,'Insumos e Serviços'!$A:$F,5,0)</f>
        <v>un</v>
      </c>
      <c r="F2945" s="66">
        <v>1</v>
      </c>
      <c r="G2945" s="15">
        <f>VLOOKUP(B2945,'Insumos e Serviços'!$A:$F,6,0)</f>
        <v>1074.52</v>
      </c>
      <c r="H2945" s="15">
        <f t="shared" si="398"/>
        <v>1074.52</v>
      </c>
    </row>
    <row r="2946" spans="1:8" ht="15" thickTop="1" x14ac:dyDescent="0.2">
      <c r="A2946" s="54"/>
      <c r="B2946" s="79"/>
      <c r="C2946" s="54"/>
      <c r="D2946" s="54"/>
      <c r="E2946" s="54"/>
      <c r="F2946" s="54"/>
      <c r="G2946" s="54"/>
      <c r="H2946" s="54"/>
    </row>
    <row r="2947" spans="1:8" ht="22.5" x14ac:dyDescent="0.2">
      <c r="A2947" s="68" t="s">
        <v>1925</v>
      </c>
      <c r="B2947" s="67" t="str">
        <f>VLOOKUP(A2947,'Orçamento Sintético'!$A:$H,2,0)</f>
        <v xml:space="preserve"> MPDFT0089 </v>
      </c>
      <c r="C2947" s="67" t="str">
        <f>VLOOKUP(A2947,'Orçamento Sintético'!$A:$H,3,0)</f>
        <v>Próprio</v>
      </c>
      <c r="D2947" s="68" t="str">
        <f>VLOOKUP(A2947,'Orçamento Sintético'!$A:$H,4,0)</f>
        <v>Kit de tubulação para conexões múltiplas das unidades externas. Modelo de referência: Daikin BHFP22P100 ou similar equivalente.</v>
      </c>
      <c r="E2947" s="67" t="str">
        <f>VLOOKUP(A2947,'Orçamento Sintético'!$A:$H,5,0)</f>
        <v>un</v>
      </c>
      <c r="F2947" s="113"/>
      <c r="G2947" s="114"/>
      <c r="H2947" s="116">
        <f>SUM(H2948:H2950)</f>
        <v>1160.9299999999998</v>
      </c>
    </row>
    <row r="2948" spans="1:8" x14ac:dyDescent="0.2">
      <c r="A2948" s="13" t="str">
        <f>VLOOKUP(B2948,'Insumos e Serviços'!$A:$F,3,0)</f>
        <v>Composição</v>
      </c>
      <c r="B2948" s="12" t="s">
        <v>3393</v>
      </c>
      <c r="C2948" s="12" t="str">
        <f>VLOOKUP(B2948,'Insumos e Serviços'!$A:$F,2,0)</f>
        <v>SINAPI</v>
      </c>
      <c r="D2948" s="13" t="str">
        <f>VLOOKUP(B2948,'Insumos e Serviços'!$A:$F,4,0)</f>
        <v>AUXILIAR DE ENCANADOR OU BOMBEIRO HIDRÁULICO COM ENCARGOS COMPLEMENTARES</v>
      </c>
      <c r="E2948" s="12" t="str">
        <f>VLOOKUP(B2948,'Insumos e Serviços'!$A:$F,5,0)</f>
        <v>H</v>
      </c>
      <c r="F2948" s="66">
        <v>0.20599999999999999</v>
      </c>
      <c r="G2948" s="15">
        <f>VLOOKUP(B2948,'Insumos e Serviços'!$A:$F,6,0)</f>
        <v>17.78</v>
      </c>
      <c r="H2948" s="15">
        <f t="shared" ref="H2948:H2950" si="399">TRUNC(F2948*G2948,2)</f>
        <v>3.66</v>
      </c>
    </row>
    <row r="2949" spans="1:8" x14ac:dyDescent="0.2">
      <c r="A2949" s="13" t="str">
        <f>VLOOKUP(B2949,'Insumos e Serviços'!$A:$F,3,0)</f>
        <v>Composição</v>
      </c>
      <c r="B2949" s="12" t="s">
        <v>3395</v>
      </c>
      <c r="C2949" s="12" t="str">
        <f>VLOOKUP(B2949,'Insumos e Serviços'!$A:$F,2,0)</f>
        <v>SINAPI</v>
      </c>
      <c r="D2949" s="13" t="str">
        <f>VLOOKUP(B2949,'Insumos e Serviços'!$A:$F,4,0)</f>
        <v>ENCANADOR OU BOMBEIRO HIDRÁULICO COM ENCARGOS COMPLEMENTARES</v>
      </c>
      <c r="E2949" s="12" t="str">
        <f>VLOOKUP(B2949,'Insumos e Serviços'!$A:$F,5,0)</f>
        <v>H</v>
      </c>
      <c r="F2949" s="66">
        <v>0.20599999999999999</v>
      </c>
      <c r="G2949" s="15">
        <f>VLOOKUP(B2949,'Insumos e Serviços'!$A:$F,6,0)</f>
        <v>22.76</v>
      </c>
      <c r="H2949" s="15">
        <f t="shared" si="399"/>
        <v>4.68</v>
      </c>
    </row>
    <row r="2950" spans="1:8" ht="23.25" thickBot="1" x14ac:dyDescent="0.25">
      <c r="A2950" s="13" t="str">
        <f>VLOOKUP(B2950,'Insumos e Serviços'!$A:$F,3,0)</f>
        <v>Insumo</v>
      </c>
      <c r="B2950" s="12" t="s">
        <v>2832</v>
      </c>
      <c r="C2950" s="12" t="str">
        <f>VLOOKUP(B2950,'Insumos e Serviços'!$A:$F,2,0)</f>
        <v>Próprio</v>
      </c>
      <c r="D2950" s="13" t="str">
        <f>VLOOKUP(B2950,'Insumos e Serviços'!$A:$F,4,0)</f>
        <v>Kit de tubulação para conexões múltiplas das unidades externas. Modelo de referência: Daikin BHFP22P100</v>
      </c>
      <c r="E2950" s="12" t="str">
        <f>VLOOKUP(B2950,'Insumos e Serviços'!$A:$F,5,0)</f>
        <v>un</v>
      </c>
      <c r="F2950" s="66">
        <v>1</v>
      </c>
      <c r="G2950" s="15">
        <f>VLOOKUP(B2950,'Insumos e Serviços'!$A:$F,6,0)</f>
        <v>1152.5899999999999</v>
      </c>
      <c r="H2950" s="15">
        <f t="shared" si="399"/>
        <v>1152.5899999999999</v>
      </c>
    </row>
    <row r="2951" spans="1:8" ht="15" thickTop="1" x14ac:dyDescent="0.2">
      <c r="A2951" s="54"/>
      <c r="B2951" s="79"/>
      <c r="C2951" s="54"/>
      <c r="D2951" s="54"/>
      <c r="E2951" s="54"/>
      <c r="F2951" s="54"/>
      <c r="G2951" s="54"/>
      <c r="H2951" s="54"/>
    </row>
    <row r="2952" spans="1:8" x14ac:dyDescent="0.2">
      <c r="A2952" s="115" t="s">
        <v>1928</v>
      </c>
      <c r="B2952" s="64"/>
      <c r="C2952" s="62"/>
      <c r="D2952" s="62" t="s">
        <v>1929</v>
      </c>
      <c r="E2952" s="64"/>
      <c r="F2952" s="65"/>
      <c r="G2952" s="63"/>
      <c r="H2952" s="75"/>
    </row>
    <row r="2953" spans="1:8" ht="45" x14ac:dyDescent="0.2">
      <c r="A2953" s="68" t="s">
        <v>1930</v>
      </c>
      <c r="B2953" s="67" t="str">
        <f>VLOOKUP(A2953,'Orçamento Sintético'!$A:$H,2,0)</f>
        <v xml:space="preserve"> MPDFT0093 </v>
      </c>
      <c r="C2953" s="67" t="str">
        <f>VLOOKUP(A2953,'Orçamento Sintético'!$A:$H,3,0)</f>
        <v>Próprio</v>
      </c>
      <c r="D2953" s="68" t="str">
        <f>VLOOKUP(A2953,'Orçamento Sintético'!$A:$H,4,0)</f>
        <v>Eletroduto roscável em PVC para comunicação do sistema VRF, incluindo para cada ciclo indicado cabos de comunicação 2x1,5mm², blindado, com aterramento, interligando as unidades evaporadoras e unidades condensadoras de cada ciclo. Modelo de referência: Elecon (eletroduto) - Poliron (cabo) ou similar equivalente</v>
      </c>
      <c r="E2953" s="67" t="str">
        <f>VLOOKUP(A2953,'Orçamento Sintético'!$A:$H,5,0)</f>
        <v>m</v>
      </c>
      <c r="F2953" s="113"/>
      <c r="G2953" s="114"/>
      <c r="H2953" s="116">
        <f>SUM(H2954:H2957)</f>
        <v>20.68</v>
      </c>
    </row>
    <row r="2954" spans="1:8" ht="22.5" x14ac:dyDescent="0.2">
      <c r="A2954" s="13" t="str">
        <f>VLOOKUP(B2954,'Insumos e Serviços'!$A:$F,3,0)</f>
        <v>Composição</v>
      </c>
      <c r="B2954" s="12" t="s">
        <v>3422</v>
      </c>
      <c r="C2954" s="12" t="str">
        <f>VLOOKUP(B2954,'Insumos e Serviços'!$A:$F,2,0)</f>
        <v>SINAPI</v>
      </c>
      <c r="D2954" s="13" t="str">
        <f>VLOOKUP(B2954,'Insumos e Serviços'!$A:$F,4,0)</f>
        <v>ELETRODUTO RÍGIDO ROSCÁVEL, PVC, DN 32 MM (1"), PARA CIRCUITOS TERMINAIS, INSTALADO EM FORRO - FORNECIMENTO E INSTALAÇÃO. AF_12/2015</v>
      </c>
      <c r="E2954" s="12" t="str">
        <f>VLOOKUP(B2954,'Insumos e Serviços'!$A:$F,5,0)</f>
        <v>M</v>
      </c>
      <c r="F2954" s="66">
        <v>1</v>
      </c>
      <c r="G2954" s="15">
        <f>VLOOKUP(B2954,'Insumos e Serviços'!$A:$F,6,0)</f>
        <v>13</v>
      </c>
      <c r="H2954" s="15">
        <f t="shared" ref="H2954:H2957" si="400">TRUNC(F2954*G2954,2)</f>
        <v>13</v>
      </c>
    </row>
    <row r="2955" spans="1:8" x14ac:dyDescent="0.2">
      <c r="A2955" s="13" t="str">
        <f>VLOOKUP(B2955,'Insumos e Serviços'!$A:$F,3,0)</f>
        <v>Composição</v>
      </c>
      <c r="B2955" s="12" t="s">
        <v>3399</v>
      </c>
      <c r="C2955" s="12" t="str">
        <f>VLOOKUP(B2955,'Insumos e Serviços'!$A:$F,2,0)</f>
        <v>SINAPI</v>
      </c>
      <c r="D2955" s="13" t="str">
        <f>VLOOKUP(B2955,'Insumos e Serviços'!$A:$F,4,0)</f>
        <v>ELETRICISTA COM ENCARGOS COMPLEMENTARES</v>
      </c>
      <c r="E2955" s="12" t="str">
        <f>VLOOKUP(B2955,'Insumos e Serviços'!$A:$F,5,0)</f>
        <v>H</v>
      </c>
      <c r="F2955" s="66">
        <v>0.04</v>
      </c>
      <c r="G2955" s="15">
        <f>VLOOKUP(B2955,'Insumos e Serviços'!$A:$F,6,0)</f>
        <v>23.44</v>
      </c>
      <c r="H2955" s="15">
        <f t="shared" si="400"/>
        <v>0.93</v>
      </c>
    </row>
    <row r="2956" spans="1:8" x14ac:dyDescent="0.2">
      <c r="A2956" s="13" t="str">
        <f>VLOOKUP(B2956,'Insumos e Serviços'!$A:$F,3,0)</f>
        <v>Composição</v>
      </c>
      <c r="B2956" s="12" t="s">
        <v>3397</v>
      </c>
      <c r="C2956" s="12" t="str">
        <f>VLOOKUP(B2956,'Insumos e Serviços'!$A:$F,2,0)</f>
        <v>SINAPI</v>
      </c>
      <c r="D2956" s="13" t="str">
        <f>VLOOKUP(B2956,'Insumos e Serviços'!$A:$F,4,0)</f>
        <v>AUXILIAR DE ELETRICISTA COM ENCARGOS COMPLEMENTARES</v>
      </c>
      <c r="E2956" s="12" t="str">
        <f>VLOOKUP(B2956,'Insumos e Serviços'!$A:$F,5,0)</f>
        <v>H</v>
      </c>
      <c r="F2956" s="66">
        <v>0.04</v>
      </c>
      <c r="G2956" s="15">
        <f>VLOOKUP(B2956,'Insumos e Serviços'!$A:$F,6,0)</f>
        <v>18.28</v>
      </c>
      <c r="H2956" s="15">
        <f t="shared" si="400"/>
        <v>0.73</v>
      </c>
    </row>
    <row r="2957" spans="1:8" ht="15" thickBot="1" x14ac:dyDescent="0.25">
      <c r="A2957" s="13" t="str">
        <f>VLOOKUP(B2957,'Insumos e Serviços'!$A:$F,3,0)</f>
        <v>Insumo</v>
      </c>
      <c r="B2957" s="12" t="s">
        <v>2854</v>
      </c>
      <c r="C2957" s="12" t="str">
        <f>VLOOKUP(B2957,'Insumos e Serviços'!$A:$F,2,0)</f>
        <v>Próprio</v>
      </c>
      <c r="D2957" s="13" t="str">
        <f>VLOOKUP(B2957,'Insumos e Serviços'!$A:$F,4,0)</f>
        <v>Cabo de comunicação 2x1,5mm², blindado, fab. Poliron</v>
      </c>
      <c r="E2957" s="12" t="str">
        <f>VLOOKUP(B2957,'Insumos e Serviços'!$A:$F,5,0)</f>
        <v>m</v>
      </c>
      <c r="F2957" s="66">
        <v>1.19</v>
      </c>
      <c r="G2957" s="15">
        <f>VLOOKUP(B2957,'Insumos e Serviços'!$A:$F,6,0)</f>
        <v>5.0599999999999996</v>
      </c>
      <c r="H2957" s="15">
        <f t="shared" si="400"/>
        <v>6.02</v>
      </c>
    </row>
    <row r="2958" spans="1:8" ht="15" thickTop="1" x14ac:dyDescent="0.2">
      <c r="A2958" s="54"/>
      <c r="B2958" s="79"/>
      <c r="C2958" s="54"/>
      <c r="D2958" s="54"/>
      <c r="E2958" s="54"/>
      <c r="F2958" s="54"/>
      <c r="G2958" s="54"/>
      <c r="H2958" s="54"/>
    </row>
    <row r="2959" spans="1:8" x14ac:dyDescent="0.2">
      <c r="A2959" s="62" t="s">
        <v>1936</v>
      </c>
      <c r="B2959" s="64"/>
      <c r="C2959" s="62"/>
      <c r="D2959" s="62" t="s">
        <v>1937</v>
      </c>
      <c r="E2959" s="64"/>
      <c r="F2959" s="65"/>
      <c r="G2959" s="63"/>
      <c r="H2959" s="75"/>
    </row>
    <row r="2960" spans="1:8" ht="22.5" x14ac:dyDescent="0.2">
      <c r="A2960" s="68" t="s">
        <v>1942</v>
      </c>
      <c r="B2960" s="67" t="str">
        <f>VLOOKUP(A2960,'Orçamento Sintético'!$A:$H,2,0)</f>
        <v xml:space="preserve"> MPDFT1029 </v>
      </c>
      <c r="C2960" s="67" t="str">
        <f>VLOOKUP(A2960,'Orçamento Sintético'!$A:$H,3,0)</f>
        <v>Próprio</v>
      </c>
      <c r="D2960" s="68" t="str">
        <f>VLOOKUP(A2960,'Orçamento Sintético'!$A:$H,4,0)</f>
        <v>Balanceamento, treinamento, testes e comissionamento das instalações mecânicas conforme memorial descritivo - PJBZ</v>
      </c>
      <c r="E2960" s="67" t="str">
        <f>VLOOKUP(A2960,'Orçamento Sintético'!$A:$H,5,0)</f>
        <v>sv</v>
      </c>
      <c r="F2960" s="113"/>
      <c r="G2960" s="114"/>
      <c r="H2960" s="116">
        <f>SUM(H2961:H2964)</f>
        <v>15372.28</v>
      </c>
    </row>
    <row r="2961" spans="1:8" x14ac:dyDescent="0.2">
      <c r="A2961" s="13" t="str">
        <f>VLOOKUP(B2961,'Insumos e Serviços'!$A:$F,3,0)</f>
        <v>Composição</v>
      </c>
      <c r="B2961" s="12" t="s">
        <v>3408</v>
      </c>
      <c r="C2961" s="12" t="str">
        <f>VLOOKUP(B2961,'Insumos e Serviços'!$A:$F,2,0)</f>
        <v>SINAPI</v>
      </c>
      <c r="D2961" s="13" t="str">
        <f>VLOOKUP(B2961,'Insumos e Serviços'!$A:$F,4,0)</f>
        <v>ENGENHEIRO CIVIL DE OBRA SENIOR COM ENCARGOS COMPLEMENTARES</v>
      </c>
      <c r="E2961" s="12" t="str">
        <f>VLOOKUP(B2961,'Insumos e Serviços'!$A:$F,5,0)</f>
        <v>H</v>
      </c>
      <c r="F2961" s="66">
        <v>66</v>
      </c>
      <c r="G2961" s="15">
        <f>VLOOKUP(B2961,'Insumos e Serviços'!$A:$F,6,0)</f>
        <v>143.94</v>
      </c>
      <c r="H2961" s="15">
        <f t="shared" ref="H2961:H2964" si="401">TRUNC(F2961*G2961,2)</f>
        <v>9500.0400000000009</v>
      </c>
    </row>
    <row r="2962" spans="1:8" x14ac:dyDescent="0.2">
      <c r="A2962" s="13" t="str">
        <f>VLOOKUP(B2962,'Insumos e Serviços'!$A:$F,3,0)</f>
        <v>Composição</v>
      </c>
      <c r="B2962" s="12" t="s">
        <v>3420</v>
      </c>
      <c r="C2962" s="12" t="str">
        <f>VLOOKUP(B2962,'Insumos e Serviços'!$A:$F,2,0)</f>
        <v>SINAPI</v>
      </c>
      <c r="D2962" s="13" t="str">
        <f>VLOOKUP(B2962,'Insumos e Serviços'!$A:$F,4,0)</f>
        <v>ENGENHEIRO CIVIL DE OBRA JUNIOR COM ENCARGOS COMPLEMENTARES</v>
      </c>
      <c r="E2962" s="12" t="str">
        <f>VLOOKUP(B2962,'Insumos e Serviços'!$A:$F,5,0)</f>
        <v>H</v>
      </c>
      <c r="F2962" s="66">
        <v>44</v>
      </c>
      <c r="G2962" s="15">
        <f>VLOOKUP(B2962,'Insumos e Serviços'!$A:$F,6,0)</f>
        <v>92.93</v>
      </c>
      <c r="H2962" s="15">
        <f t="shared" si="401"/>
        <v>4088.92</v>
      </c>
    </row>
    <row r="2963" spans="1:8" x14ac:dyDescent="0.2">
      <c r="A2963" s="13" t="str">
        <f>VLOOKUP(B2963,'Insumos e Serviços'!$A:$F,3,0)</f>
        <v>Composição</v>
      </c>
      <c r="B2963" s="12" t="s">
        <v>3406</v>
      </c>
      <c r="C2963" s="12" t="str">
        <f>VLOOKUP(B2963,'Insumos e Serviços'!$A:$F,2,0)</f>
        <v>SINAPI</v>
      </c>
      <c r="D2963" s="13" t="str">
        <f>VLOOKUP(B2963,'Insumos e Serviços'!$A:$F,4,0)</f>
        <v>MONTADOR ELETROMECÃNICO COM ENCARGOS COMPLEMENTARES</v>
      </c>
      <c r="E2963" s="12" t="str">
        <f>VLOOKUP(B2963,'Insumos e Serviços'!$A:$F,5,0)</f>
        <v>H</v>
      </c>
      <c r="F2963" s="66">
        <v>44</v>
      </c>
      <c r="G2963" s="15">
        <f>VLOOKUP(B2963,'Insumos e Serviços'!$A:$F,6,0)</f>
        <v>24.28</v>
      </c>
      <c r="H2963" s="15">
        <f t="shared" si="401"/>
        <v>1068.32</v>
      </c>
    </row>
    <row r="2964" spans="1:8" ht="15" thickBot="1" x14ac:dyDescent="0.25">
      <c r="A2964" s="13" t="str">
        <f>VLOOKUP(B2964,'Insumos e Serviços'!$A:$F,3,0)</f>
        <v>Composição</v>
      </c>
      <c r="B2964" s="12" t="s">
        <v>3418</v>
      </c>
      <c r="C2964" s="12" t="str">
        <f>VLOOKUP(B2964,'Insumos e Serviços'!$A:$F,2,0)</f>
        <v>SINAPI</v>
      </c>
      <c r="D2964" s="13" t="str">
        <f>VLOOKUP(B2964,'Insumos e Serviços'!$A:$F,4,0)</f>
        <v>AUXILIAR DE MECÂNICO COM ENCARGOS COMPLEMENTARES</v>
      </c>
      <c r="E2964" s="12" t="str">
        <f>VLOOKUP(B2964,'Insumos e Serviços'!$A:$F,5,0)</f>
        <v>H</v>
      </c>
      <c r="F2964" s="66">
        <v>44</v>
      </c>
      <c r="G2964" s="15">
        <f>VLOOKUP(B2964,'Insumos e Serviços'!$A:$F,6,0)</f>
        <v>16.25</v>
      </c>
      <c r="H2964" s="15">
        <f t="shared" si="401"/>
        <v>715</v>
      </c>
    </row>
    <row r="2965" spans="1:8" ht="15" thickTop="1" x14ac:dyDescent="0.2">
      <c r="A2965" s="54"/>
      <c r="B2965" s="79"/>
      <c r="C2965" s="54"/>
      <c r="D2965" s="54"/>
      <c r="E2965" s="54"/>
      <c r="F2965" s="54"/>
      <c r="G2965" s="54"/>
      <c r="H2965" s="54"/>
    </row>
    <row r="2966" spans="1:8" x14ac:dyDescent="0.2">
      <c r="A2966" s="55" t="s">
        <v>1945</v>
      </c>
      <c r="B2966" s="76"/>
      <c r="C2966" s="55"/>
      <c r="D2966" s="55" t="s">
        <v>1946</v>
      </c>
      <c r="E2966" s="56"/>
      <c r="F2966" s="57"/>
      <c r="G2966" s="55"/>
      <c r="H2966" s="26"/>
    </row>
    <row r="2967" spans="1:8" x14ac:dyDescent="0.2">
      <c r="A2967" s="58" t="s">
        <v>1947</v>
      </c>
      <c r="B2967" s="77"/>
      <c r="C2967" s="58"/>
      <c r="D2967" s="58" t="s">
        <v>1948</v>
      </c>
      <c r="E2967" s="59"/>
      <c r="F2967" s="60"/>
      <c r="G2967" s="58"/>
      <c r="H2967" s="61"/>
    </row>
    <row r="2968" spans="1:8" x14ac:dyDescent="0.2">
      <c r="A2968" s="62" t="s">
        <v>1949</v>
      </c>
      <c r="B2968" s="64"/>
      <c r="C2968" s="62"/>
      <c r="D2968" s="62" t="s">
        <v>651</v>
      </c>
      <c r="E2968" s="64"/>
      <c r="F2968" s="65"/>
      <c r="G2968" s="63"/>
      <c r="H2968" s="75"/>
    </row>
    <row r="2969" spans="1:8" x14ac:dyDescent="0.2">
      <c r="A2969" s="68" t="s">
        <v>2012</v>
      </c>
      <c r="B2969" s="67" t="str">
        <f>VLOOKUP(A2969,'Orçamento Sintético'!$A:$H,2,0)</f>
        <v xml:space="preserve"> MPDFT0452 </v>
      </c>
      <c r="C2969" s="67" t="str">
        <f>VLOOKUP(A2969,'Orçamento Sintético'!$A:$H,3,0)</f>
        <v>Próprio</v>
      </c>
      <c r="D2969" s="68" t="str">
        <f>VLOOKUP(A2969,'Orçamento Sintético'!$A:$H,4,0)</f>
        <v>Te de redução, em ferro galvanizado, linha BSP, 1"x1/2"x1" ou 1"x3/8"x1"</v>
      </c>
      <c r="E2969" s="67" t="str">
        <f>VLOOKUP(A2969,'Orçamento Sintético'!$A:$H,5,0)</f>
        <v>un</v>
      </c>
      <c r="F2969" s="113"/>
      <c r="G2969" s="114"/>
      <c r="H2969" s="116">
        <f>SUM(H2970:H2971)</f>
        <v>82.22999999999999</v>
      </c>
    </row>
    <row r="2970" spans="1:8" ht="33.75" x14ac:dyDescent="0.2">
      <c r="A2970" s="13" t="str">
        <f>VLOOKUP(B2970,'Insumos e Serviços'!$A:$F,3,0)</f>
        <v>Composição</v>
      </c>
      <c r="B2970" s="12" t="s">
        <v>3416</v>
      </c>
      <c r="C2970" s="12" t="str">
        <f>VLOOKUP(B2970,'Insumos e Serviços'!$A:$F,2,0)</f>
        <v>SINAPI</v>
      </c>
      <c r="D2970" s="13" t="str">
        <f>VLOOKUP(B2970,'Insumos e Serviços'!$A:$F,4,0)</f>
        <v>LUVA DE REDUÇÃO, EM FERRO GALVANIZADO, 1" X 1/2", CONEXÃO ROSQUEADA, INSTALADO EM REDE DE ALIMENTAÇÃO PARA HIDRANTE - FORNECIMENTO E INSTALAÇÃO. AF_12/2015</v>
      </c>
      <c r="E2970" s="12" t="str">
        <f>VLOOKUP(B2970,'Insumos e Serviços'!$A:$F,5,0)</f>
        <v>UN</v>
      </c>
      <c r="F2970" s="66">
        <v>1</v>
      </c>
      <c r="G2970" s="15">
        <f>VLOOKUP(B2970,'Insumos e Serviços'!$A:$F,6,0)</f>
        <v>28.47</v>
      </c>
      <c r="H2970" s="15">
        <f t="shared" ref="H2970:H2971" si="402">TRUNC(F2970*G2970,2)</f>
        <v>28.47</v>
      </c>
    </row>
    <row r="2971" spans="1:8" ht="23.25" thickBot="1" x14ac:dyDescent="0.25">
      <c r="A2971" s="13" t="str">
        <f>VLOOKUP(B2971,'Insumos e Serviços'!$A:$F,3,0)</f>
        <v>Composição</v>
      </c>
      <c r="B2971" s="12" t="s">
        <v>3414</v>
      </c>
      <c r="C2971" s="12" t="str">
        <f>VLOOKUP(B2971,'Insumos e Serviços'!$A:$F,2,0)</f>
        <v>SINAPI</v>
      </c>
      <c r="D2971" s="13" t="str">
        <f>VLOOKUP(B2971,'Insumos e Serviços'!$A:$F,4,0)</f>
        <v>TÊ, EM FERRO GALVANIZADO, CONEXÃO ROSQUEADA, DN 25 (1"), INSTALADO EM REDE DE ALIMENTAÇÃO PARA HIDRANTE - FORNECIMENTO E INSTALAÇÃO. AF_12/2015</v>
      </c>
      <c r="E2971" s="12" t="str">
        <f>VLOOKUP(B2971,'Insumos e Serviços'!$A:$F,5,0)</f>
        <v>UN</v>
      </c>
      <c r="F2971" s="66">
        <v>1</v>
      </c>
      <c r="G2971" s="15">
        <f>VLOOKUP(B2971,'Insumos e Serviços'!$A:$F,6,0)</f>
        <v>53.76</v>
      </c>
      <c r="H2971" s="15">
        <f t="shared" si="402"/>
        <v>53.76</v>
      </c>
    </row>
    <row r="2972" spans="1:8" ht="15" thickTop="1" x14ac:dyDescent="0.2">
      <c r="A2972" s="54"/>
      <c r="B2972" s="79"/>
      <c r="C2972" s="54"/>
      <c r="D2972" s="54"/>
      <c r="E2972" s="54"/>
      <c r="F2972" s="54"/>
      <c r="G2972" s="54"/>
      <c r="H2972" s="54"/>
    </row>
    <row r="2973" spans="1:8" x14ac:dyDescent="0.2">
      <c r="A2973" s="68" t="s">
        <v>2015</v>
      </c>
      <c r="B2973" s="67" t="str">
        <f>VLOOKUP(A2973,'Orçamento Sintético'!$A:$H,2,0)</f>
        <v xml:space="preserve"> MPDFT0449 </v>
      </c>
      <c r="C2973" s="67" t="str">
        <f>VLOOKUP(A2973,'Orçamento Sintético'!$A:$H,3,0)</f>
        <v>Próprio</v>
      </c>
      <c r="D2973" s="68" t="str">
        <f>VLOOKUP(A2973,'Orçamento Sintético'!$A:$H,4,0)</f>
        <v>Cópia de Seinfra (C0968) - Cruzeta, ferro galvanizado, linha BSP, 80mm</v>
      </c>
      <c r="E2973" s="67" t="str">
        <f>VLOOKUP(A2973,'Orçamento Sintético'!$A:$H,5,0)</f>
        <v>un</v>
      </c>
      <c r="F2973" s="113"/>
      <c r="G2973" s="114"/>
      <c r="H2973" s="116">
        <f>SUM(H2974:H2977)</f>
        <v>223.78</v>
      </c>
    </row>
    <row r="2974" spans="1:8" x14ac:dyDescent="0.2">
      <c r="A2974" s="13" t="str">
        <f>VLOOKUP(B2974,'Insumos e Serviços'!$A:$F,3,0)</f>
        <v>Composição</v>
      </c>
      <c r="B2974" s="12" t="s">
        <v>3393</v>
      </c>
      <c r="C2974" s="12" t="str">
        <f>VLOOKUP(B2974,'Insumos e Serviços'!$A:$F,2,0)</f>
        <v>SINAPI</v>
      </c>
      <c r="D2974" s="13" t="str">
        <f>VLOOKUP(B2974,'Insumos e Serviços'!$A:$F,4,0)</f>
        <v>AUXILIAR DE ENCANADOR OU BOMBEIRO HIDRÁULICO COM ENCARGOS COMPLEMENTARES</v>
      </c>
      <c r="E2974" s="12" t="str">
        <f>VLOOKUP(B2974,'Insumos e Serviços'!$A:$F,5,0)</f>
        <v>H</v>
      </c>
      <c r="F2974" s="66">
        <v>1.24</v>
      </c>
      <c r="G2974" s="15">
        <f>VLOOKUP(B2974,'Insumos e Serviços'!$A:$F,6,0)</f>
        <v>17.78</v>
      </c>
      <c r="H2974" s="15">
        <f t="shared" ref="H2974:H2977" si="403">TRUNC(F2974*G2974,2)</f>
        <v>22.04</v>
      </c>
    </row>
    <row r="2975" spans="1:8" x14ac:dyDescent="0.2">
      <c r="A2975" s="13" t="str">
        <f>VLOOKUP(B2975,'Insumos e Serviços'!$A:$F,3,0)</f>
        <v>Composição</v>
      </c>
      <c r="B2975" s="12" t="s">
        <v>3395</v>
      </c>
      <c r="C2975" s="12" t="str">
        <f>VLOOKUP(B2975,'Insumos e Serviços'!$A:$F,2,0)</f>
        <v>SINAPI</v>
      </c>
      <c r="D2975" s="13" t="str">
        <f>VLOOKUP(B2975,'Insumos e Serviços'!$A:$F,4,0)</f>
        <v>ENCANADOR OU BOMBEIRO HIDRÁULICO COM ENCARGOS COMPLEMENTARES</v>
      </c>
      <c r="E2975" s="12" t="str">
        <f>VLOOKUP(B2975,'Insumos e Serviços'!$A:$F,5,0)</f>
        <v>H</v>
      </c>
      <c r="F2975" s="66">
        <v>1.24</v>
      </c>
      <c r="G2975" s="15">
        <f>VLOOKUP(B2975,'Insumos e Serviços'!$A:$F,6,0)</f>
        <v>22.76</v>
      </c>
      <c r="H2975" s="15">
        <f t="shared" si="403"/>
        <v>28.22</v>
      </c>
    </row>
    <row r="2976" spans="1:8" x14ac:dyDescent="0.2">
      <c r="A2976" s="13" t="str">
        <f>VLOOKUP(B2976,'Insumos e Serviços'!$A:$F,3,0)</f>
        <v>Insumo</v>
      </c>
      <c r="B2976" s="12" t="s">
        <v>2427</v>
      </c>
      <c r="C2976" s="12" t="str">
        <f>VLOOKUP(B2976,'Insumos e Serviços'!$A:$F,2,0)</f>
        <v>SINAPI</v>
      </c>
      <c r="D2976" s="13" t="str">
        <f>VLOOKUP(B2976,'Insumos e Serviços'!$A:$F,4,0)</f>
        <v>FITA VEDA ROSCA EM ROLOS DE 18 MM X 50 M (L X C)</v>
      </c>
      <c r="E2976" s="12" t="str">
        <f>VLOOKUP(B2976,'Insumos e Serviços'!$A:$F,5,0)</f>
        <v>UN</v>
      </c>
      <c r="F2976" s="66">
        <v>2.64E-2</v>
      </c>
      <c r="G2976" s="15">
        <f>VLOOKUP(B2976,'Insumos e Serviços'!$A:$F,6,0)</f>
        <v>14.38</v>
      </c>
      <c r="H2976" s="15">
        <f t="shared" si="403"/>
        <v>0.37</v>
      </c>
    </row>
    <row r="2977" spans="1:8" ht="15" thickBot="1" x14ac:dyDescent="0.25">
      <c r="A2977" s="13" t="str">
        <f>VLOOKUP(B2977,'Insumos e Serviços'!$A:$F,3,0)</f>
        <v>Insumo</v>
      </c>
      <c r="B2977" s="12" t="s">
        <v>2404</v>
      </c>
      <c r="C2977" s="12" t="str">
        <f>VLOOKUP(B2977,'Insumos e Serviços'!$A:$F,2,0)</f>
        <v>SINAPI</v>
      </c>
      <c r="D2977" s="13" t="str">
        <f>VLOOKUP(B2977,'Insumos e Serviços'!$A:$F,4,0)</f>
        <v>CRUZETA DE FERRO GALVANIZADO, COM ROSCA BSP, DE 3"</v>
      </c>
      <c r="E2977" s="12" t="str">
        <f>VLOOKUP(B2977,'Insumos e Serviços'!$A:$F,5,0)</f>
        <v>UN</v>
      </c>
      <c r="F2977" s="66">
        <v>1</v>
      </c>
      <c r="G2977" s="15">
        <f>VLOOKUP(B2977,'Insumos e Serviços'!$A:$F,6,0)</f>
        <v>173.15</v>
      </c>
      <c r="H2977" s="15">
        <f t="shared" si="403"/>
        <v>173.15</v>
      </c>
    </row>
    <row r="2978" spans="1:8" ht="15" thickTop="1" x14ac:dyDescent="0.2">
      <c r="A2978" s="54"/>
      <c r="B2978" s="79"/>
      <c r="C2978" s="54"/>
      <c r="D2978" s="54"/>
      <c r="E2978" s="54"/>
      <c r="F2978" s="54"/>
      <c r="G2978" s="54"/>
      <c r="H2978" s="54"/>
    </row>
    <row r="2979" spans="1:8" x14ac:dyDescent="0.2">
      <c r="A2979" s="68" t="s">
        <v>2018</v>
      </c>
      <c r="B2979" s="67" t="str">
        <f>VLOOKUP(A2979,'Orçamento Sintético'!$A:$H,2,0)</f>
        <v xml:space="preserve"> MPDFT0451 </v>
      </c>
      <c r="C2979" s="67" t="str">
        <f>VLOOKUP(A2979,'Orçamento Sintético'!$A:$H,3,0)</f>
        <v>Próprio</v>
      </c>
      <c r="D2979" s="68" t="str">
        <f>VLOOKUP(A2979,'Orçamento Sintético'!$A:$H,4,0)</f>
        <v>Cópia da Sinapi (94790) - Flange, ferro galvanizado, linha BSP, 80mm</v>
      </c>
      <c r="E2979" s="67" t="str">
        <f>VLOOKUP(A2979,'Orçamento Sintético'!$A:$H,5,0)</f>
        <v>un</v>
      </c>
      <c r="F2979" s="113"/>
      <c r="G2979" s="114"/>
      <c r="H2979" s="116">
        <f>SUM(H2980:H2983)</f>
        <v>96.640000000000015</v>
      </c>
    </row>
    <row r="2980" spans="1:8" x14ac:dyDescent="0.2">
      <c r="A2980" s="13" t="str">
        <f>VLOOKUP(B2980,'Insumos e Serviços'!$A:$F,3,0)</f>
        <v>Composição</v>
      </c>
      <c r="B2980" s="12" t="s">
        <v>3393</v>
      </c>
      <c r="C2980" s="12" t="str">
        <f>VLOOKUP(B2980,'Insumos e Serviços'!$A:$F,2,0)</f>
        <v>SINAPI</v>
      </c>
      <c r="D2980" s="13" t="str">
        <f>VLOOKUP(B2980,'Insumos e Serviços'!$A:$F,4,0)</f>
        <v>AUXILIAR DE ENCANADOR OU BOMBEIRO HIDRÁULICO COM ENCARGOS COMPLEMENTARES</v>
      </c>
      <c r="E2980" s="12" t="str">
        <f>VLOOKUP(B2980,'Insumos e Serviços'!$A:$F,5,0)</f>
        <v>H</v>
      </c>
      <c r="F2980" s="66">
        <v>0.308</v>
      </c>
      <c r="G2980" s="15">
        <f>VLOOKUP(B2980,'Insumos e Serviços'!$A:$F,6,0)</f>
        <v>17.78</v>
      </c>
      <c r="H2980" s="15">
        <f t="shared" ref="H2980:H2983" si="404">TRUNC(F2980*G2980,2)</f>
        <v>5.47</v>
      </c>
    </row>
    <row r="2981" spans="1:8" x14ac:dyDescent="0.2">
      <c r="A2981" s="13" t="str">
        <f>VLOOKUP(B2981,'Insumos e Serviços'!$A:$F,3,0)</f>
        <v>Composição</v>
      </c>
      <c r="B2981" s="12" t="s">
        <v>3395</v>
      </c>
      <c r="C2981" s="12" t="str">
        <f>VLOOKUP(B2981,'Insumos e Serviços'!$A:$F,2,0)</f>
        <v>SINAPI</v>
      </c>
      <c r="D2981" s="13" t="str">
        <f>VLOOKUP(B2981,'Insumos e Serviços'!$A:$F,4,0)</f>
        <v>ENCANADOR OU BOMBEIRO HIDRÁULICO COM ENCARGOS COMPLEMENTARES</v>
      </c>
      <c r="E2981" s="12" t="str">
        <f>VLOOKUP(B2981,'Insumos e Serviços'!$A:$F,5,0)</f>
        <v>H</v>
      </c>
      <c r="F2981" s="66">
        <v>0.308</v>
      </c>
      <c r="G2981" s="15">
        <f>VLOOKUP(B2981,'Insumos e Serviços'!$A:$F,6,0)</f>
        <v>22.76</v>
      </c>
      <c r="H2981" s="15">
        <f t="shared" si="404"/>
        <v>7.01</v>
      </c>
    </row>
    <row r="2982" spans="1:8" x14ac:dyDescent="0.2">
      <c r="A2982" s="13" t="str">
        <f>VLOOKUP(B2982,'Insumos e Serviços'!$A:$F,3,0)</f>
        <v>Insumo</v>
      </c>
      <c r="B2982" s="12" t="s">
        <v>2488</v>
      </c>
      <c r="C2982" s="12" t="str">
        <f>VLOOKUP(B2982,'Insumos e Serviços'!$A:$F,2,0)</f>
        <v>SINAPI</v>
      </c>
      <c r="D2982" s="13" t="str">
        <f>VLOOKUP(B2982,'Insumos e Serviços'!$A:$F,4,0)</f>
        <v>FLANGE SEXTAVADO DE FERRO GALVANIZADO, COM ROSCA BSP, DE 3"</v>
      </c>
      <c r="E2982" s="12" t="str">
        <f>VLOOKUP(B2982,'Insumos e Serviços'!$A:$F,5,0)</f>
        <v>UN</v>
      </c>
      <c r="F2982" s="66">
        <v>1</v>
      </c>
      <c r="G2982" s="15">
        <f>VLOOKUP(B2982,'Insumos e Serviços'!$A:$F,6,0)</f>
        <v>83.98</v>
      </c>
      <c r="H2982" s="15">
        <f t="shared" si="404"/>
        <v>83.98</v>
      </c>
    </row>
    <row r="2983" spans="1:8" ht="15" thickBot="1" x14ac:dyDescent="0.25">
      <c r="A2983" s="13" t="str">
        <f>VLOOKUP(B2983,'Insumos e Serviços'!$A:$F,3,0)</f>
        <v>Insumo</v>
      </c>
      <c r="B2983" s="12" t="s">
        <v>2427</v>
      </c>
      <c r="C2983" s="12" t="str">
        <f>VLOOKUP(B2983,'Insumos e Serviços'!$A:$F,2,0)</f>
        <v>SINAPI</v>
      </c>
      <c r="D2983" s="13" t="str">
        <f>VLOOKUP(B2983,'Insumos e Serviços'!$A:$F,4,0)</f>
        <v>FITA VEDA ROSCA EM ROLOS DE 18 MM X 50 M (L X C)</v>
      </c>
      <c r="E2983" s="12" t="str">
        <f>VLOOKUP(B2983,'Insumos e Serviços'!$A:$F,5,0)</f>
        <v>UN</v>
      </c>
      <c r="F2983" s="66">
        <v>1.32E-2</v>
      </c>
      <c r="G2983" s="15">
        <f>VLOOKUP(B2983,'Insumos e Serviços'!$A:$F,6,0)</f>
        <v>14.38</v>
      </c>
      <c r="H2983" s="15">
        <f t="shared" si="404"/>
        <v>0.18</v>
      </c>
    </row>
    <row r="2984" spans="1:8" ht="15" thickTop="1" x14ac:dyDescent="0.2">
      <c r="A2984" s="54"/>
      <c r="B2984" s="79"/>
      <c r="C2984" s="54"/>
      <c r="D2984" s="54"/>
      <c r="E2984" s="54"/>
      <c r="F2984" s="54"/>
      <c r="G2984" s="54"/>
      <c r="H2984" s="54"/>
    </row>
    <row r="2985" spans="1:8" x14ac:dyDescent="0.2">
      <c r="A2985" s="62" t="s">
        <v>2024</v>
      </c>
      <c r="B2985" s="64"/>
      <c r="C2985" s="62"/>
      <c r="D2985" s="62" t="s">
        <v>565</v>
      </c>
      <c r="E2985" s="64"/>
      <c r="F2985" s="65"/>
      <c r="G2985" s="63"/>
      <c r="H2985" s="75"/>
    </row>
    <row r="2986" spans="1:8" ht="45" x14ac:dyDescent="0.2">
      <c r="A2986" s="68" t="s">
        <v>2025</v>
      </c>
      <c r="B2986" s="67" t="str">
        <f>VLOOKUP(A2986,'Orçamento Sintético'!$A:$H,2,0)</f>
        <v xml:space="preserve"> MPDFT0442 </v>
      </c>
      <c r="C2986" s="67" t="str">
        <f>VLOOKUP(A2986,'Orçamento Sintético'!$A:$H,3,0)</f>
        <v>Próprio</v>
      </c>
      <c r="D2986" s="68" t="str">
        <f>VLOOKUP(A2986,'Orçamento Sintético'!$A:$H,4,0)</f>
        <v>Cópia da SINAPI (96765) - Hidrante simples com abrigo para mangueiras, em chapa de aço #20, DN 900x600x200mm, pintura epóxi, dotado de duas mangueiras Ø40mm, esguicho regulável em latão 1.1/2" de jato sólido e neblina e chave Storz, conforme NBR13714; sinalização conforme 13434-2</v>
      </c>
      <c r="E2986" s="67" t="str">
        <f>VLOOKUP(A2986,'Orçamento Sintético'!$A:$H,5,0)</f>
        <v>un</v>
      </c>
      <c r="F2986" s="113"/>
      <c r="G2986" s="114"/>
      <c r="H2986" s="116">
        <f>SUM(H2987:H2999)</f>
        <v>1578.68</v>
      </c>
    </row>
    <row r="2987" spans="1:8" x14ac:dyDescent="0.2">
      <c r="A2987" s="13" t="str">
        <f>VLOOKUP(B2987,'Insumos e Serviços'!$A:$F,3,0)</f>
        <v>Composição</v>
      </c>
      <c r="B2987" s="12" t="s">
        <v>3412</v>
      </c>
      <c r="C2987" s="12" t="str">
        <f>VLOOKUP(B2987,'Insumos e Serviços'!$A:$F,2,0)</f>
        <v>SINAPI</v>
      </c>
      <c r="D2987" s="13" t="str">
        <f>VLOOKUP(B2987,'Insumos e Serviços'!$A:$F,4,0)</f>
        <v>PINTURA ACRILICA PARA SINALIZAÇÃO HORIZONTAL EM PISO CIMENTADO</v>
      </c>
      <c r="E2987" s="12" t="str">
        <f>VLOOKUP(B2987,'Insumos e Serviços'!$A:$F,5,0)</f>
        <v>m²</v>
      </c>
      <c r="F2987" s="66">
        <v>1</v>
      </c>
      <c r="G2987" s="15">
        <f>VLOOKUP(B2987,'Insumos e Serviços'!$A:$F,6,0)</f>
        <v>23.11</v>
      </c>
      <c r="H2987" s="15">
        <f t="shared" ref="H2987:H2999" si="405">TRUNC(F2987*G2987,2)</f>
        <v>23.11</v>
      </c>
    </row>
    <row r="2988" spans="1:8" x14ac:dyDescent="0.2">
      <c r="A2988" s="13" t="str">
        <f>VLOOKUP(B2988,'Insumos e Serviços'!$A:$F,3,0)</f>
        <v>Composição</v>
      </c>
      <c r="B2988" s="12" t="s">
        <v>3395</v>
      </c>
      <c r="C2988" s="12" t="str">
        <f>VLOOKUP(B2988,'Insumos e Serviços'!$A:$F,2,0)</f>
        <v>SINAPI</v>
      </c>
      <c r="D2988" s="13" t="str">
        <f>VLOOKUP(B2988,'Insumos e Serviços'!$A:$F,4,0)</f>
        <v>ENCANADOR OU BOMBEIRO HIDRÁULICO COM ENCARGOS COMPLEMENTARES</v>
      </c>
      <c r="E2988" s="12" t="str">
        <f>VLOOKUP(B2988,'Insumos e Serviços'!$A:$F,5,0)</f>
        <v>H</v>
      </c>
      <c r="F2988" s="66">
        <v>3.0369999999999999</v>
      </c>
      <c r="G2988" s="15">
        <f>VLOOKUP(B2988,'Insumos e Serviços'!$A:$F,6,0)</f>
        <v>22.76</v>
      </c>
      <c r="H2988" s="15">
        <f t="shared" si="405"/>
        <v>69.12</v>
      </c>
    </row>
    <row r="2989" spans="1:8" x14ac:dyDescent="0.2">
      <c r="A2989" s="13" t="str">
        <f>VLOOKUP(B2989,'Insumos e Serviços'!$A:$F,3,0)</f>
        <v>Composição</v>
      </c>
      <c r="B2989" s="12" t="s">
        <v>3393</v>
      </c>
      <c r="C2989" s="12" t="str">
        <f>VLOOKUP(B2989,'Insumos e Serviços'!$A:$F,2,0)</f>
        <v>SINAPI</v>
      </c>
      <c r="D2989" s="13" t="str">
        <f>VLOOKUP(B2989,'Insumos e Serviços'!$A:$F,4,0)</f>
        <v>AUXILIAR DE ENCANADOR OU BOMBEIRO HIDRÁULICO COM ENCARGOS COMPLEMENTARES</v>
      </c>
      <c r="E2989" s="12" t="str">
        <f>VLOOKUP(B2989,'Insumos e Serviços'!$A:$F,5,0)</f>
        <v>H</v>
      </c>
      <c r="F2989" s="66">
        <v>3.0369999999999999</v>
      </c>
      <c r="G2989" s="15">
        <f>VLOOKUP(B2989,'Insumos e Serviços'!$A:$F,6,0)</f>
        <v>17.78</v>
      </c>
      <c r="H2989" s="15">
        <f t="shared" si="405"/>
        <v>53.99</v>
      </c>
    </row>
    <row r="2990" spans="1:8" ht="33.75" x14ac:dyDescent="0.2">
      <c r="A2990" s="13" t="str">
        <f>VLOOKUP(B2990,'Insumos e Serviços'!$A:$F,3,0)</f>
        <v>Insumo</v>
      </c>
      <c r="B2990" s="12" t="s">
        <v>2790</v>
      </c>
      <c r="C2990" s="12" t="str">
        <f>VLOOKUP(B2990,'Insumos e Serviços'!$A:$F,2,0)</f>
        <v>SINAPI</v>
      </c>
      <c r="D2990" s="13" t="str">
        <f>VLOOKUP(B2990,'Insumos e Serviços'!$A:$F,4,0)</f>
        <v>CAIXA DE INCENDIO/ABRIGO PARA MANGUEIRA, DE SOBREPOR/EXTERNA, COM 90 X 60 X 17 CM, EM CHAPA DE ACO, PORTA COM VENTILACAO, VISOR COM A INSCRICAO "INCENDIO", SUPORTE/CESTA INTERNA PARA A MANGUEIRA, PINTURA ELETROSTATICA VERMELHA</v>
      </c>
      <c r="E2990" s="12" t="str">
        <f>VLOOKUP(B2990,'Insumos e Serviços'!$A:$F,5,0)</f>
        <v>UN</v>
      </c>
      <c r="F2990" s="66">
        <v>1</v>
      </c>
      <c r="G2990" s="15">
        <f>VLOOKUP(B2990,'Insumos e Serviços'!$A:$F,6,0)</f>
        <v>271.8</v>
      </c>
      <c r="H2990" s="15">
        <f t="shared" si="405"/>
        <v>271.8</v>
      </c>
    </row>
    <row r="2991" spans="1:8" ht="33.75" x14ac:dyDescent="0.2">
      <c r="A2991" s="13" t="str">
        <f>VLOOKUP(B2991,'Insumos e Serviços'!$A:$F,3,0)</f>
        <v>Insumo</v>
      </c>
      <c r="B2991" s="12" t="s">
        <v>2656</v>
      </c>
      <c r="C2991" s="12" t="str">
        <f>VLOOKUP(B2991,'Insumos e Serviços'!$A:$F,2,0)</f>
        <v>SINAPI</v>
      </c>
      <c r="D2991" s="13" t="str">
        <f>VLOOKUP(B2991,'Insumos e Serviços'!$A:$F,4,0)</f>
        <v>REGISTRO OU VALVULA GLOBO ANGULAR EM LATAO, PARA HIDRANTES EM INSTALACAO PREDIAL DE INCENDIO, 45 GRAUS, DIAMETRO DE 2 1/2", COM VOLANTE, CLASSE DE PRESSAO DE ATE 200 PSI</v>
      </c>
      <c r="E2991" s="12" t="str">
        <f>VLOOKUP(B2991,'Insumos e Serviços'!$A:$F,5,0)</f>
        <v>UN</v>
      </c>
      <c r="F2991" s="66">
        <v>1</v>
      </c>
      <c r="G2991" s="15">
        <f>VLOOKUP(B2991,'Insumos e Serviços'!$A:$F,6,0)</f>
        <v>103.45</v>
      </c>
      <c r="H2991" s="15">
        <f t="shared" si="405"/>
        <v>103.45</v>
      </c>
    </row>
    <row r="2992" spans="1:8" ht="22.5" x14ac:dyDescent="0.2">
      <c r="A2992" s="13" t="str">
        <f>VLOOKUP(B2992,'Insumos e Serviços'!$A:$F,3,0)</f>
        <v>Insumo</v>
      </c>
      <c r="B2992" s="12" t="s">
        <v>2500</v>
      </c>
      <c r="C2992" s="12" t="str">
        <f>VLOOKUP(B2992,'Insumos e Serviços'!$A:$F,2,0)</f>
        <v>SINAPI</v>
      </c>
      <c r="D2992" s="13" t="str">
        <f>VLOOKUP(B2992,'Insumos e Serviços'!$A:$F,4,0)</f>
        <v>ADAPTADOR, EM LATAO, ENGATE RAPIDO 2 1/2" X ROSCA INTERNA 5 FIOS 2 1/2",  PARA INSTALACAO PREDIAL DE COMBATE A INCENDIO</v>
      </c>
      <c r="E2992" s="12" t="str">
        <f>VLOOKUP(B2992,'Insumos e Serviços'!$A:$F,5,0)</f>
        <v>UN</v>
      </c>
      <c r="F2992" s="66">
        <v>1</v>
      </c>
      <c r="G2992" s="15">
        <f>VLOOKUP(B2992,'Insumos e Serviços'!$A:$F,6,0)</f>
        <v>45.32</v>
      </c>
      <c r="H2992" s="15">
        <f t="shared" si="405"/>
        <v>45.32</v>
      </c>
    </row>
    <row r="2993" spans="1:8" ht="22.5" x14ac:dyDescent="0.2">
      <c r="A2993" s="13" t="str">
        <f>VLOOKUP(B2993,'Insumos e Serviços'!$A:$F,3,0)</f>
        <v>Insumo</v>
      </c>
      <c r="B2993" s="12" t="s">
        <v>2563</v>
      </c>
      <c r="C2993" s="12" t="str">
        <f>VLOOKUP(B2993,'Insumos e Serviços'!$A:$F,2,0)</f>
        <v>SINAPI</v>
      </c>
      <c r="D2993" s="13" t="str">
        <f>VLOOKUP(B2993,'Insumos e Serviços'!$A:$F,4,0)</f>
        <v>REDUCAO FIXA TIPO STORZ, ENGATE RAPIDO 2.1/2" X 1.1/2", EM LATAO, PARA INSTALACAO PREDIAL COMBATE A INCENDIO PREDIAL</v>
      </c>
      <c r="E2993" s="12" t="str">
        <f>VLOOKUP(B2993,'Insumos e Serviços'!$A:$F,5,0)</f>
        <v>UN</v>
      </c>
      <c r="F2993" s="66">
        <v>1</v>
      </c>
      <c r="G2993" s="15">
        <f>VLOOKUP(B2993,'Insumos e Serviços'!$A:$F,6,0)</f>
        <v>73.89</v>
      </c>
      <c r="H2993" s="15">
        <f t="shared" si="405"/>
        <v>73.89</v>
      </c>
    </row>
    <row r="2994" spans="1:8" ht="22.5" x14ac:dyDescent="0.2">
      <c r="A2994" s="13" t="str">
        <f>VLOOKUP(B2994,'Insumos e Serviços'!$A:$F,3,0)</f>
        <v>Insumo</v>
      </c>
      <c r="B2994" s="12" t="s">
        <v>2989</v>
      </c>
      <c r="C2994" s="12" t="str">
        <f>VLOOKUP(B2994,'Insumos e Serviços'!$A:$F,2,0)</f>
        <v>SINAPI</v>
      </c>
      <c r="D2994" s="13" t="str">
        <f>VLOOKUP(B2994,'Insumos e Serviços'!$A:$F,4,0)</f>
        <v>MANGUEIRA DE INCENDIO, TIPO 2, DE 1 1/2", COMPRIMENTO = 15 M, TECIDO EM FIO DE POLIESTER E TUBO INTERNO EM BORRACHA SINTETICA, COM UNIOES ENGATE RAPIDO</v>
      </c>
      <c r="E2994" s="12" t="str">
        <f>VLOOKUP(B2994,'Insumos e Serviços'!$A:$F,5,0)</f>
        <v>UN</v>
      </c>
      <c r="F2994" s="66">
        <v>2</v>
      </c>
      <c r="G2994" s="15">
        <f>VLOOKUP(B2994,'Insumos e Serviços'!$A:$F,6,0)</f>
        <v>377.45</v>
      </c>
      <c r="H2994" s="15">
        <f t="shared" si="405"/>
        <v>754.9</v>
      </c>
    </row>
    <row r="2995" spans="1:8" ht="22.5" x14ac:dyDescent="0.2">
      <c r="A2995" s="13" t="str">
        <f>VLOOKUP(B2995,'Insumos e Serviços'!$A:$F,3,0)</f>
        <v>Insumo</v>
      </c>
      <c r="B2995" s="12" t="s">
        <v>2472</v>
      </c>
      <c r="C2995" s="12" t="str">
        <f>VLOOKUP(B2995,'Insumos e Serviços'!$A:$F,2,0)</f>
        <v>SINAPI</v>
      </c>
      <c r="D2995" s="13" t="str">
        <f>VLOOKUP(B2995,'Insumos e Serviços'!$A:$F,4,0)</f>
        <v>TAMPAO COM CORRENTE, EM LATAO, ENGATE RAPIDO 1 1/2", PARA INSTALACAO PREDIAL DE COMBATE A INCENDIO</v>
      </c>
      <c r="E2995" s="12" t="str">
        <f>VLOOKUP(B2995,'Insumos e Serviços'!$A:$F,5,0)</f>
        <v>UN</v>
      </c>
      <c r="F2995" s="66">
        <v>1</v>
      </c>
      <c r="G2995" s="15">
        <f>VLOOKUP(B2995,'Insumos e Serviços'!$A:$F,6,0)</f>
        <v>40.39</v>
      </c>
      <c r="H2995" s="15">
        <f t="shared" si="405"/>
        <v>40.39</v>
      </c>
    </row>
    <row r="2996" spans="1:8" ht="22.5" x14ac:dyDescent="0.2">
      <c r="A2996" s="13" t="str">
        <f>VLOOKUP(B2996,'Insumos e Serviços'!$A:$F,3,0)</f>
        <v>Insumo</v>
      </c>
      <c r="B2996" s="12" t="s">
        <v>2338</v>
      </c>
      <c r="C2996" s="12" t="str">
        <f>VLOOKUP(B2996,'Insumos e Serviços'!$A:$F,2,0)</f>
        <v>SINAPI</v>
      </c>
      <c r="D2996" s="13" t="str">
        <f>VLOOKUP(B2996,'Insumos e Serviços'!$A:$F,4,0)</f>
        <v>CHAVE DUPLA PARA CONEXOES TIPO STORZ, ENGATE RAPIDO 1 1/2" X 2 1/2", EM LATAO, PARA INSTALACAO PREDIAL COMBATE A INCENDIO</v>
      </c>
      <c r="E2996" s="12" t="str">
        <f>VLOOKUP(B2996,'Insumos e Serviços'!$A:$F,5,0)</f>
        <v>UN</v>
      </c>
      <c r="F2996" s="66">
        <v>1</v>
      </c>
      <c r="G2996" s="15">
        <f>VLOOKUP(B2996,'Insumos e Serviços'!$A:$F,6,0)</f>
        <v>9.85</v>
      </c>
      <c r="H2996" s="15">
        <f t="shared" si="405"/>
        <v>9.85</v>
      </c>
    </row>
    <row r="2997" spans="1:8" ht="22.5" x14ac:dyDescent="0.2">
      <c r="A2997" s="13" t="str">
        <f>VLOOKUP(B2997,'Insumos e Serviços'!$A:$F,3,0)</f>
        <v>Insumo</v>
      </c>
      <c r="B2997" s="12" t="s">
        <v>2468</v>
      </c>
      <c r="C2997" s="12" t="str">
        <f>VLOOKUP(B2997,'Insumos e Serviços'!$A:$F,2,0)</f>
        <v>SINAPI</v>
      </c>
      <c r="D2997" s="13" t="str">
        <f>VLOOKUP(B2997,'Insumos e Serviços'!$A:$F,4,0)</f>
        <v>ESGUICHO TIPO JATO SOLIDO, EM LATAO, ENGATE RAPIDO 1 1/2" X 16 MM, PARA MANGUEIRA EM INSTALACAO PREDIAL COMBATE A INCENDIO</v>
      </c>
      <c r="E2997" s="12" t="str">
        <f>VLOOKUP(B2997,'Insumos e Serviços'!$A:$F,5,0)</f>
        <v>UN</v>
      </c>
      <c r="F2997" s="66">
        <v>1</v>
      </c>
      <c r="G2997" s="15">
        <f>VLOOKUP(B2997,'Insumos e Serviços'!$A:$F,6,0)</f>
        <v>37.42</v>
      </c>
      <c r="H2997" s="15">
        <f t="shared" si="405"/>
        <v>37.42</v>
      </c>
    </row>
    <row r="2998" spans="1:8" x14ac:dyDescent="0.2">
      <c r="A2998" s="13" t="str">
        <f>VLOOKUP(B2998,'Insumos e Serviços'!$A:$F,3,0)</f>
        <v>Insumo</v>
      </c>
      <c r="B2998" s="12" t="s">
        <v>2605</v>
      </c>
      <c r="C2998" s="12" t="str">
        <f>VLOOKUP(B2998,'Insumos e Serviços'!$A:$F,2,0)</f>
        <v>Próprio</v>
      </c>
      <c r="D2998" s="13" t="str">
        <f>VLOOKUP(B2998,'Insumos e Serviços'!$A:$F,4,0)</f>
        <v>Cesto 1/2 lua suporte para mangueira de incêndio 90cm x 60cm, em chapa de aço</v>
      </c>
      <c r="E2998" s="12" t="str">
        <f>VLOOKUP(B2998,'Insumos e Serviços'!$A:$F,5,0)</f>
        <v>un</v>
      </c>
      <c r="F2998" s="66">
        <v>1</v>
      </c>
      <c r="G2998" s="15">
        <f>VLOOKUP(B2998,'Insumos e Serviços'!$A:$F,6,0)</f>
        <v>94.16</v>
      </c>
      <c r="H2998" s="15">
        <f t="shared" si="405"/>
        <v>94.16</v>
      </c>
    </row>
    <row r="2999" spans="1:8" ht="23.25" thickBot="1" x14ac:dyDescent="0.25">
      <c r="A2999" s="13" t="str">
        <f>VLOOKUP(B2999,'Insumos e Serviços'!$A:$F,3,0)</f>
        <v>Insumo</v>
      </c>
      <c r="B2999" s="12" t="s">
        <v>2389</v>
      </c>
      <c r="C2999" s="12" t="str">
        <f>VLOOKUP(B2999,'Insumos e Serviços'!$A:$F,2,0)</f>
        <v>SINAPI</v>
      </c>
      <c r="D2999" s="13" t="str">
        <f>VLOOKUP(B2999,'Insumos e Serviços'!$A:$F,4,0)</f>
        <v>BUCHA DE NYLON, DIAMETRO DO FURO 8 MM, COMPRIMENTO 40 MM, COM PARAFUSO DE ROSCA SOBERBA, CABECA CHATA, FENDA SIMPLES, 4,8 X 50 MM</v>
      </c>
      <c r="E2999" s="12" t="str">
        <f>VLOOKUP(B2999,'Insumos e Serviços'!$A:$F,5,0)</f>
        <v>UN</v>
      </c>
      <c r="F2999" s="66">
        <v>4</v>
      </c>
      <c r="G2999" s="15">
        <f>VLOOKUP(B2999,'Insumos e Serviços'!$A:$F,6,0)</f>
        <v>0.32</v>
      </c>
      <c r="H2999" s="15">
        <f t="shared" si="405"/>
        <v>1.28</v>
      </c>
    </row>
    <row r="3000" spans="1:8" ht="15" thickTop="1" x14ac:dyDescent="0.2">
      <c r="A3000" s="54"/>
      <c r="B3000" s="79"/>
      <c r="C3000" s="54"/>
      <c r="D3000" s="54"/>
      <c r="E3000" s="54"/>
      <c r="F3000" s="54"/>
      <c r="G3000" s="54"/>
      <c r="H3000" s="54"/>
    </row>
    <row r="3001" spans="1:8" ht="22.5" x14ac:dyDescent="0.2">
      <c r="A3001" s="68" t="s">
        <v>2028</v>
      </c>
      <c r="B3001" s="67" t="str">
        <f>VLOOKUP(A3001,'Orçamento Sintético'!$A:$H,2,0)</f>
        <v xml:space="preserve"> MPDFT0443 </v>
      </c>
      <c r="C3001" s="67" t="str">
        <f>VLOOKUP(A3001,'Orçamento Sintético'!$A:$H,3,0)</f>
        <v>Próprio</v>
      </c>
      <c r="D3001" s="68" t="str">
        <f>VLOOKUP(A3001,'Orçamento Sintético'!$A:$H,4,0)</f>
        <v>Registro de recalque (ou passeio) com caixa em alvenaria e tampão de ferro fundido</v>
      </c>
      <c r="E3001" s="67" t="str">
        <f>VLOOKUP(A3001,'Orçamento Sintético'!$A:$H,5,0)</f>
        <v>un</v>
      </c>
      <c r="F3001" s="113"/>
      <c r="G3001" s="114"/>
      <c r="H3001" s="116">
        <f>SUM(H3002:H3013)</f>
        <v>1664.8300000000002</v>
      </c>
    </row>
    <row r="3002" spans="1:8" ht="22.5" x14ac:dyDescent="0.2">
      <c r="A3002" s="13" t="str">
        <f>VLOOKUP(B3002,'Insumos e Serviços'!$A:$F,3,0)</f>
        <v>Composição</v>
      </c>
      <c r="B3002" s="12" t="s">
        <v>2022</v>
      </c>
      <c r="C3002" s="12" t="str">
        <f>VLOOKUP(B3002,'Insumos e Serviços'!$A:$F,2,0)</f>
        <v>SINAPI</v>
      </c>
      <c r="D3002" s="13" t="str">
        <f>VLOOKUP(B3002,'Insumos e Serviços'!$A:$F,4,0)</f>
        <v>NIPLE, EM FERRO GALVANIZADO, DN 65 (2 1/2"), CONEXÃO ROSQUEADA, INSTALADO EM REDE DE ALIMENTAÇÃO PARA HIDRANTE - FORNECIMENTO E INSTALAÇÃO. AF_12/2015</v>
      </c>
      <c r="E3002" s="12" t="str">
        <f>VLOOKUP(B3002,'Insumos e Serviços'!$A:$F,5,0)</f>
        <v>UN</v>
      </c>
      <c r="F3002" s="66">
        <v>1</v>
      </c>
      <c r="G3002" s="15">
        <f>VLOOKUP(B3002,'Insumos e Serviços'!$A:$F,6,0)</f>
        <v>64.349999999999994</v>
      </c>
      <c r="H3002" s="15">
        <f t="shared" ref="H3002:H3013" si="406">TRUNC(F3002*G3002,2)</f>
        <v>64.349999999999994</v>
      </c>
    </row>
    <row r="3003" spans="1:8" ht="22.5" x14ac:dyDescent="0.2">
      <c r="A3003" s="13" t="str">
        <f>VLOOKUP(B3003,'Insumos e Serviços'!$A:$F,3,0)</f>
        <v>Composição</v>
      </c>
      <c r="B3003" s="12" t="s">
        <v>2042</v>
      </c>
      <c r="C3003" s="12" t="str">
        <f>VLOOKUP(B3003,'Insumos e Serviços'!$A:$F,2,0)</f>
        <v>SINAPI</v>
      </c>
      <c r="D3003" s="13" t="str">
        <f>VLOOKUP(B3003,'Insumos e Serviços'!$A:$F,4,0)</f>
        <v>VÁLVULA DE RETENÇÃO HORIZONTAL, DE BRONZE, ROSCÁVEL, 2 1/2" - FORNECIMENTO E INSTALAÇÃO. AF_01/2019</v>
      </c>
      <c r="E3003" s="12" t="str">
        <f>VLOOKUP(B3003,'Insumos e Serviços'!$A:$F,5,0)</f>
        <v>UN</v>
      </c>
      <c r="F3003" s="66">
        <v>1</v>
      </c>
      <c r="G3003" s="15">
        <f>VLOOKUP(B3003,'Insumos e Serviços'!$A:$F,6,0)</f>
        <v>344.68</v>
      </c>
      <c r="H3003" s="15">
        <f t="shared" si="406"/>
        <v>344.68</v>
      </c>
    </row>
    <row r="3004" spans="1:8" ht="33.75" x14ac:dyDescent="0.2">
      <c r="A3004" s="13" t="str">
        <f>VLOOKUP(B3004,'Insumos e Serviços'!$A:$F,3,0)</f>
        <v>Composição</v>
      </c>
      <c r="B3004" s="12" t="s">
        <v>2001</v>
      </c>
      <c r="C3004" s="12" t="str">
        <f>VLOOKUP(B3004,'Insumos e Serviços'!$A:$F,2,0)</f>
        <v>SINAPI</v>
      </c>
      <c r="D3004" s="13" t="str">
        <f>VLOOKUP(B3004,'Insumos e Serviços'!$A:$F,4,0)</f>
        <v>JOELHO 90 GRAUS, EM FERRO GALVANIZADO, DN 65 (2 1/2"), CONEXÃO ROSQUEADA, INSTALADO EM REDE DE ALIMENTAÇÃO PARA HIDRANTE - FORNECIMENTO E INSTALAÇÃO. AF_12/2015</v>
      </c>
      <c r="E3004" s="12" t="str">
        <f>VLOOKUP(B3004,'Insumos e Serviços'!$A:$F,5,0)</f>
        <v>UN</v>
      </c>
      <c r="F3004" s="66">
        <v>1</v>
      </c>
      <c r="G3004" s="15">
        <f>VLOOKUP(B3004,'Insumos e Serviços'!$A:$F,6,0)</f>
        <v>102.56</v>
      </c>
      <c r="H3004" s="15">
        <f t="shared" si="406"/>
        <v>102.56</v>
      </c>
    </row>
    <row r="3005" spans="1:8" x14ac:dyDescent="0.2">
      <c r="A3005" s="13" t="str">
        <f>VLOOKUP(B3005,'Insumos e Serviços'!$A:$F,3,0)</f>
        <v>Composição</v>
      </c>
      <c r="B3005" s="12" t="s">
        <v>3393</v>
      </c>
      <c r="C3005" s="12" t="str">
        <f>VLOOKUP(B3005,'Insumos e Serviços'!$A:$F,2,0)</f>
        <v>SINAPI</v>
      </c>
      <c r="D3005" s="13" t="str">
        <f>VLOOKUP(B3005,'Insumos e Serviços'!$A:$F,4,0)</f>
        <v>AUXILIAR DE ENCANADOR OU BOMBEIRO HIDRÁULICO COM ENCARGOS COMPLEMENTARES</v>
      </c>
      <c r="E3005" s="12" t="str">
        <f>VLOOKUP(B3005,'Insumos e Serviços'!$A:$F,5,0)</f>
        <v>H</v>
      </c>
      <c r="F3005" s="66">
        <v>1.9053</v>
      </c>
      <c r="G3005" s="15">
        <f>VLOOKUP(B3005,'Insumos e Serviços'!$A:$F,6,0)</f>
        <v>17.78</v>
      </c>
      <c r="H3005" s="15">
        <f t="shared" si="406"/>
        <v>33.869999999999997</v>
      </c>
    </row>
    <row r="3006" spans="1:8" x14ac:dyDescent="0.2">
      <c r="A3006" s="13" t="str">
        <f>VLOOKUP(B3006,'Insumos e Serviços'!$A:$F,3,0)</f>
        <v>Composição</v>
      </c>
      <c r="B3006" s="12" t="s">
        <v>3395</v>
      </c>
      <c r="C3006" s="12" t="str">
        <f>VLOOKUP(B3006,'Insumos e Serviços'!$A:$F,2,0)</f>
        <v>SINAPI</v>
      </c>
      <c r="D3006" s="13" t="str">
        <f>VLOOKUP(B3006,'Insumos e Serviços'!$A:$F,4,0)</f>
        <v>ENCANADOR OU BOMBEIRO HIDRÁULICO COM ENCARGOS COMPLEMENTARES</v>
      </c>
      <c r="E3006" s="12" t="str">
        <f>VLOOKUP(B3006,'Insumos e Serviços'!$A:$F,5,0)</f>
        <v>H</v>
      </c>
      <c r="F3006" s="66">
        <v>1.9053</v>
      </c>
      <c r="G3006" s="15">
        <f>VLOOKUP(B3006,'Insumos e Serviços'!$A:$F,6,0)</f>
        <v>22.76</v>
      </c>
      <c r="H3006" s="15">
        <f t="shared" si="406"/>
        <v>43.36</v>
      </c>
    </row>
    <row r="3007" spans="1:8" ht="22.5" x14ac:dyDescent="0.2">
      <c r="A3007" s="13" t="str">
        <f>VLOOKUP(B3007,'Insumos e Serviços'!$A:$F,3,0)</f>
        <v>Composição</v>
      </c>
      <c r="B3007" s="12" t="s">
        <v>3410</v>
      </c>
      <c r="C3007" s="12" t="str">
        <f>VLOOKUP(B3007,'Insumos e Serviços'!$A:$F,2,0)</f>
        <v>SINAPI</v>
      </c>
      <c r="D3007" s="13" t="str">
        <f>VLOOKUP(B3007,'Insumos e Serviços'!$A:$F,4,0)</f>
        <v>CAIXA ENTERRADA HIDRÁULICA RETANGULAR EM ALVENARIA COM TIJOLOS CERÂMICOS MACIÇOS, DIMENSÕES INTERNAS: 0,6X0,6X0,6 M PARA REDE DE DRENAGEM. AF_12/2020</v>
      </c>
      <c r="E3007" s="12" t="str">
        <f>VLOOKUP(B3007,'Insumos e Serviços'!$A:$F,5,0)</f>
        <v>UN</v>
      </c>
      <c r="F3007" s="66">
        <v>1</v>
      </c>
      <c r="G3007" s="15">
        <f>VLOOKUP(B3007,'Insumos e Serviços'!$A:$F,6,0)</f>
        <v>534.74</v>
      </c>
      <c r="H3007" s="15">
        <f t="shared" si="406"/>
        <v>534.74</v>
      </c>
    </row>
    <row r="3008" spans="1:8" ht="22.5" x14ac:dyDescent="0.2">
      <c r="A3008" s="13" t="str">
        <f>VLOOKUP(B3008,'Insumos e Serviços'!$A:$F,3,0)</f>
        <v>Insumo</v>
      </c>
      <c r="B3008" s="12" t="s">
        <v>2324</v>
      </c>
      <c r="C3008" s="12" t="str">
        <f>VLOOKUP(B3008,'Insumos e Serviços'!$A:$F,2,0)</f>
        <v>SINAPI</v>
      </c>
      <c r="D3008" s="13" t="str">
        <f>VLOOKUP(B3008,'Insumos e Serviços'!$A:$F,4,0)</f>
        <v>TAMPAO COM CORRENTE, EM LATAO, ENGATE RAPIDO 2 1/2", PARA INSTALACAO PREDIAL DE COMBATE A INCENDIO</v>
      </c>
      <c r="E3008" s="12" t="str">
        <f>VLOOKUP(B3008,'Insumos e Serviços'!$A:$F,5,0)</f>
        <v>UN</v>
      </c>
      <c r="F3008" s="66">
        <v>1</v>
      </c>
      <c r="G3008" s="15">
        <f>VLOOKUP(B3008,'Insumos e Serviços'!$A:$F,6,0)</f>
        <v>54.18</v>
      </c>
      <c r="H3008" s="15">
        <f t="shared" si="406"/>
        <v>54.18</v>
      </c>
    </row>
    <row r="3009" spans="1:8" ht="22.5" x14ac:dyDescent="0.2">
      <c r="A3009" s="13" t="str">
        <f>VLOOKUP(B3009,'Insumos e Serviços'!$A:$F,3,0)</f>
        <v>Insumo</v>
      </c>
      <c r="B3009" s="12" t="s">
        <v>2500</v>
      </c>
      <c r="C3009" s="12" t="str">
        <f>VLOOKUP(B3009,'Insumos e Serviços'!$A:$F,2,0)</f>
        <v>SINAPI</v>
      </c>
      <c r="D3009" s="13" t="str">
        <f>VLOOKUP(B3009,'Insumos e Serviços'!$A:$F,4,0)</f>
        <v>ADAPTADOR, EM LATAO, ENGATE RAPIDO 2 1/2" X ROSCA INTERNA 5 FIOS 2 1/2",  PARA INSTALACAO PREDIAL DE COMBATE A INCENDIO</v>
      </c>
      <c r="E3009" s="12" t="str">
        <f>VLOOKUP(B3009,'Insumos e Serviços'!$A:$F,5,0)</f>
        <v>UN</v>
      </c>
      <c r="F3009" s="66">
        <v>1</v>
      </c>
      <c r="G3009" s="15">
        <f>VLOOKUP(B3009,'Insumos e Serviços'!$A:$F,6,0)</f>
        <v>45.32</v>
      </c>
      <c r="H3009" s="15">
        <f t="shared" si="406"/>
        <v>45.32</v>
      </c>
    </row>
    <row r="3010" spans="1:8" x14ac:dyDescent="0.2">
      <c r="A3010" s="13" t="str">
        <f>VLOOKUP(B3010,'Insumos e Serviços'!$A:$F,3,0)</f>
        <v>Insumo</v>
      </c>
      <c r="B3010" s="12" t="s">
        <v>2427</v>
      </c>
      <c r="C3010" s="12" t="str">
        <f>VLOOKUP(B3010,'Insumos e Serviços'!$A:$F,2,0)</f>
        <v>SINAPI</v>
      </c>
      <c r="D3010" s="13" t="str">
        <f>VLOOKUP(B3010,'Insumos e Serviços'!$A:$F,4,0)</f>
        <v>FITA VEDA ROSCA EM ROLOS DE 18 MM X 50 M (L X C)</v>
      </c>
      <c r="E3010" s="12" t="str">
        <f>VLOOKUP(B3010,'Insumos e Serviços'!$A:$F,5,0)</f>
        <v>UN</v>
      </c>
      <c r="F3010" s="66">
        <v>0.03</v>
      </c>
      <c r="G3010" s="15">
        <f>VLOOKUP(B3010,'Insumos e Serviços'!$A:$F,6,0)</f>
        <v>14.38</v>
      </c>
      <c r="H3010" s="15">
        <f t="shared" si="406"/>
        <v>0.43</v>
      </c>
    </row>
    <row r="3011" spans="1:8" x14ac:dyDescent="0.2">
      <c r="A3011" s="13" t="str">
        <f>VLOOKUP(B3011,'Insumos e Serviços'!$A:$F,3,0)</f>
        <v>Insumo</v>
      </c>
      <c r="B3011" s="12" t="s">
        <v>2300</v>
      </c>
      <c r="C3011" s="12" t="str">
        <f>VLOOKUP(B3011,'Insumos e Serviços'!$A:$F,2,0)</f>
        <v>SINAPI</v>
      </c>
      <c r="D3011" s="13" t="str">
        <f>VLOOKUP(B3011,'Insumos e Serviços'!$A:$F,4,0)</f>
        <v>FUNDO ANTICORROSIVO PARA METAIS FERROSOS (ZARCAO)</v>
      </c>
      <c r="E3011" s="12" t="str">
        <f>VLOOKUP(B3011,'Insumos e Serviços'!$A:$F,5,0)</f>
        <v>L</v>
      </c>
      <c r="F3011" s="66">
        <v>7.0000000000000001E-3</v>
      </c>
      <c r="G3011" s="15">
        <f>VLOOKUP(B3011,'Insumos e Serviços'!$A:$F,6,0)</f>
        <v>32.31</v>
      </c>
      <c r="H3011" s="15">
        <f t="shared" si="406"/>
        <v>0.22</v>
      </c>
    </row>
    <row r="3012" spans="1:8" ht="22.5" x14ac:dyDescent="0.2">
      <c r="A3012" s="13" t="str">
        <f>VLOOKUP(B3012,'Insumos e Serviços'!$A:$F,3,0)</f>
        <v>Insumo</v>
      </c>
      <c r="B3012" s="12" t="s">
        <v>2460</v>
      </c>
      <c r="C3012" s="12" t="str">
        <f>VLOOKUP(B3012,'Insumos e Serviços'!$A:$F,2,0)</f>
        <v>SINAPI</v>
      </c>
      <c r="D3012" s="13" t="str">
        <f>VLOOKUP(B3012,'Insumos e Serviços'!$A:$F,4,0)</f>
        <v>TAMPAO FOFO SIMPLES COM BASE, CLASSE A15 CARGA MAX 1,5 T, *400 X 600* MM, REDE TELEFONE</v>
      </c>
      <c r="E3012" s="12" t="str">
        <f>VLOOKUP(B3012,'Insumos e Serviços'!$A:$F,5,0)</f>
        <v>UN</v>
      </c>
      <c r="F3012" s="66">
        <v>1</v>
      </c>
      <c r="G3012" s="15">
        <f>VLOOKUP(B3012,'Insumos e Serviços'!$A:$F,6,0)</f>
        <v>337.67</v>
      </c>
      <c r="H3012" s="15">
        <f t="shared" si="406"/>
        <v>337.67</v>
      </c>
    </row>
    <row r="3013" spans="1:8" ht="34.5" thickBot="1" x14ac:dyDescent="0.25">
      <c r="A3013" s="13" t="str">
        <f>VLOOKUP(B3013,'Insumos e Serviços'!$A:$F,3,0)</f>
        <v>Insumo</v>
      </c>
      <c r="B3013" s="12" t="s">
        <v>2656</v>
      </c>
      <c r="C3013" s="12" t="str">
        <f>VLOOKUP(B3013,'Insumos e Serviços'!$A:$F,2,0)</f>
        <v>SINAPI</v>
      </c>
      <c r="D3013" s="13" t="str">
        <f>VLOOKUP(B3013,'Insumos e Serviços'!$A:$F,4,0)</f>
        <v>REGISTRO OU VALVULA GLOBO ANGULAR EM LATAO, PARA HIDRANTES EM INSTALACAO PREDIAL DE INCENDIO, 45 GRAUS, DIAMETRO DE 2 1/2", COM VOLANTE, CLASSE DE PRESSAO DE ATE 200 PSI</v>
      </c>
      <c r="E3013" s="12" t="str">
        <f>VLOOKUP(B3013,'Insumos e Serviços'!$A:$F,5,0)</f>
        <v>UN</v>
      </c>
      <c r="F3013" s="66">
        <v>1</v>
      </c>
      <c r="G3013" s="15">
        <f>VLOOKUP(B3013,'Insumos e Serviços'!$A:$F,6,0)</f>
        <v>103.45</v>
      </c>
      <c r="H3013" s="15">
        <f t="shared" si="406"/>
        <v>103.45</v>
      </c>
    </row>
    <row r="3014" spans="1:8" ht="15" thickTop="1" x14ac:dyDescent="0.2">
      <c r="A3014" s="54"/>
      <c r="B3014" s="79"/>
      <c r="C3014" s="54"/>
      <c r="D3014" s="54"/>
      <c r="E3014" s="54"/>
      <c r="F3014" s="54"/>
      <c r="G3014" s="54"/>
      <c r="H3014" s="54"/>
    </row>
    <row r="3015" spans="1:8" ht="33.75" x14ac:dyDescent="0.2">
      <c r="A3015" s="68" t="s">
        <v>2031</v>
      </c>
      <c r="B3015" s="67" t="str">
        <f>VLOOKUP(A3015,'Orçamento Sintético'!$A:$H,2,0)</f>
        <v xml:space="preserve"> MPDFT0444 </v>
      </c>
      <c r="C3015" s="67" t="str">
        <f>VLOOKUP(A3015,'Orçamento Sintético'!$A:$H,3,0)</f>
        <v>Próprio</v>
      </c>
      <c r="D3015" s="68" t="str">
        <f>VLOOKUP(A3015,'Orçamento Sintético'!$A:$H,4,0)</f>
        <v>Copia da SINAPI (102123) - Bomba centrífuga, trifásica, para pressurização do sistema de combate a incêndio 5CV, 220/380V, 60Hz, 28,0mca, modelo Firebloc, KSB-32-125 diâmetro do rotor 131mm</v>
      </c>
      <c r="E3015" s="67" t="str">
        <f>VLOOKUP(A3015,'Orçamento Sintético'!$A:$H,5,0)</f>
        <v>UN</v>
      </c>
      <c r="F3015" s="113"/>
      <c r="G3015" s="114"/>
      <c r="H3015" s="116">
        <f>SUM(H3016:H3025)</f>
        <v>4871.7099999999991</v>
      </c>
    </row>
    <row r="3016" spans="1:8" x14ac:dyDescent="0.2">
      <c r="A3016" s="13" t="str">
        <f>VLOOKUP(B3016,'Insumos e Serviços'!$A:$F,3,0)</f>
        <v>Composição</v>
      </c>
      <c r="B3016" s="12" t="s">
        <v>3397</v>
      </c>
      <c r="C3016" s="12" t="str">
        <f>VLOOKUP(B3016,'Insumos e Serviços'!$A:$F,2,0)</f>
        <v>SINAPI</v>
      </c>
      <c r="D3016" s="13" t="str">
        <f>VLOOKUP(B3016,'Insumos e Serviços'!$A:$F,4,0)</f>
        <v>AUXILIAR DE ELETRICISTA COM ENCARGOS COMPLEMENTARES</v>
      </c>
      <c r="E3016" s="12" t="str">
        <f>VLOOKUP(B3016,'Insumos e Serviços'!$A:$F,5,0)</f>
        <v>H</v>
      </c>
      <c r="F3016" s="66">
        <v>0.63300000000000001</v>
      </c>
      <c r="G3016" s="15">
        <f>VLOOKUP(B3016,'Insumos e Serviços'!$A:$F,6,0)</f>
        <v>18.28</v>
      </c>
      <c r="H3016" s="15">
        <f t="shared" ref="H3016:H3025" si="407">TRUNC(F3016*G3016,2)</f>
        <v>11.57</v>
      </c>
    </row>
    <row r="3017" spans="1:8" x14ac:dyDescent="0.2">
      <c r="A3017" s="13" t="str">
        <f>VLOOKUP(B3017,'Insumos e Serviços'!$A:$F,3,0)</f>
        <v>Composição</v>
      </c>
      <c r="B3017" s="12" t="s">
        <v>3393</v>
      </c>
      <c r="C3017" s="12" t="str">
        <f>VLOOKUP(B3017,'Insumos e Serviços'!$A:$F,2,0)</f>
        <v>SINAPI</v>
      </c>
      <c r="D3017" s="13" t="str">
        <f>VLOOKUP(B3017,'Insumos e Serviços'!$A:$F,4,0)</f>
        <v>AUXILIAR DE ENCANADOR OU BOMBEIRO HIDRÁULICO COM ENCARGOS COMPLEMENTARES</v>
      </c>
      <c r="E3017" s="12" t="str">
        <f>VLOOKUP(B3017,'Insumos e Serviços'!$A:$F,5,0)</f>
        <v>H</v>
      </c>
      <c r="F3017" s="66">
        <v>3.2890000000000001</v>
      </c>
      <c r="G3017" s="15">
        <f>VLOOKUP(B3017,'Insumos e Serviços'!$A:$F,6,0)</f>
        <v>17.78</v>
      </c>
      <c r="H3017" s="15">
        <f t="shared" si="407"/>
        <v>58.47</v>
      </c>
    </row>
    <row r="3018" spans="1:8" x14ac:dyDescent="0.2">
      <c r="A3018" s="13" t="str">
        <f>VLOOKUP(B3018,'Insumos e Serviços'!$A:$F,3,0)</f>
        <v>Composição</v>
      </c>
      <c r="B3018" s="12" t="s">
        <v>3399</v>
      </c>
      <c r="C3018" s="12" t="str">
        <f>VLOOKUP(B3018,'Insumos e Serviços'!$A:$F,2,0)</f>
        <v>SINAPI</v>
      </c>
      <c r="D3018" s="13" t="str">
        <f>VLOOKUP(B3018,'Insumos e Serviços'!$A:$F,4,0)</f>
        <v>ELETRICISTA COM ENCARGOS COMPLEMENTARES</v>
      </c>
      <c r="E3018" s="12" t="str">
        <f>VLOOKUP(B3018,'Insumos e Serviços'!$A:$F,5,0)</f>
        <v>H</v>
      </c>
      <c r="F3018" s="66">
        <v>0.63300000000000001</v>
      </c>
      <c r="G3018" s="15">
        <f>VLOOKUP(B3018,'Insumos e Serviços'!$A:$F,6,0)</f>
        <v>23.44</v>
      </c>
      <c r="H3018" s="15">
        <f t="shared" si="407"/>
        <v>14.83</v>
      </c>
    </row>
    <row r="3019" spans="1:8" x14ac:dyDescent="0.2">
      <c r="A3019" s="13" t="str">
        <f>VLOOKUP(B3019,'Insumos e Serviços'!$A:$F,3,0)</f>
        <v>Composição</v>
      </c>
      <c r="B3019" s="12" t="s">
        <v>3395</v>
      </c>
      <c r="C3019" s="12" t="str">
        <f>VLOOKUP(B3019,'Insumos e Serviços'!$A:$F,2,0)</f>
        <v>SINAPI</v>
      </c>
      <c r="D3019" s="13" t="str">
        <f>VLOOKUP(B3019,'Insumos e Serviços'!$A:$F,4,0)</f>
        <v>ENCANADOR OU BOMBEIRO HIDRÁULICO COM ENCARGOS COMPLEMENTARES</v>
      </c>
      <c r="E3019" s="12" t="str">
        <f>VLOOKUP(B3019,'Insumos e Serviços'!$A:$F,5,0)</f>
        <v>H</v>
      </c>
      <c r="F3019" s="66">
        <v>3.2890000000000001</v>
      </c>
      <c r="G3019" s="15">
        <f>VLOOKUP(B3019,'Insumos e Serviços'!$A:$F,6,0)</f>
        <v>22.76</v>
      </c>
      <c r="H3019" s="15">
        <f t="shared" si="407"/>
        <v>74.849999999999994</v>
      </c>
    </row>
    <row r="3020" spans="1:8" ht="22.5" x14ac:dyDescent="0.2">
      <c r="A3020" s="13" t="str">
        <f>VLOOKUP(B3020,'Insumos e Serviços'!$A:$F,3,0)</f>
        <v>Insumo</v>
      </c>
      <c r="B3020" s="12" t="s">
        <v>2757</v>
      </c>
      <c r="C3020" s="12" t="str">
        <f>VLOOKUP(B3020,'Insumos e Serviços'!$A:$F,2,0)</f>
        <v>SINAPI</v>
      </c>
      <c r="D3020" s="13" t="str">
        <f>VLOOKUP(B3020,'Insumos e Serviços'!$A:$F,4,0)</f>
        <v>ARRUELA REDONDA DE LATAO, DIAMETRO EXTERNO = 34 MM, ESPESSURA = 2,5 MM, DIAMETRO DO FURO = 17 MM</v>
      </c>
      <c r="E3020" s="12" t="str">
        <f>VLOOKUP(B3020,'Insumos e Serviços'!$A:$F,5,0)</f>
        <v>UN</v>
      </c>
      <c r="F3020" s="66">
        <v>4</v>
      </c>
      <c r="G3020" s="15">
        <f>VLOOKUP(B3020,'Insumos e Serviços'!$A:$F,6,0)</f>
        <v>0.9</v>
      </c>
      <c r="H3020" s="15">
        <f t="shared" si="407"/>
        <v>3.6</v>
      </c>
    </row>
    <row r="3021" spans="1:8" x14ac:dyDescent="0.2">
      <c r="A3021" s="13" t="str">
        <f>VLOOKUP(B3021,'Insumos e Serviços'!$A:$F,3,0)</f>
        <v>Insumo</v>
      </c>
      <c r="B3021" s="12" t="s">
        <v>2670</v>
      </c>
      <c r="C3021" s="12" t="str">
        <f>VLOOKUP(B3021,'Insumos e Serviços'!$A:$F,2,0)</f>
        <v>SINAPI</v>
      </c>
      <c r="D3021" s="13" t="str">
        <f>VLOOKUP(B3021,'Insumos e Serviços'!$A:$F,4,0)</f>
        <v>VERGALHAO ZINCADO ROSCA TOTAL, 1/4 " (6,3 MM)</v>
      </c>
      <c r="E3021" s="12" t="str">
        <f>VLOOKUP(B3021,'Insumos e Serviços'!$A:$F,5,0)</f>
        <v>M</v>
      </c>
      <c r="F3021" s="66">
        <v>0.2</v>
      </c>
      <c r="G3021" s="15">
        <f>VLOOKUP(B3021,'Insumos e Serviços'!$A:$F,6,0)</f>
        <v>3.67</v>
      </c>
      <c r="H3021" s="15">
        <f t="shared" si="407"/>
        <v>0.73</v>
      </c>
    </row>
    <row r="3022" spans="1:8" x14ac:dyDescent="0.2">
      <c r="A3022" s="13" t="str">
        <f>VLOOKUP(B3022,'Insumos e Serviços'!$A:$F,3,0)</f>
        <v>Insumo</v>
      </c>
      <c r="B3022" s="12" t="s">
        <v>2474</v>
      </c>
      <c r="C3022" s="12" t="str">
        <f>VLOOKUP(B3022,'Insumos e Serviços'!$A:$F,2,0)</f>
        <v>SINAPI</v>
      </c>
      <c r="D3022" s="13" t="str">
        <f>VLOOKUP(B3022,'Insumos e Serviços'!$A:$F,4,0)</f>
        <v>PORCA ZINCADA, SEXTAVADA, DIAMETRO 1/4"</v>
      </c>
      <c r="E3022" s="12" t="str">
        <f>VLOOKUP(B3022,'Insumos e Serviços'!$A:$F,5,0)</f>
        <v>UN</v>
      </c>
      <c r="F3022" s="66">
        <v>4</v>
      </c>
      <c r="G3022" s="15">
        <f>VLOOKUP(B3022,'Insumos e Serviços'!$A:$F,6,0)</f>
        <v>0.15</v>
      </c>
      <c r="H3022" s="15">
        <f t="shared" si="407"/>
        <v>0.6</v>
      </c>
    </row>
    <row r="3023" spans="1:8" ht="22.5" x14ac:dyDescent="0.2">
      <c r="A3023" s="13" t="str">
        <f>VLOOKUP(B3023,'Insumos e Serviços'!$A:$F,3,0)</f>
        <v>Insumo</v>
      </c>
      <c r="B3023" s="12" t="s">
        <v>3085</v>
      </c>
      <c r="C3023" s="12" t="str">
        <f>VLOOKUP(B3023,'Insumos e Serviços'!$A:$F,2,0)</f>
        <v>Próprio</v>
      </c>
      <c r="D3023" s="13" t="str">
        <f>VLOOKUP(B3023,'Insumos e Serviços'!$A:$F,4,0)</f>
        <v>Bomba centrífuga para sistema de combate a incêndio 5CV, 220/380V, 60Hz, 28,0mca, modelo Firebloc, KSB-32-125 diâmetro do rotor 131mm</v>
      </c>
      <c r="E3023" s="12" t="str">
        <f>VLOOKUP(B3023,'Insumos e Serviços'!$A:$F,5,0)</f>
        <v>un</v>
      </c>
      <c r="F3023" s="66">
        <v>1</v>
      </c>
      <c r="G3023" s="15">
        <f>VLOOKUP(B3023,'Insumos e Serviços'!$A:$F,6,0)</f>
        <v>4121.7</v>
      </c>
      <c r="H3023" s="15">
        <f t="shared" si="407"/>
        <v>4121.7</v>
      </c>
    </row>
    <row r="3024" spans="1:8" ht="22.5" x14ac:dyDescent="0.2">
      <c r="A3024" s="13" t="str">
        <f>VLOOKUP(B3024,'Insumos e Serviços'!$A:$F,3,0)</f>
        <v>Insumo</v>
      </c>
      <c r="B3024" s="12" t="s">
        <v>2684</v>
      </c>
      <c r="C3024" s="12" t="str">
        <f>VLOOKUP(B3024,'Insumos e Serviços'!$A:$F,2,0)</f>
        <v>Próprio</v>
      </c>
      <c r="D3024" s="13" t="str">
        <f>VLOOKUP(B3024,'Insumos e Serviços'!$A:$F,4,0)</f>
        <v>Calço de mola dupla, para bombas e fancoil de TAE, com capacidade individual de 400kg e isolação de 97%, Vibra-stop</v>
      </c>
      <c r="E3024" s="12" t="str">
        <f>VLOOKUP(B3024,'Insumos e Serviços'!$A:$F,5,0)</f>
        <v>un</v>
      </c>
      <c r="F3024" s="66">
        <v>1</v>
      </c>
      <c r="G3024" s="15">
        <f>VLOOKUP(B3024,'Insumos e Serviços'!$A:$F,6,0)</f>
        <v>497.04</v>
      </c>
      <c r="H3024" s="15">
        <f t="shared" si="407"/>
        <v>497.04</v>
      </c>
    </row>
    <row r="3025" spans="1:8" ht="15" thickBot="1" x14ac:dyDescent="0.25">
      <c r="A3025" s="13" t="str">
        <f>VLOOKUP(B3025,'Insumos e Serviços'!$A:$F,3,0)</f>
        <v>Insumo</v>
      </c>
      <c r="B3025" s="12" t="s">
        <v>2409</v>
      </c>
      <c r="C3025" s="12" t="str">
        <f>VLOOKUP(B3025,'Insumos e Serviços'!$A:$F,2,0)</f>
        <v>Próprio</v>
      </c>
      <c r="D3025" s="13" t="str">
        <f>VLOOKUP(B3025,'Insumos e Serviços'!$A:$F,4,0)</f>
        <v>Amortecedor de vibração para base de conjunto motor-bomba</v>
      </c>
      <c r="E3025" s="12" t="str">
        <f>VLOOKUP(B3025,'Insumos e Serviços'!$A:$F,5,0)</f>
        <v>un</v>
      </c>
      <c r="F3025" s="66">
        <v>4</v>
      </c>
      <c r="G3025" s="15">
        <f>VLOOKUP(B3025,'Insumos e Serviços'!$A:$F,6,0)</f>
        <v>22.08</v>
      </c>
      <c r="H3025" s="15">
        <f t="shared" si="407"/>
        <v>88.32</v>
      </c>
    </row>
    <row r="3026" spans="1:8" ht="15" thickTop="1" x14ac:dyDescent="0.2">
      <c r="A3026" s="54"/>
      <c r="B3026" s="79"/>
      <c r="C3026" s="54"/>
      <c r="D3026" s="54"/>
      <c r="E3026" s="54"/>
      <c r="F3026" s="54"/>
      <c r="G3026" s="54"/>
      <c r="H3026" s="54"/>
    </row>
    <row r="3027" spans="1:8" ht="22.5" x14ac:dyDescent="0.2">
      <c r="A3027" s="68" t="s">
        <v>2038</v>
      </c>
      <c r="B3027" s="67" t="str">
        <f>VLOOKUP(A3027,'Orçamento Sintético'!$A:$H,2,0)</f>
        <v xml:space="preserve"> MPDFT0445 </v>
      </c>
      <c r="C3027" s="67" t="str">
        <f>VLOOKUP(A3027,'Orçamento Sintético'!$A:$H,3,0)</f>
        <v>Próprio</v>
      </c>
      <c r="D3027" s="68" t="str">
        <f>VLOOKUP(A3027,'Orçamento Sintético'!$A:$H,4,0)</f>
        <v>Cópia da SINAPI (99624) - Válvula de retenção vertical, de bronze, roscável, 2 1/2" - fornecimento e instalação</v>
      </c>
      <c r="E3027" s="67" t="str">
        <f>VLOOKUP(A3027,'Orçamento Sintético'!$A:$H,5,0)</f>
        <v>un</v>
      </c>
      <c r="F3027" s="113"/>
      <c r="G3027" s="114"/>
      <c r="H3027" s="116">
        <f>SUM(H3028:H3031)</f>
        <v>226.63</v>
      </c>
    </row>
    <row r="3028" spans="1:8" x14ac:dyDescent="0.2">
      <c r="A3028" s="13" t="str">
        <f>VLOOKUP(B3028,'Insumos e Serviços'!$A:$F,3,0)</f>
        <v>Composição</v>
      </c>
      <c r="B3028" s="12" t="s">
        <v>3393</v>
      </c>
      <c r="C3028" s="12" t="str">
        <f>VLOOKUP(B3028,'Insumos e Serviços'!$A:$F,2,0)</f>
        <v>SINAPI</v>
      </c>
      <c r="D3028" s="13" t="str">
        <f>VLOOKUP(B3028,'Insumos e Serviços'!$A:$F,4,0)</f>
        <v>AUXILIAR DE ENCANADOR OU BOMBEIRO HIDRÁULICO COM ENCARGOS COMPLEMENTARES</v>
      </c>
      <c r="E3028" s="12" t="str">
        <f>VLOOKUP(B3028,'Insumos e Serviços'!$A:$F,5,0)</f>
        <v>H</v>
      </c>
      <c r="F3028" s="66">
        <v>0.81799999999999995</v>
      </c>
      <c r="G3028" s="15">
        <f>VLOOKUP(B3028,'Insumos e Serviços'!$A:$F,6,0)</f>
        <v>17.78</v>
      </c>
      <c r="H3028" s="15">
        <f t="shared" ref="H3028:H3031" si="408">TRUNC(F3028*G3028,2)</f>
        <v>14.54</v>
      </c>
    </row>
    <row r="3029" spans="1:8" x14ac:dyDescent="0.2">
      <c r="A3029" s="13" t="str">
        <f>VLOOKUP(B3029,'Insumos e Serviços'!$A:$F,3,0)</f>
        <v>Composição</v>
      </c>
      <c r="B3029" s="12" t="s">
        <v>3395</v>
      </c>
      <c r="C3029" s="12" t="str">
        <f>VLOOKUP(B3029,'Insumos e Serviços'!$A:$F,2,0)</f>
        <v>SINAPI</v>
      </c>
      <c r="D3029" s="13" t="str">
        <f>VLOOKUP(B3029,'Insumos e Serviços'!$A:$F,4,0)</f>
        <v>ENCANADOR OU BOMBEIRO HIDRÁULICO COM ENCARGOS COMPLEMENTARES</v>
      </c>
      <c r="E3029" s="12" t="str">
        <f>VLOOKUP(B3029,'Insumos e Serviços'!$A:$F,5,0)</f>
        <v>H</v>
      </c>
      <c r="F3029" s="66">
        <v>0.81799999999999995</v>
      </c>
      <c r="G3029" s="15">
        <f>VLOOKUP(B3029,'Insumos e Serviços'!$A:$F,6,0)</f>
        <v>22.76</v>
      </c>
      <c r="H3029" s="15">
        <f t="shared" si="408"/>
        <v>18.61</v>
      </c>
    </row>
    <row r="3030" spans="1:8" x14ac:dyDescent="0.2">
      <c r="A3030" s="13" t="str">
        <f>VLOOKUP(B3030,'Insumos e Serviços'!$A:$F,3,0)</f>
        <v>Insumo</v>
      </c>
      <c r="B3030" s="12" t="s">
        <v>2427</v>
      </c>
      <c r="C3030" s="12" t="str">
        <f>VLOOKUP(B3030,'Insumos e Serviços'!$A:$F,2,0)</f>
        <v>SINAPI</v>
      </c>
      <c r="D3030" s="13" t="str">
        <f>VLOOKUP(B3030,'Insumos e Serviços'!$A:$F,4,0)</f>
        <v>FITA VEDA ROSCA EM ROLOS DE 18 MM X 50 M (L X C)</v>
      </c>
      <c r="E3030" s="12" t="str">
        <f>VLOOKUP(B3030,'Insumos e Serviços'!$A:$F,5,0)</f>
        <v>UN</v>
      </c>
      <c r="F3030" s="66">
        <v>3.7999999999999999E-2</v>
      </c>
      <c r="G3030" s="15">
        <f>VLOOKUP(B3030,'Insumos e Serviços'!$A:$F,6,0)</f>
        <v>14.38</v>
      </c>
      <c r="H3030" s="15">
        <f t="shared" si="408"/>
        <v>0.54</v>
      </c>
    </row>
    <row r="3031" spans="1:8" ht="23.25" thickBot="1" x14ac:dyDescent="0.25">
      <c r="A3031" s="13" t="str">
        <f>VLOOKUP(B3031,'Insumos e Serviços'!$A:$F,3,0)</f>
        <v>Insumo</v>
      </c>
      <c r="B3031" s="12" t="s">
        <v>2486</v>
      </c>
      <c r="C3031" s="12" t="str">
        <f>VLOOKUP(B3031,'Insumos e Serviços'!$A:$F,2,0)</f>
        <v>SINAPI</v>
      </c>
      <c r="D3031" s="13" t="str">
        <f>VLOOKUP(B3031,'Insumos e Serviços'!$A:$F,4,0)</f>
        <v>VALVULA DE RETENCAO VERTICAL, DE BRONZE (PN-16), 2 1/2", 200 PSI, EXTREMIDADES COM ROSCA</v>
      </c>
      <c r="E3031" s="12" t="str">
        <f>VLOOKUP(B3031,'Insumos e Serviços'!$A:$F,5,0)</f>
        <v>UN</v>
      </c>
      <c r="F3031" s="66">
        <v>1</v>
      </c>
      <c r="G3031" s="15">
        <f>VLOOKUP(B3031,'Insumos e Serviços'!$A:$F,6,0)</f>
        <v>192.94</v>
      </c>
      <c r="H3031" s="15">
        <f t="shared" si="408"/>
        <v>192.94</v>
      </c>
    </row>
    <row r="3032" spans="1:8" ht="15" thickTop="1" x14ac:dyDescent="0.2">
      <c r="A3032" s="54"/>
      <c r="B3032" s="79"/>
      <c r="C3032" s="54"/>
      <c r="D3032" s="54"/>
      <c r="E3032" s="54"/>
      <c r="F3032" s="54"/>
      <c r="G3032" s="54"/>
      <c r="H3032" s="54"/>
    </row>
    <row r="3033" spans="1:8" x14ac:dyDescent="0.2">
      <c r="A3033" s="68" t="s">
        <v>2044</v>
      </c>
      <c r="B3033" s="67" t="str">
        <f>VLOOKUP(A3033,'Orçamento Sintético'!$A:$H,2,0)</f>
        <v xml:space="preserve"> MPDFT0446 </v>
      </c>
      <c r="C3033" s="67" t="str">
        <f>VLOOKUP(A3033,'Orçamento Sintético'!$A:$H,3,0)</f>
        <v>Próprio</v>
      </c>
      <c r="D3033" s="68" t="str">
        <f>VLOOKUP(A3033,'Orçamento Sintético'!$A:$H,4,0)</f>
        <v>Cópia da Orse (1518) - Válvula de fluxo - flow switch - 2 1/2"</v>
      </c>
      <c r="E3033" s="67" t="str">
        <f>VLOOKUP(A3033,'Orçamento Sintético'!$A:$H,5,0)</f>
        <v>un</v>
      </c>
      <c r="F3033" s="113"/>
      <c r="G3033" s="114"/>
      <c r="H3033" s="116">
        <f>SUM(H3034:H3037)</f>
        <v>455.40000000000003</v>
      </c>
    </row>
    <row r="3034" spans="1:8" x14ac:dyDescent="0.2">
      <c r="A3034" s="13" t="str">
        <f>VLOOKUP(B3034,'Insumos e Serviços'!$A:$F,3,0)</f>
        <v>Composição</v>
      </c>
      <c r="B3034" s="12" t="s">
        <v>3393</v>
      </c>
      <c r="C3034" s="12" t="str">
        <f>VLOOKUP(B3034,'Insumos e Serviços'!$A:$F,2,0)</f>
        <v>SINAPI</v>
      </c>
      <c r="D3034" s="13" t="str">
        <f>VLOOKUP(B3034,'Insumos e Serviços'!$A:$F,4,0)</f>
        <v>AUXILIAR DE ENCANADOR OU BOMBEIRO HIDRÁULICO COM ENCARGOS COMPLEMENTARES</v>
      </c>
      <c r="E3034" s="12" t="str">
        <f>VLOOKUP(B3034,'Insumos e Serviços'!$A:$F,5,0)</f>
        <v>H</v>
      </c>
      <c r="F3034" s="66">
        <v>1.1499999999999999</v>
      </c>
      <c r="G3034" s="15">
        <f>VLOOKUP(B3034,'Insumos e Serviços'!$A:$F,6,0)</f>
        <v>17.78</v>
      </c>
      <c r="H3034" s="15">
        <f t="shared" ref="H3034:H3037" si="409">TRUNC(F3034*G3034,2)</f>
        <v>20.440000000000001</v>
      </c>
    </row>
    <row r="3035" spans="1:8" x14ac:dyDescent="0.2">
      <c r="A3035" s="13" t="str">
        <f>VLOOKUP(B3035,'Insumos e Serviços'!$A:$F,3,0)</f>
        <v>Composição</v>
      </c>
      <c r="B3035" s="12" t="s">
        <v>3395</v>
      </c>
      <c r="C3035" s="12" t="str">
        <f>VLOOKUP(B3035,'Insumos e Serviços'!$A:$F,2,0)</f>
        <v>SINAPI</v>
      </c>
      <c r="D3035" s="13" t="str">
        <f>VLOOKUP(B3035,'Insumos e Serviços'!$A:$F,4,0)</f>
        <v>ENCANADOR OU BOMBEIRO HIDRÁULICO COM ENCARGOS COMPLEMENTARES</v>
      </c>
      <c r="E3035" s="12" t="str">
        <f>VLOOKUP(B3035,'Insumos e Serviços'!$A:$F,5,0)</f>
        <v>H</v>
      </c>
      <c r="F3035" s="66">
        <v>1.1499999999999999</v>
      </c>
      <c r="G3035" s="15">
        <f>VLOOKUP(B3035,'Insumos e Serviços'!$A:$F,6,0)</f>
        <v>22.76</v>
      </c>
      <c r="H3035" s="15">
        <f t="shared" si="409"/>
        <v>26.17</v>
      </c>
    </row>
    <row r="3036" spans="1:8" x14ac:dyDescent="0.2">
      <c r="A3036" s="13" t="str">
        <f>VLOOKUP(B3036,'Insumos e Serviços'!$A:$F,3,0)</f>
        <v>Insumo</v>
      </c>
      <c r="B3036" s="12" t="s">
        <v>2635</v>
      </c>
      <c r="C3036" s="12" t="str">
        <f>VLOOKUP(B3036,'Insumos e Serviços'!$A:$F,2,0)</f>
        <v>Próprio</v>
      </c>
      <c r="D3036" s="13" t="str">
        <f>VLOOKUP(B3036,'Insumos e Serviços'!$A:$F,4,0)</f>
        <v>Chave de fluxo (flow swuitch), Ø65mm, eletrônica, ref  WL 118, Technofluid</v>
      </c>
      <c r="E3036" s="12" t="str">
        <f>VLOOKUP(B3036,'Insumos e Serviços'!$A:$F,5,0)</f>
        <v>un</v>
      </c>
      <c r="F3036" s="66">
        <v>1</v>
      </c>
      <c r="G3036" s="15">
        <f>VLOOKUP(B3036,'Insumos e Serviços'!$A:$F,6,0)</f>
        <v>408.74</v>
      </c>
      <c r="H3036" s="15">
        <f t="shared" si="409"/>
        <v>408.74</v>
      </c>
    </row>
    <row r="3037" spans="1:8" ht="15" thickBot="1" x14ac:dyDescent="0.25">
      <c r="A3037" s="13" t="str">
        <f>VLOOKUP(B3037,'Insumos e Serviços'!$A:$F,3,0)</f>
        <v>Insumo</v>
      </c>
      <c r="B3037" s="12" t="s">
        <v>2427</v>
      </c>
      <c r="C3037" s="12" t="str">
        <f>VLOOKUP(B3037,'Insumos e Serviços'!$A:$F,2,0)</f>
        <v>SINAPI</v>
      </c>
      <c r="D3037" s="13" t="str">
        <f>VLOOKUP(B3037,'Insumos e Serviços'!$A:$F,4,0)</f>
        <v>FITA VEDA ROSCA EM ROLOS DE 18 MM X 50 M (L X C)</v>
      </c>
      <c r="E3037" s="12" t="str">
        <f>VLOOKUP(B3037,'Insumos e Serviços'!$A:$F,5,0)</f>
        <v>UN</v>
      </c>
      <c r="F3037" s="66">
        <v>3.8E-3</v>
      </c>
      <c r="G3037" s="15">
        <f>VLOOKUP(B3037,'Insumos e Serviços'!$A:$F,6,0)</f>
        <v>14.38</v>
      </c>
      <c r="H3037" s="15">
        <f t="shared" si="409"/>
        <v>0.05</v>
      </c>
    </row>
    <row r="3038" spans="1:8" ht="15" thickTop="1" x14ac:dyDescent="0.2">
      <c r="A3038" s="54"/>
      <c r="B3038" s="79"/>
      <c r="C3038" s="54"/>
      <c r="D3038" s="54"/>
      <c r="E3038" s="54"/>
      <c r="F3038" s="54"/>
      <c r="G3038" s="54"/>
      <c r="H3038" s="54"/>
    </row>
    <row r="3039" spans="1:8" ht="33.75" x14ac:dyDescent="0.2">
      <c r="A3039" s="68" t="s">
        <v>2047</v>
      </c>
      <c r="B3039" s="67" t="str">
        <f>VLOOKUP(A3039,'Orçamento Sintético'!$A:$H,2,0)</f>
        <v xml:space="preserve"> MPDFT0447 </v>
      </c>
      <c r="C3039" s="67" t="str">
        <f>VLOOKUP(A3039,'Orçamento Sintético'!$A:$H,3,0)</f>
        <v>Próprio</v>
      </c>
      <c r="D3039" s="68" t="str">
        <f>VLOOKUP(A3039,'Orçamento Sintético'!$A:$H,4,0)</f>
        <v>Cópia da Agetop Civil (085039) - Pressostato, tipo diferencial fixo, média pressão, para líquidos, rosca externa de 1/4" BSP, em latão, sobrepressão máxima de 50 kgf/cm², ref. TAP-M-17-A-B-B-R Tecnofluid</v>
      </c>
      <c r="E3039" s="67" t="str">
        <f>VLOOKUP(A3039,'Orçamento Sintético'!$A:$H,5,0)</f>
        <v>un</v>
      </c>
      <c r="F3039" s="113"/>
      <c r="G3039" s="114"/>
      <c r="H3039" s="116">
        <f>SUM(H3040:H3043)</f>
        <v>1169.6699999999998</v>
      </c>
    </row>
    <row r="3040" spans="1:8" x14ac:dyDescent="0.2">
      <c r="A3040" s="13" t="str">
        <f>VLOOKUP(B3040,'Insumos e Serviços'!$A:$F,3,0)</f>
        <v>Composição</v>
      </c>
      <c r="B3040" s="12" t="s">
        <v>3393</v>
      </c>
      <c r="C3040" s="12" t="str">
        <f>VLOOKUP(B3040,'Insumos e Serviços'!$A:$F,2,0)</f>
        <v>SINAPI</v>
      </c>
      <c r="D3040" s="13" t="str">
        <f>VLOOKUP(B3040,'Insumos e Serviços'!$A:$F,4,0)</f>
        <v>AUXILIAR DE ENCANADOR OU BOMBEIRO HIDRÁULICO COM ENCARGOS COMPLEMENTARES</v>
      </c>
      <c r="E3040" s="12" t="str">
        <f>VLOOKUP(B3040,'Insumos e Serviços'!$A:$F,5,0)</f>
        <v>H</v>
      </c>
      <c r="F3040" s="66">
        <v>0.65</v>
      </c>
      <c r="G3040" s="15">
        <f>VLOOKUP(B3040,'Insumos e Serviços'!$A:$F,6,0)</f>
        <v>17.78</v>
      </c>
      <c r="H3040" s="15">
        <f t="shared" ref="H3040:H3043" si="410">TRUNC(F3040*G3040,2)</f>
        <v>11.55</v>
      </c>
    </row>
    <row r="3041" spans="1:8" x14ac:dyDescent="0.2">
      <c r="A3041" s="13" t="str">
        <f>VLOOKUP(B3041,'Insumos e Serviços'!$A:$F,3,0)</f>
        <v>Composição</v>
      </c>
      <c r="B3041" s="12" t="s">
        <v>3395</v>
      </c>
      <c r="C3041" s="12" t="str">
        <f>VLOOKUP(B3041,'Insumos e Serviços'!$A:$F,2,0)</f>
        <v>SINAPI</v>
      </c>
      <c r="D3041" s="13" t="str">
        <f>VLOOKUP(B3041,'Insumos e Serviços'!$A:$F,4,0)</f>
        <v>ENCANADOR OU BOMBEIRO HIDRÁULICO COM ENCARGOS COMPLEMENTARES</v>
      </c>
      <c r="E3041" s="12" t="str">
        <f>VLOOKUP(B3041,'Insumos e Serviços'!$A:$F,5,0)</f>
        <v>H</v>
      </c>
      <c r="F3041" s="66">
        <v>0.65</v>
      </c>
      <c r="G3041" s="15">
        <f>VLOOKUP(B3041,'Insumos e Serviços'!$A:$F,6,0)</f>
        <v>22.76</v>
      </c>
      <c r="H3041" s="15">
        <f t="shared" si="410"/>
        <v>14.79</v>
      </c>
    </row>
    <row r="3042" spans="1:8" ht="22.5" x14ac:dyDescent="0.2">
      <c r="A3042" s="13" t="str">
        <f>VLOOKUP(B3042,'Insumos e Serviços'!$A:$F,3,0)</f>
        <v>Insumo</v>
      </c>
      <c r="B3042" s="12" t="s">
        <v>2697</v>
      </c>
      <c r="C3042" s="12" t="str">
        <f>VLOOKUP(B3042,'Insumos e Serviços'!$A:$F,2,0)</f>
        <v>Próprio</v>
      </c>
      <c r="D3042" s="13" t="str">
        <f>VLOOKUP(B3042,'Insumos e Serviços'!$A:$F,4,0)</f>
        <v>Pressostato, tipo diferencial fixo, média pressão, para líquidos, rosca externa de 1/4" BSP, em latão, sobrepressão máxima de 50 kgf/cm², ref. TAP-M-17-A-B-B-R Tecnofluid</v>
      </c>
      <c r="E3042" s="12" t="str">
        <f>VLOOKUP(B3042,'Insumos e Serviços'!$A:$F,5,0)</f>
        <v>un</v>
      </c>
      <c r="F3042" s="66">
        <v>1</v>
      </c>
      <c r="G3042" s="15">
        <f>VLOOKUP(B3042,'Insumos e Serviços'!$A:$F,6,0)</f>
        <v>1142.76</v>
      </c>
      <c r="H3042" s="15">
        <f t="shared" si="410"/>
        <v>1142.76</v>
      </c>
    </row>
    <row r="3043" spans="1:8" ht="15" thickBot="1" x14ac:dyDescent="0.25">
      <c r="A3043" s="13" t="str">
        <f>VLOOKUP(B3043,'Insumos e Serviços'!$A:$F,3,0)</f>
        <v>Insumo</v>
      </c>
      <c r="B3043" s="12" t="s">
        <v>2427</v>
      </c>
      <c r="C3043" s="12" t="str">
        <f>VLOOKUP(B3043,'Insumos e Serviços'!$A:$F,2,0)</f>
        <v>SINAPI</v>
      </c>
      <c r="D3043" s="13" t="str">
        <f>VLOOKUP(B3043,'Insumos e Serviços'!$A:$F,4,0)</f>
        <v>FITA VEDA ROSCA EM ROLOS DE 18 MM X 50 M (L X C)</v>
      </c>
      <c r="E3043" s="12" t="str">
        <f>VLOOKUP(B3043,'Insumos e Serviços'!$A:$F,5,0)</f>
        <v>UN</v>
      </c>
      <c r="F3043" s="66">
        <v>0.04</v>
      </c>
      <c r="G3043" s="15">
        <f>VLOOKUP(B3043,'Insumos e Serviços'!$A:$F,6,0)</f>
        <v>14.38</v>
      </c>
      <c r="H3043" s="15">
        <f t="shared" si="410"/>
        <v>0.56999999999999995</v>
      </c>
    </row>
    <row r="3044" spans="1:8" ht="15" thickTop="1" x14ac:dyDescent="0.2">
      <c r="A3044" s="54"/>
      <c r="B3044" s="79"/>
      <c r="C3044" s="54"/>
      <c r="D3044" s="54"/>
      <c r="E3044" s="54"/>
      <c r="F3044" s="54"/>
      <c r="G3044" s="54"/>
      <c r="H3044" s="54"/>
    </row>
    <row r="3045" spans="1:8" x14ac:dyDescent="0.2">
      <c r="A3045" s="68" t="s">
        <v>2053</v>
      </c>
      <c r="B3045" s="67" t="str">
        <f>VLOOKUP(A3045,'Orçamento Sintético'!$A:$H,2,0)</f>
        <v xml:space="preserve"> MPDFT0448 </v>
      </c>
      <c r="C3045" s="67" t="str">
        <f>VLOOKUP(A3045,'Orçamento Sintético'!$A:$H,3,0)</f>
        <v>Próprio</v>
      </c>
      <c r="D3045" s="68" t="str">
        <f>VLOOKUP(A3045,'Orçamento Sintético'!$A:$H,4,0)</f>
        <v>Cópia da Agetop Civil (085037) - Tanque de pressão - 10 litros</v>
      </c>
      <c r="E3045" s="67" t="str">
        <f>VLOOKUP(A3045,'Orçamento Sintético'!$A:$H,5,0)</f>
        <v>un</v>
      </c>
      <c r="F3045" s="113"/>
      <c r="G3045" s="114"/>
      <c r="H3045" s="116">
        <f>SUM(H3046:H3049)</f>
        <v>161.72999999999999</v>
      </c>
    </row>
    <row r="3046" spans="1:8" x14ac:dyDescent="0.2">
      <c r="A3046" s="13" t="str">
        <f>VLOOKUP(B3046,'Insumos e Serviços'!$A:$F,3,0)</f>
        <v>Composição</v>
      </c>
      <c r="B3046" s="12" t="s">
        <v>3393</v>
      </c>
      <c r="C3046" s="12" t="str">
        <f>VLOOKUP(B3046,'Insumos e Serviços'!$A:$F,2,0)</f>
        <v>SINAPI</v>
      </c>
      <c r="D3046" s="13" t="str">
        <f>VLOOKUP(B3046,'Insumos e Serviços'!$A:$F,4,0)</f>
        <v>AUXILIAR DE ENCANADOR OU BOMBEIRO HIDRÁULICO COM ENCARGOS COMPLEMENTARES</v>
      </c>
      <c r="E3046" s="12" t="str">
        <f>VLOOKUP(B3046,'Insumos e Serviços'!$A:$F,5,0)</f>
        <v>H</v>
      </c>
      <c r="F3046" s="66">
        <v>0.65</v>
      </c>
      <c r="G3046" s="15">
        <f>VLOOKUP(B3046,'Insumos e Serviços'!$A:$F,6,0)</f>
        <v>17.78</v>
      </c>
      <c r="H3046" s="15">
        <f t="shared" ref="H3046:H3049" si="411">TRUNC(F3046*G3046,2)</f>
        <v>11.55</v>
      </c>
    </row>
    <row r="3047" spans="1:8" x14ac:dyDescent="0.2">
      <c r="A3047" s="13" t="str">
        <f>VLOOKUP(B3047,'Insumos e Serviços'!$A:$F,3,0)</f>
        <v>Composição</v>
      </c>
      <c r="B3047" s="12" t="s">
        <v>3395</v>
      </c>
      <c r="C3047" s="12" t="str">
        <f>VLOOKUP(B3047,'Insumos e Serviços'!$A:$F,2,0)</f>
        <v>SINAPI</v>
      </c>
      <c r="D3047" s="13" t="str">
        <f>VLOOKUP(B3047,'Insumos e Serviços'!$A:$F,4,0)</f>
        <v>ENCANADOR OU BOMBEIRO HIDRÁULICO COM ENCARGOS COMPLEMENTARES</v>
      </c>
      <c r="E3047" s="12" t="str">
        <f>VLOOKUP(B3047,'Insumos e Serviços'!$A:$F,5,0)</f>
        <v>H</v>
      </c>
      <c r="F3047" s="66">
        <v>0.65</v>
      </c>
      <c r="G3047" s="15">
        <f>VLOOKUP(B3047,'Insumos e Serviços'!$A:$F,6,0)</f>
        <v>22.76</v>
      </c>
      <c r="H3047" s="15">
        <f t="shared" si="411"/>
        <v>14.79</v>
      </c>
    </row>
    <row r="3048" spans="1:8" x14ac:dyDescent="0.2">
      <c r="A3048" s="13" t="str">
        <f>VLOOKUP(B3048,'Insumos e Serviços'!$A:$F,3,0)</f>
        <v>Insumo</v>
      </c>
      <c r="B3048" s="12" t="s">
        <v>2386</v>
      </c>
      <c r="C3048" s="12" t="str">
        <f>VLOOKUP(B3048,'Insumos e Serviços'!$A:$F,2,0)</f>
        <v>Próprio</v>
      </c>
      <c r="D3048" s="13" t="str">
        <f>VLOOKUP(B3048,'Insumos e Serviços'!$A:$F,4,0)</f>
        <v>Tanque de pressão 10L</v>
      </c>
      <c r="E3048" s="12" t="str">
        <f>VLOOKUP(B3048,'Insumos e Serviços'!$A:$F,5,0)</f>
        <v>un</v>
      </c>
      <c r="F3048" s="66">
        <v>1</v>
      </c>
      <c r="G3048" s="15">
        <f>VLOOKUP(B3048,'Insumos e Serviços'!$A:$F,6,0)</f>
        <v>134.82</v>
      </c>
      <c r="H3048" s="15">
        <f t="shared" si="411"/>
        <v>134.82</v>
      </c>
    </row>
    <row r="3049" spans="1:8" ht="15" thickBot="1" x14ac:dyDescent="0.25">
      <c r="A3049" s="13" t="str">
        <f>VLOOKUP(B3049,'Insumos e Serviços'!$A:$F,3,0)</f>
        <v>Insumo</v>
      </c>
      <c r="B3049" s="12" t="s">
        <v>2427</v>
      </c>
      <c r="C3049" s="12" t="str">
        <f>VLOOKUP(B3049,'Insumos e Serviços'!$A:$F,2,0)</f>
        <v>SINAPI</v>
      </c>
      <c r="D3049" s="13" t="str">
        <f>VLOOKUP(B3049,'Insumos e Serviços'!$A:$F,4,0)</f>
        <v>FITA VEDA ROSCA EM ROLOS DE 18 MM X 50 M (L X C)</v>
      </c>
      <c r="E3049" s="12" t="str">
        <f>VLOOKUP(B3049,'Insumos e Serviços'!$A:$F,5,0)</f>
        <v>UN</v>
      </c>
      <c r="F3049" s="66">
        <v>0.04</v>
      </c>
      <c r="G3049" s="15">
        <f>VLOOKUP(B3049,'Insumos e Serviços'!$A:$F,6,0)</f>
        <v>14.38</v>
      </c>
      <c r="H3049" s="15">
        <f t="shared" si="411"/>
        <v>0.56999999999999995</v>
      </c>
    </row>
    <row r="3050" spans="1:8" ht="15" thickTop="1" x14ac:dyDescent="0.2">
      <c r="A3050" s="54"/>
      <c r="B3050" s="79"/>
      <c r="C3050" s="54"/>
      <c r="D3050" s="54"/>
      <c r="E3050" s="54"/>
      <c r="F3050" s="54"/>
      <c r="G3050" s="54"/>
      <c r="H3050" s="54"/>
    </row>
    <row r="3051" spans="1:8" x14ac:dyDescent="0.2">
      <c r="A3051" s="62" t="s">
        <v>2056</v>
      </c>
      <c r="B3051" s="64"/>
      <c r="C3051" s="62"/>
      <c r="D3051" s="62" t="s">
        <v>2057</v>
      </c>
      <c r="E3051" s="64"/>
      <c r="F3051" s="65"/>
      <c r="G3051" s="63"/>
      <c r="H3051" s="75"/>
    </row>
    <row r="3052" spans="1:8" ht="45" x14ac:dyDescent="0.2">
      <c r="A3052" s="68" t="s">
        <v>2058</v>
      </c>
      <c r="B3052" s="67" t="str">
        <f>VLOOKUP(A3052,'Orçamento Sintético'!$A:$H,2,0)</f>
        <v xml:space="preserve"> MPDFT0455 </v>
      </c>
      <c r="C3052" s="67" t="str">
        <f>VLOOKUP(A3052,'Orçamento Sintético'!$A:$H,3,0)</f>
        <v>Próprio</v>
      </c>
      <c r="D3052" s="68" t="str">
        <f>VLOOKUP(A3052,'Orçamento Sintético'!$A:$H,4,0)</f>
        <v>16a - Placa de Saída de Emergência (PSA), 260x130mm, fixada nas superfícies por meio de fita dupla-face, fundo em chapa de acrílico opaca, espessura 3mm, acabamento pintura esmalte automotivo sobre  primer surfacer, referência cromática Verde C60, M0, Y40, K30, símbolo em vinil fotoluminescente</v>
      </c>
      <c r="E3052" s="67" t="str">
        <f>VLOOKUP(A3052,'Orçamento Sintético'!$A:$H,5,0)</f>
        <v>un</v>
      </c>
      <c r="F3052" s="113"/>
      <c r="G3052" s="114"/>
      <c r="H3052" s="116">
        <f>SUM(H3053:H3055)</f>
        <v>31.67</v>
      </c>
    </row>
    <row r="3053" spans="1:8" x14ac:dyDescent="0.2">
      <c r="A3053" s="13" t="str">
        <f>VLOOKUP(B3053,'Insumos e Serviços'!$A:$F,3,0)</f>
        <v>Composição</v>
      </c>
      <c r="B3053" s="12" t="s">
        <v>3379</v>
      </c>
      <c r="C3053" s="12" t="str">
        <f>VLOOKUP(B3053,'Insumos e Serviços'!$A:$F,2,0)</f>
        <v>SINAPI</v>
      </c>
      <c r="D3053" s="13" t="str">
        <f>VLOOKUP(B3053,'Insumos e Serviços'!$A:$F,4,0)</f>
        <v>SERVENTE COM ENCARGOS COMPLEMENTARES</v>
      </c>
      <c r="E3053" s="12" t="str">
        <f>VLOOKUP(B3053,'Insumos e Serviços'!$A:$F,5,0)</f>
        <v>H</v>
      </c>
      <c r="F3053" s="66">
        <v>0.2</v>
      </c>
      <c r="G3053" s="15">
        <f>VLOOKUP(B3053,'Insumos e Serviços'!$A:$F,6,0)</f>
        <v>17.170000000000002</v>
      </c>
      <c r="H3053" s="15">
        <f t="shared" ref="H3053:H3055" si="412">TRUNC(F3053*G3053,2)</f>
        <v>3.43</v>
      </c>
    </row>
    <row r="3054" spans="1:8" x14ac:dyDescent="0.2">
      <c r="A3054" s="13" t="str">
        <f>VLOOKUP(B3054,'Insumos e Serviços'!$A:$F,3,0)</f>
        <v>Composição</v>
      </c>
      <c r="B3054" s="12" t="s">
        <v>3391</v>
      </c>
      <c r="C3054" s="12" t="str">
        <f>VLOOKUP(B3054,'Insumos e Serviços'!$A:$F,2,0)</f>
        <v>SINAPI</v>
      </c>
      <c r="D3054" s="13" t="str">
        <f>VLOOKUP(B3054,'Insumos e Serviços'!$A:$F,4,0)</f>
        <v>PEDREIRO COM ENCARGOS COMPLEMENTARES</v>
      </c>
      <c r="E3054" s="12" t="str">
        <f>VLOOKUP(B3054,'Insumos e Serviços'!$A:$F,5,0)</f>
        <v>H</v>
      </c>
      <c r="F3054" s="66">
        <v>0.1</v>
      </c>
      <c r="G3054" s="15">
        <f>VLOOKUP(B3054,'Insumos e Serviços'!$A:$F,6,0)</f>
        <v>23.25</v>
      </c>
      <c r="H3054" s="15">
        <f t="shared" si="412"/>
        <v>2.3199999999999998</v>
      </c>
    </row>
    <row r="3055" spans="1:8" ht="34.5" thickBot="1" x14ac:dyDescent="0.25">
      <c r="A3055" s="13" t="str">
        <f>VLOOKUP(B3055,'Insumos e Serviços'!$A:$F,3,0)</f>
        <v>Insumo</v>
      </c>
      <c r="B3055" s="12" t="s">
        <v>2508</v>
      </c>
      <c r="C3055" s="12" t="str">
        <f>VLOOKUP(B3055,'Insumos e Serviços'!$A:$F,2,0)</f>
        <v>SINAPI</v>
      </c>
      <c r="D3055" s="13" t="str">
        <f>VLOOKUP(B3055,'Insumos e Serviços'!$A:$F,4,0)</f>
        <v>PLACA DE SINALIZACAO DE SEGURANCA CONTRA INCENDIO, FOTOLUMINESCENTE, QUADRADA, *20 X 20* CM, EM PVC *2* MM ANTI-CHAMAS (SIMBOLOS, CORES E PICTOGRAMAS CONFORME NBR 13434)</v>
      </c>
      <c r="E3055" s="12" t="str">
        <f>VLOOKUP(B3055,'Insumos e Serviços'!$A:$F,5,0)</f>
        <v>UN</v>
      </c>
      <c r="F3055" s="66">
        <v>1</v>
      </c>
      <c r="G3055" s="15">
        <f>VLOOKUP(B3055,'Insumos e Serviços'!$A:$F,6,0)</f>
        <v>25.92</v>
      </c>
      <c r="H3055" s="15">
        <f t="shared" si="412"/>
        <v>25.92</v>
      </c>
    </row>
    <row r="3056" spans="1:8" ht="15" thickTop="1" x14ac:dyDescent="0.2">
      <c r="A3056" s="54"/>
      <c r="B3056" s="79"/>
      <c r="C3056" s="54"/>
      <c r="D3056" s="54"/>
      <c r="E3056" s="54"/>
      <c r="F3056" s="54"/>
      <c r="G3056" s="54"/>
      <c r="H3056" s="54"/>
    </row>
    <row r="3057" spans="1:8" ht="45" x14ac:dyDescent="0.2">
      <c r="A3057" s="68" t="s">
        <v>2061</v>
      </c>
      <c r="B3057" s="67" t="str">
        <f>VLOOKUP(A3057,'Orçamento Sintético'!$A:$H,2,0)</f>
        <v xml:space="preserve"> MPDFT0456 </v>
      </c>
      <c r="C3057" s="67" t="str">
        <f>VLOOKUP(A3057,'Orçamento Sintético'!$A:$H,3,0)</f>
        <v>Próprio</v>
      </c>
      <c r="D3057" s="68" t="str">
        <f>VLOOKUP(A3057,'Orçamento Sintético'!$A:$H,4,0)</f>
        <v>16b - Placa de Saída de Emergência (PSA), 260x130mm, fixada nas superfícies por meio de fita dupla-face, fundo em chapa de acrílico opaca, espessura 3mm, acabamento pintura esmalte automotivo sobre  primer surfacer, referência cromática Verde C60, M0, Y40, K30, símbolo em vinil fotoluminescente</v>
      </c>
      <c r="E3057" s="67" t="str">
        <f>VLOOKUP(A3057,'Orçamento Sintético'!$A:$H,5,0)</f>
        <v>un</v>
      </c>
      <c r="F3057" s="113"/>
      <c r="G3057" s="114"/>
      <c r="H3057" s="116">
        <f>SUM(H3058:H3060)</f>
        <v>31.67</v>
      </c>
    </row>
    <row r="3058" spans="1:8" x14ac:dyDescent="0.2">
      <c r="A3058" s="13" t="str">
        <f>VLOOKUP(B3058,'Insumos e Serviços'!$A:$F,3,0)</f>
        <v>Composição</v>
      </c>
      <c r="B3058" s="12" t="s">
        <v>3379</v>
      </c>
      <c r="C3058" s="12" t="str">
        <f>VLOOKUP(B3058,'Insumos e Serviços'!$A:$F,2,0)</f>
        <v>SINAPI</v>
      </c>
      <c r="D3058" s="13" t="str">
        <f>VLOOKUP(B3058,'Insumos e Serviços'!$A:$F,4,0)</f>
        <v>SERVENTE COM ENCARGOS COMPLEMENTARES</v>
      </c>
      <c r="E3058" s="12" t="str">
        <f>VLOOKUP(B3058,'Insumos e Serviços'!$A:$F,5,0)</f>
        <v>H</v>
      </c>
      <c r="F3058" s="66">
        <v>0.2</v>
      </c>
      <c r="G3058" s="15">
        <f>VLOOKUP(B3058,'Insumos e Serviços'!$A:$F,6,0)</f>
        <v>17.170000000000002</v>
      </c>
      <c r="H3058" s="15">
        <f t="shared" ref="H3058:H3060" si="413">TRUNC(F3058*G3058,2)</f>
        <v>3.43</v>
      </c>
    </row>
    <row r="3059" spans="1:8" x14ac:dyDescent="0.2">
      <c r="A3059" s="13" t="str">
        <f>VLOOKUP(B3059,'Insumos e Serviços'!$A:$F,3,0)</f>
        <v>Composição</v>
      </c>
      <c r="B3059" s="12" t="s">
        <v>3391</v>
      </c>
      <c r="C3059" s="12" t="str">
        <f>VLOOKUP(B3059,'Insumos e Serviços'!$A:$F,2,0)</f>
        <v>SINAPI</v>
      </c>
      <c r="D3059" s="13" t="str">
        <f>VLOOKUP(B3059,'Insumos e Serviços'!$A:$F,4,0)</f>
        <v>PEDREIRO COM ENCARGOS COMPLEMENTARES</v>
      </c>
      <c r="E3059" s="12" t="str">
        <f>VLOOKUP(B3059,'Insumos e Serviços'!$A:$F,5,0)</f>
        <v>H</v>
      </c>
      <c r="F3059" s="66">
        <v>0.1</v>
      </c>
      <c r="G3059" s="15">
        <f>VLOOKUP(B3059,'Insumos e Serviços'!$A:$F,6,0)</f>
        <v>23.25</v>
      </c>
      <c r="H3059" s="15">
        <f t="shared" si="413"/>
        <v>2.3199999999999998</v>
      </c>
    </row>
    <row r="3060" spans="1:8" ht="34.5" thickBot="1" x14ac:dyDescent="0.25">
      <c r="A3060" s="13" t="str">
        <f>VLOOKUP(B3060,'Insumos e Serviços'!$A:$F,3,0)</f>
        <v>Insumo</v>
      </c>
      <c r="B3060" s="12" t="s">
        <v>2508</v>
      </c>
      <c r="C3060" s="12" t="str">
        <f>VLOOKUP(B3060,'Insumos e Serviços'!$A:$F,2,0)</f>
        <v>SINAPI</v>
      </c>
      <c r="D3060" s="13" t="str">
        <f>VLOOKUP(B3060,'Insumos e Serviços'!$A:$F,4,0)</f>
        <v>PLACA DE SINALIZACAO DE SEGURANCA CONTRA INCENDIO, FOTOLUMINESCENTE, QUADRADA, *20 X 20* CM, EM PVC *2* MM ANTI-CHAMAS (SIMBOLOS, CORES E PICTOGRAMAS CONFORME NBR 13434)</v>
      </c>
      <c r="E3060" s="12" t="str">
        <f>VLOOKUP(B3060,'Insumos e Serviços'!$A:$F,5,0)</f>
        <v>UN</v>
      </c>
      <c r="F3060" s="66">
        <v>1</v>
      </c>
      <c r="G3060" s="15">
        <f>VLOOKUP(B3060,'Insumos e Serviços'!$A:$F,6,0)</f>
        <v>25.92</v>
      </c>
      <c r="H3060" s="15">
        <f t="shared" si="413"/>
        <v>25.92</v>
      </c>
    </row>
    <row r="3061" spans="1:8" ht="15" thickTop="1" x14ac:dyDescent="0.2">
      <c r="A3061" s="54"/>
      <c r="B3061" s="79"/>
      <c r="C3061" s="54"/>
      <c r="D3061" s="54"/>
      <c r="E3061" s="54"/>
      <c r="F3061" s="54"/>
      <c r="G3061" s="54"/>
      <c r="H3061" s="54"/>
    </row>
    <row r="3062" spans="1:8" ht="45" x14ac:dyDescent="0.2">
      <c r="A3062" s="68" t="s">
        <v>2064</v>
      </c>
      <c r="B3062" s="67" t="str">
        <f>VLOOKUP(A3062,'Orçamento Sintético'!$A:$H,2,0)</f>
        <v xml:space="preserve"> MPDFT0457 </v>
      </c>
      <c r="C3062" s="67" t="str">
        <f>VLOOKUP(A3062,'Orçamento Sintético'!$A:$H,3,0)</f>
        <v>Próprio</v>
      </c>
      <c r="D3062" s="68" t="str">
        <f>VLOOKUP(A3062,'Orçamento Sintético'!$A:$H,4,0)</f>
        <v>17a - Placa de Saída de Emergência (PSA), 600x130mm, fixada nas superfícies por meio de chapa de aço inox escovado #20 dobrada, fundo em chapa de acrílico opaca, espessura 3mm, acabamento pintura esmalte automotivo sobre  primer surfacer, referência cromática Verde C60, M0, Y40, K30, símbolo em vinil fotoluminescente</v>
      </c>
      <c r="E3062" s="67" t="str">
        <f>VLOOKUP(A3062,'Orçamento Sintético'!$A:$H,5,0)</f>
        <v>un</v>
      </c>
      <c r="F3062" s="113"/>
      <c r="G3062" s="114"/>
      <c r="H3062" s="116">
        <f>SUM(H3063:H3065)</f>
        <v>47.53</v>
      </c>
    </row>
    <row r="3063" spans="1:8" x14ac:dyDescent="0.2">
      <c r="A3063" s="13" t="str">
        <f>VLOOKUP(B3063,'Insumos e Serviços'!$A:$F,3,0)</f>
        <v>Composição</v>
      </c>
      <c r="B3063" s="12" t="s">
        <v>3379</v>
      </c>
      <c r="C3063" s="12" t="str">
        <f>VLOOKUP(B3063,'Insumos e Serviços'!$A:$F,2,0)</f>
        <v>SINAPI</v>
      </c>
      <c r="D3063" s="13" t="str">
        <f>VLOOKUP(B3063,'Insumos e Serviços'!$A:$F,4,0)</f>
        <v>SERVENTE COM ENCARGOS COMPLEMENTARES</v>
      </c>
      <c r="E3063" s="12" t="str">
        <f>VLOOKUP(B3063,'Insumos e Serviços'!$A:$F,5,0)</f>
        <v>H</v>
      </c>
      <c r="F3063" s="66">
        <v>0.2</v>
      </c>
      <c r="G3063" s="15">
        <f>VLOOKUP(B3063,'Insumos e Serviços'!$A:$F,6,0)</f>
        <v>17.170000000000002</v>
      </c>
      <c r="H3063" s="15">
        <f t="shared" ref="H3063:H3065" si="414">TRUNC(F3063*G3063,2)</f>
        <v>3.43</v>
      </c>
    </row>
    <row r="3064" spans="1:8" x14ac:dyDescent="0.2">
      <c r="A3064" s="13" t="str">
        <f>VLOOKUP(B3064,'Insumos e Serviços'!$A:$F,3,0)</f>
        <v>Composição</v>
      </c>
      <c r="B3064" s="12" t="s">
        <v>3391</v>
      </c>
      <c r="C3064" s="12" t="str">
        <f>VLOOKUP(B3064,'Insumos e Serviços'!$A:$F,2,0)</f>
        <v>SINAPI</v>
      </c>
      <c r="D3064" s="13" t="str">
        <f>VLOOKUP(B3064,'Insumos e Serviços'!$A:$F,4,0)</f>
        <v>PEDREIRO COM ENCARGOS COMPLEMENTARES</v>
      </c>
      <c r="E3064" s="12" t="str">
        <f>VLOOKUP(B3064,'Insumos e Serviços'!$A:$F,5,0)</f>
        <v>H</v>
      </c>
      <c r="F3064" s="66">
        <v>0.1</v>
      </c>
      <c r="G3064" s="15">
        <f>VLOOKUP(B3064,'Insumos e Serviços'!$A:$F,6,0)</f>
        <v>23.25</v>
      </c>
      <c r="H3064" s="15">
        <f t="shared" si="414"/>
        <v>2.3199999999999998</v>
      </c>
    </row>
    <row r="3065" spans="1:8" ht="34.5" thickBot="1" x14ac:dyDescent="0.25">
      <c r="A3065" s="13" t="str">
        <f>VLOOKUP(B3065,'Insumos e Serviços'!$A:$F,3,0)</f>
        <v>Insumo</v>
      </c>
      <c r="B3065" s="12" t="s">
        <v>2672</v>
      </c>
      <c r="C3065" s="12" t="str">
        <f>VLOOKUP(B3065,'Insumos e Serviços'!$A:$F,2,0)</f>
        <v>SINAPI</v>
      </c>
      <c r="D3065" s="13" t="str">
        <f>VLOOKUP(B3065,'Insumos e Serviços'!$A:$F,4,0)</f>
        <v>PLACA DE SINALIZACAO DE SEGURANCA CONTRA INCENDIO, FOTOLUMINESCENTE, RETANGULAR, *20 X 40* CM, EM PVC *2* MM ANTI-CHAMAS (SIMBOLOS, CORES E PICTOGRAMAS CONFORME NBR 13434)</v>
      </c>
      <c r="E3065" s="12" t="str">
        <f>VLOOKUP(B3065,'Insumos e Serviços'!$A:$F,5,0)</f>
        <v>UN</v>
      </c>
      <c r="F3065" s="66">
        <v>1</v>
      </c>
      <c r="G3065" s="15">
        <f>VLOOKUP(B3065,'Insumos e Serviços'!$A:$F,6,0)</f>
        <v>41.78</v>
      </c>
      <c r="H3065" s="15">
        <f t="shared" si="414"/>
        <v>41.78</v>
      </c>
    </row>
    <row r="3066" spans="1:8" ht="15" thickTop="1" x14ac:dyDescent="0.2">
      <c r="A3066" s="54"/>
      <c r="B3066" s="79"/>
      <c r="C3066" s="54"/>
      <c r="D3066" s="54"/>
      <c r="E3066" s="54"/>
      <c r="F3066" s="54"/>
      <c r="G3066" s="54"/>
      <c r="H3066" s="54"/>
    </row>
    <row r="3067" spans="1:8" ht="45" x14ac:dyDescent="0.2">
      <c r="A3067" s="68" t="s">
        <v>2067</v>
      </c>
      <c r="B3067" s="67" t="str">
        <f>VLOOKUP(A3067,'Orçamento Sintético'!$A:$H,2,0)</f>
        <v xml:space="preserve"> MPDFT0458 </v>
      </c>
      <c r="C3067" s="67" t="str">
        <f>VLOOKUP(A3067,'Orçamento Sintético'!$A:$H,3,0)</f>
        <v>Próprio</v>
      </c>
      <c r="D3067" s="68" t="str">
        <f>VLOOKUP(A3067,'Orçamento Sintético'!$A:$H,4,0)</f>
        <v>17b - Placa de Saída de Emergência (PSA), 600x130mm,fixada nas superfícies por meio de chapa de aço inox escovado #20 dobrada, fundo em chapa de acrílico opaca, espessura 3mm, acabamento pintura esmalte automotivo sobre  primer surfacer, referência cromática Verde C60, M0, Y40, K30, símbolo em vinil fotoluminescente</v>
      </c>
      <c r="E3067" s="67" t="str">
        <f>VLOOKUP(A3067,'Orçamento Sintético'!$A:$H,5,0)</f>
        <v>un</v>
      </c>
      <c r="F3067" s="113"/>
      <c r="G3067" s="114"/>
      <c r="H3067" s="116">
        <f>SUM(H3068:H3070)</f>
        <v>47.53</v>
      </c>
    </row>
    <row r="3068" spans="1:8" x14ac:dyDescent="0.2">
      <c r="A3068" s="13" t="str">
        <f>VLOOKUP(B3068,'Insumos e Serviços'!$A:$F,3,0)</f>
        <v>Composição</v>
      </c>
      <c r="B3068" s="12" t="s">
        <v>3379</v>
      </c>
      <c r="C3068" s="12" t="str">
        <f>VLOOKUP(B3068,'Insumos e Serviços'!$A:$F,2,0)</f>
        <v>SINAPI</v>
      </c>
      <c r="D3068" s="13" t="str">
        <f>VLOOKUP(B3068,'Insumos e Serviços'!$A:$F,4,0)</f>
        <v>SERVENTE COM ENCARGOS COMPLEMENTARES</v>
      </c>
      <c r="E3068" s="12" t="str">
        <f>VLOOKUP(B3068,'Insumos e Serviços'!$A:$F,5,0)</f>
        <v>H</v>
      </c>
      <c r="F3068" s="66">
        <v>0.2</v>
      </c>
      <c r="G3068" s="15">
        <f>VLOOKUP(B3068,'Insumos e Serviços'!$A:$F,6,0)</f>
        <v>17.170000000000002</v>
      </c>
      <c r="H3068" s="15">
        <f t="shared" ref="H3068:H3070" si="415">TRUNC(F3068*G3068,2)</f>
        <v>3.43</v>
      </c>
    </row>
    <row r="3069" spans="1:8" x14ac:dyDescent="0.2">
      <c r="A3069" s="13" t="str">
        <f>VLOOKUP(B3069,'Insumos e Serviços'!$A:$F,3,0)</f>
        <v>Composição</v>
      </c>
      <c r="B3069" s="12" t="s">
        <v>3391</v>
      </c>
      <c r="C3069" s="12" t="str">
        <f>VLOOKUP(B3069,'Insumos e Serviços'!$A:$F,2,0)</f>
        <v>SINAPI</v>
      </c>
      <c r="D3069" s="13" t="str">
        <f>VLOOKUP(B3069,'Insumos e Serviços'!$A:$F,4,0)</f>
        <v>PEDREIRO COM ENCARGOS COMPLEMENTARES</v>
      </c>
      <c r="E3069" s="12" t="str">
        <f>VLOOKUP(B3069,'Insumos e Serviços'!$A:$F,5,0)</f>
        <v>H</v>
      </c>
      <c r="F3069" s="66">
        <v>0.1</v>
      </c>
      <c r="G3069" s="15">
        <f>VLOOKUP(B3069,'Insumos e Serviços'!$A:$F,6,0)</f>
        <v>23.25</v>
      </c>
      <c r="H3069" s="15">
        <f t="shared" si="415"/>
        <v>2.3199999999999998</v>
      </c>
    </row>
    <row r="3070" spans="1:8" ht="34.5" thickBot="1" x14ac:dyDescent="0.25">
      <c r="A3070" s="13" t="str">
        <f>VLOOKUP(B3070,'Insumos e Serviços'!$A:$F,3,0)</f>
        <v>Insumo</v>
      </c>
      <c r="B3070" s="12" t="s">
        <v>2672</v>
      </c>
      <c r="C3070" s="12" t="str">
        <f>VLOOKUP(B3070,'Insumos e Serviços'!$A:$F,2,0)</f>
        <v>SINAPI</v>
      </c>
      <c r="D3070" s="13" t="str">
        <f>VLOOKUP(B3070,'Insumos e Serviços'!$A:$F,4,0)</f>
        <v>PLACA DE SINALIZACAO DE SEGURANCA CONTRA INCENDIO, FOTOLUMINESCENTE, RETANGULAR, *20 X 40* CM, EM PVC *2* MM ANTI-CHAMAS (SIMBOLOS, CORES E PICTOGRAMAS CONFORME NBR 13434)</v>
      </c>
      <c r="E3070" s="12" t="str">
        <f>VLOOKUP(B3070,'Insumos e Serviços'!$A:$F,5,0)</f>
        <v>UN</v>
      </c>
      <c r="F3070" s="66">
        <v>1</v>
      </c>
      <c r="G3070" s="15">
        <f>VLOOKUP(B3070,'Insumos e Serviços'!$A:$F,6,0)</f>
        <v>41.78</v>
      </c>
      <c r="H3070" s="15">
        <f t="shared" si="415"/>
        <v>41.78</v>
      </c>
    </row>
    <row r="3071" spans="1:8" ht="15" thickTop="1" x14ac:dyDescent="0.2">
      <c r="A3071" s="54"/>
      <c r="B3071" s="79"/>
      <c r="C3071" s="54"/>
      <c r="D3071" s="54"/>
      <c r="E3071" s="54"/>
      <c r="F3071" s="54"/>
      <c r="G3071" s="54"/>
      <c r="H3071" s="54"/>
    </row>
    <row r="3072" spans="1:8" ht="45" x14ac:dyDescent="0.2">
      <c r="A3072" s="68" t="s">
        <v>2070</v>
      </c>
      <c r="B3072" s="67" t="str">
        <f>VLOOKUP(A3072,'Orçamento Sintético'!$A:$H,2,0)</f>
        <v xml:space="preserve"> MPDFT0459 </v>
      </c>
      <c r="C3072" s="67" t="str">
        <f>VLOOKUP(A3072,'Orçamento Sintético'!$A:$H,3,0)</f>
        <v>Próprio</v>
      </c>
      <c r="D3072" s="68" t="str">
        <f>VLOOKUP(A3072,'Orçamento Sintético'!$A:$H,4,0)</f>
        <v>17c - Placa de Saída de Emergência (PSA), 300x100mm, fixada nas superfícies por meio de fita dupla-face, fundo em chapa de acrílico opaca, espessura 3mm, acabamento pintura esmalte automotivo sobre  primer surfacer, referência cromática Verde C60, M0, Y40, K30, símbolo em vinil fotoluminescente</v>
      </c>
      <c r="E3072" s="67" t="str">
        <f>VLOOKUP(A3072,'Orçamento Sintético'!$A:$H,5,0)</f>
        <v>un</v>
      </c>
      <c r="F3072" s="113"/>
      <c r="G3072" s="114"/>
      <c r="H3072" s="116">
        <f>SUM(H3073:H3075)</f>
        <v>28.16</v>
      </c>
    </row>
    <row r="3073" spans="1:8" x14ac:dyDescent="0.2">
      <c r="A3073" s="13" t="str">
        <f>VLOOKUP(B3073,'Insumos e Serviços'!$A:$F,3,0)</f>
        <v>Composição</v>
      </c>
      <c r="B3073" s="12" t="s">
        <v>3379</v>
      </c>
      <c r="C3073" s="12" t="str">
        <f>VLOOKUP(B3073,'Insumos e Serviços'!$A:$F,2,0)</f>
        <v>SINAPI</v>
      </c>
      <c r="D3073" s="13" t="str">
        <f>VLOOKUP(B3073,'Insumos e Serviços'!$A:$F,4,0)</f>
        <v>SERVENTE COM ENCARGOS COMPLEMENTARES</v>
      </c>
      <c r="E3073" s="12" t="str">
        <f>VLOOKUP(B3073,'Insumos e Serviços'!$A:$F,5,0)</f>
        <v>H</v>
      </c>
      <c r="F3073" s="66">
        <v>0.2</v>
      </c>
      <c r="G3073" s="15">
        <f>VLOOKUP(B3073,'Insumos e Serviços'!$A:$F,6,0)</f>
        <v>17.170000000000002</v>
      </c>
      <c r="H3073" s="15">
        <f t="shared" ref="H3073:H3075" si="416">TRUNC(F3073*G3073,2)</f>
        <v>3.43</v>
      </c>
    </row>
    <row r="3074" spans="1:8" x14ac:dyDescent="0.2">
      <c r="A3074" s="13" t="str">
        <f>VLOOKUP(B3074,'Insumos e Serviços'!$A:$F,3,0)</f>
        <v>Composição</v>
      </c>
      <c r="B3074" s="12" t="s">
        <v>3391</v>
      </c>
      <c r="C3074" s="12" t="str">
        <f>VLOOKUP(B3074,'Insumos e Serviços'!$A:$F,2,0)</f>
        <v>SINAPI</v>
      </c>
      <c r="D3074" s="13" t="str">
        <f>VLOOKUP(B3074,'Insumos e Serviços'!$A:$F,4,0)</f>
        <v>PEDREIRO COM ENCARGOS COMPLEMENTARES</v>
      </c>
      <c r="E3074" s="12" t="str">
        <f>VLOOKUP(B3074,'Insumos e Serviços'!$A:$F,5,0)</f>
        <v>H</v>
      </c>
      <c r="F3074" s="66">
        <v>0.1</v>
      </c>
      <c r="G3074" s="15">
        <f>VLOOKUP(B3074,'Insumos e Serviços'!$A:$F,6,0)</f>
        <v>23.25</v>
      </c>
      <c r="H3074" s="15">
        <f t="shared" si="416"/>
        <v>2.3199999999999998</v>
      </c>
    </row>
    <row r="3075" spans="1:8" ht="34.5" thickBot="1" x14ac:dyDescent="0.25">
      <c r="A3075" s="13" t="str">
        <f>VLOOKUP(B3075,'Insumos e Serviços'!$A:$F,3,0)</f>
        <v>Insumo</v>
      </c>
      <c r="B3075" s="12" t="s">
        <v>2666</v>
      </c>
      <c r="C3075" s="12" t="str">
        <f>VLOOKUP(B3075,'Insumos e Serviços'!$A:$F,2,0)</f>
        <v>SINAPI</v>
      </c>
      <c r="D3075" s="13" t="str">
        <f>VLOOKUP(B3075,'Insumos e Serviços'!$A:$F,4,0)</f>
        <v>PLACA DE SINALIZACAO DE SEGURANCA CONTRA INCENDIO, FOTOLUMINESCENTE, RETANGULAR, *13 X 26* CM, EM PVC *2* MM ANTI-CHAMAS (SIMBOLOS, CORES E PICTOGRAMAS CONFORME NBR 13434)</v>
      </c>
      <c r="E3075" s="12" t="str">
        <f>VLOOKUP(B3075,'Insumos e Serviços'!$A:$F,5,0)</f>
        <v>UN</v>
      </c>
      <c r="F3075" s="66">
        <v>1</v>
      </c>
      <c r="G3075" s="15">
        <f>VLOOKUP(B3075,'Insumos e Serviços'!$A:$F,6,0)</f>
        <v>22.41</v>
      </c>
      <c r="H3075" s="15">
        <f t="shared" si="416"/>
        <v>22.41</v>
      </c>
    </row>
    <row r="3076" spans="1:8" ht="15" thickTop="1" x14ac:dyDescent="0.2">
      <c r="A3076" s="54"/>
      <c r="B3076" s="79"/>
      <c r="C3076" s="54"/>
      <c r="D3076" s="54"/>
      <c r="E3076" s="54"/>
      <c r="F3076" s="54"/>
      <c r="G3076" s="54"/>
      <c r="H3076" s="54"/>
    </row>
    <row r="3077" spans="1:8" ht="45" x14ac:dyDescent="0.2">
      <c r="A3077" s="68" t="s">
        <v>2073</v>
      </c>
      <c r="B3077" s="67" t="str">
        <f>VLOOKUP(A3077,'Orçamento Sintético'!$A:$H,2,0)</f>
        <v xml:space="preserve"> MPDFT0460 </v>
      </c>
      <c r="C3077" s="67" t="str">
        <f>VLOOKUP(A3077,'Orçamento Sintético'!$A:$H,3,0)</f>
        <v>Próprio</v>
      </c>
      <c r="D3077" s="68" t="str">
        <f>VLOOKUP(A3077,'Orçamento Sintético'!$A:$H,4,0)</f>
        <v>17d - Placa de Saída de Emergência (PSA), 300x100mm, fixada nas superfícies por meio de fita dupla-face, fundo em chapa de acrílico opaca, espessura 3mm, acabamento pintura esmalte automotivo sobre  primer surfacer, referência cromática Verde C60, M0, Y40, K30, símbolo em vinil fotoluminescente</v>
      </c>
      <c r="E3077" s="67" t="str">
        <f>VLOOKUP(A3077,'Orçamento Sintético'!$A:$H,5,0)</f>
        <v>un</v>
      </c>
      <c r="F3077" s="113"/>
      <c r="G3077" s="114"/>
      <c r="H3077" s="116">
        <f>SUM(H3078:H3080)</f>
        <v>28.16</v>
      </c>
    </row>
    <row r="3078" spans="1:8" x14ac:dyDescent="0.2">
      <c r="A3078" s="13" t="str">
        <f>VLOOKUP(B3078,'Insumos e Serviços'!$A:$F,3,0)</f>
        <v>Composição</v>
      </c>
      <c r="B3078" s="12" t="s">
        <v>3379</v>
      </c>
      <c r="C3078" s="12" t="str">
        <f>VLOOKUP(B3078,'Insumos e Serviços'!$A:$F,2,0)</f>
        <v>SINAPI</v>
      </c>
      <c r="D3078" s="13" t="str">
        <f>VLOOKUP(B3078,'Insumos e Serviços'!$A:$F,4,0)</f>
        <v>SERVENTE COM ENCARGOS COMPLEMENTARES</v>
      </c>
      <c r="E3078" s="12" t="str">
        <f>VLOOKUP(B3078,'Insumos e Serviços'!$A:$F,5,0)</f>
        <v>H</v>
      </c>
      <c r="F3078" s="66">
        <v>0.2</v>
      </c>
      <c r="G3078" s="15">
        <f>VLOOKUP(B3078,'Insumos e Serviços'!$A:$F,6,0)</f>
        <v>17.170000000000002</v>
      </c>
      <c r="H3078" s="15">
        <f t="shared" ref="H3078:H3080" si="417">TRUNC(F3078*G3078,2)</f>
        <v>3.43</v>
      </c>
    </row>
    <row r="3079" spans="1:8" x14ac:dyDescent="0.2">
      <c r="A3079" s="13" t="str">
        <f>VLOOKUP(B3079,'Insumos e Serviços'!$A:$F,3,0)</f>
        <v>Composição</v>
      </c>
      <c r="B3079" s="12" t="s">
        <v>3391</v>
      </c>
      <c r="C3079" s="12" t="str">
        <f>VLOOKUP(B3079,'Insumos e Serviços'!$A:$F,2,0)</f>
        <v>SINAPI</v>
      </c>
      <c r="D3079" s="13" t="str">
        <f>VLOOKUP(B3079,'Insumos e Serviços'!$A:$F,4,0)</f>
        <v>PEDREIRO COM ENCARGOS COMPLEMENTARES</v>
      </c>
      <c r="E3079" s="12" t="str">
        <f>VLOOKUP(B3079,'Insumos e Serviços'!$A:$F,5,0)</f>
        <v>H</v>
      </c>
      <c r="F3079" s="66">
        <v>0.1</v>
      </c>
      <c r="G3079" s="15">
        <f>VLOOKUP(B3079,'Insumos e Serviços'!$A:$F,6,0)</f>
        <v>23.25</v>
      </c>
      <c r="H3079" s="15">
        <f t="shared" si="417"/>
        <v>2.3199999999999998</v>
      </c>
    </row>
    <row r="3080" spans="1:8" ht="34.5" thickBot="1" x14ac:dyDescent="0.25">
      <c r="A3080" s="13" t="str">
        <f>VLOOKUP(B3080,'Insumos e Serviços'!$A:$F,3,0)</f>
        <v>Insumo</v>
      </c>
      <c r="B3080" s="12" t="s">
        <v>2666</v>
      </c>
      <c r="C3080" s="12" t="str">
        <f>VLOOKUP(B3080,'Insumos e Serviços'!$A:$F,2,0)</f>
        <v>SINAPI</v>
      </c>
      <c r="D3080" s="13" t="str">
        <f>VLOOKUP(B3080,'Insumos e Serviços'!$A:$F,4,0)</f>
        <v>PLACA DE SINALIZACAO DE SEGURANCA CONTRA INCENDIO, FOTOLUMINESCENTE, RETANGULAR, *13 X 26* CM, EM PVC *2* MM ANTI-CHAMAS (SIMBOLOS, CORES E PICTOGRAMAS CONFORME NBR 13434)</v>
      </c>
      <c r="E3080" s="12" t="str">
        <f>VLOOKUP(B3080,'Insumos e Serviços'!$A:$F,5,0)</f>
        <v>UN</v>
      </c>
      <c r="F3080" s="66">
        <v>1</v>
      </c>
      <c r="G3080" s="15">
        <f>VLOOKUP(B3080,'Insumos e Serviços'!$A:$F,6,0)</f>
        <v>22.41</v>
      </c>
      <c r="H3080" s="15">
        <f t="shared" si="417"/>
        <v>22.41</v>
      </c>
    </row>
    <row r="3081" spans="1:8" ht="15" thickTop="1" x14ac:dyDescent="0.2">
      <c r="A3081" s="54"/>
      <c r="B3081" s="79"/>
      <c r="C3081" s="54"/>
      <c r="D3081" s="54"/>
      <c r="E3081" s="54"/>
      <c r="F3081" s="54"/>
      <c r="G3081" s="54"/>
      <c r="H3081" s="54"/>
    </row>
    <row r="3082" spans="1:8" ht="45" x14ac:dyDescent="0.2">
      <c r="A3082" s="68" t="s">
        <v>2076</v>
      </c>
      <c r="B3082" s="67" t="str">
        <f>VLOOKUP(A3082,'Orçamento Sintético'!$A:$H,2,0)</f>
        <v xml:space="preserve"> MPDFT0461 </v>
      </c>
      <c r="C3082" s="67" t="str">
        <f>VLOOKUP(A3082,'Orçamento Sintético'!$A:$H,3,0)</f>
        <v>Próprio</v>
      </c>
      <c r="D3082" s="68" t="str">
        <f>VLOOKUP(A3082,'Orçamento Sintético'!$A:$H,4,0)</f>
        <v>17e - Placa de Saída de Emergência (PSA), 300x100mm, fixada nas superfícies por meio de fita dupla-face, fundo em chapa de acrílico opaca, espessura 3mm, acabamento pintura esmalte automotivo sobre  primer surfacer, referência cromática Verde C60, M0, Y40, K30, símbolo em vinil fotoluminescente</v>
      </c>
      <c r="E3082" s="67" t="str">
        <f>VLOOKUP(A3082,'Orçamento Sintético'!$A:$H,5,0)</f>
        <v>un</v>
      </c>
      <c r="F3082" s="113"/>
      <c r="G3082" s="114"/>
      <c r="H3082" s="116">
        <f>SUM(H3083:H3085)</f>
        <v>28.16</v>
      </c>
    </row>
    <row r="3083" spans="1:8" x14ac:dyDescent="0.2">
      <c r="A3083" s="13" t="str">
        <f>VLOOKUP(B3083,'Insumos e Serviços'!$A:$F,3,0)</f>
        <v>Composição</v>
      </c>
      <c r="B3083" s="12" t="s">
        <v>3379</v>
      </c>
      <c r="C3083" s="12" t="str">
        <f>VLOOKUP(B3083,'Insumos e Serviços'!$A:$F,2,0)</f>
        <v>SINAPI</v>
      </c>
      <c r="D3083" s="13" t="str">
        <f>VLOOKUP(B3083,'Insumos e Serviços'!$A:$F,4,0)</f>
        <v>SERVENTE COM ENCARGOS COMPLEMENTARES</v>
      </c>
      <c r="E3083" s="12" t="str">
        <f>VLOOKUP(B3083,'Insumos e Serviços'!$A:$F,5,0)</f>
        <v>H</v>
      </c>
      <c r="F3083" s="66">
        <v>0.2</v>
      </c>
      <c r="G3083" s="15">
        <f>VLOOKUP(B3083,'Insumos e Serviços'!$A:$F,6,0)</f>
        <v>17.170000000000002</v>
      </c>
      <c r="H3083" s="15">
        <f t="shared" ref="H3083:H3085" si="418">TRUNC(F3083*G3083,2)</f>
        <v>3.43</v>
      </c>
    </row>
    <row r="3084" spans="1:8" x14ac:dyDescent="0.2">
      <c r="A3084" s="13" t="str">
        <f>VLOOKUP(B3084,'Insumos e Serviços'!$A:$F,3,0)</f>
        <v>Composição</v>
      </c>
      <c r="B3084" s="12" t="s">
        <v>3391</v>
      </c>
      <c r="C3084" s="12" t="str">
        <f>VLOOKUP(B3084,'Insumos e Serviços'!$A:$F,2,0)</f>
        <v>SINAPI</v>
      </c>
      <c r="D3084" s="13" t="str">
        <f>VLOOKUP(B3084,'Insumos e Serviços'!$A:$F,4,0)</f>
        <v>PEDREIRO COM ENCARGOS COMPLEMENTARES</v>
      </c>
      <c r="E3084" s="12" t="str">
        <f>VLOOKUP(B3084,'Insumos e Serviços'!$A:$F,5,0)</f>
        <v>H</v>
      </c>
      <c r="F3084" s="66">
        <v>0.1</v>
      </c>
      <c r="G3084" s="15">
        <f>VLOOKUP(B3084,'Insumos e Serviços'!$A:$F,6,0)</f>
        <v>23.25</v>
      </c>
      <c r="H3084" s="15">
        <f t="shared" si="418"/>
        <v>2.3199999999999998</v>
      </c>
    </row>
    <row r="3085" spans="1:8" ht="34.5" thickBot="1" x14ac:dyDescent="0.25">
      <c r="A3085" s="13" t="str">
        <f>VLOOKUP(B3085,'Insumos e Serviços'!$A:$F,3,0)</f>
        <v>Insumo</v>
      </c>
      <c r="B3085" s="12" t="s">
        <v>2666</v>
      </c>
      <c r="C3085" s="12" t="str">
        <f>VLOOKUP(B3085,'Insumos e Serviços'!$A:$F,2,0)</f>
        <v>SINAPI</v>
      </c>
      <c r="D3085" s="13" t="str">
        <f>VLOOKUP(B3085,'Insumos e Serviços'!$A:$F,4,0)</f>
        <v>PLACA DE SINALIZACAO DE SEGURANCA CONTRA INCENDIO, FOTOLUMINESCENTE, RETANGULAR, *13 X 26* CM, EM PVC *2* MM ANTI-CHAMAS (SIMBOLOS, CORES E PICTOGRAMAS CONFORME NBR 13434)</v>
      </c>
      <c r="E3085" s="12" t="str">
        <f>VLOOKUP(B3085,'Insumos e Serviços'!$A:$F,5,0)</f>
        <v>UN</v>
      </c>
      <c r="F3085" s="66">
        <v>1</v>
      </c>
      <c r="G3085" s="15">
        <f>VLOOKUP(B3085,'Insumos e Serviços'!$A:$F,6,0)</f>
        <v>22.41</v>
      </c>
      <c r="H3085" s="15">
        <f t="shared" si="418"/>
        <v>22.41</v>
      </c>
    </row>
    <row r="3086" spans="1:8" ht="15" thickTop="1" x14ac:dyDescent="0.2">
      <c r="A3086" s="54"/>
      <c r="B3086" s="79"/>
      <c r="C3086" s="54"/>
      <c r="D3086" s="54"/>
      <c r="E3086" s="54"/>
      <c r="F3086" s="54"/>
      <c r="G3086" s="54"/>
      <c r="H3086" s="54"/>
    </row>
    <row r="3087" spans="1:8" ht="56.25" x14ac:dyDescent="0.2">
      <c r="A3087" s="68" t="s">
        <v>2079</v>
      </c>
      <c r="B3087" s="67" t="str">
        <f>VLOOKUP(A3087,'Orçamento Sintético'!$A:$H,2,0)</f>
        <v xml:space="preserve"> MPDFT0462 </v>
      </c>
      <c r="C3087" s="67" t="str">
        <f>VLOOKUP(A3087,'Orçamento Sintético'!$A:$H,3,0)</f>
        <v>Próprio</v>
      </c>
      <c r="D3087" s="68" t="str">
        <f>VLOOKUP(A3087,'Orçamento Sintético'!$A:$H,4,0)</f>
        <v>19a - Placa de Identificação de Pavimento (PIP), 150x150mm, fixada nas superfícies por meio de fita dupla-face, fundo em chapa de acrílico opaca, espessura 3mm, acabamento pintura esmalte automotivo sobre  primer surfacer, referência cromática Verde C60, M0, Y40, K30, símbolo em vinil fotoluminescente, texto em Braile em alto relevo 1mm de PVC conforme NBR 9050.</v>
      </c>
      <c r="E3087" s="67" t="str">
        <f>VLOOKUP(A3087,'Orçamento Sintético'!$A:$H,5,0)</f>
        <v>un</v>
      </c>
      <c r="F3087" s="113"/>
      <c r="G3087" s="114"/>
      <c r="H3087" s="116">
        <f>SUM(H3088:H3090)</f>
        <v>21.43</v>
      </c>
    </row>
    <row r="3088" spans="1:8" x14ac:dyDescent="0.2">
      <c r="A3088" s="13" t="str">
        <f>VLOOKUP(B3088,'Insumos e Serviços'!$A:$F,3,0)</f>
        <v>Composição</v>
      </c>
      <c r="B3088" s="12" t="s">
        <v>3379</v>
      </c>
      <c r="C3088" s="12" t="str">
        <f>VLOOKUP(B3088,'Insumos e Serviços'!$A:$F,2,0)</f>
        <v>SINAPI</v>
      </c>
      <c r="D3088" s="13" t="str">
        <f>VLOOKUP(B3088,'Insumos e Serviços'!$A:$F,4,0)</f>
        <v>SERVENTE COM ENCARGOS COMPLEMENTARES</v>
      </c>
      <c r="E3088" s="12" t="str">
        <f>VLOOKUP(B3088,'Insumos e Serviços'!$A:$F,5,0)</f>
        <v>H</v>
      </c>
      <c r="F3088" s="66">
        <v>0.2</v>
      </c>
      <c r="G3088" s="15">
        <f>VLOOKUP(B3088,'Insumos e Serviços'!$A:$F,6,0)</f>
        <v>17.170000000000002</v>
      </c>
      <c r="H3088" s="15">
        <f t="shared" ref="H3088:H3090" si="419">TRUNC(F3088*G3088,2)</f>
        <v>3.43</v>
      </c>
    </row>
    <row r="3089" spans="1:8" x14ac:dyDescent="0.2">
      <c r="A3089" s="13" t="str">
        <f>VLOOKUP(B3089,'Insumos e Serviços'!$A:$F,3,0)</f>
        <v>Composição</v>
      </c>
      <c r="B3089" s="12" t="s">
        <v>3391</v>
      </c>
      <c r="C3089" s="12" t="str">
        <f>VLOOKUP(B3089,'Insumos e Serviços'!$A:$F,2,0)</f>
        <v>SINAPI</v>
      </c>
      <c r="D3089" s="13" t="str">
        <f>VLOOKUP(B3089,'Insumos e Serviços'!$A:$F,4,0)</f>
        <v>PEDREIRO COM ENCARGOS COMPLEMENTARES</v>
      </c>
      <c r="E3089" s="12" t="str">
        <f>VLOOKUP(B3089,'Insumos e Serviços'!$A:$F,5,0)</f>
        <v>H</v>
      </c>
      <c r="F3089" s="66">
        <v>0.1</v>
      </c>
      <c r="G3089" s="15">
        <f>VLOOKUP(B3089,'Insumos e Serviços'!$A:$F,6,0)</f>
        <v>23.25</v>
      </c>
      <c r="H3089" s="15">
        <f t="shared" si="419"/>
        <v>2.3199999999999998</v>
      </c>
    </row>
    <row r="3090" spans="1:8" ht="34.5" thickBot="1" x14ac:dyDescent="0.25">
      <c r="A3090" s="13" t="str">
        <f>VLOOKUP(B3090,'Insumos e Serviços'!$A:$F,3,0)</f>
        <v>Insumo</v>
      </c>
      <c r="B3090" s="12" t="s">
        <v>2666</v>
      </c>
      <c r="C3090" s="12" t="str">
        <f>VLOOKUP(B3090,'Insumos e Serviços'!$A:$F,2,0)</f>
        <v>SINAPI</v>
      </c>
      <c r="D3090" s="13" t="str">
        <f>VLOOKUP(B3090,'Insumos e Serviços'!$A:$F,4,0)</f>
        <v>PLACA DE SINALIZACAO DE SEGURANCA CONTRA INCENDIO, FOTOLUMINESCENTE, RETANGULAR, *13 X 26* CM, EM PVC *2* MM ANTI-CHAMAS (SIMBOLOS, CORES E PICTOGRAMAS CONFORME NBR 13434)</v>
      </c>
      <c r="E3090" s="12" t="str">
        <f>VLOOKUP(B3090,'Insumos e Serviços'!$A:$F,5,0)</f>
        <v>UN</v>
      </c>
      <c r="F3090" s="66">
        <v>0.7</v>
      </c>
      <c r="G3090" s="15">
        <f>VLOOKUP(B3090,'Insumos e Serviços'!$A:$F,6,0)</f>
        <v>22.41</v>
      </c>
      <c r="H3090" s="15">
        <f t="shared" si="419"/>
        <v>15.68</v>
      </c>
    </row>
    <row r="3091" spans="1:8" ht="15" thickTop="1" x14ac:dyDescent="0.2">
      <c r="A3091" s="54"/>
      <c r="B3091" s="79"/>
      <c r="C3091" s="54"/>
      <c r="D3091" s="54"/>
      <c r="E3091" s="54"/>
      <c r="F3091" s="54"/>
      <c r="G3091" s="54"/>
      <c r="H3091" s="54"/>
    </row>
    <row r="3092" spans="1:8" ht="56.25" x14ac:dyDescent="0.2">
      <c r="A3092" s="68" t="s">
        <v>2082</v>
      </c>
      <c r="B3092" s="67" t="str">
        <f>VLOOKUP(A3092,'Orçamento Sintético'!$A:$H,2,0)</f>
        <v xml:space="preserve"> MPDFT0463 </v>
      </c>
      <c r="C3092" s="67" t="str">
        <f>VLOOKUP(A3092,'Orçamento Sintético'!$A:$H,3,0)</f>
        <v>Próprio</v>
      </c>
      <c r="D3092" s="68" t="str">
        <f>VLOOKUP(A3092,'Orçamento Sintético'!$A:$H,4,0)</f>
        <v>19b - Placa de Identificação de Pavimento (PIP), 150x150mm, fixada nas superfícies por meio de fita dupla-face, fundo em chapa de acrílico opaca, espessura 3mm, acabamento pintura esmalte automotivo sobre  primer surfacer, referência cromática Verde C60, M0, Y40, K30, símbolo em vinil fotoluminescente, texto em Braile em alto relevo 1mm de PVC conforme NBR 9050.</v>
      </c>
      <c r="E3092" s="67" t="str">
        <f>VLOOKUP(A3092,'Orçamento Sintético'!$A:$H,5,0)</f>
        <v>un</v>
      </c>
      <c r="F3092" s="113"/>
      <c r="G3092" s="114"/>
      <c r="H3092" s="116">
        <f>SUM(H3093:H3095)</f>
        <v>21.43</v>
      </c>
    </row>
    <row r="3093" spans="1:8" x14ac:dyDescent="0.2">
      <c r="A3093" s="13" t="str">
        <f>VLOOKUP(B3093,'Insumos e Serviços'!$A:$F,3,0)</f>
        <v>Composição</v>
      </c>
      <c r="B3093" s="12" t="s">
        <v>3379</v>
      </c>
      <c r="C3093" s="12" t="str">
        <f>VLOOKUP(B3093,'Insumos e Serviços'!$A:$F,2,0)</f>
        <v>SINAPI</v>
      </c>
      <c r="D3093" s="13" t="str">
        <f>VLOOKUP(B3093,'Insumos e Serviços'!$A:$F,4,0)</f>
        <v>SERVENTE COM ENCARGOS COMPLEMENTARES</v>
      </c>
      <c r="E3093" s="12" t="str">
        <f>VLOOKUP(B3093,'Insumos e Serviços'!$A:$F,5,0)</f>
        <v>H</v>
      </c>
      <c r="F3093" s="66">
        <v>0.2</v>
      </c>
      <c r="G3093" s="15">
        <f>VLOOKUP(B3093,'Insumos e Serviços'!$A:$F,6,0)</f>
        <v>17.170000000000002</v>
      </c>
      <c r="H3093" s="15">
        <f t="shared" ref="H3093:H3095" si="420">TRUNC(F3093*G3093,2)</f>
        <v>3.43</v>
      </c>
    </row>
    <row r="3094" spans="1:8" x14ac:dyDescent="0.2">
      <c r="A3094" s="13" t="str">
        <f>VLOOKUP(B3094,'Insumos e Serviços'!$A:$F,3,0)</f>
        <v>Composição</v>
      </c>
      <c r="B3094" s="12" t="s">
        <v>3391</v>
      </c>
      <c r="C3094" s="12" t="str">
        <f>VLOOKUP(B3094,'Insumos e Serviços'!$A:$F,2,0)</f>
        <v>SINAPI</v>
      </c>
      <c r="D3094" s="13" t="str">
        <f>VLOOKUP(B3094,'Insumos e Serviços'!$A:$F,4,0)</f>
        <v>PEDREIRO COM ENCARGOS COMPLEMENTARES</v>
      </c>
      <c r="E3094" s="12" t="str">
        <f>VLOOKUP(B3094,'Insumos e Serviços'!$A:$F,5,0)</f>
        <v>H</v>
      </c>
      <c r="F3094" s="66">
        <v>0.1</v>
      </c>
      <c r="G3094" s="15">
        <f>VLOOKUP(B3094,'Insumos e Serviços'!$A:$F,6,0)</f>
        <v>23.25</v>
      </c>
      <c r="H3094" s="15">
        <f t="shared" si="420"/>
        <v>2.3199999999999998</v>
      </c>
    </row>
    <row r="3095" spans="1:8" ht="34.5" thickBot="1" x14ac:dyDescent="0.25">
      <c r="A3095" s="13" t="str">
        <f>VLOOKUP(B3095,'Insumos e Serviços'!$A:$F,3,0)</f>
        <v>Insumo</v>
      </c>
      <c r="B3095" s="12" t="s">
        <v>2666</v>
      </c>
      <c r="C3095" s="12" t="str">
        <f>VLOOKUP(B3095,'Insumos e Serviços'!$A:$F,2,0)</f>
        <v>SINAPI</v>
      </c>
      <c r="D3095" s="13" t="str">
        <f>VLOOKUP(B3095,'Insumos e Serviços'!$A:$F,4,0)</f>
        <v>PLACA DE SINALIZACAO DE SEGURANCA CONTRA INCENDIO, FOTOLUMINESCENTE, RETANGULAR, *13 X 26* CM, EM PVC *2* MM ANTI-CHAMAS (SIMBOLOS, CORES E PICTOGRAMAS CONFORME NBR 13434)</v>
      </c>
      <c r="E3095" s="12" t="str">
        <f>VLOOKUP(B3095,'Insumos e Serviços'!$A:$F,5,0)</f>
        <v>UN</v>
      </c>
      <c r="F3095" s="66">
        <v>0.7</v>
      </c>
      <c r="G3095" s="15">
        <f>VLOOKUP(B3095,'Insumos e Serviços'!$A:$F,6,0)</f>
        <v>22.41</v>
      </c>
      <c r="H3095" s="15">
        <f t="shared" si="420"/>
        <v>15.68</v>
      </c>
    </row>
    <row r="3096" spans="1:8" ht="15" thickTop="1" x14ac:dyDescent="0.2">
      <c r="A3096" s="54"/>
      <c r="B3096" s="79"/>
      <c r="C3096" s="54"/>
      <c r="D3096" s="54"/>
      <c r="E3096" s="54"/>
      <c r="F3096" s="54"/>
      <c r="G3096" s="54"/>
      <c r="H3096" s="54"/>
    </row>
    <row r="3097" spans="1:8" ht="56.25" x14ac:dyDescent="0.2">
      <c r="A3097" s="68" t="s">
        <v>2085</v>
      </c>
      <c r="B3097" s="67" t="str">
        <f>VLOOKUP(A3097,'Orçamento Sintético'!$A:$H,2,0)</f>
        <v xml:space="preserve"> MPDFT0464 </v>
      </c>
      <c r="C3097" s="67" t="str">
        <f>VLOOKUP(A3097,'Orçamento Sintético'!$A:$H,3,0)</f>
        <v>Próprio</v>
      </c>
      <c r="D3097" s="68" t="str">
        <f>VLOOKUP(A3097,'Orçamento Sintético'!$A:$H,4,0)</f>
        <v>19c - Placa de Identificação de Pavimento (PIP), 150x150mm, fixada nas superfícies por meio de fita dupla-face, fundo em chapa de acrílico opaca, espessura 3mm, acabamento pintura esmalte automotivo sobre  primer surfacer, referência cromática Verde C60, M0, Y40, K30, símbolo em vinil fotoluminescente, texto em Braile em alto relevo 1mm de PVC conforme NBR 9050.</v>
      </c>
      <c r="E3097" s="67" t="str">
        <f>VLOOKUP(A3097,'Orçamento Sintético'!$A:$H,5,0)</f>
        <v>un</v>
      </c>
      <c r="F3097" s="113"/>
      <c r="G3097" s="114"/>
      <c r="H3097" s="116">
        <f>SUM(H3098:H3100)</f>
        <v>21.43</v>
      </c>
    </row>
    <row r="3098" spans="1:8" x14ac:dyDescent="0.2">
      <c r="A3098" s="13" t="str">
        <f>VLOOKUP(B3098,'Insumos e Serviços'!$A:$F,3,0)</f>
        <v>Composição</v>
      </c>
      <c r="B3098" s="12" t="s">
        <v>3379</v>
      </c>
      <c r="C3098" s="12" t="str">
        <f>VLOOKUP(B3098,'Insumos e Serviços'!$A:$F,2,0)</f>
        <v>SINAPI</v>
      </c>
      <c r="D3098" s="13" t="str">
        <f>VLOOKUP(B3098,'Insumos e Serviços'!$A:$F,4,0)</f>
        <v>SERVENTE COM ENCARGOS COMPLEMENTARES</v>
      </c>
      <c r="E3098" s="12" t="str">
        <f>VLOOKUP(B3098,'Insumos e Serviços'!$A:$F,5,0)</f>
        <v>H</v>
      </c>
      <c r="F3098" s="66">
        <v>0.2</v>
      </c>
      <c r="G3098" s="15">
        <f>VLOOKUP(B3098,'Insumos e Serviços'!$A:$F,6,0)</f>
        <v>17.170000000000002</v>
      </c>
      <c r="H3098" s="15">
        <f t="shared" ref="H3098:H3100" si="421">TRUNC(F3098*G3098,2)</f>
        <v>3.43</v>
      </c>
    </row>
    <row r="3099" spans="1:8" x14ac:dyDescent="0.2">
      <c r="A3099" s="13" t="str">
        <f>VLOOKUP(B3099,'Insumos e Serviços'!$A:$F,3,0)</f>
        <v>Composição</v>
      </c>
      <c r="B3099" s="12" t="s">
        <v>3391</v>
      </c>
      <c r="C3099" s="12" t="str">
        <f>VLOOKUP(B3099,'Insumos e Serviços'!$A:$F,2,0)</f>
        <v>SINAPI</v>
      </c>
      <c r="D3099" s="13" t="str">
        <f>VLOOKUP(B3099,'Insumos e Serviços'!$A:$F,4,0)</f>
        <v>PEDREIRO COM ENCARGOS COMPLEMENTARES</v>
      </c>
      <c r="E3099" s="12" t="str">
        <f>VLOOKUP(B3099,'Insumos e Serviços'!$A:$F,5,0)</f>
        <v>H</v>
      </c>
      <c r="F3099" s="66">
        <v>0.1</v>
      </c>
      <c r="G3099" s="15">
        <f>VLOOKUP(B3099,'Insumos e Serviços'!$A:$F,6,0)</f>
        <v>23.25</v>
      </c>
      <c r="H3099" s="15">
        <f t="shared" si="421"/>
        <v>2.3199999999999998</v>
      </c>
    </row>
    <row r="3100" spans="1:8" ht="34.5" thickBot="1" x14ac:dyDescent="0.25">
      <c r="A3100" s="13" t="str">
        <f>VLOOKUP(B3100,'Insumos e Serviços'!$A:$F,3,0)</f>
        <v>Insumo</v>
      </c>
      <c r="B3100" s="12" t="s">
        <v>2666</v>
      </c>
      <c r="C3100" s="12" t="str">
        <f>VLOOKUP(B3100,'Insumos e Serviços'!$A:$F,2,0)</f>
        <v>SINAPI</v>
      </c>
      <c r="D3100" s="13" t="str">
        <f>VLOOKUP(B3100,'Insumos e Serviços'!$A:$F,4,0)</f>
        <v>PLACA DE SINALIZACAO DE SEGURANCA CONTRA INCENDIO, FOTOLUMINESCENTE, RETANGULAR, *13 X 26* CM, EM PVC *2* MM ANTI-CHAMAS (SIMBOLOS, CORES E PICTOGRAMAS CONFORME NBR 13434)</v>
      </c>
      <c r="E3100" s="12" t="str">
        <f>VLOOKUP(B3100,'Insumos e Serviços'!$A:$F,5,0)</f>
        <v>UN</v>
      </c>
      <c r="F3100" s="66">
        <v>0.7</v>
      </c>
      <c r="G3100" s="15">
        <f>VLOOKUP(B3100,'Insumos e Serviços'!$A:$F,6,0)</f>
        <v>22.41</v>
      </c>
      <c r="H3100" s="15">
        <f t="shared" si="421"/>
        <v>15.68</v>
      </c>
    </row>
    <row r="3101" spans="1:8" ht="15" thickTop="1" x14ac:dyDescent="0.2">
      <c r="A3101" s="54"/>
      <c r="B3101" s="79"/>
      <c r="C3101" s="54"/>
      <c r="D3101" s="54"/>
      <c r="E3101" s="54"/>
      <c r="F3101" s="54"/>
      <c r="G3101" s="54"/>
      <c r="H3101" s="54"/>
    </row>
    <row r="3102" spans="1:8" x14ac:dyDescent="0.2">
      <c r="A3102" s="68" t="s">
        <v>2088</v>
      </c>
      <c r="B3102" s="67" t="str">
        <f>VLOOKUP(A3102,'Orçamento Sintético'!$A:$H,2,0)</f>
        <v xml:space="preserve"> MPDFT0465 </v>
      </c>
      <c r="C3102" s="67" t="str">
        <f>VLOOKUP(A3102,'Orçamento Sintético'!$A:$H,3,0)</f>
        <v>Próprio</v>
      </c>
      <c r="D3102" s="68" t="str">
        <f>VLOOKUP(A3102,'Orçamento Sintético'!$A:$H,4,0)</f>
        <v>28 - Placa de orientação continuada (seta) de rota de saída, 200x70mm</v>
      </c>
      <c r="E3102" s="67" t="str">
        <f>VLOOKUP(A3102,'Orçamento Sintético'!$A:$H,5,0)</f>
        <v>un</v>
      </c>
      <c r="F3102" s="113"/>
      <c r="G3102" s="114"/>
      <c r="H3102" s="116">
        <f>SUM(H3103:H3105)</f>
        <v>19.14</v>
      </c>
    </row>
    <row r="3103" spans="1:8" x14ac:dyDescent="0.2">
      <c r="A3103" s="13" t="str">
        <f>VLOOKUP(B3103,'Insumos e Serviços'!$A:$F,3,0)</f>
        <v>Composição</v>
      </c>
      <c r="B3103" s="12" t="s">
        <v>3379</v>
      </c>
      <c r="C3103" s="12" t="str">
        <f>VLOOKUP(B3103,'Insumos e Serviços'!$A:$F,2,0)</f>
        <v>SINAPI</v>
      </c>
      <c r="D3103" s="13" t="str">
        <f>VLOOKUP(B3103,'Insumos e Serviços'!$A:$F,4,0)</f>
        <v>SERVENTE COM ENCARGOS COMPLEMENTARES</v>
      </c>
      <c r="E3103" s="12" t="str">
        <f>VLOOKUP(B3103,'Insumos e Serviços'!$A:$F,5,0)</f>
        <v>H</v>
      </c>
      <c r="F3103" s="66">
        <v>0.2</v>
      </c>
      <c r="G3103" s="15">
        <f>VLOOKUP(B3103,'Insumos e Serviços'!$A:$F,6,0)</f>
        <v>17.170000000000002</v>
      </c>
      <c r="H3103" s="15">
        <f t="shared" ref="H3103:H3105" si="422">TRUNC(F3103*G3103,2)</f>
        <v>3.43</v>
      </c>
    </row>
    <row r="3104" spans="1:8" x14ac:dyDescent="0.2">
      <c r="A3104" s="13" t="str">
        <f>VLOOKUP(B3104,'Insumos e Serviços'!$A:$F,3,0)</f>
        <v>Composição</v>
      </c>
      <c r="B3104" s="12" t="s">
        <v>3391</v>
      </c>
      <c r="C3104" s="12" t="str">
        <f>VLOOKUP(B3104,'Insumos e Serviços'!$A:$F,2,0)</f>
        <v>SINAPI</v>
      </c>
      <c r="D3104" s="13" t="str">
        <f>VLOOKUP(B3104,'Insumos e Serviços'!$A:$F,4,0)</f>
        <v>PEDREIRO COM ENCARGOS COMPLEMENTARES</v>
      </c>
      <c r="E3104" s="12" t="str">
        <f>VLOOKUP(B3104,'Insumos e Serviços'!$A:$F,5,0)</f>
        <v>H</v>
      </c>
      <c r="F3104" s="66">
        <v>0.1</v>
      </c>
      <c r="G3104" s="15">
        <f>VLOOKUP(B3104,'Insumos e Serviços'!$A:$F,6,0)</f>
        <v>23.25</v>
      </c>
      <c r="H3104" s="15">
        <f t="shared" si="422"/>
        <v>2.3199999999999998</v>
      </c>
    </row>
    <row r="3105" spans="1:8" ht="34.5" thickBot="1" x14ac:dyDescent="0.25">
      <c r="A3105" s="13" t="str">
        <f>VLOOKUP(B3105,'Insumos e Serviços'!$A:$F,3,0)</f>
        <v>Insumo</v>
      </c>
      <c r="B3105" s="12" t="s">
        <v>2396</v>
      </c>
      <c r="C3105" s="12" t="str">
        <f>VLOOKUP(B3105,'Insumos e Serviços'!$A:$F,2,0)</f>
        <v>SINAPI</v>
      </c>
      <c r="D3105" s="13" t="str">
        <f>VLOOKUP(B3105,'Insumos e Serviços'!$A:$F,4,0)</f>
        <v>PLACA DE SINALIZACAO DE SEGURANCA CONTRA INCENDIO, FOTOLUMINESCENTE, QUADRADA, *14 X 14* CM, EM PVC *2* MM ANTI-CHAMAS (SIMBOLOS, CORES E PICTOGRAMAS CONFORME NBR 13434)</v>
      </c>
      <c r="E3105" s="12" t="str">
        <f>VLOOKUP(B3105,'Insumos e Serviços'!$A:$F,5,0)</f>
        <v>UN</v>
      </c>
      <c r="F3105" s="66">
        <v>1</v>
      </c>
      <c r="G3105" s="15">
        <f>VLOOKUP(B3105,'Insumos e Serviços'!$A:$F,6,0)</f>
        <v>13.39</v>
      </c>
      <c r="H3105" s="15">
        <f t="shared" si="422"/>
        <v>13.39</v>
      </c>
    </row>
    <row r="3106" spans="1:8" ht="15" thickTop="1" x14ac:dyDescent="0.2">
      <c r="A3106" s="54"/>
      <c r="B3106" s="79"/>
      <c r="C3106" s="54"/>
      <c r="D3106" s="54"/>
      <c r="E3106" s="54"/>
      <c r="F3106" s="54"/>
      <c r="G3106" s="54"/>
      <c r="H3106" s="54"/>
    </row>
    <row r="3107" spans="1:8" ht="45" x14ac:dyDescent="0.2">
      <c r="A3107" s="68" t="s">
        <v>2091</v>
      </c>
      <c r="B3107" s="67" t="str">
        <f>VLOOKUP(A3107,'Orçamento Sintético'!$A:$H,2,0)</f>
        <v xml:space="preserve"> MPDFT0466 </v>
      </c>
      <c r="C3107" s="67" t="str">
        <f>VLOOKUP(A3107,'Orçamento Sintético'!$A:$H,3,0)</f>
        <v>Próprio</v>
      </c>
      <c r="D3107" s="68" t="str">
        <f>VLOOKUP(A3107,'Orçamento Sintético'!$A:$H,4,0)</f>
        <v>4 - Placa de Sinalização de Emergência (PSE), 180x225mm - "Proibido utilizar elevador em caso de incêndio", fixada nas superfícies por meio de fita dupla-face, fundo em chapa de acrílico, espessura 6 mm, pintura esmalte automotivo sobre primer surfacer, na cor grafite, e símbolo em vinil fotoluminescente</v>
      </c>
      <c r="E3107" s="67" t="str">
        <f>VLOOKUP(A3107,'Orçamento Sintético'!$A:$H,5,0)</f>
        <v>un</v>
      </c>
      <c r="F3107" s="113"/>
      <c r="G3107" s="114"/>
      <c r="H3107" s="116">
        <f>SUM(H3108:H3110)</f>
        <v>49.86</v>
      </c>
    </row>
    <row r="3108" spans="1:8" x14ac:dyDescent="0.2">
      <c r="A3108" s="13" t="str">
        <f>VLOOKUP(B3108,'Insumos e Serviços'!$A:$F,3,0)</f>
        <v>Composição</v>
      </c>
      <c r="B3108" s="12" t="s">
        <v>3379</v>
      </c>
      <c r="C3108" s="12" t="str">
        <f>VLOOKUP(B3108,'Insumos e Serviços'!$A:$F,2,0)</f>
        <v>SINAPI</v>
      </c>
      <c r="D3108" s="13" t="str">
        <f>VLOOKUP(B3108,'Insumos e Serviços'!$A:$F,4,0)</f>
        <v>SERVENTE COM ENCARGOS COMPLEMENTARES</v>
      </c>
      <c r="E3108" s="12" t="str">
        <f>VLOOKUP(B3108,'Insumos e Serviços'!$A:$F,5,0)</f>
        <v>H</v>
      </c>
      <c r="F3108" s="66">
        <v>0.2</v>
      </c>
      <c r="G3108" s="15">
        <f>VLOOKUP(B3108,'Insumos e Serviços'!$A:$F,6,0)</f>
        <v>17.170000000000002</v>
      </c>
      <c r="H3108" s="15">
        <f t="shared" ref="H3108:H3110" si="423">TRUNC(F3108*G3108,2)</f>
        <v>3.43</v>
      </c>
    </row>
    <row r="3109" spans="1:8" x14ac:dyDescent="0.2">
      <c r="A3109" s="13" t="str">
        <f>VLOOKUP(B3109,'Insumos e Serviços'!$A:$F,3,0)</f>
        <v>Composição</v>
      </c>
      <c r="B3109" s="12" t="s">
        <v>3391</v>
      </c>
      <c r="C3109" s="12" t="str">
        <f>VLOOKUP(B3109,'Insumos e Serviços'!$A:$F,2,0)</f>
        <v>SINAPI</v>
      </c>
      <c r="D3109" s="13" t="str">
        <f>VLOOKUP(B3109,'Insumos e Serviços'!$A:$F,4,0)</f>
        <v>PEDREIRO COM ENCARGOS COMPLEMENTARES</v>
      </c>
      <c r="E3109" s="12" t="str">
        <f>VLOOKUP(B3109,'Insumos e Serviços'!$A:$F,5,0)</f>
        <v>H</v>
      </c>
      <c r="F3109" s="66">
        <v>0.1</v>
      </c>
      <c r="G3109" s="15">
        <f>VLOOKUP(B3109,'Insumos e Serviços'!$A:$F,6,0)</f>
        <v>23.25</v>
      </c>
      <c r="H3109" s="15">
        <f t="shared" si="423"/>
        <v>2.3199999999999998</v>
      </c>
    </row>
    <row r="3110" spans="1:8" ht="34.5" thickBot="1" x14ac:dyDescent="0.25">
      <c r="A3110" s="13" t="str">
        <f>VLOOKUP(B3110,'Insumos e Serviços'!$A:$F,3,0)</f>
        <v>Insumo</v>
      </c>
      <c r="B3110" s="12" t="s">
        <v>2893</v>
      </c>
      <c r="C3110" s="12" t="str">
        <f>VLOOKUP(B3110,'Insumos e Serviços'!$A:$F,2,0)</f>
        <v>SINAPI</v>
      </c>
      <c r="D3110" s="13" t="str">
        <f>VLOOKUP(B3110,'Insumos e Serviços'!$A:$F,4,0)</f>
        <v>PLACA DE SINALIZACAO DE SEGURANCA CONTRA INCENDIO - ALERTA, TRIANGULAR, BASE DE *30* CM, EM PVC *2* MM ANTI-CHAMAS (SIMBOLOS, CORES E PICTOGRAMAS CONFORME NBR 13434)</v>
      </c>
      <c r="E3110" s="12" t="str">
        <f>VLOOKUP(B3110,'Insumos e Serviços'!$A:$F,5,0)</f>
        <v>UN</v>
      </c>
      <c r="F3110" s="66">
        <v>1</v>
      </c>
      <c r="G3110" s="15">
        <f>VLOOKUP(B3110,'Insumos e Serviços'!$A:$F,6,0)</f>
        <v>44.11</v>
      </c>
      <c r="H3110" s="15">
        <f t="shared" si="423"/>
        <v>44.11</v>
      </c>
    </row>
    <row r="3111" spans="1:8" ht="15" thickTop="1" x14ac:dyDescent="0.2">
      <c r="A3111" s="54"/>
      <c r="B3111" s="79"/>
      <c r="C3111" s="54"/>
      <c r="D3111" s="54"/>
      <c r="E3111" s="54"/>
      <c r="F3111" s="54"/>
      <c r="G3111" s="54"/>
      <c r="H3111" s="54"/>
    </row>
    <row r="3112" spans="1:8" ht="33.75" x14ac:dyDescent="0.2">
      <c r="A3112" s="68" t="s">
        <v>2094</v>
      </c>
      <c r="B3112" s="67" t="str">
        <f>VLOOKUP(A3112,'Orçamento Sintético'!$A:$H,2,0)</f>
        <v xml:space="preserve"> MPDFT0467 </v>
      </c>
      <c r="C3112" s="67" t="str">
        <f>VLOOKUP(A3112,'Orçamento Sintético'!$A:$H,3,0)</f>
        <v>Próprio</v>
      </c>
      <c r="D3112" s="68" t="str">
        <f>VLOOKUP(A3112,'Orçamento Sintético'!$A:$H,4,0)</f>
        <v>25 - Placa de Sinalização de Emergência (PSE), 180x225mm - "Abrigo de mangueira e hidrante" em chapa de acrílico espessura 6mm, pintura esmalte automotivo sobre primer surfacer, na cor vermelho 100% e símbolo em vinil fotoluminescente</v>
      </c>
      <c r="E3112" s="67" t="str">
        <f>VLOOKUP(A3112,'Orçamento Sintético'!$A:$H,5,0)</f>
        <v>un</v>
      </c>
      <c r="F3112" s="113"/>
      <c r="G3112" s="114"/>
      <c r="H3112" s="116">
        <f>SUM(H3113:H3115)</f>
        <v>49.86</v>
      </c>
    </row>
    <row r="3113" spans="1:8" x14ac:dyDescent="0.2">
      <c r="A3113" s="13" t="str">
        <f>VLOOKUP(B3113,'Insumos e Serviços'!$A:$F,3,0)</f>
        <v>Composição</v>
      </c>
      <c r="B3113" s="12" t="s">
        <v>3379</v>
      </c>
      <c r="C3113" s="12" t="str">
        <f>VLOOKUP(B3113,'Insumos e Serviços'!$A:$F,2,0)</f>
        <v>SINAPI</v>
      </c>
      <c r="D3113" s="13" t="str">
        <f>VLOOKUP(B3113,'Insumos e Serviços'!$A:$F,4,0)</f>
        <v>SERVENTE COM ENCARGOS COMPLEMENTARES</v>
      </c>
      <c r="E3113" s="12" t="str">
        <f>VLOOKUP(B3113,'Insumos e Serviços'!$A:$F,5,0)</f>
        <v>H</v>
      </c>
      <c r="F3113" s="66">
        <v>0.2</v>
      </c>
      <c r="G3113" s="15">
        <f>VLOOKUP(B3113,'Insumos e Serviços'!$A:$F,6,0)</f>
        <v>17.170000000000002</v>
      </c>
      <c r="H3113" s="15">
        <f t="shared" ref="H3113:H3115" si="424">TRUNC(F3113*G3113,2)</f>
        <v>3.43</v>
      </c>
    </row>
    <row r="3114" spans="1:8" x14ac:dyDescent="0.2">
      <c r="A3114" s="13" t="str">
        <f>VLOOKUP(B3114,'Insumos e Serviços'!$A:$F,3,0)</f>
        <v>Composição</v>
      </c>
      <c r="B3114" s="12" t="s">
        <v>3391</v>
      </c>
      <c r="C3114" s="12" t="str">
        <f>VLOOKUP(B3114,'Insumos e Serviços'!$A:$F,2,0)</f>
        <v>SINAPI</v>
      </c>
      <c r="D3114" s="13" t="str">
        <f>VLOOKUP(B3114,'Insumos e Serviços'!$A:$F,4,0)</f>
        <v>PEDREIRO COM ENCARGOS COMPLEMENTARES</v>
      </c>
      <c r="E3114" s="12" t="str">
        <f>VLOOKUP(B3114,'Insumos e Serviços'!$A:$F,5,0)</f>
        <v>H</v>
      </c>
      <c r="F3114" s="66">
        <v>0.1</v>
      </c>
      <c r="G3114" s="15">
        <f>VLOOKUP(B3114,'Insumos e Serviços'!$A:$F,6,0)</f>
        <v>23.25</v>
      </c>
      <c r="H3114" s="15">
        <f t="shared" si="424"/>
        <v>2.3199999999999998</v>
      </c>
    </row>
    <row r="3115" spans="1:8" ht="34.5" thickBot="1" x14ac:dyDescent="0.25">
      <c r="A3115" s="13" t="str">
        <f>VLOOKUP(B3115,'Insumos e Serviços'!$A:$F,3,0)</f>
        <v>Insumo</v>
      </c>
      <c r="B3115" s="12" t="s">
        <v>2893</v>
      </c>
      <c r="C3115" s="12" t="str">
        <f>VLOOKUP(B3115,'Insumos e Serviços'!$A:$F,2,0)</f>
        <v>SINAPI</v>
      </c>
      <c r="D3115" s="13" t="str">
        <f>VLOOKUP(B3115,'Insumos e Serviços'!$A:$F,4,0)</f>
        <v>PLACA DE SINALIZACAO DE SEGURANCA CONTRA INCENDIO - ALERTA, TRIANGULAR, BASE DE *30* CM, EM PVC *2* MM ANTI-CHAMAS (SIMBOLOS, CORES E PICTOGRAMAS CONFORME NBR 13434)</v>
      </c>
      <c r="E3115" s="12" t="str">
        <f>VLOOKUP(B3115,'Insumos e Serviços'!$A:$F,5,0)</f>
        <v>UN</v>
      </c>
      <c r="F3115" s="66">
        <v>1</v>
      </c>
      <c r="G3115" s="15">
        <f>VLOOKUP(B3115,'Insumos e Serviços'!$A:$F,6,0)</f>
        <v>44.11</v>
      </c>
      <c r="H3115" s="15">
        <f t="shared" si="424"/>
        <v>44.11</v>
      </c>
    </row>
    <row r="3116" spans="1:8" ht="15" thickTop="1" x14ac:dyDescent="0.2">
      <c r="A3116" s="54"/>
      <c r="B3116" s="79"/>
      <c r="C3116" s="54"/>
      <c r="D3116" s="54"/>
      <c r="E3116" s="54"/>
      <c r="F3116" s="54"/>
      <c r="G3116" s="54"/>
      <c r="H3116" s="54"/>
    </row>
    <row r="3117" spans="1:8" ht="33.75" x14ac:dyDescent="0.2">
      <c r="A3117" s="68" t="s">
        <v>2097</v>
      </c>
      <c r="B3117" s="67" t="str">
        <f>VLOOKUP(A3117,'Orçamento Sintético'!$A:$H,2,0)</f>
        <v xml:space="preserve"> MPDFT0468 </v>
      </c>
      <c r="C3117" s="67" t="str">
        <f>VLOOKUP(A3117,'Orçamento Sintético'!$A:$H,3,0)</f>
        <v>Próprio</v>
      </c>
      <c r="D3117" s="68" t="str">
        <f>VLOOKUP(A3117,'Orçamento Sintético'!$A:$H,4,0)</f>
        <v>23a - Placa de Sinalização de Emergência (PSE), 180x225mm - Extintor de incêndio "CO²", em chapa de acrílico espessura 6mm, pintura esmalte automotivo sobre primer surfacer, na cor vermelho 100% e símbolo em vinil fotoluminescente</v>
      </c>
      <c r="E3117" s="67" t="str">
        <f>VLOOKUP(A3117,'Orçamento Sintético'!$A:$H,5,0)</f>
        <v>un</v>
      </c>
      <c r="F3117" s="113"/>
      <c r="G3117" s="114"/>
      <c r="H3117" s="116">
        <f>SUM(H3118:H3120)</f>
        <v>49.86</v>
      </c>
    </row>
    <row r="3118" spans="1:8" x14ac:dyDescent="0.2">
      <c r="A3118" s="13" t="str">
        <f>VLOOKUP(B3118,'Insumos e Serviços'!$A:$F,3,0)</f>
        <v>Composição</v>
      </c>
      <c r="B3118" s="12" t="s">
        <v>3379</v>
      </c>
      <c r="C3118" s="12" t="str">
        <f>VLOOKUP(B3118,'Insumos e Serviços'!$A:$F,2,0)</f>
        <v>SINAPI</v>
      </c>
      <c r="D3118" s="13" t="str">
        <f>VLOOKUP(B3118,'Insumos e Serviços'!$A:$F,4,0)</f>
        <v>SERVENTE COM ENCARGOS COMPLEMENTARES</v>
      </c>
      <c r="E3118" s="12" t="str">
        <f>VLOOKUP(B3118,'Insumos e Serviços'!$A:$F,5,0)</f>
        <v>H</v>
      </c>
      <c r="F3118" s="66">
        <v>0.2</v>
      </c>
      <c r="G3118" s="15">
        <f>VLOOKUP(B3118,'Insumos e Serviços'!$A:$F,6,0)</f>
        <v>17.170000000000002</v>
      </c>
      <c r="H3118" s="15">
        <f t="shared" ref="H3118:H3120" si="425">TRUNC(F3118*G3118,2)</f>
        <v>3.43</v>
      </c>
    </row>
    <row r="3119" spans="1:8" x14ac:dyDescent="0.2">
      <c r="A3119" s="13" t="str">
        <f>VLOOKUP(B3119,'Insumos e Serviços'!$A:$F,3,0)</f>
        <v>Composição</v>
      </c>
      <c r="B3119" s="12" t="s">
        <v>3391</v>
      </c>
      <c r="C3119" s="12" t="str">
        <f>VLOOKUP(B3119,'Insumos e Serviços'!$A:$F,2,0)</f>
        <v>SINAPI</v>
      </c>
      <c r="D3119" s="13" t="str">
        <f>VLOOKUP(B3119,'Insumos e Serviços'!$A:$F,4,0)</f>
        <v>PEDREIRO COM ENCARGOS COMPLEMENTARES</v>
      </c>
      <c r="E3119" s="12" t="str">
        <f>VLOOKUP(B3119,'Insumos e Serviços'!$A:$F,5,0)</f>
        <v>H</v>
      </c>
      <c r="F3119" s="66">
        <v>0.1</v>
      </c>
      <c r="G3119" s="15">
        <f>VLOOKUP(B3119,'Insumos e Serviços'!$A:$F,6,0)</f>
        <v>23.25</v>
      </c>
      <c r="H3119" s="15">
        <f t="shared" si="425"/>
        <v>2.3199999999999998</v>
      </c>
    </row>
    <row r="3120" spans="1:8" ht="34.5" thickBot="1" x14ac:dyDescent="0.25">
      <c r="A3120" s="13" t="str">
        <f>VLOOKUP(B3120,'Insumos e Serviços'!$A:$F,3,0)</f>
        <v>Insumo</v>
      </c>
      <c r="B3120" s="12" t="s">
        <v>2893</v>
      </c>
      <c r="C3120" s="12" t="str">
        <f>VLOOKUP(B3120,'Insumos e Serviços'!$A:$F,2,0)</f>
        <v>SINAPI</v>
      </c>
      <c r="D3120" s="13" t="str">
        <f>VLOOKUP(B3120,'Insumos e Serviços'!$A:$F,4,0)</f>
        <v>PLACA DE SINALIZACAO DE SEGURANCA CONTRA INCENDIO - ALERTA, TRIANGULAR, BASE DE *30* CM, EM PVC *2* MM ANTI-CHAMAS (SIMBOLOS, CORES E PICTOGRAMAS CONFORME NBR 13434)</v>
      </c>
      <c r="E3120" s="12" t="str">
        <f>VLOOKUP(B3120,'Insumos e Serviços'!$A:$F,5,0)</f>
        <v>UN</v>
      </c>
      <c r="F3120" s="66">
        <v>1</v>
      </c>
      <c r="G3120" s="15">
        <f>VLOOKUP(B3120,'Insumos e Serviços'!$A:$F,6,0)</f>
        <v>44.11</v>
      </c>
      <c r="H3120" s="15">
        <f t="shared" si="425"/>
        <v>44.11</v>
      </c>
    </row>
    <row r="3121" spans="1:8" ht="15" thickTop="1" x14ac:dyDescent="0.2">
      <c r="A3121" s="54"/>
      <c r="B3121" s="79"/>
      <c r="C3121" s="54"/>
      <c r="D3121" s="54"/>
      <c r="E3121" s="54"/>
      <c r="F3121" s="54"/>
      <c r="G3121" s="54"/>
      <c r="H3121" s="54"/>
    </row>
    <row r="3122" spans="1:8" ht="33.75" x14ac:dyDescent="0.2">
      <c r="A3122" s="68" t="s">
        <v>2100</v>
      </c>
      <c r="B3122" s="67" t="str">
        <f>VLOOKUP(A3122,'Orçamento Sintético'!$A:$H,2,0)</f>
        <v xml:space="preserve"> MPDFT0469 </v>
      </c>
      <c r="C3122" s="67" t="str">
        <f>VLOOKUP(A3122,'Orçamento Sintético'!$A:$H,3,0)</f>
        <v>Próprio</v>
      </c>
      <c r="D3122" s="68" t="str">
        <f>VLOOKUP(A3122,'Orçamento Sintético'!$A:$H,4,0)</f>
        <v>23b - Placa de Sinalização de Emergência (PSE), 180x225mm - Extintor de incêndio "PQS" em chapa de acrílico espessura 6mm, pintura esmalte automotivo sobre primer surfacer, na cor vermelho 100% e símbolo em vinil fotoluminescente</v>
      </c>
      <c r="E3122" s="67" t="str">
        <f>VLOOKUP(A3122,'Orçamento Sintético'!$A:$H,5,0)</f>
        <v>un</v>
      </c>
      <c r="F3122" s="113"/>
      <c r="G3122" s="114"/>
      <c r="H3122" s="116">
        <f>SUM(H3123:H3125)</f>
        <v>49.86</v>
      </c>
    </row>
    <row r="3123" spans="1:8" x14ac:dyDescent="0.2">
      <c r="A3123" s="13" t="str">
        <f>VLOOKUP(B3123,'Insumos e Serviços'!$A:$F,3,0)</f>
        <v>Composição</v>
      </c>
      <c r="B3123" s="12" t="s">
        <v>3379</v>
      </c>
      <c r="C3123" s="12" t="str">
        <f>VLOOKUP(B3123,'Insumos e Serviços'!$A:$F,2,0)</f>
        <v>SINAPI</v>
      </c>
      <c r="D3123" s="13" t="str">
        <f>VLOOKUP(B3123,'Insumos e Serviços'!$A:$F,4,0)</f>
        <v>SERVENTE COM ENCARGOS COMPLEMENTARES</v>
      </c>
      <c r="E3123" s="12" t="str">
        <f>VLOOKUP(B3123,'Insumos e Serviços'!$A:$F,5,0)</f>
        <v>H</v>
      </c>
      <c r="F3123" s="66">
        <v>0.2</v>
      </c>
      <c r="G3123" s="15">
        <f>VLOOKUP(B3123,'Insumos e Serviços'!$A:$F,6,0)</f>
        <v>17.170000000000002</v>
      </c>
      <c r="H3123" s="15">
        <f t="shared" ref="H3123:H3125" si="426">TRUNC(F3123*G3123,2)</f>
        <v>3.43</v>
      </c>
    </row>
    <row r="3124" spans="1:8" x14ac:dyDescent="0.2">
      <c r="A3124" s="13" t="str">
        <f>VLOOKUP(B3124,'Insumos e Serviços'!$A:$F,3,0)</f>
        <v>Composição</v>
      </c>
      <c r="B3124" s="12" t="s">
        <v>3391</v>
      </c>
      <c r="C3124" s="12" t="str">
        <f>VLOOKUP(B3124,'Insumos e Serviços'!$A:$F,2,0)</f>
        <v>SINAPI</v>
      </c>
      <c r="D3124" s="13" t="str">
        <f>VLOOKUP(B3124,'Insumos e Serviços'!$A:$F,4,0)</f>
        <v>PEDREIRO COM ENCARGOS COMPLEMENTARES</v>
      </c>
      <c r="E3124" s="12" t="str">
        <f>VLOOKUP(B3124,'Insumos e Serviços'!$A:$F,5,0)</f>
        <v>H</v>
      </c>
      <c r="F3124" s="66">
        <v>0.1</v>
      </c>
      <c r="G3124" s="15">
        <f>VLOOKUP(B3124,'Insumos e Serviços'!$A:$F,6,0)</f>
        <v>23.25</v>
      </c>
      <c r="H3124" s="15">
        <f t="shared" si="426"/>
        <v>2.3199999999999998</v>
      </c>
    </row>
    <row r="3125" spans="1:8" ht="34.5" thickBot="1" x14ac:dyDescent="0.25">
      <c r="A3125" s="13" t="str">
        <f>VLOOKUP(B3125,'Insumos e Serviços'!$A:$F,3,0)</f>
        <v>Insumo</v>
      </c>
      <c r="B3125" s="12" t="s">
        <v>2893</v>
      </c>
      <c r="C3125" s="12" t="str">
        <f>VLOOKUP(B3125,'Insumos e Serviços'!$A:$F,2,0)</f>
        <v>SINAPI</v>
      </c>
      <c r="D3125" s="13" t="str">
        <f>VLOOKUP(B3125,'Insumos e Serviços'!$A:$F,4,0)</f>
        <v>PLACA DE SINALIZACAO DE SEGURANCA CONTRA INCENDIO - ALERTA, TRIANGULAR, BASE DE *30* CM, EM PVC *2* MM ANTI-CHAMAS (SIMBOLOS, CORES E PICTOGRAMAS CONFORME NBR 13434)</v>
      </c>
      <c r="E3125" s="12" t="str">
        <f>VLOOKUP(B3125,'Insumos e Serviços'!$A:$F,5,0)</f>
        <v>UN</v>
      </c>
      <c r="F3125" s="66">
        <v>1</v>
      </c>
      <c r="G3125" s="15">
        <f>VLOOKUP(B3125,'Insumos e Serviços'!$A:$F,6,0)</f>
        <v>44.11</v>
      </c>
      <c r="H3125" s="15">
        <f t="shared" si="426"/>
        <v>44.11</v>
      </c>
    </row>
    <row r="3126" spans="1:8" ht="15" thickTop="1" x14ac:dyDescent="0.2">
      <c r="A3126" s="54"/>
      <c r="B3126" s="79"/>
      <c r="C3126" s="54"/>
      <c r="D3126" s="54"/>
      <c r="E3126" s="54"/>
      <c r="F3126" s="54"/>
      <c r="G3126" s="54"/>
      <c r="H3126" s="54"/>
    </row>
    <row r="3127" spans="1:8" ht="45" x14ac:dyDescent="0.2">
      <c r="A3127" s="68" t="s">
        <v>2103</v>
      </c>
      <c r="B3127" s="67" t="str">
        <f>VLOOKUP(A3127,'Orçamento Sintético'!$A:$H,2,0)</f>
        <v xml:space="preserve"> MPDFT0470 </v>
      </c>
      <c r="C3127" s="67" t="str">
        <f>VLOOKUP(A3127,'Orçamento Sintético'!$A:$H,3,0)</f>
        <v>Próprio</v>
      </c>
      <c r="D3127" s="68" t="str">
        <f>VLOOKUP(A3127,'Orçamento Sintético'!$A:$H,4,0)</f>
        <v>LD - Placa de Sinalização de Emergência (PSE), 180x220mm,  fixada nas superfícies por meio de fita dupla-face, fundo em chapa de acrílico, espessura 6 mm, pintura esmalte automotivo sobre primer surfacer, na cor grafite, e símbolo em vinil fotoluminescente</v>
      </c>
      <c r="E3127" s="67" t="str">
        <f>VLOOKUP(A3127,'Orçamento Sintético'!$A:$H,5,0)</f>
        <v>un</v>
      </c>
      <c r="F3127" s="113"/>
      <c r="G3127" s="114"/>
      <c r="H3127" s="116">
        <f>SUM(H3128:H3130)</f>
        <v>31.67</v>
      </c>
    </row>
    <row r="3128" spans="1:8" x14ac:dyDescent="0.2">
      <c r="A3128" s="13" t="str">
        <f>VLOOKUP(B3128,'Insumos e Serviços'!$A:$F,3,0)</f>
        <v>Composição</v>
      </c>
      <c r="B3128" s="12" t="s">
        <v>3379</v>
      </c>
      <c r="C3128" s="12" t="str">
        <f>VLOOKUP(B3128,'Insumos e Serviços'!$A:$F,2,0)</f>
        <v>SINAPI</v>
      </c>
      <c r="D3128" s="13" t="str">
        <f>VLOOKUP(B3128,'Insumos e Serviços'!$A:$F,4,0)</f>
        <v>SERVENTE COM ENCARGOS COMPLEMENTARES</v>
      </c>
      <c r="E3128" s="12" t="str">
        <f>VLOOKUP(B3128,'Insumos e Serviços'!$A:$F,5,0)</f>
        <v>H</v>
      </c>
      <c r="F3128" s="66">
        <v>0.2</v>
      </c>
      <c r="G3128" s="15">
        <f>VLOOKUP(B3128,'Insumos e Serviços'!$A:$F,6,0)</f>
        <v>17.170000000000002</v>
      </c>
      <c r="H3128" s="15">
        <f t="shared" ref="H3128:H3130" si="427">TRUNC(F3128*G3128,2)</f>
        <v>3.43</v>
      </c>
    </row>
    <row r="3129" spans="1:8" x14ac:dyDescent="0.2">
      <c r="A3129" s="13" t="str">
        <f>VLOOKUP(B3129,'Insumos e Serviços'!$A:$F,3,0)</f>
        <v>Composição</v>
      </c>
      <c r="B3129" s="12" t="s">
        <v>3391</v>
      </c>
      <c r="C3129" s="12" t="str">
        <f>VLOOKUP(B3129,'Insumos e Serviços'!$A:$F,2,0)</f>
        <v>SINAPI</v>
      </c>
      <c r="D3129" s="13" t="str">
        <f>VLOOKUP(B3129,'Insumos e Serviços'!$A:$F,4,0)</f>
        <v>PEDREIRO COM ENCARGOS COMPLEMENTARES</v>
      </c>
      <c r="E3129" s="12" t="str">
        <f>VLOOKUP(B3129,'Insumos e Serviços'!$A:$F,5,0)</f>
        <v>H</v>
      </c>
      <c r="F3129" s="66">
        <v>0.1</v>
      </c>
      <c r="G3129" s="15">
        <f>VLOOKUP(B3129,'Insumos e Serviços'!$A:$F,6,0)</f>
        <v>23.25</v>
      </c>
      <c r="H3129" s="15">
        <f t="shared" si="427"/>
        <v>2.3199999999999998</v>
      </c>
    </row>
    <row r="3130" spans="1:8" ht="34.5" thickBot="1" x14ac:dyDescent="0.25">
      <c r="A3130" s="13" t="str">
        <f>VLOOKUP(B3130,'Insumos e Serviços'!$A:$F,3,0)</f>
        <v>Insumo</v>
      </c>
      <c r="B3130" s="12" t="s">
        <v>2508</v>
      </c>
      <c r="C3130" s="12" t="str">
        <f>VLOOKUP(B3130,'Insumos e Serviços'!$A:$F,2,0)</f>
        <v>SINAPI</v>
      </c>
      <c r="D3130" s="13" t="str">
        <f>VLOOKUP(B3130,'Insumos e Serviços'!$A:$F,4,0)</f>
        <v>PLACA DE SINALIZACAO DE SEGURANCA CONTRA INCENDIO, FOTOLUMINESCENTE, QUADRADA, *20 X 20* CM, EM PVC *2* MM ANTI-CHAMAS (SIMBOLOS, CORES E PICTOGRAMAS CONFORME NBR 13434)</v>
      </c>
      <c r="E3130" s="12" t="str">
        <f>VLOOKUP(B3130,'Insumos e Serviços'!$A:$F,5,0)</f>
        <v>UN</v>
      </c>
      <c r="F3130" s="66">
        <v>1</v>
      </c>
      <c r="G3130" s="15">
        <f>VLOOKUP(B3130,'Insumos e Serviços'!$A:$F,6,0)</f>
        <v>25.92</v>
      </c>
      <c r="H3130" s="15">
        <f t="shared" si="427"/>
        <v>25.92</v>
      </c>
    </row>
    <row r="3131" spans="1:8" ht="15" thickTop="1" x14ac:dyDescent="0.2">
      <c r="A3131" s="54"/>
      <c r="B3131" s="79"/>
      <c r="C3131" s="54"/>
      <c r="D3131" s="54"/>
      <c r="E3131" s="54"/>
      <c r="F3131" s="54"/>
      <c r="G3131" s="54"/>
      <c r="H3131" s="54"/>
    </row>
    <row r="3132" spans="1:8" ht="33.75" x14ac:dyDescent="0.2">
      <c r="A3132" s="68" t="s">
        <v>2106</v>
      </c>
      <c r="B3132" s="67" t="str">
        <f>VLOOKUP(A3132,'Orçamento Sintético'!$A:$H,2,0)</f>
        <v xml:space="preserve"> MPDFT0471 </v>
      </c>
      <c r="C3132" s="67" t="str">
        <f>VLOOKUP(A3132,'Orçamento Sintético'!$A:$H,3,0)</f>
        <v>Próprio</v>
      </c>
      <c r="D3132" s="68" t="str">
        <f>VLOOKUP(A3132,'Orçamento Sintético'!$A:$H,4,0)</f>
        <v>20 - Placa de Sinalização de Emergência (PSE), 150x150mm - Alarme sonoro, em chapa de acrílico espessura 6mm, pintura esmalte automotivo sobre primer surfacer, na cor vermelho 100% e símbolo em vinil fotoluminescente</v>
      </c>
      <c r="E3132" s="67" t="str">
        <f>VLOOKUP(A3132,'Orçamento Sintético'!$A:$H,5,0)</f>
        <v>un</v>
      </c>
      <c r="F3132" s="113"/>
      <c r="G3132" s="114"/>
      <c r="H3132" s="116">
        <f>SUM(H3133:H3135)</f>
        <v>21.43</v>
      </c>
    </row>
    <row r="3133" spans="1:8" x14ac:dyDescent="0.2">
      <c r="A3133" s="13" t="str">
        <f>VLOOKUP(B3133,'Insumos e Serviços'!$A:$F,3,0)</f>
        <v>Composição</v>
      </c>
      <c r="B3133" s="12" t="s">
        <v>3379</v>
      </c>
      <c r="C3133" s="12" t="str">
        <f>VLOOKUP(B3133,'Insumos e Serviços'!$A:$F,2,0)</f>
        <v>SINAPI</v>
      </c>
      <c r="D3133" s="13" t="str">
        <f>VLOOKUP(B3133,'Insumos e Serviços'!$A:$F,4,0)</f>
        <v>SERVENTE COM ENCARGOS COMPLEMENTARES</v>
      </c>
      <c r="E3133" s="12" t="str">
        <f>VLOOKUP(B3133,'Insumos e Serviços'!$A:$F,5,0)</f>
        <v>H</v>
      </c>
      <c r="F3133" s="66">
        <v>0.2</v>
      </c>
      <c r="G3133" s="15">
        <f>VLOOKUP(B3133,'Insumos e Serviços'!$A:$F,6,0)</f>
        <v>17.170000000000002</v>
      </c>
      <c r="H3133" s="15">
        <f t="shared" ref="H3133:H3135" si="428">TRUNC(F3133*G3133,2)</f>
        <v>3.43</v>
      </c>
    </row>
    <row r="3134" spans="1:8" x14ac:dyDescent="0.2">
      <c r="A3134" s="13" t="str">
        <f>VLOOKUP(B3134,'Insumos e Serviços'!$A:$F,3,0)</f>
        <v>Composição</v>
      </c>
      <c r="B3134" s="12" t="s">
        <v>3391</v>
      </c>
      <c r="C3134" s="12" t="str">
        <f>VLOOKUP(B3134,'Insumos e Serviços'!$A:$F,2,0)</f>
        <v>SINAPI</v>
      </c>
      <c r="D3134" s="13" t="str">
        <f>VLOOKUP(B3134,'Insumos e Serviços'!$A:$F,4,0)</f>
        <v>PEDREIRO COM ENCARGOS COMPLEMENTARES</v>
      </c>
      <c r="E3134" s="12" t="str">
        <f>VLOOKUP(B3134,'Insumos e Serviços'!$A:$F,5,0)</f>
        <v>H</v>
      </c>
      <c r="F3134" s="66">
        <v>0.1</v>
      </c>
      <c r="G3134" s="15">
        <f>VLOOKUP(B3134,'Insumos e Serviços'!$A:$F,6,0)</f>
        <v>23.25</v>
      </c>
      <c r="H3134" s="15">
        <f t="shared" si="428"/>
        <v>2.3199999999999998</v>
      </c>
    </row>
    <row r="3135" spans="1:8" ht="34.5" thickBot="1" x14ac:dyDescent="0.25">
      <c r="A3135" s="13" t="str">
        <f>VLOOKUP(B3135,'Insumos e Serviços'!$A:$F,3,0)</f>
        <v>Insumo</v>
      </c>
      <c r="B3135" s="12" t="s">
        <v>2666</v>
      </c>
      <c r="C3135" s="12" t="str">
        <f>VLOOKUP(B3135,'Insumos e Serviços'!$A:$F,2,0)</f>
        <v>SINAPI</v>
      </c>
      <c r="D3135" s="13" t="str">
        <f>VLOOKUP(B3135,'Insumos e Serviços'!$A:$F,4,0)</f>
        <v>PLACA DE SINALIZACAO DE SEGURANCA CONTRA INCENDIO, FOTOLUMINESCENTE, RETANGULAR, *13 X 26* CM, EM PVC *2* MM ANTI-CHAMAS (SIMBOLOS, CORES E PICTOGRAMAS CONFORME NBR 13434)</v>
      </c>
      <c r="E3135" s="12" t="str">
        <f>VLOOKUP(B3135,'Insumos e Serviços'!$A:$F,5,0)</f>
        <v>UN</v>
      </c>
      <c r="F3135" s="66">
        <v>0.7</v>
      </c>
      <c r="G3135" s="15">
        <f>VLOOKUP(B3135,'Insumos e Serviços'!$A:$F,6,0)</f>
        <v>22.41</v>
      </c>
      <c r="H3135" s="15">
        <f t="shared" si="428"/>
        <v>15.68</v>
      </c>
    </row>
    <row r="3136" spans="1:8" ht="15" thickTop="1" x14ac:dyDescent="0.2">
      <c r="A3136" s="54"/>
      <c r="B3136" s="79"/>
      <c r="C3136" s="54"/>
      <c r="D3136" s="54"/>
      <c r="E3136" s="54"/>
      <c r="F3136" s="54"/>
      <c r="G3136" s="54"/>
      <c r="H3136" s="54"/>
    </row>
    <row r="3137" spans="1:8" ht="33.75" x14ac:dyDescent="0.2">
      <c r="A3137" s="68" t="s">
        <v>2109</v>
      </c>
      <c r="B3137" s="67" t="str">
        <f>VLOOKUP(A3137,'Orçamento Sintético'!$A:$H,2,0)</f>
        <v xml:space="preserve"> MPDFT0472 </v>
      </c>
      <c r="C3137" s="67" t="str">
        <f>VLOOKUP(A3137,'Orçamento Sintético'!$A:$H,3,0)</f>
        <v>Próprio</v>
      </c>
      <c r="D3137" s="68" t="str">
        <f>VLOOKUP(A3137,'Orçamento Sintético'!$A:$H,4,0)</f>
        <v>21 - Placa de Sinalização de Emergência (PSE), 150x220mm - "Alarme de incêndio" em chapa de acrílico espessura 6mm, pintura esmalte automotivo sobre primer surfacer, na cor vermelho 100% e símbolo em vinil fotoluminescente</v>
      </c>
      <c r="E3137" s="67" t="str">
        <f>VLOOKUP(A3137,'Orçamento Sintético'!$A:$H,5,0)</f>
        <v>un</v>
      </c>
      <c r="F3137" s="113"/>
      <c r="G3137" s="114"/>
      <c r="H3137" s="116">
        <f>SUM(H3138:H3140)</f>
        <v>37.54</v>
      </c>
    </row>
    <row r="3138" spans="1:8" x14ac:dyDescent="0.2">
      <c r="A3138" s="13" t="str">
        <f>VLOOKUP(B3138,'Insumos e Serviços'!$A:$F,3,0)</f>
        <v>Composição</v>
      </c>
      <c r="B3138" s="12" t="s">
        <v>3379</v>
      </c>
      <c r="C3138" s="12" t="str">
        <f>VLOOKUP(B3138,'Insumos e Serviços'!$A:$F,2,0)</f>
        <v>SINAPI</v>
      </c>
      <c r="D3138" s="13" t="str">
        <f>VLOOKUP(B3138,'Insumos e Serviços'!$A:$F,4,0)</f>
        <v>SERVENTE COM ENCARGOS COMPLEMENTARES</v>
      </c>
      <c r="E3138" s="12" t="str">
        <f>VLOOKUP(B3138,'Insumos e Serviços'!$A:$F,5,0)</f>
        <v>H</v>
      </c>
      <c r="F3138" s="66">
        <v>0.2</v>
      </c>
      <c r="G3138" s="15">
        <f>VLOOKUP(B3138,'Insumos e Serviços'!$A:$F,6,0)</f>
        <v>17.170000000000002</v>
      </c>
      <c r="H3138" s="15">
        <f t="shared" ref="H3138:H3140" si="429">TRUNC(F3138*G3138,2)</f>
        <v>3.43</v>
      </c>
    </row>
    <row r="3139" spans="1:8" x14ac:dyDescent="0.2">
      <c r="A3139" s="13" t="str">
        <f>VLOOKUP(B3139,'Insumos e Serviços'!$A:$F,3,0)</f>
        <v>Composição</v>
      </c>
      <c r="B3139" s="12" t="s">
        <v>3391</v>
      </c>
      <c r="C3139" s="12" t="str">
        <f>VLOOKUP(B3139,'Insumos e Serviços'!$A:$F,2,0)</f>
        <v>SINAPI</v>
      </c>
      <c r="D3139" s="13" t="str">
        <f>VLOOKUP(B3139,'Insumos e Serviços'!$A:$F,4,0)</f>
        <v>PEDREIRO COM ENCARGOS COMPLEMENTARES</v>
      </c>
      <c r="E3139" s="12" t="str">
        <f>VLOOKUP(B3139,'Insumos e Serviços'!$A:$F,5,0)</f>
        <v>H</v>
      </c>
      <c r="F3139" s="66">
        <v>0.1</v>
      </c>
      <c r="G3139" s="15">
        <f>VLOOKUP(B3139,'Insumos e Serviços'!$A:$F,6,0)</f>
        <v>23.25</v>
      </c>
      <c r="H3139" s="15">
        <f t="shared" si="429"/>
        <v>2.3199999999999998</v>
      </c>
    </row>
    <row r="3140" spans="1:8" ht="34.5" thickBot="1" x14ac:dyDescent="0.25">
      <c r="A3140" s="13" t="str">
        <f>VLOOKUP(B3140,'Insumos e Serviços'!$A:$F,3,0)</f>
        <v>Insumo</v>
      </c>
      <c r="B3140" s="12" t="s">
        <v>2529</v>
      </c>
      <c r="C3140" s="12" t="str">
        <f>VLOOKUP(B3140,'Insumos e Serviços'!$A:$F,2,0)</f>
        <v>SINAPI</v>
      </c>
      <c r="D3140" s="13" t="str">
        <f>VLOOKUP(B3140,'Insumos e Serviços'!$A:$F,4,0)</f>
        <v>PLACA DE SINALIZACAO DE SEGURANCA CONTRA INCENDIO, FOTOLUMINESCENTE, RETANGULAR, *12 X 40* CM, EM PVC *2* MM ANTI-CHAMAS (SIMBOLOS, CORES E PICTOGRAMAS CONFORME NBR 13434)</v>
      </c>
      <c r="E3140" s="12" t="str">
        <f>VLOOKUP(B3140,'Insumos e Serviços'!$A:$F,5,0)</f>
        <v>UN</v>
      </c>
      <c r="F3140" s="66">
        <v>1</v>
      </c>
      <c r="G3140" s="15">
        <f>VLOOKUP(B3140,'Insumos e Serviços'!$A:$F,6,0)</f>
        <v>31.79</v>
      </c>
      <c r="H3140" s="15">
        <f t="shared" si="429"/>
        <v>31.79</v>
      </c>
    </row>
    <row r="3141" spans="1:8" ht="15" thickTop="1" x14ac:dyDescent="0.2">
      <c r="A3141" s="54"/>
      <c r="B3141" s="79"/>
      <c r="C3141" s="54"/>
      <c r="D3141" s="54"/>
      <c r="E3141" s="54"/>
      <c r="F3141" s="54"/>
      <c r="G3141" s="54"/>
      <c r="H3141" s="54"/>
    </row>
    <row r="3142" spans="1:8" ht="22.5" x14ac:dyDescent="0.2">
      <c r="A3142" s="68" t="s">
        <v>2112</v>
      </c>
      <c r="B3142" s="67" t="str">
        <f>VLOOKUP(A3142,'Orçamento Sintético'!$A:$H,2,0)</f>
        <v xml:space="preserve"> MPDFT0473 </v>
      </c>
      <c r="C3142" s="67" t="str">
        <f>VLOOKUP(A3142,'Orçamento Sintético'!$A:$H,3,0)</f>
        <v>Próprio</v>
      </c>
      <c r="D3142" s="68" t="str">
        <f>VLOOKUP(A3142,'Orçamento Sintético'!$A:$H,4,0)</f>
        <v>9 - Placa de alerta 200mm - "Cuidado, risco de choque elétrico" com forma triangular, cor do fundo amarela, moldura preta cor do símbolo preta.</v>
      </c>
      <c r="E3142" s="67" t="str">
        <f>VLOOKUP(A3142,'Orçamento Sintético'!$A:$H,5,0)</f>
        <v>un</v>
      </c>
      <c r="F3142" s="113"/>
      <c r="G3142" s="114"/>
      <c r="H3142" s="116">
        <f>SUM(H3143:H3145)</f>
        <v>31.67</v>
      </c>
    </row>
    <row r="3143" spans="1:8" x14ac:dyDescent="0.2">
      <c r="A3143" s="13" t="str">
        <f>VLOOKUP(B3143,'Insumos e Serviços'!$A:$F,3,0)</f>
        <v>Composição</v>
      </c>
      <c r="B3143" s="12" t="s">
        <v>3379</v>
      </c>
      <c r="C3143" s="12" t="str">
        <f>VLOOKUP(B3143,'Insumos e Serviços'!$A:$F,2,0)</f>
        <v>SINAPI</v>
      </c>
      <c r="D3143" s="13" t="str">
        <f>VLOOKUP(B3143,'Insumos e Serviços'!$A:$F,4,0)</f>
        <v>SERVENTE COM ENCARGOS COMPLEMENTARES</v>
      </c>
      <c r="E3143" s="12" t="str">
        <f>VLOOKUP(B3143,'Insumos e Serviços'!$A:$F,5,0)</f>
        <v>H</v>
      </c>
      <c r="F3143" s="66">
        <v>0.2</v>
      </c>
      <c r="G3143" s="15">
        <f>VLOOKUP(B3143,'Insumos e Serviços'!$A:$F,6,0)</f>
        <v>17.170000000000002</v>
      </c>
      <c r="H3143" s="15">
        <f t="shared" ref="H3143:H3145" si="430">TRUNC(F3143*G3143,2)</f>
        <v>3.43</v>
      </c>
    </row>
    <row r="3144" spans="1:8" x14ac:dyDescent="0.2">
      <c r="A3144" s="13" t="str">
        <f>VLOOKUP(B3144,'Insumos e Serviços'!$A:$F,3,0)</f>
        <v>Composição</v>
      </c>
      <c r="B3144" s="12" t="s">
        <v>3391</v>
      </c>
      <c r="C3144" s="12" t="str">
        <f>VLOOKUP(B3144,'Insumos e Serviços'!$A:$F,2,0)</f>
        <v>SINAPI</v>
      </c>
      <c r="D3144" s="13" t="str">
        <f>VLOOKUP(B3144,'Insumos e Serviços'!$A:$F,4,0)</f>
        <v>PEDREIRO COM ENCARGOS COMPLEMENTARES</v>
      </c>
      <c r="E3144" s="12" t="str">
        <f>VLOOKUP(B3144,'Insumos e Serviços'!$A:$F,5,0)</f>
        <v>H</v>
      </c>
      <c r="F3144" s="66">
        <v>0.1</v>
      </c>
      <c r="G3144" s="15">
        <f>VLOOKUP(B3144,'Insumos e Serviços'!$A:$F,6,0)</f>
        <v>23.25</v>
      </c>
      <c r="H3144" s="15">
        <f t="shared" si="430"/>
        <v>2.3199999999999998</v>
      </c>
    </row>
    <row r="3145" spans="1:8" ht="34.5" thickBot="1" x14ac:dyDescent="0.25">
      <c r="A3145" s="13" t="str">
        <f>VLOOKUP(B3145,'Insumos e Serviços'!$A:$F,3,0)</f>
        <v>Insumo</v>
      </c>
      <c r="B3145" s="12" t="s">
        <v>2508</v>
      </c>
      <c r="C3145" s="12" t="str">
        <f>VLOOKUP(B3145,'Insumos e Serviços'!$A:$F,2,0)</f>
        <v>SINAPI</v>
      </c>
      <c r="D3145" s="13" t="str">
        <f>VLOOKUP(B3145,'Insumos e Serviços'!$A:$F,4,0)</f>
        <v>PLACA DE SINALIZACAO DE SEGURANCA CONTRA INCENDIO, FOTOLUMINESCENTE, QUADRADA, *20 X 20* CM, EM PVC *2* MM ANTI-CHAMAS (SIMBOLOS, CORES E PICTOGRAMAS CONFORME NBR 13434)</v>
      </c>
      <c r="E3145" s="12" t="str">
        <f>VLOOKUP(B3145,'Insumos e Serviços'!$A:$F,5,0)</f>
        <v>UN</v>
      </c>
      <c r="F3145" s="66">
        <v>1</v>
      </c>
      <c r="G3145" s="15">
        <f>VLOOKUP(B3145,'Insumos e Serviços'!$A:$F,6,0)</f>
        <v>25.92</v>
      </c>
      <c r="H3145" s="15">
        <f t="shared" si="430"/>
        <v>25.92</v>
      </c>
    </row>
    <row r="3146" spans="1:8" ht="15" thickTop="1" x14ac:dyDescent="0.2">
      <c r="A3146" s="54"/>
      <c r="B3146" s="79"/>
      <c r="C3146" s="54"/>
      <c r="D3146" s="54"/>
      <c r="E3146" s="54"/>
      <c r="F3146" s="54"/>
      <c r="G3146" s="54"/>
      <c r="H3146" s="54"/>
    </row>
    <row r="3147" spans="1:8" x14ac:dyDescent="0.2">
      <c r="A3147" s="58" t="s">
        <v>2115</v>
      </c>
      <c r="B3147" s="77"/>
      <c r="C3147" s="58"/>
      <c r="D3147" s="58" t="s">
        <v>1937</v>
      </c>
      <c r="E3147" s="59"/>
      <c r="F3147" s="60"/>
      <c r="G3147" s="58"/>
      <c r="H3147" s="61"/>
    </row>
    <row r="3148" spans="1:8" ht="22.5" x14ac:dyDescent="0.2">
      <c r="A3148" s="68" t="s">
        <v>2116</v>
      </c>
      <c r="B3148" s="67" t="str">
        <f>VLOOKUP(A3148,'Orçamento Sintético'!$A:$H,2,0)</f>
        <v xml:space="preserve"> MPDFT0474 </v>
      </c>
      <c r="C3148" s="67" t="str">
        <f>VLOOKUP(A3148,'Orçamento Sintético'!$A:$H,3,0)</f>
        <v>Próprio</v>
      </c>
      <c r="D3148" s="68" t="str">
        <f>VLOOKUP(A3148,'Orçamento Sintético'!$A:$H,4,0)</f>
        <v>Balaceamento, testes e comissionamento das instalações conforme memorial descritivo</v>
      </c>
      <c r="E3148" s="67" t="str">
        <f>VLOOKUP(A3148,'Orçamento Sintético'!$A:$H,5,0)</f>
        <v>un</v>
      </c>
      <c r="F3148" s="113"/>
      <c r="G3148" s="114"/>
      <c r="H3148" s="116">
        <f>SUM(H3149:H3152)</f>
        <v>4889.5</v>
      </c>
    </row>
    <row r="3149" spans="1:8" x14ac:dyDescent="0.2">
      <c r="A3149" s="13" t="str">
        <f>VLOOKUP(B3149,'Insumos e Serviços'!$A:$F,3,0)</f>
        <v>Composição</v>
      </c>
      <c r="B3149" s="12" t="s">
        <v>3408</v>
      </c>
      <c r="C3149" s="12" t="str">
        <f>VLOOKUP(B3149,'Insumos e Serviços'!$A:$F,2,0)</f>
        <v>SINAPI</v>
      </c>
      <c r="D3149" s="13" t="str">
        <f>VLOOKUP(B3149,'Insumos e Serviços'!$A:$F,4,0)</f>
        <v>ENGENHEIRO CIVIL DE OBRA SENIOR COM ENCARGOS COMPLEMENTARES</v>
      </c>
      <c r="E3149" s="12" t="str">
        <f>VLOOKUP(B3149,'Insumos e Serviços'!$A:$F,5,0)</f>
        <v>H</v>
      </c>
      <c r="F3149" s="66">
        <v>11</v>
      </c>
      <c r="G3149" s="15">
        <f>VLOOKUP(B3149,'Insumos e Serviços'!$A:$F,6,0)</f>
        <v>143.94</v>
      </c>
      <c r="H3149" s="15">
        <f t="shared" ref="H3149:H3152" si="431">TRUNC(F3149*G3149,2)</f>
        <v>1583.34</v>
      </c>
    </row>
    <row r="3150" spans="1:8" x14ac:dyDescent="0.2">
      <c r="A3150" s="13" t="str">
        <f>VLOOKUP(B3150,'Insumos e Serviços'!$A:$F,3,0)</f>
        <v>Composição</v>
      </c>
      <c r="B3150" s="12" t="s">
        <v>3381</v>
      </c>
      <c r="C3150" s="12" t="str">
        <f>VLOOKUP(B3150,'Insumos e Serviços'!$A:$F,2,0)</f>
        <v>SINAPI</v>
      </c>
      <c r="D3150" s="13" t="str">
        <f>VLOOKUP(B3150,'Insumos e Serviços'!$A:$F,4,0)</f>
        <v>ENGENHEIRO CIVIL DE OBRA PLENO COM ENCARGOS COMPLEMENTARES</v>
      </c>
      <c r="E3150" s="12" t="str">
        <f>VLOOKUP(B3150,'Insumos e Serviços'!$A:$F,5,0)</f>
        <v>H</v>
      </c>
      <c r="F3150" s="66">
        <v>22</v>
      </c>
      <c r="G3150" s="15">
        <f>VLOOKUP(B3150,'Insumos e Serviços'!$A:$F,6,0)</f>
        <v>105.61</v>
      </c>
      <c r="H3150" s="15">
        <f t="shared" si="431"/>
        <v>2323.42</v>
      </c>
    </row>
    <row r="3151" spans="1:8" x14ac:dyDescent="0.2">
      <c r="A3151" s="13" t="str">
        <f>VLOOKUP(B3151,'Insumos e Serviços'!$A:$F,3,0)</f>
        <v>Composição</v>
      </c>
      <c r="B3151" s="12" t="s">
        <v>3406</v>
      </c>
      <c r="C3151" s="12" t="str">
        <f>VLOOKUP(B3151,'Insumos e Serviços'!$A:$F,2,0)</f>
        <v>SINAPI</v>
      </c>
      <c r="D3151" s="13" t="str">
        <f>VLOOKUP(B3151,'Insumos e Serviços'!$A:$F,4,0)</f>
        <v>MONTADOR ELETROMECÃNICO COM ENCARGOS COMPLEMENTARES</v>
      </c>
      <c r="E3151" s="12" t="str">
        <f>VLOOKUP(B3151,'Insumos e Serviços'!$A:$F,5,0)</f>
        <v>H</v>
      </c>
      <c r="F3151" s="66">
        <v>22</v>
      </c>
      <c r="G3151" s="15">
        <f>VLOOKUP(B3151,'Insumos e Serviços'!$A:$F,6,0)</f>
        <v>24.28</v>
      </c>
      <c r="H3151" s="15">
        <f t="shared" si="431"/>
        <v>534.16</v>
      </c>
    </row>
    <row r="3152" spans="1:8" ht="15" thickBot="1" x14ac:dyDescent="0.25">
      <c r="A3152" s="13" t="str">
        <f>VLOOKUP(B3152,'Insumos e Serviços'!$A:$F,3,0)</f>
        <v>Composição</v>
      </c>
      <c r="B3152" s="12" t="s">
        <v>3404</v>
      </c>
      <c r="C3152" s="12" t="str">
        <f>VLOOKUP(B3152,'Insumos e Serviços'!$A:$F,2,0)</f>
        <v>SINAPI</v>
      </c>
      <c r="D3152" s="13" t="str">
        <f>VLOOKUP(B3152,'Insumos e Serviços'!$A:$F,4,0)</f>
        <v>AJUDANTE ESPECIALIZADO COM ENCARGOS COMPLEMENTARES</v>
      </c>
      <c r="E3152" s="12" t="str">
        <f>VLOOKUP(B3152,'Insumos e Serviços'!$A:$F,5,0)</f>
        <v>H</v>
      </c>
      <c r="F3152" s="66">
        <v>22</v>
      </c>
      <c r="G3152" s="15">
        <f>VLOOKUP(B3152,'Insumos e Serviços'!$A:$F,6,0)</f>
        <v>20.39</v>
      </c>
      <c r="H3152" s="15">
        <f t="shared" si="431"/>
        <v>448.58</v>
      </c>
    </row>
    <row r="3153" spans="1:8" ht="15" thickTop="1" x14ac:dyDescent="0.2">
      <c r="A3153" s="54"/>
      <c r="B3153" s="79"/>
      <c r="C3153" s="54"/>
      <c r="D3153" s="54"/>
      <c r="E3153" s="54"/>
      <c r="F3153" s="54"/>
      <c r="G3153" s="54"/>
      <c r="H3153" s="54"/>
    </row>
    <row r="3154" spans="1:8" ht="22.5" x14ac:dyDescent="0.2">
      <c r="A3154" s="68" t="s">
        <v>2119</v>
      </c>
      <c r="B3154" s="67" t="str">
        <f>VLOOKUP(A3154,'Orçamento Sintético'!$A:$H,2,0)</f>
        <v xml:space="preserve"> MPDFT0021 </v>
      </c>
      <c r="C3154" s="67" t="str">
        <f>VLOOKUP(A3154,'Orçamento Sintético'!$A:$H,3,0)</f>
        <v>Próprio</v>
      </c>
      <c r="D3154" s="68" t="str">
        <f>VLOOKUP(A3154,'Orçamento Sintético'!$A:$H,4,0)</f>
        <v>Cópia da Sinapi (100762) - Pintura esmalte sobre tubulação de PVC, intervalo de Ø 25mm - 100mm, 2 demãos</v>
      </c>
      <c r="E3154" s="67" t="str">
        <f>VLOOKUP(A3154,'Orçamento Sintético'!$A:$H,5,0)</f>
        <v>m</v>
      </c>
      <c r="F3154" s="113"/>
      <c r="G3154" s="114"/>
      <c r="H3154" s="116">
        <f>SUM(H3155:H3157)</f>
        <v>10.56</v>
      </c>
    </row>
    <row r="3155" spans="1:8" x14ac:dyDescent="0.2">
      <c r="A3155" s="13" t="str">
        <f>VLOOKUP(B3155,'Insumos e Serviços'!$A:$F,3,0)</f>
        <v>Composição</v>
      </c>
      <c r="B3155" s="12" t="s">
        <v>3402</v>
      </c>
      <c r="C3155" s="12" t="str">
        <f>VLOOKUP(B3155,'Insumos e Serviços'!$A:$F,2,0)</f>
        <v>SINAPI</v>
      </c>
      <c r="D3155" s="13" t="str">
        <f>VLOOKUP(B3155,'Insumos e Serviços'!$A:$F,4,0)</f>
        <v>PINTOR COM ENCARGOS COMPLEMENTARES</v>
      </c>
      <c r="E3155" s="12" t="str">
        <f>VLOOKUP(B3155,'Insumos e Serviços'!$A:$F,5,0)</f>
        <v>H</v>
      </c>
      <c r="F3155" s="66">
        <v>0.35172046000000001</v>
      </c>
      <c r="G3155" s="15">
        <f>VLOOKUP(B3155,'Insumos e Serviços'!$A:$F,6,0)</f>
        <v>24.24</v>
      </c>
      <c r="H3155" s="15">
        <f t="shared" ref="H3155:H3157" si="432">TRUNC(F3155*G3155,2)</f>
        <v>8.52</v>
      </c>
    </row>
    <row r="3156" spans="1:8" x14ac:dyDescent="0.2">
      <c r="A3156" s="13" t="str">
        <f>VLOOKUP(B3156,'Insumos e Serviços'!$A:$F,3,0)</f>
        <v>Insumo</v>
      </c>
      <c r="B3156" s="12" t="s">
        <v>2512</v>
      </c>
      <c r="C3156" s="12" t="str">
        <f>VLOOKUP(B3156,'Insumos e Serviços'!$A:$F,2,0)</f>
        <v>SINAPI</v>
      </c>
      <c r="D3156" s="13" t="str">
        <f>VLOOKUP(B3156,'Insumos e Serviços'!$A:$F,4,0)</f>
        <v>SOLVENTE DILUENTE A BASE DE AGUARRAS</v>
      </c>
      <c r="E3156" s="12" t="str">
        <f>VLOOKUP(B3156,'Insumos e Serviços'!$A:$F,5,0)</f>
        <v>L</v>
      </c>
      <c r="F3156" s="66">
        <v>6.5126999999999997E-3</v>
      </c>
      <c r="G3156" s="15">
        <f>VLOOKUP(B3156,'Insumos e Serviços'!$A:$F,6,0)</f>
        <v>12.03</v>
      </c>
      <c r="H3156" s="15">
        <f t="shared" si="432"/>
        <v>7.0000000000000007E-2</v>
      </c>
    </row>
    <row r="3157" spans="1:8" ht="15" thickBot="1" x14ac:dyDescent="0.25">
      <c r="A3157" s="13" t="str">
        <f>VLOOKUP(B3157,'Insumos e Serviços'!$A:$F,3,0)</f>
        <v>Insumo</v>
      </c>
      <c r="B3157" s="12" t="s">
        <v>2917</v>
      </c>
      <c r="C3157" s="12" t="str">
        <f>VLOOKUP(B3157,'Insumos e Serviços'!$A:$F,2,0)</f>
        <v>SINAPI</v>
      </c>
      <c r="D3157" s="13" t="str">
        <f>VLOOKUP(B3157,'Insumos e Serviços'!$A:$F,4,0)</f>
        <v>TINTA ESMALTE SINTETICO PREMIUM FOSCO</v>
      </c>
      <c r="E3157" s="12" t="str">
        <f>VLOOKUP(B3157,'Insumos e Serviços'!$A:$F,5,0)</f>
        <v>L</v>
      </c>
      <c r="F3157" s="66">
        <v>6.5101500000000007E-2</v>
      </c>
      <c r="G3157" s="15">
        <f>VLOOKUP(B3157,'Insumos e Serviços'!$A:$F,6,0)</f>
        <v>30.37</v>
      </c>
      <c r="H3157" s="15">
        <f t="shared" si="432"/>
        <v>1.97</v>
      </c>
    </row>
    <row r="3158" spans="1:8" ht="15" thickTop="1" x14ac:dyDescent="0.2">
      <c r="A3158" s="54"/>
      <c r="B3158" s="79"/>
      <c r="C3158" s="54"/>
      <c r="D3158" s="54"/>
      <c r="E3158" s="54"/>
      <c r="F3158" s="54"/>
      <c r="G3158" s="54"/>
      <c r="H3158" s="54"/>
    </row>
    <row r="3159" spans="1:8" x14ac:dyDescent="0.2">
      <c r="A3159" s="55" t="s">
        <v>2120</v>
      </c>
      <c r="B3159" s="76"/>
      <c r="C3159" s="55"/>
      <c r="D3159" s="55" t="s">
        <v>2121</v>
      </c>
      <c r="E3159" s="56"/>
      <c r="F3159" s="57"/>
      <c r="G3159" s="55"/>
      <c r="H3159" s="26"/>
    </row>
    <row r="3160" spans="1:8" x14ac:dyDescent="0.2">
      <c r="A3160" s="58" t="s">
        <v>2122</v>
      </c>
      <c r="B3160" s="77"/>
      <c r="C3160" s="58"/>
      <c r="D3160" s="58" t="s">
        <v>2123</v>
      </c>
      <c r="E3160" s="59"/>
      <c r="F3160" s="60"/>
      <c r="G3160" s="58"/>
      <c r="H3160" s="61"/>
    </row>
    <row r="3161" spans="1:8" x14ac:dyDescent="0.2">
      <c r="A3161" s="68" t="s">
        <v>2137</v>
      </c>
      <c r="B3161" s="67" t="str">
        <f>VLOOKUP(A3161,'Orçamento Sintético'!$A:$H,2,0)</f>
        <v xml:space="preserve"> MPDFT1087 </v>
      </c>
      <c r="C3161" s="67" t="str">
        <f>VLOOKUP(A3161,'Orçamento Sintético'!$A:$H,3,0)</f>
        <v>Próprio</v>
      </c>
      <c r="D3161" s="68" t="str">
        <f>VLOOKUP(A3161,'Orçamento Sintético'!$A:$H,4,0)</f>
        <v>Desmobilização de canteiro</v>
      </c>
      <c r="E3161" s="67" t="str">
        <f>VLOOKUP(A3161,'Orçamento Sintético'!$A:$H,5,0)</f>
        <v>sv</v>
      </c>
      <c r="F3161" s="113"/>
      <c r="G3161" s="114"/>
      <c r="H3161" s="116">
        <f>SUM(H3162:H3171)</f>
        <v>4494.96</v>
      </c>
    </row>
    <row r="3162" spans="1:8" x14ac:dyDescent="0.2">
      <c r="A3162" s="13" t="str">
        <f>VLOOKUP(B3162,'Insumos e Serviços'!$A:$F,3,0)</f>
        <v>Composição</v>
      </c>
      <c r="B3162" s="12" t="s">
        <v>3399</v>
      </c>
      <c r="C3162" s="12" t="str">
        <f>VLOOKUP(B3162,'Insumos e Serviços'!$A:$F,2,0)</f>
        <v>SINAPI</v>
      </c>
      <c r="D3162" s="13" t="str">
        <f>VLOOKUP(B3162,'Insumos e Serviços'!$A:$F,4,0)</f>
        <v>ELETRICISTA COM ENCARGOS COMPLEMENTARES</v>
      </c>
      <c r="E3162" s="12" t="str">
        <f>VLOOKUP(B3162,'Insumos e Serviços'!$A:$F,5,0)</f>
        <v>H</v>
      </c>
      <c r="F3162" s="66">
        <v>9</v>
      </c>
      <c r="G3162" s="15">
        <f>VLOOKUP(B3162,'Insumos e Serviços'!$A:$F,6,0)</f>
        <v>23.44</v>
      </c>
      <c r="H3162" s="15">
        <f t="shared" ref="H3162:H3171" si="433">TRUNC(F3162*G3162,2)</f>
        <v>210.96</v>
      </c>
    </row>
    <row r="3163" spans="1:8" x14ac:dyDescent="0.2">
      <c r="A3163" s="13" t="str">
        <f>VLOOKUP(B3163,'Insumos e Serviços'!$A:$F,3,0)</f>
        <v>Composição</v>
      </c>
      <c r="B3163" s="12" t="s">
        <v>3397</v>
      </c>
      <c r="C3163" s="12" t="str">
        <f>VLOOKUP(B3163,'Insumos e Serviços'!$A:$F,2,0)</f>
        <v>SINAPI</v>
      </c>
      <c r="D3163" s="13" t="str">
        <f>VLOOKUP(B3163,'Insumos e Serviços'!$A:$F,4,0)</f>
        <v>AUXILIAR DE ELETRICISTA COM ENCARGOS COMPLEMENTARES</v>
      </c>
      <c r="E3163" s="12" t="str">
        <f>VLOOKUP(B3163,'Insumos e Serviços'!$A:$F,5,0)</f>
        <v>H</v>
      </c>
      <c r="F3163" s="66">
        <v>9</v>
      </c>
      <c r="G3163" s="15">
        <f>VLOOKUP(B3163,'Insumos e Serviços'!$A:$F,6,0)</f>
        <v>18.28</v>
      </c>
      <c r="H3163" s="15">
        <f t="shared" si="433"/>
        <v>164.52</v>
      </c>
    </row>
    <row r="3164" spans="1:8" x14ac:dyDescent="0.2">
      <c r="A3164" s="13" t="str">
        <f>VLOOKUP(B3164,'Insumos e Serviços'!$A:$F,3,0)</f>
        <v>Composição</v>
      </c>
      <c r="B3164" s="12" t="s">
        <v>3395</v>
      </c>
      <c r="C3164" s="12" t="str">
        <f>VLOOKUP(B3164,'Insumos e Serviços'!$A:$F,2,0)</f>
        <v>SINAPI</v>
      </c>
      <c r="D3164" s="13" t="str">
        <f>VLOOKUP(B3164,'Insumos e Serviços'!$A:$F,4,0)</f>
        <v>ENCANADOR OU BOMBEIRO HIDRÁULICO COM ENCARGOS COMPLEMENTARES</v>
      </c>
      <c r="E3164" s="12" t="str">
        <f>VLOOKUP(B3164,'Insumos e Serviços'!$A:$F,5,0)</f>
        <v>H</v>
      </c>
      <c r="F3164" s="66">
        <v>9</v>
      </c>
      <c r="G3164" s="15">
        <f>VLOOKUP(B3164,'Insumos e Serviços'!$A:$F,6,0)</f>
        <v>22.76</v>
      </c>
      <c r="H3164" s="15">
        <f t="shared" si="433"/>
        <v>204.84</v>
      </c>
    </row>
    <row r="3165" spans="1:8" x14ac:dyDescent="0.2">
      <c r="A3165" s="13" t="str">
        <f>VLOOKUP(B3165,'Insumos e Serviços'!$A:$F,3,0)</f>
        <v>Composição</v>
      </c>
      <c r="B3165" s="12" t="s">
        <v>3393</v>
      </c>
      <c r="C3165" s="12" t="str">
        <f>VLOOKUP(B3165,'Insumos e Serviços'!$A:$F,2,0)</f>
        <v>SINAPI</v>
      </c>
      <c r="D3165" s="13" t="str">
        <f>VLOOKUP(B3165,'Insumos e Serviços'!$A:$F,4,0)</f>
        <v>AUXILIAR DE ENCANADOR OU BOMBEIRO HIDRÁULICO COM ENCARGOS COMPLEMENTARES</v>
      </c>
      <c r="E3165" s="12" t="str">
        <f>VLOOKUP(B3165,'Insumos e Serviços'!$A:$F,5,0)</f>
        <v>H</v>
      </c>
      <c r="F3165" s="66">
        <v>9</v>
      </c>
      <c r="G3165" s="15">
        <f>VLOOKUP(B3165,'Insumos e Serviços'!$A:$F,6,0)</f>
        <v>17.78</v>
      </c>
      <c r="H3165" s="15">
        <f t="shared" si="433"/>
        <v>160.02000000000001</v>
      </c>
    </row>
    <row r="3166" spans="1:8" x14ac:dyDescent="0.2">
      <c r="A3166" s="13" t="str">
        <f>VLOOKUP(B3166,'Insumos e Serviços'!$A:$F,3,0)</f>
        <v>Composição</v>
      </c>
      <c r="B3166" s="12" t="s">
        <v>3391</v>
      </c>
      <c r="C3166" s="12" t="str">
        <f>VLOOKUP(B3166,'Insumos e Serviços'!$A:$F,2,0)</f>
        <v>SINAPI</v>
      </c>
      <c r="D3166" s="13" t="str">
        <f>VLOOKUP(B3166,'Insumos e Serviços'!$A:$F,4,0)</f>
        <v>PEDREIRO COM ENCARGOS COMPLEMENTARES</v>
      </c>
      <c r="E3166" s="12" t="str">
        <f>VLOOKUP(B3166,'Insumos e Serviços'!$A:$F,5,0)</f>
        <v>H</v>
      </c>
      <c r="F3166" s="66">
        <v>18</v>
      </c>
      <c r="G3166" s="15">
        <f>VLOOKUP(B3166,'Insumos e Serviços'!$A:$F,6,0)</f>
        <v>23.25</v>
      </c>
      <c r="H3166" s="15">
        <f t="shared" si="433"/>
        <v>418.5</v>
      </c>
    </row>
    <row r="3167" spans="1:8" x14ac:dyDescent="0.2">
      <c r="A3167" s="13" t="str">
        <f>VLOOKUP(B3167,'Insumos e Serviços'!$A:$F,3,0)</f>
        <v>Composição</v>
      </c>
      <c r="B3167" s="12" t="s">
        <v>3379</v>
      </c>
      <c r="C3167" s="12" t="str">
        <f>VLOOKUP(B3167,'Insumos e Serviços'!$A:$F,2,0)</f>
        <v>SINAPI</v>
      </c>
      <c r="D3167" s="13" t="str">
        <f>VLOOKUP(B3167,'Insumos e Serviços'!$A:$F,4,0)</f>
        <v>SERVENTE COM ENCARGOS COMPLEMENTARES</v>
      </c>
      <c r="E3167" s="12" t="str">
        <f>VLOOKUP(B3167,'Insumos e Serviços'!$A:$F,5,0)</f>
        <v>H</v>
      </c>
      <c r="F3167" s="66">
        <v>18</v>
      </c>
      <c r="G3167" s="15">
        <f>VLOOKUP(B3167,'Insumos e Serviços'!$A:$F,6,0)</f>
        <v>17.170000000000002</v>
      </c>
      <c r="H3167" s="15">
        <f t="shared" si="433"/>
        <v>309.06</v>
      </c>
    </row>
    <row r="3168" spans="1:8" x14ac:dyDescent="0.2">
      <c r="A3168" s="13" t="str">
        <f>VLOOKUP(B3168,'Insumos e Serviços'!$A:$F,3,0)</f>
        <v>Composição</v>
      </c>
      <c r="B3168" s="12" t="s">
        <v>3385</v>
      </c>
      <c r="C3168" s="12" t="str">
        <f>VLOOKUP(B3168,'Insumos e Serviços'!$A:$F,2,0)</f>
        <v>SINAPI</v>
      </c>
      <c r="D3168" s="13" t="str">
        <f>VLOOKUP(B3168,'Insumos e Serviços'!$A:$F,4,0)</f>
        <v>CARGA MANUAL DE ENTULHO EM CAMINHAO BASCULANTE 6 M3</v>
      </c>
      <c r="E3168" s="12" t="str">
        <f>VLOOKUP(B3168,'Insumos e Serviços'!$A:$F,5,0)</f>
        <v>m³</v>
      </c>
      <c r="F3168" s="66">
        <v>30</v>
      </c>
      <c r="G3168" s="15">
        <f>VLOOKUP(B3168,'Insumos e Serviços'!$A:$F,6,0)</f>
        <v>21.52</v>
      </c>
      <c r="H3168" s="15">
        <f t="shared" si="433"/>
        <v>645.6</v>
      </c>
    </row>
    <row r="3169" spans="1:8" ht="22.5" x14ac:dyDescent="0.2">
      <c r="A3169" s="13" t="str">
        <f>VLOOKUP(B3169,'Insumos e Serviços'!$A:$F,3,0)</f>
        <v>Composição</v>
      </c>
      <c r="B3169" s="12" t="s">
        <v>122</v>
      </c>
      <c r="C3169" s="12" t="str">
        <f>VLOOKUP(B3169,'Insumos e Serviços'!$A:$F,2,0)</f>
        <v>SINAPI</v>
      </c>
      <c r="D3169" s="13" t="str">
        <f>VLOOKUP(B3169,'Insumos e Serviços'!$A:$F,4,0)</f>
        <v>TRANSPORTE COM CAMINHÃO BASCULANTE DE 6 M3, EM VIA URBANA PAVIMENTADA, DMT ACIMA DE 30 KM (UNIDADE: M3XKM). AF_01/2018</v>
      </c>
      <c r="E3169" s="12" t="str">
        <f>VLOOKUP(B3169,'Insumos e Serviços'!$A:$F,5,0)</f>
        <v>M3XKM</v>
      </c>
      <c r="F3169" s="66">
        <v>2100</v>
      </c>
      <c r="G3169" s="15">
        <f>VLOOKUP(B3169,'Insumos e Serviços'!$A:$F,6,0)</f>
        <v>0.77</v>
      </c>
      <c r="H3169" s="15">
        <f t="shared" si="433"/>
        <v>1617</v>
      </c>
    </row>
    <row r="3170" spans="1:8" x14ac:dyDescent="0.2">
      <c r="A3170" s="13" t="str">
        <f>VLOOKUP(B3170,'Insumos e Serviços'!$A:$F,3,0)</f>
        <v>Composição</v>
      </c>
      <c r="B3170" s="12" t="s">
        <v>3389</v>
      </c>
      <c r="C3170" s="12" t="str">
        <f>VLOOKUP(B3170,'Insumos e Serviços'!$A:$F,2,0)</f>
        <v>SINAPI</v>
      </c>
      <c r="D3170" s="13" t="str">
        <f>VLOOKUP(B3170,'Insumos e Serviços'!$A:$F,4,0)</f>
        <v>AJUDANTE DE CARPINTEIRO COM ENCARGOS COMPLEMENTARES</v>
      </c>
      <c r="E3170" s="12" t="str">
        <f>VLOOKUP(B3170,'Insumos e Serviços'!$A:$F,5,0)</f>
        <v>H</v>
      </c>
      <c r="F3170" s="66">
        <v>18</v>
      </c>
      <c r="G3170" s="15">
        <f>VLOOKUP(B3170,'Insumos e Serviços'!$A:$F,6,0)</f>
        <v>19.440000000000001</v>
      </c>
      <c r="H3170" s="15">
        <f t="shared" si="433"/>
        <v>349.92</v>
      </c>
    </row>
    <row r="3171" spans="1:8" ht="15" thickBot="1" x14ac:dyDescent="0.25">
      <c r="A3171" s="13" t="str">
        <f>VLOOKUP(B3171,'Insumos e Serviços'!$A:$F,3,0)</f>
        <v>Composição</v>
      </c>
      <c r="B3171" s="12" t="s">
        <v>3387</v>
      </c>
      <c r="C3171" s="12" t="str">
        <f>VLOOKUP(B3171,'Insumos e Serviços'!$A:$F,2,0)</f>
        <v>SINAPI</v>
      </c>
      <c r="D3171" s="13" t="str">
        <f>VLOOKUP(B3171,'Insumos e Serviços'!$A:$F,4,0)</f>
        <v>CARPINTEIRO DE FORMAS COM ENCARGOS COMPLEMENTARES</v>
      </c>
      <c r="E3171" s="12" t="str">
        <f>VLOOKUP(B3171,'Insumos e Serviços'!$A:$F,5,0)</f>
        <v>H</v>
      </c>
      <c r="F3171" s="66">
        <v>18</v>
      </c>
      <c r="G3171" s="15">
        <f>VLOOKUP(B3171,'Insumos e Serviços'!$A:$F,6,0)</f>
        <v>23.03</v>
      </c>
      <c r="H3171" s="15">
        <f t="shared" si="433"/>
        <v>414.54</v>
      </c>
    </row>
    <row r="3172" spans="1:8" ht="15" thickTop="1" x14ac:dyDescent="0.2">
      <c r="A3172" s="54"/>
      <c r="B3172" s="79"/>
      <c r="C3172" s="54"/>
      <c r="D3172" s="54"/>
      <c r="E3172" s="54"/>
      <c r="F3172" s="54"/>
      <c r="G3172" s="54"/>
      <c r="H3172" s="54"/>
    </row>
    <row r="3173" spans="1:8" x14ac:dyDescent="0.2">
      <c r="A3173" s="68" t="s">
        <v>2140</v>
      </c>
      <c r="B3173" s="67" t="str">
        <f>VLOOKUP(A3173,'Orçamento Sintético'!$A:$H,2,0)</f>
        <v xml:space="preserve"> MPDFT0004 </v>
      </c>
      <c r="C3173" s="67" t="str">
        <f>VLOOKUP(A3173,'Orçamento Sintético'!$A:$H,3,0)</f>
        <v>Próprio</v>
      </c>
      <c r="D3173" s="68" t="str">
        <f>VLOOKUP(A3173,'Orçamento Sintético'!$A:$H,4,0)</f>
        <v>Transporte de material – bota-fora, D.M.T = 35,0 km</v>
      </c>
      <c r="E3173" s="67" t="str">
        <f>VLOOKUP(A3173,'Orçamento Sintético'!$A:$H,5,0)</f>
        <v>m³</v>
      </c>
      <c r="F3173" s="113"/>
      <c r="G3173" s="114"/>
      <c r="H3173" s="116">
        <f>SUM(H3174:H3175)</f>
        <v>48.47</v>
      </c>
    </row>
    <row r="3174" spans="1:8" ht="22.5" x14ac:dyDescent="0.2">
      <c r="A3174" s="13" t="str">
        <f>VLOOKUP(B3174,'Insumos e Serviços'!$A:$F,3,0)</f>
        <v>Composição</v>
      </c>
      <c r="B3174" s="12" t="s">
        <v>122</v>
      </c>
      <c r="C3174" s="12" t="str">
        <f>VLOOKUP(B3174,'Insumos e Serviços'!$A:$F,2,0)</f>
        <v>SINAPI</v>
      </c>
      <c r="D3174" s="13" t="str">
        <f>VLOOKUP(B3174,'Insumos e Serviços'!$A:$F,4,0)</f>
        <v>TRANSPORTE COM CAMINHÃO BASCULANTE DE 6 M3, EM VIA URBANA PAVIMENTADA, DMT ACIMA DE 30 KM (UNIDADE: M3XKM). AF_01/2018</v>
      </c>
      <c r="E3174" s="12" t="str">
        <f>VLOOKUP(B3174,'Insumos e Serviços'!$A:$F,5,0)</f>
        <v>M3XKM</v>
      </c>
      <c r="F3174" s="66">
        <v>35</v>
      </c>
      <c r="G3174" s="15">
        <f>VLOOKUP(B3174,'Insumos e Serviços'!$A:$F,6,0)</f>
        <v>0.77</v>
      </c>
      <c r="H3174" s="15">
        <f t="shared" ref="H3174:H3175" si="434">TRUNC(F3174*G3174,2)</f>
        <v>26.95</v>
      </c>
    </row>
    <row r="3175" spans="1:8" ht="15" thickBot="1" x14ac:dyDescent="0.25">
      <c r="A3175" s="13" t="str">
        <f>VLOOKUP(B3175,'Insumos e Serviços'!$A:$F,3,0)</f>
        <v>Composição</v>
      </c>
      <c r="B3175" s="12" t="s">
        <v>3385</v>
      </c>
      <c r="C3175" s="12" t="str">
        <f>VLOOKUP(B3175,'Insumos e Serviços'!$A:$F,2,0)</f>
        <v>SINAPI</v>
      </c>
      <c r="D3175" s="13" t="str">
        <f>VLOOKUP(B3175,'Insumos e Serviços'!$A:$F,4,0)</f>
        <v>CARGA MANUAL DE ENTULHO EM CAMINHAO BASCULANTE 6 M3</v>
      </c>
      <c r="E3175" s="12" t="str">
        <f>VLOOKUP(B3175,'Insumos e Serviços'!$A:$F,5,0)</f>
        <v>m³</v>
      </c>
      <c r="F3175" s="66">
        <v>1</v>
      </c>
      <c r="G3175" s="15">
        <f>VLOOKUP(B3175,'Insumos e Serviços'!$A:$F,6,0)</f>
        <v>21.52</v>
      </c>
      <c r="H3175" s="15">
        <f t="shared" si="434"/>
        <v>21.52</v>
      </c>
    </row>
    <row r="3176" spans="1:8" ht="15" thickTop="1" x14ac:dyDescent="0.2">
      <c r="A3176" s="54"/>
      <c r="B3176" s="79"/>
      <c r="C3176" s="54"/>
      <c r="D3176" s="54"/>
      <c r="E3176" s="54"/>
      <c r="F3176" s="54"/>
      <c r="G3176" s="54"/>
      <c r="H3176" s="54"/>
    </row>
    <row r="3177" spans="1:8" x14ac:dyDescent="0.2">
      <c r="A3177" s="58" t="s">
        <v>2141</v>
      </c>
      <c r="B3177" s="77"/>
      <c r="C3177" s="58"/>
      <c r="D3177" s="58" t="s">
        <v>2142</v>
      </c>
      <c r="E3177" s="59"/>
      <c r="F3177" s="60"/>
      <c r="G3177" s="58"/>
      <c r="H3177" s="61"/>
    </row>
    <row r="3178" spans="1:8" x14ac:dyDescent="0.2">
      <c r="A3178" s="68" t="s">
        <v>2143</v>
      </c>
      <c r="B3178" s="67" t="str">
        <f>VLOOKUP(A3178,'Orçamento Sintético'!$A:$H,2,0)</f>
        <v xml:space="preserve"> MPDFT1089 </v>
      </c>
      <c r="C3178" s="67" t="str">
        <f>VLOOKUP(A3178,'Orçamento Sintético'!$A:$H,3,0)</f>
        <v>Próprio</v>
      </c>
      <c r="D3178" s="68" t="str">
        <f>VLOOKUP(A3178,'Orçamento Sintético'!$A:$H,4,0)</f>
        <v>"As Built" de projetos</v>
      </c>
      <c r="E3178" s="67" t="str">
        <f>VLOOKUP(A3178,'Orçamento Sintético'!$A:$H,5,0)</f>
        <v>sv</v>
      </c>
      <c r="F3178" s="113"/>
      <c r="G3178" s="114"/>
      <c r="H3178" s="116">
        <f>SUM(H3179:H3180)</f>
        <v>38069.32</v>
      </c>
    </row>
    <row r="3179" spans="1:8" x14ac:dyDescent="0.2">
      <c r="A3179" s="13" t="str">
        <f>VLOOKUP(B3179,'Insumos e Serviços'!$A:$F,3,0)</f>
        <v>Composição</v>
      </c>
      <c r="B3179" s="12" t="s">
        <v>3383</v>
      </c>
      <c r="C3179" s="12" t="str">
        <f>VLOOKUP(B3179,'Insumos e Serviços'!$A:$F,2,0)</f>
        <v>SINAPI</v>
      </c>
      <c r="D3179" s="13" t="str">
        <f>VLOOKUP(B3179,'Insumos e Serviços'!$A:$F,4,0)</f>
        <v>DESENHISTA DETALHISTA COM ENCARGOS COMPLEMENTARES</v>
      </c>
      <c r="E3179" s="12" t="str">
        <f>VLOOKUP(B3179,'Insumos e Serviços'!$A:$F,5,0)</f>
        <v>H</v>
      </c>
      <c r="F3179" s="66">
        <v>660</v>
      </c>
      <c r="G3179" s="15">
        <f>VLOOKUP(B3179,'Insumos e Serviços'!$A:$F,6,0)</f>
        <v>28.11</v>
      </c>
      <c r="H3179" s="15">
        <f t="shared" ref="H3179:H3180" si="435">TRUNC(F3179*G3179,2)</f>
        <v>18552.599999999999</v>
      </c>
    </row>
    <row r="3180" spans="1:8" ht="15" thickBot="1" x14ac:dyDescent="0.25">
      <c r="A3180" s="13" t="str">
        <f>VLOOKUP(B3180,'Insumos e Serviços'!$A:$F,3,0)</f>
        <v>Composição</v>
      </c>
      <c r="B3180" s="12" t="s">
        <v>3381</v>
      </c>
      <c r="C3180" s="12" t="str">
        <f>VLOOKUP(B3180,'Insumos e Serviços'!$A:$F,2,0)</f>
        <v>SINAPI</v>
      </c>
      <c r="D3180" s="13" t="str">
        <f>VLOOKUP(B3180,'Insumos e Serviços'!$A:$F,4,0)</f>
        <v>ENGENHEIRO CIVIL DE OBRA PLENO COM ENCARGOS COMPLEMENTARES</v>
      </c>
      <c r="E3180" s="12" t="str">
        <f>VLOOKUP(B3180,'Insumos e Serviços'!$A:$F,5,0)</f>
        <v>H</v>
      </c>
      <c r="F3180" s="66">
        <v>184.8</v>
      </c>
      <c r="G3180" s="15">
        <f>VLOOKUP(B3180,'Insumos e Serviços'!$A:$F,6,0)</f>
        <v>105.61</v>
      </c>
      <c r="H3180" s="15">
        <f t="shared" si="435"/>
        <v>19516.72</v>
      </c>
    </row>
    <row r="3181" spans="1:8" ht="15" thickTop="1" x14ac:dyDescent="0.2">
      <c r="A3181" s="54"/>
      <c r="B3181" s="79"/>
      <c r="C3181" s="54"/>
      <c r="D3181" s="54"/>
      <c r="E3181" s="54"/>
      <c r="F3181" s="54"/>
      <c r="G3181" s="54"/>
      <c r="H3181" s="54"/>
    </row>
    <row r="3182" spans="1:8" x14ac:dyDescent="0.2">
      <c r="A3182" s="55" t="s">
        <v>2146</v>
      </c>
      <c r="B3182" s="76"/>
      <c r="C3182" s="55"/>
      <c r="D3182" s="55" t="s">
        <v>2147</v>
      </c>
      <c r="E3182" s="56"/>
      <c r="F3182" s="57"/>
      <c r="G3182" s="55"/>
      <c r="H3182" s="26"/>
    </row>
    <row r="3183" spans="1:8" x14ac:dyDescent="0.2">
      <c r="A3183" s="58" t="s">
        <v>2148</v>
      </c>
      <c r="B3183" s="77"/>
      <c r="C3183" s="58"/>
      <c r="D3183" s="58" t="s">
        <v>2149</v>
      </c>
      <c r="E3183" s="59"/>
      <c r="F3183" s="60"/>
      <c r="G3183" s="58"/>
      <c r="H3183" s="61"/>
    </row>
    <row r="3184" spans="1:8" x14ac:dyDescent="0.2">
      <c r="A3184" s="68" t="s">
        <v>2150</v>
      </c>
      <c r="B3184" s="67" t="str">
        <f>VLOOKUP(A3184,'Orçamento Sintético'!$A:$H,2,0)</f>
        <v xml:space="preserve"> MPDFT1090 </v>
      </c>
      <c r="C3184" s="67" t="str">
        <f>VLOOKUP(A3184,'Orçamento Sintético'!$A:$H,3,0)</f>
        <v>Próprio</v>
      </c>
      <c r="D3184" s="68" t="str">
        <f>VLOOKUP(A3184,'Orçamento Sintético'!$A:$H,4,0)</f>
        <v>Administração local</v>
      </c>
      <c r="E3184" s="67" t="str">
        <f>VLOOKUP(A3184,'Orçamento Sintético'!$A:$H,5,0)</f>
        <v>mês</v>
      </c>
      <c r="F3184" s="113"/>
      <c r="G3184" s="114"/>
      <c r="H3184" s="116">
        <f>SUM(H3185:H3192)</f>
        <v>54800.06</v>
      </c>
    </row>
    <row r="3185" spans="1:8" x14ac:dyDescent="0.2">
      <c r="A3185" s="13" t="str">
        <f>VLOOKUP(B3185,'Insumos e Serviços'!$A:$F,3,0)</f>
        <v>Composição</v>
      </c>
      <c r="B3185" s="12" t="s">
        <v>3374</v>
      </c>
      <c r="C3185" s="12" t="str">
        <f>VLOOKUP(B3185,'Insumos e Serviços'!$A:$F,2,0)</f>
        <v>SINAPI</v>
      </c>
      <c r="D3185" s="13" t="str">
        <f>VLOOKUP(B3185,'Insumos e Serviços'!$A:$F,4,0)</f>
        <v>VIGIA NOTURNO COM ENCARGOS COMPLEMENTARES</v>
      </c>
      <c r="E3185" s="12" t="str">
        <f>VLOOKUP(B3185,'Insumos e Serviços'!$A:$F,5,0)</f>
        <v>H</v>
      </c>
      <c r="F3185" s="66">
        <v>178.25</v>
      </c>
      <c r="G3185" s="15">
        <f>VLOOKUP(B3185,'Insumos e Serviços'!$A:$F,6,0)</f>
        <v>21.76</v>
      </c>
      <c r="H3185" s="15">
        <f t="shared" ref="H3185:H3192" si="436">TRUNC(F3185*G3185,2)</f>
        <v>3878.72</v>
      </c>
    </row>
    <row r="3186" spans="1:8" x14ac:dyDescent="0.2">
      <c r="A3186" s="13" t="str">
        <f>VLOOKUP(B3186,'Insumos e Serviços'!$A:$F,3,0)</f>
        <v>Composição</v>
      </c>
      <c r="B3186" s="12" t="s">
        <v>3748</v>
      </c>
      <c r="C3186" s="12" t="str">
        <f>VLOOKUP(B3186,'Insumos e Serviços'!$A:$F,2,0)</f>
        <v>SINAPI</v>
      </c>
      <c r="D3186" s="13" t="str">
        <f>VLOOKUP(B3186,'Insumos e Serviços'!$A:$F,4,0)</f>
        <v>ENGENHEIRO CIVIL DE OBRA PLENO COM ENCARGOS COMPLEMENTARES</v>
      </c>
      <c r="E3186" s="12" t="str">
        <f>VLOOKUP(B3186,'Insumos e Serviços'!$A:$F,5,0)</f>
        <v>MES</v>
      </c>
      <c r="F3186" s="66">
        <v>1</v>
      </c>
      <c r="G3186" s="15">
        <f>VLOOKUP(B3186,'Insumos e Serviços'!$A:$F,6,0)</f>
        <v>18786.25</v>
      </c>
      <c r="H3186" s="15">
        <f t="shared" si="436"/>
        <v>18786.25</v>
      </c>
    </row>
    <row r="3187" spans="1:8" x14ac:dyDescent="0.2">
      <c r="A3187" s="13" t="str">
        <f>VLOOKUP(B3187,'Insumos e Serviços'!$A:$F,3,0)</f>
        <v>Composição</v>
      </c>
      <c r="B3187" s="12" t="s">
        <v>3749</v>
      </c>
      <c r="C3187" s="12" t="str">
        <f>VLOOKUP(B3187,'Insumos e Serviços'!$A:$F,2,0)</f>
        <v>SINAPI</v>
      </c>
      <c r="D3187" s="13" t="str">
        <f>VLOOKUP(B3187,'Insumos e Serviços'!$A:$F,4,0)</f>
        <v>AUXILIAR TÉCNICO / ASSISTENTE DE ENGENHARIA COM ENCARGOS COMPLEMENTARES</v>
      </c>
      <c r="E3187" s="12" t="str">
        <f>VLOOKUP(B3187,'Insumos e Serviços'!$A:$F,5,0)</f>
        <v>MES</v>
      </c>
      <c r="F3187" s="66">
        <v>1</v>
      </c>
      <c r="G3187" s="15">
        <f>VLOOKUP(B3187,'Insumos e Serviços'!$A:$F,6,0)</f>
        <v>6608.95</v>
      </c>
      <c r="H3187" s="15">
        <f t="shared" si="436"/>
        <v>6608.95</v>
      </c>
    </row>
    <row r="3188" spans="1:8" x14ac:dyDescent="0.2">
      <c r="A3188" s="13" t="str">
        <f>VLOOKUP(B3188,'Insumos e Serviços'!$A:$F,3,0)</f>
        <v>Composição</v>
      </c>
      <c r="B3188" s="12" t="s">
        <v>3751</v>
      </c>
      <c r="C3188" s="12" t="str">
        <f>VLOOKUP(B3188,'Insumos e Serviços'!$A:$F,2,0)</f>
        <v>SINAPI</v>
      </c>
      <c r="D3188" s="13" t="str">
        <f>VLOOKUP(B3188,'Insumos e Serviços'!$A:$F,4,0)</f>
        <v>SERVENTE DE OBRAS COM ENCARGOS COMPLEMENTARES</v>
      </c>
      <c r="E3188" s="12" t="str">
        <f>VLOOKUP(B3188,'Insumos e Serviços'!$A:$F,5,0)</f>
        <v>MES</v>
      </c>
      <c r="F3188" s="66">
        <v>1</v>
      </c>
      <c r="G3188" s="15">
        <f>VLOOKUP(B3188,'Insumos e Serviços'!$A:$F,6,0)</f>
        <v>3118.38</v>
      </c>
      <c r="H3188" s="15">
        <f t="shared" si="436"/>
        <v>3118.38</v>
      </c>
    </row>
    <row r="3189" spans="1:8" x14ac:dyDescent="0.2">
      <c r="A3189" s="13" t="str">
        <f>VLOOKUP(B3189,'Insumos e Serviços'!$A:$F,3,0)</f>
        <v>Composição</v>
      </c>
      <c r="B3189" s="12" t="s">
        <v>3753</v>
      </c>
      <c r="C3189" s="12" t="str">
        <f>VLOOKUP(B3189,'Insumos e Serviços'!$A:$F,2,0)</f>
        <v>SINAPI</v>
      </c>
      <c r="D3189" s="13" t="str">
        <f>VLOOKUP(B3189,'Insumos e Serviços'!$A:$F,4,0)</f>
        <v>ALMOXARIFE COM ENCARGOS COMPLEMENTARES</v>
      </c>
      <c r="E3189" s="12" t="str">
        <f>VLOOKUP(B3189,'Insumos e Serviços'!$A:$F,5,0)</f>
        <v>MES</v>
      </c>
      <c r="F3189" s="66">
        <v>1</v>
      </c>
      <c r="G3189" s="15">
        <f>VLOOKUP(B3189,'Insumos e Serviços'!$A:$F,6,0)</f>
        <v>4897.09</v>
      </c>
      <c r="H3189" s="15">
        <f t="shared" si="436"/>
        <v>4897.09</v>
      </c>
    </row>
    <row r="3190" spans="1:8" x14ac:dyDescent="0.2">
      <c r="A3190" s="13" t="str">
        <f>VLOOKUP(B3190,'Insumos e Serviços'!$A:$F,3,0)</f>
        <v>Composição</v>
      </c>
      <c r="B3190" s="12" t="s">
        <v>3754</v>
      </c>
      <c r="C3190" s="12" t="str">
        <f>VLOOKUP(B3190,'Insumos e Serviços'!$A:$F,2,0)</f>
        <v>SINAPI</v>
      </c>
      <c r="D3190" s="13" t="str">
        <f>VLOOKUP(B3190,'Insumos e Serviços'!$A:$F,4,0)</f>
        <v>APONTADOR OU APROPRIADOR COM ENCARGOS COMPLEMENTARES</v>
      </c>
      <c r="E3190" s="12" t="str">
        <f>VLOOKUP(B3190,'Insumos e Serviços'!$A:$F,5,0)</f>
        <v>MES</v>
      </c>
      <c r="F3190" s="66">
        <v>1</v>
      </c>
      <c r="G3190" s="15">
        <f>VLOOKUP(B3190,'Insumos e Serviços'!$A:$F,6,0)</f>
        <v>5886.22</v>
      </c>
      <c r="H3190" s="15">
        <f t="shared" si="436"/>
        <v>5886.22</v>
      </c>
    </row>
    <row r="3191" spans="1:8" x14ac:dyDescent="0.2">
      <c r="A3191" s="13" t="str">
        <f>VLOOKUP(B3191,'Insumos e Serviços'!$A:$F,3,0)</f>
        <v>Composição</v>
      </c>
      <c r="B3191" s="12" t="s">
        <v>3755</v>
      </c>
      <c r="C3191" s="12" t="str">
        <f>VLOOKUP(B3191,'Insumos e Serviços'!$A:$F,2,0)</f>
        <v>SINAPI</v>
      </c>
      <c r="D3191" s="13" t="str">
        <f>VLOOKUP(B3191,'Insumos e Serviços'!$A:$F,4,0)</f>
        <v>ENCARREGADO GERAL DE OBRAS COM ENCARGOS COMPLEMENTARES</v>
      </c>
      <c r="E3191" s="12" t="str">
        <f>VLOOKUP(B3191,'Insumos e Serviços'!$A:$F,5,0)</f>
        <v>MES</v>
      </c>
      <c r="F3191" s="66">
        <v>2</v>
      </c>
      <c r="G3191" s="15">
        <f>VLOOKUP(B3191,'Insumos e Serviços'!$A:$F,6,0)</f>
        <v>3349.71</v>
      </c>
      <c r="H3191" s="15">
        <f t="shared" si="436"/>
        <v>6699.42</v>
      </c>
    </row>
    <row r="3192" spans="1:8" ht="15" thickBot="1" x14ac:dyDescent="0.25">
      <c r="A3192" s="13" t="str">
        <f>VLOOKUP(B3192,'Insumos e Serviços'!$A:$F,3,0)</f>
        <v>Composição</v>
      </c>
      <c r="B3192" s="12" t="s">
        <v>3757</v>
      </c>
      <c r="C3192" s="12" t="str">
        <f>VLOOKUP(B3192,'Insumos e Serviços'!$A:$F,2,0)</f>
        <v>SINAPI</v>
      </c>
      <c r="D3192" s="13" t="str">
        <f>VLOOKUP(B3192,'Insumos e Serviços'!$A:$F,4,0)</f>
        <v>MESTRE DE OBRAS COM ENCARGOS COMPLEMENTARES</v>
      </c>
      <c r="E3192" s="12" t="str">
        <f>VLOOKUP(B3192,'Insumos e Serviços'!$A:$F,5,0)</f>
        <v>MES</v>
      </c>
      <c r="F3192" s="66">
        <v>1</v>
      </c>
      <c r="G3192" s="15">
        <f>VLOOKUP(B3192,'Insumos e Serviços'!$A:$F,6,0)</f>
        <v>4925.03</v>
      </c>
      <c r="H3192" s="15">
        <f t="shared" si="436"/>
        <v>4925.03</v>
      </c>
    </row>
    <row r="3193" spans="1:8" ht="15" thickTop="1" x14ac:dyDescent="0.2">
      <c r="A3193" s="54"/>
      <c r="B3193" s="79"/>
      <c r="C3193" s="54"/>
      <c r="D3193" s="54"/>
      <c r="E3193" s="54"/>
      <c r="F3193" s="54"/>
      <c r="G3193" s="54"/>
      <c r="H3193" s="54"/>
    </row>
    <row r="3194" spans="1:8" x14ac:dyDescent="0.2">
      <c r="A3194" s="58" t="s">
        <v>2154</v>
      </c>
      <c r="B3194" s="77"/>
      <c r="C3194" s="58"/>
      <c r="D3194" s="58" t="s">
        <v>2155</v>
      </c>
      <c r="E3194" s="59"/>
      <c r="F3194" s="60"/>
      <c r="G3194" s="58"/>
      <c r="H3194" s="61"/>
    </row>
    <row r="3195" spans="1:8" x14ac:dyDescent="0.2">
      <c r="A3195" s="68" t="s">
        <v>2156</v>
      </c>
      <c r="B3195" s="67" t="str">
        <f>VLOOKUP(A3195,'Orçamento Sintético'!$A:$H,2,0)</f>
        <v xml:space="preserve"> MPDFT1091 </v>
      </c>
      <c r="C3195" s="67" t="str">
        <f>VLOOKUP(A3195,'Orçamento Sintético'!$A:$H,3,0)</f>
        <v>Próprio</v>
      </c>
      <c r="D3195" s="68" t="str">
        <f>VLOOKUP(A3195,'Orçamento Sintético'!$A:$H,4,0)</f>
        <v>Operação e manutenção do canteiro de obra</v>
      </c>
      <c r="E3195" s="67" t="str">
        <f>VLOOKUP(A3195,'Orçamento Sintético'!$A:$H,5,0)</f>
        <v>mês</v>
      </c>
      <c r="F3195" s="113"/>
      <c r="G3195" s="114"/>
      <c r="H3195" s="116">
        <f>SUM(H3196:H3200)</f>
        <v>3882</v>
      </c>
    </row>
    <row r="3196" spans="1:8" x14ac:dyDescent="0.2">
      <c r="A3196" s="13" t="str">
        <f>VLOOKUP(B3196,'Insumos e Serviços'!$A:$F,3,0)</f>
        <v>Insumo</v>
      </c>
      <c r="B3196" s="12" t="s">
        <v>3269</v>
      </c>
      <c r="C3196" s="12" t="str">
        <f>VLOOKUP(B3196,'Insumos e Serviços'!$A:$F,2,0)</f>
        <v>Próprio</v>
      </c>
      <c r="D3196" s="13" t="str">
        <f>VLOOKUP(B3196,'Insumos e Serviços'!$A:$F,4,0)</f>
        <v>Consumo de água e esgoto</v>
      </c>
      <c r="E3196" s="12" t="str">
        <f>VLOOKUP(B3196,'Insumos e Serviços'!$A:$F,5,0)</f>
        <v>mês</v>
      </c>
      <c r="F3196" s="66">
        <v>1</v>
      </c>
      <c r="G3196" s="15">
        <f>VLOOKUP(B3196,'Insumos e Serviços'!$A:$F,6,0)</f>
        <v>1656</v>
      </c>
      <c r="H3196" s="15">
        <f t="shared" ref="H3196:H3200" si="437">TRUNC(F3196*G3196,2)</f>
        <v>1656</v>
      </c>
    </row>
    <row r="3197" spans="1:8" x14ac:dyDescent="0.2">
      <c r="A3197" s="13" t="str">
        <f>VLOOKUP(B3197,'Insumos e Serviços'!$A:$F,3,0)</f>
        <v>Insumo</v>
      </c>
      <c r="B3197" s="12" t="s">
        <v>3216</v>
      </c>
      <c r="C3197" s="12" t="str">
        <f>VLOOKUP(B3197,'Insumos e Serviços'!$A:$F,2,0)</f>
        <v>Próprio</v>
      </c>
      <c r="D3197" s="13" t="str">
        <f>VLOOKUP(B3197,'Insumos e Serviços'!$A:$F,4,0)</f>
        <v>Consumo de energia elétrica</v>
      </c>
      <c r="E3197" s="12" t="str">
        <f>VLOOKUP(B3197,'Insumos e Serviços'!$A:$F,5,0)</f>
        <v>mês</v>
      </c>
      <c r="F3197" s="66">
        <v>1</v>
      </c>
      <c r="G3197" s="15">
        <f>VLOOKUP(B3197,'Insumos e Serviços'!$A:$F,6,0)</f>
        <v>1104</v>
      </c>
      <c r="H3197" s="15">
        <f t="shared" si="437"/>
        <v>1104</v>
      </c>
    </row>
    <row r="3198" spans="1:8" x14ac:dyDescent="0.2">
      <c r="A3198" s="13" t="str">
        <f>VLOOKUP(B3198,'Insumos e Serviços'!$A:$F,3,0)</f>
        <v>Insumo</v>
      </c>
      <c r="B3198" s="12" t="s">
        <v>3022</v>
      </c>
      <c r="C3198" s="12" t="str">
        <f>VLOOKUP(B3198,'Insumos e Serviços'!$A:$F,2,0)</f>
        <v>Próprio</v>
      </c>
      <c r="D3198" s="13" t="str">
        <f>VLOOKUP(B3198,'Insumos e Serviços'!$A:$F,4,0)</f>
        <v>Consumo de telefone</v>
      </c>
      <c r="E3198" s="12" t="str">
        <f>VLOOKUP(B3198,'Insumos e Serviços'!$A:$F,5,0)</f>
        <v>mês</v>
      </c>
      <c r="F3198" s="66">
        <v>1</v>
      </c>
      <c r="G3198" s="15">
        <f>VLOOKUP(B3198,'Insumos e Serviços'!$A:$F,6,0)</f>
        <v>345</v>
      </c>
      <c r="H3198" s="15">
        <f t="shared" si="437"/>
        <v>345</v>
      </c>
    </row>
    <row r="3199" spans="1:8" x14ac:dyDescent="0.2">
      <c r="A3199" s="13" t="str">
        <f>VLOOKUP(B3199,'Insumos e Serviços'!$A:$F,3,0)</f>
        <v>Insumo</v>
      </c>
      <c r="B3199" s="12" t="s">
        <v>2962</v>
      </c>
      <c r="C3199" s="12" t="str">
        <f>VLOOKUP(B3199,'Insumos e Serviços'!$A:$F,2,0)</f>
        <v>Próprio</v>
      </c>
      <c r="D3199" s="13" t="str">
        <f>VLOOKUP(B3199,'Insumos e Serviços'!$A:$F,4,0)</f>
        <v>Manutenção - material de limpeza</v>
      </c>
      <c r="E3199" s="12" t="str">
        <f>VLOOKUP(B3199,'Insumos e Serviços'!$A:$F,5,0)</f>
        <v>mês</v>
      </c>
      <c r="F3199" s="66">
        <v>1</v>
      </c>
      <c r="G3199" s="15">
        <f>VLOOKUP(B3199,'Insumos e Serviços'!$A:$F,6,0)</f>
        <v>259</v>
      </c>
      <c r="H3199" s="15">
        <f t="shared" si="437"/>
        <v>259</v>
      </c>
    </row>
    <row r="3200" spans="1:8" ht="15" thickBot="1" x14ac:dyDescent="0.25">
      <c r="A3200" s="13" t="str">
        <f>VLOOKUP(B3200,'Insumos e Serviços'!$A:$F,3,0)</f>
        <v>Insumo</v>
      </c>
      <c r="B3200" s="12" t="s">
        <v>3106</v>
      </c>
      <c r="C3200" s="12" t="str">
        <f>VLOOKUP(B3200,'Insumos e Serviços'!$A:$F,2,0)</f>
        <v>Próprio</v>
      </c>
      <c r="D3200" s="13" t="str">
        <f>VLOOKUP(B3200,'Insumos e Serviços'!$A:$F,4,0)</f>
        <v>Manutenção - material de expediente</v>
      </c>
      <c r="E3200" s="12" t="str">
        <f>VLOOKUP(B3200,'Insumos e Serviços'!$A:$F,5,0)</f>
        <v>mês</v>
      </c>
      <c r="F3200" s="66">
        <v>1</v>
      </c>
      <c r="G3200" s="15">
        <f>VLOOKUP(B3200,'Insumos e Serviços'!$A:$F,6,0)</f>
        <v>518</v>
      </c>
      <c r="H3200" s="15">
        <f t="shared" si="437"/>
        <v>518</v>
      </c>
    </row>
    <row r="3201" spans="1:8" ht="15" thickTop="1" x14ac:dyDescent="0.2">
      <c r="A3201" s="54"/>
      <c r="B3201" s="79"/>
      <c r="C3201" s="54"/>
      <c r="D3201" s="54"/>
      <c r="E3201" s="54"/>
      <c r="F3201" s="54"/>
      <c r="G3201" s="54"/>
      <c r="H3201" s="54"/>
    </row>
  </sheetData>
  <mergeCells count="13">
    <mergeCell ref="A7:H7"/>
    <mergeCell ref="G1:H1"/>
    <mergeCell ref="A6:B6"/>
    <mergeCell ref="C6:D6"/>
    <mergeCell ref="E6:F6"/>
    <mergeCell ref="G6:H6"/>
    <mergeCell ref="A2:B2"/>
    <mergeCell ref="E2:F2"/>
    <mergeCell ref="G2:H2"/>
    <mergeCell ref="A4:B4"/>
    <mergeCell ref="C4:D4"/>
    <mergeCell ref="E4:F4"/>
    <mergeCell ref="G4:H4"/>
  </mergeCells>
  <printOptions horizontalCentered="1"/>
  <pageMargins left="0.59055118110236227" right="0.59055118110236227" top="0.59055118110236227" bottom="0.59055118110236227" header="0.19685039370078741" footer="0.19685039370078741"/>
  <pageSetup paperSize="9" scale="60" fitToHeight="0" orientation="portrait" r:id="rId1"/>
  <headerFooter>
    <oddHeader>&amp;L &amp;C &amp;R</oddHeader>
    <oddFooter>&amp;L &amp;C &amp;R</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7FE68-BFF8-40F3-8800-9CDBEB4EBC07}">
  <sheetPr>
    <pageSetUpPr fitToPage="1"/>
  </sheetPr>
  <dimension ref="A1:H936"/>
  <sheetViews>
    <sheetView showGridLines="0" showOutlineSymbols="0" showWhiteSpace="0" zoomScaleNormal="100" workbookViewId="0"/>
  </sheetViews>
  <sheetFormatPr defaultRowHeight="14.25" x14ac:dyDescent="0.2"/>
  <cols>
    <col min="1" max="1" width="12" style="81" bestFit="1" customWidth="1"/>
    <col min="2" max="3" width="10" style="90" bestFit="1" customWidth="1"/>
    <col min="4" max="4" width="60" style="90" bestFit="1" customWidth="1"/>
    <col min="5" max="5" width="12" style="90" bestFit="1" customWidth="1"/>
    <col min="6" max="6" width="13" style="90" bestFit="1" customWidth="1"/>
    <col min="7" max="8" width="15.625" style="90" customWidth="1"/>
    <col min="9" max="16384" width="9" style="90"/>
  </cols>
  <sheetData>
    <row r="1" spans="1:8" s="97" customFormat="1" ht="14.25" customHeight="1" x14ac:dyDescent="0.2">
      <c r="A1" s="94" t="str">
        <f>'Orçamento Sintético'!A1</f>
        <v>P. Execução:</v>
      </c>
      <c r="B1" s="107"/>
      <c r="C1" s="94" t="str">
        <f>'Orçamento Sintético'!C1</f>
        <v>Licitação:</v>
      </c>
      <c r="D1" s="95" t="str">
        <f>'Orçamento Sintético'!D1</f>
        <v>Objeto: Contratação do remanescente da obra do edifício das Promotorias de Justiça de Brazlândia</v>
      </c>
      <c r="E1" s="94" t="str">
        <f>'Orçamento Sintético'!E1</f>
        <v>Data:</v>
      </c>
      <c r="F1" s="105"/>
      <c r="G1" s="204"/>
      <c r="H1" s="191"/>
    </row>
    <row r="2" spans="1:8" s="97" customFormat="1" ht="14.25" customHeight="1" x14ac:dyDescent="0.2">
      <c r="A2" s="188" t="str">
        <f>'Orçamento Sintético'!A2:B2</f>
        <v>A</v>
      </c>
      <c r="B2" s="203"/>
      <c r="C2" s="100" t="str">
        <f>'Orçamento Sintético'!C2</f>
        <v>B</v>
      </c>
      <c r="D2" s="99" t="str">
        <f>'Orçamento Sintético'!D2</f>
        <v>Local: Setor Administrativo, Setor Tradicional, Lotes 2 e 10 - Brazlândia / DF</v>
      </c>
      <c r="E2" s="205">
        <f>'Orçamento Sintético'!E2:F2</f>
        <v>1</v>
      </c>
      <c r="F2" s="206"/>
      <c r="G2" s="199"/>
      <c r="H2" s="200"/>
    </row>
    <row r="3" spans="1:8" s="97" customFormat="1" x14ac:dyDescent="0.2">
      <c r="A3" s="101" t="str">
        <f>'Orçamento Sintético'!A3</f>
        <v>P. Validade:</v>
      </c>
      <c r="B3" s="117"/>
      <c r="C3" s="101" t="str">
        <f>'Orçamento Sintético'!C3</f>
        <v>Razão Social:</v>
      </c>
      <c r="D3" s="105"/>
      <c r="E3" s="94" t="str">
        <f>'Orçamento Sintético'!E3</f>
        <v>Telefone:</v>
      </c>
      <c r="F3" s="105"/>
      <c r="G3" s="108"/>
      <c r="H3" s="109"/>
    </row>
    <row r="4" spans="1:8" s="97" customFormat="1" x14ac:dyDescent="0.2">
      <c r="A4" s="188" t="str">
        <f>'Orçamento Sintético'!A4:B4</f>
        <v>C</v>
      </c>
      <c r="B4" s="203"/>
      <c r="C4" s="188" t="str">
        <f>'Orçamento Sintético'!C4:D4</f>
        <v>D</v>
      </c>
      <c r="D4" s="189"/>
      <c r="E4" s="188" t="str">
        <f>'Orçamento Sintético'!E4:F4</f>
        <v>E</v>
      </c>
      <c r="F4" s="189"/>
      <c r="G4" s="199"/>
      <c r="H4" s="200"/>
    </row>
    <row r="5" spans="1:8" s="97" customFormat="1" x14ac:dyDescent="0.2">
      <c r="A5" s="94" t="str">
        <f>'Orçamento Sintético'!A5</f>
        <v>P. Garantia:</v>
      </c>
      <c r="B5" s="107"/>
      <c r="C5" s="94" t="str">
        <f>'Orçamento Sintético'!C5</f>
        <v>CNPJ:</v>
      </c>
      <c r="D5" s="105"/>
      <c r="E5" s="94" t="str">
        <f>'Orçamento Sintético'!E5</f>
        <v>E-mail:</v>
      </c>
      <c r="F5" s="105"/>
      <c r="G5" s="108"/>
      <c r="H5" s="109"/>
    </row>
    <row r="6" spans="1:8" s="97" customFormat="1" x14ac:dyDescent="0.2">
      <c r="A6" s="188" t="str">
        <f>'Orçamento Sintético'!A6:B6</f>
        <v>F</v>
      </c>
      <c r="B6" s="203"/>
      <c r="C6" s="188" t="str">
        <f>'Orçamento Sintético'!C6:D6</f>
        <v>G</v>
      </c>
      <c r="D6" s="189"/>
      <c r="E6" s="188" t="str">
        <f>'Orçamento Sintético'!E6:F6</f>
        <v>H</v>
      </c>
      <c r="F6" s="189"/>
      <c r="G6" s="186"/>
      <c r="H6" s="187"/>
    </row>
    <row r="7" spans="1:8" ht="15" x14ac:dyDescent="0.25">
      <c r="A7" s="207" t="s">
        <v>3791</v>
      </c>
      <c r="B7" s="207"/>
      <c r="C7" s="207"/>
      <c r="D7" s="207"/>
      <c r="E7" s="207"/>
      <c r="F7" s="207"/>
      <c r="G7" s="207"/>
      <c r="H7" s="207"/>
    </row>
    <row r="8" spans="1:8" ht="25.5" x14ac:dyDescent="0.2">
      <c r="A8" s="104" t="s">
        <v>2</v>
      </c>
      <c r="B8" s="104" t="s">
        <v>3</v>
      </c>
      <c r="C8" s="104" t="s">
        <v>3772</v>
      </c>
      <c r="D8" s="104" t="s">
        <v>4</v>
      </c>
      <c r="E8" s="104" t="s">
        <v>5</v>
      </c>
      <c r="F8" s="104" t="s">
        <v>7</v>
      </c>
      <c r="G8" s="104" t="s">
        <v>3773</v>
      </c>
      <c r="H8" s="104" t="s">
        <v>3774</v>
      </c>
    </row>
    <row r="9" spans="1:8" x14ac:dyDescent="0.2">
      <c r="A9" s="12" t="s">
        <v>2991</v>
      </c>
      <c r="B9" s="12" t="s">
        <v>49</v>
      </c>
      <c r="C9" s="12" t="s">
        <v>3371</v>
      </c>
      <c r="D9" s="13" t="s">
        <v>2990</v>
      </c>
      <c r="E9" s="12" t="s">
        <v>163</v>
      </c>
      <c r="F9" s="15">
        <v>9.52</v>
      </c>
      <c r="G9" s="103"/>
      <c r="H9" s="103"/>
    </row>
    <row r="10" spans="1:8" x14ac:dyDescent="0.2">
      <c r="A10" s="12" t="s">
        <v>2674</v>
      </c>
      <c r="B10" s="12" t="s">
        <v>49</v>
      </c>
      <c r="C10" s="12" t="s">
        <v>3371</v>
      </c>
      <c r="D10" s="13" t="s">
        <v>2673</v>
      </c>
      <c r="E10" s="12" t="s">
        <v>65</v>
      </c>
      <c r="F10" s="15">
        <v>31.23</v>
      </c>
      <c r="G10" s="103"/>
      <c r="H10" s="103"/>
    </row>
    <row r="11" spans="1:8" x14ac:dyDescent="0.2">
      <c r="A11" s="12" t="s">
        <v>2979</v>
      </c>
      <c r="B11" s="12" t="s">
        <v>49</v>
      </c>
      <c r="C11" s="12" t="s">
        <v>3371</v>
      </c>
      <c r="D11" s="13" t="s">
        <v>2978</v>
      </c>
      <c r="E11" s="12" t="s">
        <v>65</v>
      </c>
      <c r="F11" s="15">
        <v>79.489999999999995</v>
      </c>
      <c r="G11" s="103" t="s">
        <v>3837</v>
      </c>
      <c r="H11" s="103" t="s">
        <v>3837</v>
      </c>
    </row>
    <row r="12" spans="1:8" ht="22.5" x14ac:dyDescent="0.2">
      <c r="A12" s="12" t="s">
        <v>2417</v>
      </c>
      <c r="B12" s="12" t="s">
        <v>49</v>
      </c>
      <c r="C12" s="12" t="s">
        <v>3371</v>
      </c>
      <c r="D12" s="13" t="s">
        <v>2416</v>
      </c>
      <c r="E12" s="12" t="s">
        <v>2256</v>
      </c>
      <c r="F12" s="15">
        <v>6.15</v>
      </c>
      <c r="G12" s="103"/>
      <c r="H12" s="103"/>
    </row>
    <row r="13" spans="1:8" x14ac:dyDescent="0.2">
      <c r="A13" s="12" t="s">
        <v>3169</v>
      </c>
      <c r="B13" s="12" t="s">
        <v>49</v>
      </c>
      <c r="C13" s="12" t="s">
        <v>3371</v>
      </c>
      <c r="D13" s="13" t="s">
        <v>3168</v>
      </c>
      <c r="E13" s="12" t="s">
        <v>163</v>
      </c>
      <c r="F13" s="15">
        <v>3.5</v>
      </c>
      <c r="G13" s="103"/>
      <c r="H13" s="103"/>
    </row>
    <row r="14" spans="1:8" ht="22.5" x14ac:dyDescent="0.2">
      <c r="A14" s="12" t="s">
        <v>2545</v>
      </c>
      <c r="B14" s="12" t="s">
        <v>49</v>
      </c>
      <c r="C14" s="12" t="s">
        <v>3371</v>
      </c>
      <c r="D14" s="13" t="s">
        <v>2544</v>
      </c>
      <c r="E14" s="12" t="s">
        <v>163</v>
      </c>
      <c r="F14" s="15">
        <v>38.979999999999997</v>
      </c>
      <c r="G14" s="103"/>
      <c r="H14" s="103"/>
    </row>
    <row r="15" spans="1:8" ht="22.5" x14ac:dyDescent="0.2">
      <c r="A15" s="12" t="s">
        <v>2857</v>
      </c>
      <c r="B15" s="12" t="s">
        <v>49</v>
      </c>
      <c r="C15" s="12" t="s">
        <v>3371</v>
      </c>
      <c r="D15" s="13" t="s">
        <v>2856</v>
      </c>
      <c r="E15" s="12" t="s">
        <v>163</v>
      </c>
      <c r="F15" s="15">
        <v>2.82</v>
      </c>
      <c r="G15" s="103"/>
      <c r="H15" s="103"/>
    </row>
    <row r="16" spans="1:8" ht="22.5" x14ac:dyDescent="0.2">
      <c r="A16" s="12" t="s">
        <v>3253</v>
      </c>
      <c r="B16" s="12" t="s">
        <v>49</v>
      </c>
      <c r="C16" s="12" t="s">
        <v>3371</v>
      </c>
      <c r="D16" s="13" t="s">
        <v>3252</v>
      </c>
      <c r="E16" s="12" t="s">
        <v>3251</v>
      </c>
      <c r="F16" s="15">
        <v>29.49</v>
      </c>
      <c r="G16" s="103"/>
      <c r="H16" s="103"/>
    </row>
    <row r="17" spans="1:8" x14ac:dyDescent="0.2">
      <c r="A17" s="12" t="s">
        <v>3156</v>
      </c>
      <c r="B17" s="12" t="s">
        <v>49</v>
      </c>
      <c r="C17" s="12" t="s">
        <v>3371</v>
      </c>
      <c r="D17" s="13" t="s">
        <v>3155</v>
      </c>
      <c r="E17" s="12" t="s">
        <v>163</v>
      </c>
      <c r="F17" s="15">
        <v>45.58</v>
      </c>
      <c r="G17" s="103"/>
      <c r="H17" s="103"/>
    </row>
    <row r="18" spans="1:8" x14ac:dyDescent="0.2">
      <c r="A18" s="12" t="s">
        <v>2510</v>
      </c>
      <c r="B18" s="12" t="s">
        <v>49</v>
      </c>
      <c r="C18" s="12" t="s">
        <v>3371</v>
      </c>
      <c r="D18" s="13" t="s">
        <v>2509</v>
      </c>
      <c r="E18" s="12" t="s">
        <v>65</v>
      </c>
      <c r="F18" s="15">
        <v>2.27</v>
      </c>
      <c r="G18" s="103" t="s">
        <v>3837</v>
      </c>
      <c r="H18" s="103" t="s">
        <v>3837</v>
      </c>
    </row>
    <row r="19" spans="1:8" x14ac:dyDescent="0.2">
      <c r="A19" s="12" t="s">
        <v>2573</v>
      </c>
      <c r="B19" s="12" t="s">
        <v>49</v>
      </c>
      <c r="C19" s="12" t="s">
        <v>3371</v>
      </c>
      <c r="D19" s="13" t="s">
        <v>2572</v>
      </c>
      <c r="E19" s="12" t="s">
        <v>65</v>
      </c>
      <c r="F19" s="15">
        <v>11.97</v>
      </c>
      <c r="G19" s="103" t="s">
        <v>3837</v>
      </c>
      <c r="H19" s="103" t="s">
        <v>3837</v>
      </c>
    </row>
    <row r="20" spans="1:8" x14ac:dyDescent="0.2">
      <c r="A20" s="12" t="s">
        <v>2284</v>
      </c>
      <c r="B20" s="12" t="s">
        <v>49</v>
      </c>
      <c r="C20" s="12" t="s">
        <v>3371</v>
      </c>
      <c r="D20" s="13" t="s">
        <v>2283</v>
      </c>
      <c r="E20" s="12" t="s">
        <v>65</v>
      </c>
      <c r="F20" s="15">
        <v>10.130000000000001</v>
      </c>
      <c r="G20" s="103" t="s">
        <v>3837</v>
      </c>
      <c r="H20" s="103" t="s">
        <v>3837</v>
      </c>
    </row>
    <row r="21" spans="1:8" x14ac:dyDescent="0.2">
      <c r="A21" s="12" t="s">
        <v>2909</v>
      </c>
      <c r="B21" s="12" t="s">
        <v>49</v>
      </c>
      <c r="C21" s="12" t="s">
        <v>3371</v>
      </c>
      <c r="D21" s="13" t="s">
        <v>2908</v>
      </c>
      <c r="E21" s="12" t="s">
        <v>102</v>
      </c>
      <c r="F21" s="15">
        <v>118.56</v>
      </c>
      <c r="G21" s="103" t="s">
        <v>3837</v>
      </c>
      <c r="H21" s="103" t="s">
        <v>3837</v>
      </c>
    </row>
    <row r="22" spans="1:8" x14ac:dyDescent="0.2">
      <c r="A22" s="12" t="s">
        <v>2294</v>
      </c>
      <c r="B22" s="12" t="s">
        <v>49</v>
      </c>
      <c r="C22" s="12" t="s">
        <v>3371</v>
      </c>
      <c r="D22" s="13" t="s">
        <v>2293</v>
      </c>
      <c r="E22" s="12" t="s">
        <v>65</v>
      </c>
      <c r="F22" s="15">
        <v>0.04</v>
      </c>
      <c r="G22" s="103" t="s">
        <v>3837</v>
      </c>
      <c r="H22" s="103" t="s">
        <v>3837</v>
      </c>
    </row>
    <row r="23" spans="1:8" ht="22.5" x14ac:dyDescent="0.2">
      <c r="A23" s="12" t="s">
        <v>2502</v>
      </c>
      <c r="B23" s="12" t="s">
        <v>49</v>
      </c>
      <c r="C23" s="12" t="s">
        <v>3371</v>
      </c>
      <c r="D23" s="13" t="s">
        <v>2501</v>
      </c>
      <c r="E23" s="12" t="s">
        <v>65</v>
      </c>
      <c r="F23" s="15">
        <v>4.5199999999999996</v>
      </c>
      <c r="G23" s="103" t="s">
        <v>3837</v>
      </c>
      <c r="H23" s="103" t="s">
        <v>3837</v>
      </c>
    </row>
    <row r="24" spans="1:8" ht="22.5" x14ac:dyDescent="0.2">
      <c r="A24" s="12" t="s">
        <v>2927</v>
      </c>
      <c r="B24" s="12" t="s">
        <v>49</v>
      </c>
      <c r="C24" s="12" t="s">
        <v>3371</v>
      </c>
      <c r="D24" s="13" t="s">
        <v>2926</v>
      </c>
      <c r="E24" s="12" t="s">
        <v>163</v>
      </c>
      <c r="F24" s="15">
        <v>13.29</v>
      </c>
      <c r="G24" s="103"/>
      <c r="H24" s="103"/>
    </row>
    <row r="25" spans="1:8" ht="22.5" x14ac:dyDescent="0.2">
      <c r="A25" s="12" t="s">
        <v>2923</v>
      </c>
      <c r="B25" s="12" t="s">
        <v>49</v>
      </c>
      <c r="C25" s="12" t="s">
        <v>3371</v>
      </c>
      <c r="D25" s="13" t="s">
        <v>2922</v>
      </c>
      <c r="E25" s="12" t="s">
        <v>2256</v>
      </c>
      <c r="F25" s="15">
        <v>14.63</v>
      </c>
      <c r="G25" s="103"/>
      <c r="H25" s="103"/>
    </row>
    <row r="26" spans="1:8" ht="22.5" x14ac:dyDescent="0.2">
      <c r="A26" s="12" t="s">
        <v>3186</v>
      </c>
      <c r="B26" s="12" t="s">
        <v>49</v>
      </c>
      <c r="C26" s="12" t="s">
        <v>3371</v>
      </c>
      <c r="D26" s="13" t="s">
        <v>3185</v>
      </c>
      <c r="E26" s="12" t="s">
        <v>163</v>
      </c>
      <c r="F26" s="15">
        <v>11.84</v>
      </c>
      <c r="G26" s="103"/>
      <c r="H26" s="103"/>
    </row>
    <row r="27" spans="1:8" ht="22.5" x14ac:dyDescent="0.2">
      <c r="A27" s="12" t="s">
        <v>2891</v>
      </c>
      <c r="B27" s="12" t="s">
        <v>49</v>
      </c>
      <c r="C27" s="12" t="s">
        <v>3371</v>
      </c>
      <c r="D27" s="13" t="s">
        <v>2890</v>
      </c>
      <c r="E27" s="12" t="s">
        <v>46</v>
      </c>
      <c r="F27" s="15">
        <v>27.82</v>
      </c>
      <c r="G27" s="103"/>
      <c r="H27" s="103"/>
    </row>
    <row r="28" spans="1:8" x14ac:dyDescent="0.2">
      <c r="A28" s="12" t="s">
        <v>2725</v>
      </c>
      <c r="B28" s="12" t="s">
        <v>49</v>
      </c>
      <c r="C28" s="12" t="s">
        <v>3371</v>
      </c>
      <c r="D28" s="13" t="s">
        <v>2724</v>
      </c>
      <c r="E28" s="12" t="s">
        <v>129</v>
      </c>
      <c r="F28" s="15">
        <v>38.11</v>
      </c>
      <c r="G28" s="103" t="s">
        <v>3837</v>
      </c>
      <c r="H28" s="103" t="s">
        <v>3837</v>
      </c>
    </row>
    <row r="29" spans="1:8" x14ac:dyDescent="0.2">
      <c r="A29" s="12" t="s">
        <v>3099</v>
      </c>
      <c r="B29" s="12" t="s">
        <v>49</v>
      </c>
      <c r="C29" s="12" t="s">
        <v>3371</v>
      </c>
      <c r="D29" s="13" t="s">
        <v>3098</v>
      </c>
      <c r="E29" s="12" t="s">
        <v>129</v>
      </c>
      <c r="F29" s="15">
        <v>19.16</v>
      </c>
      <c r="G29" s="103" t="s">
        <v>3837</v>
      </c>
      <c r="H29" s="103" t="s">
        <v>3837</v>
      </c>
    </row>
    <row r="30" spans="1:8" x14ac:dyDescent="0.2">
      <c r="A30" s="12" t="s">
        <v>2921</v>
      </c>
      <c r="B30" s="12" t="s">
        <v>49</v>
      </c>
      <c r="C30" s="12" t="s">
        <v>3371</v>
      </c>
      <c r="D30" s="13" t="s">
        <v>2920</v>
      </c>
      <c r="E30" s="12" t="s">
        <v>163</v>
      </c>
      <c r="F30" s="15">
        <v>32.6</v>
      </c>
      <c r="G30" s="103" t="s">
        <v>3837</v>
      </c>
      <c r="H30" s="103" t="s">
        <v>3837</v>
      </c>
    </row>
    <row r="31" spans="1:8" ht="33.75" x14ac:dyDescent="0.2">
      <c r="A31" s="12" t="s">
        <v>3184</v>
      </c>
      <c r="B31" s="12" t="s">
        <v>49</v>
      </c>
      <c r="C31" s="12" t="s">
        <v>3371</v>
      </c>
      <c r="D31" s="13" t="s">
        <v>3183</v>
      </c>
      <c r="E31" s="12" t="s">
        <v>163</v>
      </c>
      <c r="F31" s="15">
        <v>15.75</v>
      </c>
      <c r="G31" s="103"/>
      <c r="H31" s="103"/>
    </row>
    <row r="32" spans="1:8" ht="22.5" x14ac:dyDescent="0.2">
      <c r="A32" s="12" t="s">
        <v>2302</v>
      </c>
      <c r="B32" s="12" t="s">
        <v>49</v>
      </c>
      <c r="C32" s="12" t="s">
        <v>3371</v>
      </c>
      <c r="D32" s="13" t="s">
        <v>2301</v>
      </c>
      <c r="E32" s="12" t="s">
        <v>65</v>
      </c>
      <c r="F32" s="15">
        <v>21.71</v>
      </c>
      <c r="G32" s="103"/>
      <c r="H32" s="103"/>
    </row>
    <row r="33" spans="1:8" ht="22.5" x14ac:dyDescent="0.2">
      <c r="A33" s="12" t="s">
        <v>2268</v>
      </c>
      <c r="B33" s="12" t="s">
        <v>49</v>
      </c>
      <c r="C33" s="12" t="s">
        <v>3371</v>
      </c>
      <c r="D33" s="13" t="s">
        <v>2267</v>
      </c>
      <c r="E33" s="12" t="s">
        <v>65</v>
      </c>
      <c r="F33" s="15">
        <v>5.77</v>
      </c>
      <c r="G33" s="103"/>
      <c r="H33" s="103"/>
    </row>
    <row r="34" spans="1:8" ht="22.5" x14ac:dyDescent="0.2">
      <c r="A34" s="12" t="s">
        <v>2272</v>
      </c>
      <c r="B34" s="12" t="s">
        <v>49</v>
      </c>
      <c r="C34" s="12" t="s">
        <v>3371</v>
      </c>
      <c r="D34" s="13" t="s">
        <v>2271</v>
      </c>
      <c r="E34" s="12" t="s">
        <v>65</v>
      </c>
      <c r="F34" s="15">
        <v>18.260000000000002</v>
      </c>
      <c r="G34" s="103"/>
      <c r="H34" s="103"/>
    </row>
    <row r="35" spans="1:8" ht="22.5" x14ac:dyDescent="0.2">
      <c r="A35" s="12" t="s">
        <v>2304</v>
      </c>
      <c r="B35" s="12" t="s">
        <v>49</v>
      </c>
      <c r="C35" s="12" t="s">
        <v>3371</v>
      </c>
      <c r="D35" s="13" t="s">
        <v>2303</v>
      </c>
      <c r="E35" s="12" t="s">
        <v>65</v>
      </c>
      <c r="F35" s="15">
        <v>14.66</v>
      </c>
      <c r="G35" s="103"/>
      <c r="H35" s="103"/>
    </row>
    <row r="36" spans="1:8" x14ac:dyDescent="0.2">
      <c r="A36" s="12" t="s">
        <v>3232</v>
      </c>
      <c r="B36" s="12" t="s">
        <v>49</v>
      </c>
      <c r="C36" s="12" t="s">
        <v>3371</v>
      </c>
      <c r="D36" s="13" t="s">
        <v>3231</v>
      </c>
      <c r="E36" s="12" t="s">
        <v>129</v>
      </c>
      <c r="F36" s="15">
        <v>26.65</v>
      </c>
      <c r="G36" s="103" t="s">
        <v>3837</v>
      </c>
      <c r="H36" s="103" t="s">
        <v>3837</v>
      </c>
    </row>
    <row r="37" spans="1:8" ht="22.5" x14ac:dyDescent="0.2">
      <c r="A37" s="12" t="s">
        <v>2719</v>
      </c>
      <c r="B37" s="12" t="s">
        <v>49</v>
      </c>
      <c r="C37" s="12" t="s">
        <v>3371</v>
      </c>
      <c r="D37" s="13" t="s">
        <v>2718</v>
      </c>
      <c r="E37" s="12" t="s">
        <v>129</v>
      </c>
      <c r="F37" s="15">
        <v>3.39</v>
      </c>
      <c r="G37" s="103"/>
      <c r="H37" s="103"/>
    </row>
    <row r="38" spans="1:8" ht="22.5" x14ac:dyDescent="0.2">
      <c r="A38" s="12" t="s">
        <v>2648</v>
      </c>
      <c r="B38" s="12" t="s">
        <v>49</v>
      </c>
      <c r="C38" s="12" t="s">
        <v>3371</v>
      </c>
      <c r="D38" s="13" t="s">
        <v>2647</v>
      </c>
      <c r="E38" s="12" t="s">
        <v>65</v>
      </c>
      <c r="F38" s="15">
        <v>282.83</v>
      </c>
      <c r="G38" s="103" t="s">
        <v>3837</v>
      </c>
      <c r="H38" s="103" t="s">
        <v>3837</v>
      </c>
    </row>
    <row r="39" spans="1:8" x14ac:dyDescent="0.2">
      <c r="A39" s="12" t="s">
        <v>3181</v>
      </c>
      <c r="B39" s="12" t="s">
        <v>49</v>
      </c>
      <c r="C39" s="12" t="s">
        <v>3371</v>
      </c>
      <c r="D39" s="13" t="s">
        <v>3180</v>
      </c>
      <c r="E39" s="12" t="s">
        <v>163</v>
      </c>
      <c r="F39" s="15">
        <v>10.8</v>
      </c>
      <c r="G39" s="103" t="s">
        <v>3837</v>
      </c>
      <c r="H39" s="103" t="s">
        <v>3837</v>
      </c>
    </row>
    <row r="40" spans="1:8" x14ac:dyDescent="0.2">
      <c r="A40" s="12" t="s">
        <v>2356</v>
      </c>
      <c r="B40" s="12" t="s">
        <v>49</v>
      </c>
      <c r="C40" s="12" t="s">
        <v>3371</v>
      </c>
      <c r="D40" s="13" t="s">
        <v>2355</v>
      </c>
      <c r="E40" s="12" t="s">
        <v>163</v>
      </c>
      <c r="F40" s="15">
        <v>9.83</v>
      </c>
      <c r="G40" s="103" t="s">
        <v>3837</v>
      </c>
      <c r="H40" s="103" t="s">
        <v>3837</v>
      </c>
    </row>
    <row r="41" spans="1:8" x14ac:dyDescent="0.2">
      <c r="A41" s="12" t="s">
        <v>2966</v>
      </c>
      <c r="B41" s="12" t="s">
        <v>49</v>
      </c>
      <c r="C41" s="12" t="s">
        <v>3371</v>
      </c>
      <c r="D41" s="13" t="s">
        <v>2965</v>
      </c>
      <c r="E41" s="12" t="s">
        <v>163</v>
      </c>
      <c r="F41" s="15">
        <v>35.65</v>
      </c>
      <c r="G41" s="103" t="s">
        <v>3837</v>
      </c>
      <c r="H41" s="103" t="s">
        <v>3837</v>
      </c>
    </row>
    <row r="42" spans="1:8" ht="22.5" x14ac:dyDescent="0.2">
      <c r="A42" s="12" t="s">
        <v>3001</v>
      </c>
      <c r="B42" s="12" t="s">
        <v>49</v>
      </c>
      <c r="C42" s="12" t="s">
        <v>3371</v>
      </c>
      <c r="D42" s="13" t="s">
        <v>3000</v>
      </c>
      <c r="E42" s="12" t="s">
        <v>65</v>
      </c>
      <c r="F42" s="15">
        <v>63</v>
      </c>
      <c r="G42" s="103" t="s">
        <v>3837</v>
      </c>
      <c r="H42" s="103" t="s">
        <v>3837</v>
      </c>
    </row>
    <row r="43" spans="1:8" ht="22.5" x14ac:dyDescent="0.2">
      <c r="A43" s="12" t="s">
        <v>3071</v>
      </c>
      <c r="B43" s="12" t="s">
        <v>49</v>
      </c>
      <c r="C43" s="12" t="s">
        <v>3371</v>
      </c>
      <c r="D43" s="13" t="s">
        <v>3070</v>
      </c>
      <c r="E43" s="12" t="s">
        <v>46</v>
      </c>
      <c r="F43" s="15">
        <v>36.93</v>
      </c>
      <c r="G43" s="103" t="s">
        <v>3837</v>
      </c>
      <c r="H43" s="103" t="s">
        <v>3837</v>
      </c>
    </row>
    <row r="44" spans="1:8" x14ac:dyDescent="0.2">
      <c r="A44" s="12" t="s">
        <v>3332</v>
      </c>
      <c r="B44" s="12" t="s">
        <v>49</v>
      </c>
      <c r="C44" s="12" t="s">
        <v>3371</v>
      </c>
      <c r="D44" s="13" t="s">
        <v>3331</v>
      </c>
      <c r="E44" s="12" t="s">
        <v>163</v>
      </c>
      <c r="F44" s="15">
        <v>0.5</v>
      </c>
      <c r="G44" s="103"/>
      <c r="H44" s="103"/>
    </row>
    <row r="45" spans="1:8" x14ac:dyDescent="0.2">
      <c r="A45" s="12" t="s">
        <v>2439</v>
      </c>
      <c r="B45" s="12" t="s">
        <v>49</v>
      </c>
      <c r="C45" s="12" t="s">
        <v>3371</v>
      </c>
      <c r="D45" s="13" t="s">
        <v>2438</v>
      </c>
      <c r="E45" s="12" t="s">
        <v>163</v>
      </c>
      <c r="F45" s="15">
        <v>0.45</v>
      </c>
      <c r="G45" s="103"/>
      <c r="H45" s="103"/>
    </row>
    <row r="46" spans="1:8" ht="22.5" x14ac:dyDescent="0.2">
      <c r="A46" s="12" t="s">
        <v>3321</v>
      </c>
      <c r="B46" s="12" t="s">
        <v>49</v>
      </c>
      <c r="C46" s="12" t="s">
        <v>3371</v>
      </c>
      <c r="D46" s="13" t="s">
        <v>3320</v>
      </c>
      <c r="E46" s="12" t="s">
        <v>102</v>
      </c>
      <c r="F46" s="15">
        <v>342.72</v>
      </c>
      <c r="G46" s="103" t="s">
        <v>3837</v>
      </c>
      <c r="H46" s="103" t="s">
        <v>3837</v>
      </c>
    </row>
    <row r="47" spans="1:8" ht="22.5" x14ac:dyDescent="0.2">
      <c r="A47" s="12" t="s">
        <v>2593</v>
      </c>
      <c r="B47" s="12" t="s">
        <v>49</v>
      </c>
      <c r="C47" s="12" t="s">
        <v>3371</v>
      </c>
      <c r="D47" s="13" t="s">
        <v>2592</v>
      </c>
      <c r="E47" s="12" t="s">
        <v>65</v>
      </c>
      <c r="F47" s="15">
        <v>18.95</v>
      </c>
      <c r="G47" s="103" t="s">
        <v>3837</v>
      </c>
      <c r="H47" s="103" t="s">
        <v>3837</v>
      </c>
    </row>
    <row r="48" spans="1:8" x14ac:dyDescent="0.2">
      <c r="A48" s="12" t="s">
        <v>2404</v>
      </c>
      <c r="B48" s="12" t="s">
        <v>49</v>
      </c>
      <c r="C48" s="12" t="s">
        <v>3371</v>
      </c>
      <c r="D48" s="13" t="s">
        <v>2403</v>
      </c>
      <c r="E48" s="12" t="s">
        <v>65</v>
      </c>
      <c r="F48" s="15">
        <v>173.15</v>
      </c>
      <c r="G48" s="103" t="s">
        <v>3837</v>
      </c>
      <c r="H48" s="103" t="s">
        <v>3837</v>
      </c>
    </row>
    <row r="49" spans="1:8" ht="22.5" x14ac:dyDescent="0.2">
      <c r="A49" s="12" t="s">
        <v>2484</v>
      </c>
      <c r="B49" s="12" t="s">
        <v>49</v>
      </c>
      <c r="C49" s="12" t="s">
        <v>3371</v>
      </c>
      <c r="D49" s="13" t="s">
        <v>2483</v>
      </c>
      <c r="E49" s="12" t="s">
        <v>65</v>
      </c>
      <c r="F49" s="15">
        <v>1.17</v>
      </c>
      <c r="G49" s="103" t="s">
        <v>3837</v>
      </c>
      <c r="H49" s="103" t="s">
        <v>3837</v>
      </c>
    </row>
    <row r="50" spans="1:8" ht="22.5" x14ac:dyDescent="0.2">
      <c r="A50" s="12" t="s">
        <v>2743</v>
      </c>
      <c r="B50" s="12" t="s">
        <v>49</v>
      </c>
      <c r="C50" s="12" t="s">
        <v>3371</v>
      </c>
      <c r="D50" s="13" t="s">
        <v>2742</v>
      </c>
      <c r="E50" s="12" t="s">
        <v>129</v>
      </c>
      <c r="F50" s="15">
        <v>11.06</v>
      </c>
      <c r="G50" s="103" t="s">
        <v>3837</v>
      </c>
      <c r="H50" s="103" t="s">
        <v>3837</v>
      </c>
    </row>
    <row r="51" spans="1:8" ht="22.5" x14ac:dyDescent="0.2">
      <c r="A51" s="12" t="s">
        <v>2633</v>
      </c>
      <c r="B51" s="12" t="s">
        <v>49</v>
      </c>
      <c r="C51" s="12" t="s">
        <v>3371</v>
      </c>
      <c r="D51" s="13" t="s">
        <v>2632</v>
      </c>
      <c r="E51" s="12" t="s">
        <v>65</v>
      </c>
      <c r="F51" s="15">
        <v>6.02</v>
      </c>
      <c r="G51" s="103" t="s">
        <v>3837</v>
      </c>
      <c r="H51" s="103" t="s">
        <v>3837</v>
      </c>
    </row>
    <row r="52" spans="1:8" ht="22.5" x14ac:dyDescent="0.2">
      <c r="A52" s="12" t="s">
        <v>2320</v>
      </c>
      <c r="B52" s="12" t="s">
        <v>49</v>
      </c>
      <c r="C52" s="12" t="s">
        <v>3371</v>
      </c>
      <c r="D52" s="13" t="s">
        <v>2319</v>
      </c>
      <c r="E52" s="12" t="s">
        <v>65</v>
      </c>
      <c r="F52" s="15">
        <v>18.38</v>
      </c>
      <c r="G52" s="103" t="s">
        <v>3837</v>
      </c>
      <c r="H52" s="103" t="s">
        <v>3837</v>
      </c>
    </row>
    <row r="53" spans="1:8" ht="22.5" x14ac:dyDescent="0.2">
      <c r="A53" s="12" t="s">
        <v>2411</v>
      </c>
      <c r="B53" s="12" t="s">
        <v>49</v>
      </c>
      <c r="C53" s="12" t="s">
        <v>3371</v>
      </c>
      <c r="D53" s="13" t="s">
        <v>2410</v>
      </c>
      <c r="E53" s="12" t="s">
        <v>65</v>
      </c>
      <c r="F53" s="15">
        <v>5.48</v>
      </c>
      <c r="G53" s="103" t="s">
        <v>3837</v>
      </c>
      <c r="H53" s="103" t="s">
        <v>3837</v>
      </c>
    </row>
    <row r="54" spans="1:8" x14ac:dyDescent="0.2">
      <c r="A54" s="12" t="s">
        <v>2276</v>
      </c>
      <c r="B54" s="12" t="s">
        <v>49</v>
      </c>
      <c r="C54" s="12" t="s">
        <v>3371</v>
      </c>
      <c r="D54" s="13" t="s">
        <v>2275</v>
      </c>
      <c r="E54" s="12" t="s">
        <v>65</v>
      </c>
      <c r="F54" s="15">
        <v>3.9</v>
      </c>
      <c r="G54" s="103" t="s">
        <v>3837</v>
      </c>
      <c r="H54" s="103" t="s">
        <v>3837</v>
      </c>
    </row>
    <row r="55" spans="1:8" x14ac:dyDescent="0.2">
      <c r="A55" s="12" t="s">
        <v>2427</v>
      </c>
      <c r="B55" s="12" t="s">
        <v>49</v>
      </c>
      <c r="C55" s="12" t="s">
        <v>3371</v>
      </c>
      <c r="D55" s="13" t="s">
        <v>2426</v>
      </c>
      <c r="E55" s="12" t="s">
        <v>65</v>
      </c>
      <c r="F55" s="15">
        <v>14.38</v>
      </c>
      <c r="G55" s="103" t="s">
        <v>3837</v>
      </c>
      <c r="H55" s="103" t="s">
        <v>3837</v>
      </c>
    </row>
    <row r="56" spans="1:8" x14ac:dyDescent="0.2">
      <c r="A56" s="12" t="s">
        <v>2488</v>
      </c>
      <c r="B56" s="12" t="s">
        <v>49</v>
      </c>
      <c r="C56" s="12" t="s">
        <v>3371</v>
      </c>
      <c r="D56" s="13" t="s">
        <v>2487</v>
      </c>
      <c r="E56" s="12" t="s">
        <v>65</v>
      </c>
      <c r="F56" s="15">
        <v>83.98</v>
      </c>
      <c r="G56" s="103" t="s">
        <v>3837</v>
      </c>
      <c r="H56" s="103" t="s">
        <v>3837</v>
      </c>
    </row>
    <row r="57" spans="1:8" x14ac:dyDescent="0.2">
      <c r="A57" s="12" t="s">
        <v>2817</v>
      </c>
      <c r="B57" s="12" t="s">
        <v>49</v>
      </c>
      <c r="C57" s="12" t="s">
        <v>3371</v>
      </c>
      <c r="D57" s="13" t="s">
        <v>2816</v>
      </c>
      <c r="E57" s="12" t="s">
        <v>65</v>
      </c>
      <c r="F57" s="15">
        <v>359.91</v>
      </c>
      <c r="G57" s="103" t="s">
        <v>3837</v>
      </c>
      <c r="H57" s="103" t="s">
        <v>3837</v>
      </c>
    </row>
    <row r="58" spans="1:8" x14ac:dyDescent="0.2">
      <c r="A58" s="12" t="s">
        <v>2382</v>
      </c>
      <c r="B58" s="12" t="s">
        <v>49</v>
      </c>
      <c r="C58" s="12" t="s">
        <v>3371</v>
      </c>
      <c r="D58" s="13" t="s">
        <v>2381</v>
      </c>
      <c r="E58" s="12" t="s">
        <v>65</v>
      </c>
      <c r="F58" s="15">
        <v>20.87</v>
      </c>
      <c r="G58" s="103" t="s">
        <v>3837</v>
      </c>
      <c r="H58" s="103" t="s">
        <v>3837</v>
      </c>
    </row>
    <row r="59" spans="1:8" ht="22.5" x14ac:dyDescent="0.2">
      <c r="A59" s="12" t="s">
        <v>2328</v>
      </c>
      <c r="B59" s="12" t="s">
        <v>49</v>
      </c>
      <c r="C59" s="12" t="s">
        <v>3371</v>
      </c>
      <c r="D59" s="13" t="s">
        <v>2327</v>
      </c>
      <c r="E59" s="12" t="s">
        <v>65</v>
      </c>
      <c r="F59" s="15">
        <v>4.29</v>
      </c>
      <c r="G59" s="103"/>
      <c r="H59" s="103"/>
    </row>
    <row r="60" spans="1:8" x14ac:dyDescent="0.2">
      <c r="A60" s="12" t="s">
        <v>2739</v>
      </c>
      <c r="B60" s="12" t="s">
        <v>49</v>
      </c>
      <c r="C60" s="12" t="s">
        <v>3371</v>
      </c>
      <c r="D60" s="13" t="s">
        <v>2738</v>
      </c>
      <c r="E60" s="12" t="s">
        <v>46</v>
      </c>
      <c r="F60" s="15">
        <v>0.83</v>
      </c>
      <c r="G60" s="103" t="s">
        <v>3837</v>
      </c>
      <c r="H60" s="103" t="s">
        <v>3837</v>
      </c>
    </row>
    <row r="61" spans="1:8" x14ac:dyDescent="0.2">
      <c r="A61" s="12" t="s">
        <v>2332</v>
      </c>
      <c r="B61" s="12" t="s">
        <v>49</v>
      </c>
      <c r="C61" s="12" t="s">
        <v>3371</v>
      </c>
      <c r="D61" s="13" t="s">
        <v>2331</v>
      </c>
      <c r="E61" s="12" t="s">
        <v>65</v>
      </c>
      <c r="F61" s="15">
        <v>37.69</v>
      </c>
      <c r="G61" s="103" t="s">
        <v>3837</v>
      </c>
      <c r="H61" s="103" t="s">
        <v>3837</v>
      </c>
    </row>
    <row r="62" spans="1:8" x14ac:dyDescent="0.2">
      <c r="A62" s="12" t="s">
        <v>2431</v>
      </c>
      <c r="B62" s="12" t="s">
        <v>49</v>
      </c>
      <c r="C62" s="12" t="s">
        <v>3371</v>
      </c>
      <c r="D62" s="13" t="s">
        <v>2430</v>
      </c>
      <c r="E62" s="12" t="s">
        <v>65</v>
      </c>
      <c r="F62" s="15">
        <v>22.72</v>
      </c>
      <c r="G62" s="103"/>
      <c r="H62" s="103"/>
    </row>
    <row r="63" spans="1:8" x14ac:dyDescent="0.2">
      <c r="A63" s="12" t="s">
        <v>2741</v>
      </c>
      <c r="B63" s="12" t="s">
        <v>49</v>
      </c>
      <c r="C63" s="12" t="s">
        <v>3371</v>
      </c>
      <c r="D63" s="13" t="s">
        <v>2740</v>
      </c>
      <c r="E63" s="12" t="s">
        <v>65</v>
      </c>
      <c r="F63" s="15">
        <v>52.01</v>
      </c>
      <c r="G63" s="103"/>
      <c r="H63" s="103"/>
    </row>
    <row r="64" spans="1:8" ht="22.5" x14ac:dyDescent="0.2">
      <c r="A64" s="12" t="s">
        <v>3136</v>
      </c>
      <c r="B64" s="12" t="s">
        <v>49</v>
      </c>
      <c r="C64" s="12" t="s">
        <v>3371</v>
      </c>
      <c r="D64" s="13" t="s">
        <v>3135</v>
      </c>
      <c r="E64" s="12" t="s">
        <v>129</v>
      </c>
      <c r="F64" s="15">
        <v>25.29</v>
      </c>
      <c r="G64" s="103" t="s">
        <v>3837</v>
      </c>
      <c r="H64" s="103" t="s">
        <v>3837</v>
      </c>
    </row>
    <row r="65" spans="1:8" ht="22.5" x14ac:dyDescent="0.2">
      <c r="A65" s="12" t="s">
        <v>3204</v>
      </c>
      <c r="B65" s="12" t="s">
        <v>49</v>
      </c>
      <c r="C65" s="12" t="s">
        <v>3371</v>
      </c>
      <c r="D65" s="13" t="s">
        <v>3203</v>
      </c>
      <c r="E65" s="12" t="s">
        <v>46</v>
      </c>
      <c r="F65" s="15">
        <v>42.78</v>
      </c>
      <c r="G65" s="103"/>
      <c r="H65" s="103"/>
    </row>
    <row r="66" spans="1:8" ht="22.5" x14ac:dyDescent="0.2">
      <c r="A66" s="12" t="s">
        <v>2844</v>
      </c>
      <c r="B66" s="12" t="s">
        <v>49</v>
      </c>
      <c r="C66" s="12" t="s">
        <v>3371</v>
      </c>
      <c r="D66" s="13" t="s">
        <v>2843</v>
      </c>
      <c r="E66" s="12" t="s">
        <v>46</v>
      </c>
      <c r="F66" s="15">
        <v>6.13</v>
      </c>
      <c r="G66" s="103" t="s">
        <v>3837</v>
      </c>
      <c r="H66" s="103" t="s">
        <v>3837</v>
      </c>
    </row>
    <row r="67" spans="1:8" x14ac:dyDescent="0.2">
      <c r="A67" s="12" t="s">
        <v>3008</v>
      </c>
      <c r="B67" s="12" t="s">
        <v>49</v>
      </c>
      <c r="C67" s="12" t="s">
        <v>3371</v>
      </c>
      <c r="D67" s="13" t="s">
        <v>3007</v>
      </c>
      <c r="E67" s="12" t="s">
        <v>46</v>
      </c>
      <c r="F67" s="15">
        <v>4.5599999999999996</v>
      </c>
      <c r="G67" s="103" t="s">
        <v>3837</v>
      </c>
      <c r="H67" s="103" t="s">
        <v>3837</v>
      </c>
    </row>
    <row r="68" spans="1:8" x14ac:dyDescent="0.2">
      <c r="A68" s="12" t="s">
        <v>2464</v>
      </c>
      <c r="B68" s="12" t="s">
        <v>49</v>
      </c>
      <c r="C68" s="12" t="s">
        <v>3371</v>
      </c>
      <c r="D68" s="13" t="s">
        <v>2463</v>
      </c>
      <c r="E68" s="12" t="s">
        <v>163</v>
      </c>
      <c r="F68" s="15">
        <v>6.19</v>
      </c>
      <c r="G68" s="103" t="s">
        <v>3837</v>
      </c>
      <c r="H68" s="103" t="s">
        <v>3837</v>
      </c>
    </row>
    <row r="69" spans="1:8" ht="22.5" x14ac:dyDescent="0.2">
      <c r="A69" s="12" t="s">
        <v>2389</v>
      </c>
      <c r="B69" s="12" t="s">
        <v>49</v>
      </c>
      <c r="C69" s="12" t="s">
        <v>3371</v>
      </c>
      <c r="D69" s="13" t="s">
        <v>2388</v>
      </c>
      <c r="E69" s="12" t="s">
        <v>65</v>
      </c>
      <c r="F69" s="15">
        <v>0.32</v>
      </c>
      <c r="G69" s="103" t="s">
        <v>3837</v>
      </c>
      <c r="H69" s="103" t="s">
        <v>3837</v>
      </c>
    </row>
    <row r="70" spans="1:8" ht="22.5" x14ac:dyDescent="0.2">
      <c r="A70" s="12" t="s">
        <v>2868</v>
      </c>
      <c r="B70" s="12" t="s">
        <v>49</v>
      </c>
      <c r="C70" s="12" t="s">
        <v>3371</v>
      </c>
      <c r="D70" s="13" t="s">
        <v>2867</v>
      </c>
      <c r="E70" s="12" t="s">
        <v>65</v>
      </c>
      <c r="F70" s="15">
        <v>8.5500000000000007</v>
      </c>
      <c r="G70" s="103" t="s">
        <v>3837</v>
      </c>
      <c r="H70" s="103" t="s">
        <v>3837</v>
      </c>
    </row>
    <row r="71" spans="1:8" x14ac:dyDescent="0.2">
      <c r="A71" s="12" t="s">
        <v>2374</v>
      </c>
      <c r="B71" s="12" t="s">
        <v>49</v>
      </c>
      <c r="C71" s="12" t="s">
        <v>3371</v>
      </c>
      <c r="D71" s="13" t="s">
        <v>2373</v>
      </c>
      <c r="E71" s="12" t="s">
        <v>65</v>
      </c>
      <c r="F71" s="15">
        <v>0.25</v>
      </c>
      <c r="G71" s="103" t="s">
        <v>3837</v>
      </c>
      <c r="H71" s="103" t="s">
        <v>3837</v>
      </c>
    </row>
    <row r="72" spans="1:8" ht="22.5" x14ac:dyDescent="0.2">
      <c r="A72" s="12" t="s">
        <v>2260</v>
      </c>
      <c r="B72" s="12" t="s">
        <v>49</v>
      </c>
      <c r="C72" s="12" t="s">
        <v>3371</v>
      </c>
      <c r="D72" s="13" t="s">
        <v>2259</v>
      </c>
      <c r="E72" s="12" t="s">
        <v>65</v>
      </c>
      <c r="F72" s="15">
        <v>0.09</v>
      </c>
      <c r="G72" s="103" t="s">
        <v>3837</v>
      </c>
      <c r="H72" s="103" t="s">
        <v>3837</v>
      </c>
    </row>
    <row r="73" spans="1:8" ht="22.5" x14ac:dyDescent="0.2">
      <c r="A73" s="12" t="s">
        <v>2583</v>
      </c>
      <c r="B73" s="12" t="s">
        <v>49</v>
      </c>
      <c r="C73" s="12" t="s">
        <v>3371</v>
      </c>
      <c r="D73" s="13" t="s">
        <v>2582</v>
      </c>
      <c r="E73" s="12" t="s">
        <v>65</v>
      </c>
      <c r="F73" s="15">
        <v>11.53</v>
      </c>
      <c r="G73" s="103" t="s">
        <v>3837</v>
      </c>
      <c r="H73" s="103" t="s">
        <v>3837</v>
      </c>
    </row>
    <row r="74" spans="1:8" ht="22.5" x14ac:dyDescent="0.2">
      <c r="A74" s="12" t="s">
        <v>3063</v>
      </c>
      <c r="B74" s="12" t="s">
        <v>49</v>
      </c>
      <c r="C74" s="12" t="s">
        <v>3371</v>
      </c>
      <c r="D74" s="13" t="s">
        <v>3062</v>
      </c>
      <c r="E74" s="12" t="s">
        <v>129</v>
      </c>
      <c r="F74" s="15">
        <v>21.31</v>
      </c>
      <c r="G74" s="103" t="s">
        <v>3837</v>
      </c>
      <c r="H74" s="103" t="s">
        <v>3837</v>
      </c>
    </row>
    <row r="75" spans="1:8" ht="22.5" x14ac:dyDescent="0.2">
      <c r="A75" s="12" t="s">
        <v>2798</v>
      </c>
      <c r="B75" s="12" t="s">
        <v>49</v>
      </c>
      <c r="C75" s="12" t="s">
        <v>3371</v>
      </c>
      <c r="D75" s="13" t="s">
        <v>2797</v>
      </c>
      <c r="E75" s="12" t="s">
        <v>129</v>
      </c>
      <c r="F75" s="15">
        <v>7.69</v>
      </c>
      <c r="G75" s="103" t="s">
        <v>3837</v>
      </c>
      <c r="H75" s="103" t="s">
        <v>3837</v>
      </c>
    </row>
    <row r="76" spans="1:8" ht="22.5" x14ac:dyDescent="0.2">
      <c r="A76" s="12" t="s">
        <v>2846</v>
      </c>
      <c r="B76" s="12" t="s">
        <v>49</v>
      </c>
      <c r="C76" s="12" t="s">
        <v>3371</v>
      </c>
      <c r="D76" s="13" t="s">
        <v>2845</v>
      </c>
      <c r="E76" s="12" t="s">
        <v>129</v>
      </c>
      <c r="F76" s="15">
        <v>5.99</v>
      </c>
      <c r="G76" s="103" t="s">
        <v>3837</v>
      </c>
      <c r="H76" s="103" t="s">
        <v>3837</v>
      </c>
    </row>
    <row r="77" spans="1:8" ht="22.5" x14ac:dyDescent="0.2">
      <c r="A77" s="12" t="s">
        <v>2490</v>
      </c>
      <c r="B77" s="12" t="s">
        <v>49</v>
      </c>
      <c r="C77" s="12" t="s">
        <v>3371</v>
      </c>
      <c r="D77" s="13" t="s">
        <v>2489</v>
      </c>
      <c r="E77" s="12" t="s">
        <v>129</v>
      </c>
      <c r="F77" s="15">
        <v>3.04</v>
      </c>
      <c r="G77" s="103" t="s">
        <v>3837</v>
      </c>
      <c r="H77" s="103" t="s">
        <v>3837</v>
      </c>
    </row>
    <row r="78" spans="1:8" ht="22.5" x14ac:dyDescent="0.2">
      <c r="A78" s="12" t="s">
        <v>2899</v>
      </c>
      <c r="B78" s="12" t="s">
        <v>49</v>
      </c>
      <c r="C78" s="12" t="s">
        <v>3371</v>
      </c>
      <c r="D78" s="13" t="s">
        <v>2898</v>
      </c>
      <c r="E78" s="12" t="s">
        <v>129</v>
      </c>
      <c r="F78" s="15">
        <v>2.09</v>
      </c>
      <c r="G78" s="103" t="s">
        <v>3837</v>
      </c>
      <c r="H78" s="103" t="s">
        <v>3837</v>
      </c>
    </row>
    <row r="79" spans="1:8" x14ac:dyDescent="0.2">
      <c r="A79" s="12" t="s">
        <v>3179</v>
      </c>
      <c r="B79" s="12" t="s">
        <v>49</v>
      </c>
      <c r="C79" s="12" t="s">
        <v>3371</v>
      </c>
      <c r="D79" s="13" t="s">
        <v>3178</v>
      </c>
      <c r="E79" s="12" t="s">
        <v>102</v>
      </c>
      <c r="F79" s="15">
        <v>123.83</v>
      </c>
      <c r="G79" s="103" t="s">
        <v>3837</v>
      </c>
      <c r="H79" s="103" t="s">
        <v>3837</v>
      </c>
    </row>
    <row r="80" spans="1:8" x14ac:dyDescent="0.2">
      <c r="A80" s="12" t="s">
        <v>3095</v>
      </c>
      <c r="B80" s="12" t="s">
        <v>49</v>
      </c>
      <c r="C80" s="12" t="s">
        <v>3371</v>
      </c>
      <c r="D80" s="13" t="s">
        <v>3094</v>
      </c>
      <c r="E80" s="12" t="s">
        <v>102</v>
      </c>
      <c r="F80" s="15">
        <v>124.76</v>
      </c>
      <c r="G80" s="103" t="s">
        <v>3837</v>
      </c>
      <c r="H80" s="103" t="s">
        <v>3837</v>
      </c>
    </row>
    <row r="81" spans="1:8" x14ac:dyDescent="0.2">
      <c r="A81" s="12" t="s">
        <v>3274</v>
      </c>
      <c r="B81" s="12" t="s">
        <v>49</v>
      </c>
      <c r="C81" s="12" t="s">
        <v>3371</v>
      </c>
      <c r="D81" s="13" t="s">
        <v>3273</v>
      </c>
      <c r="E81" s="12" t="s">
        <v>163</v>
      </c>
      <c r="F81" s="15">
        <v>26.82</v>
      </c>
      <c r="G81" s="103" t="s">
        <v>3837</v>
      </c>
      <c r="H81" s="103" t="s">
        <v>3837</v>
      </c>
    </row>
    <row r="82" spans="1:8" x14ac:dyDescent="0.2">
      <c r="A82" s="12" t="s">
        <v>2504</v>
      </c>
      <c r="B82" s="12" t="s">
        <v>49</v>
      </c>
      <c r="C82" s="12" t="s">
        <v>3371</v>
      </c>
      <c r="D82" s="13" t="s">
        <v>2503</v>
      </c>
      <c r="E82" s="12" t="s">
        <v>163</v>
      </c>
      <c r="F82" s="15">
        <v>28.09</v>
      </c>
      <c r="G82" s="103" t="s">
        <v>3837</v>
      </c>
      <c r="H82" s="103" t="s">
        <v>3837</v>
      </c>
    </row>
    <row r="83" spans="1:8" x14ac:dyDescent="0.2">
      <c r="A83" s="12" t="s">
        <v>2561</v>
      </c>
      <c r="B83" s="12" t="s">
        <v>49</v>
      </c>
      <c r="C83" s="12" t="s">
        <v>3371</v>
      </c>
      <c r="D83" s="13" t="s">
        <v>2560</v>
      </c>
      <c r="E83" s="12" t="s">
        <v>163</v>
      </c>
      <c r="F83" s="15">
        <v>18</v>
      </c>
      <c r="G83" s="103" t="s">
        <v>3837</v>
      </c>
      <c r="H83" s="103" t="s">
        <v>3837</v>
      </c>
    </row>
    <row r="84" spans="1:8" ht="22.5" x14ac:dyDescent="0.2">
      <c r="A84" s="12" t="s">
        <v>2352</v>
      </c>
      <c r="B84" s="12" t="s">
        <v>49</v>
      </c>
      <c r="C84" s="12" t="s">
        <v>3371</v>
      </c>
      <c r="D84" s="13" t="s">
        <v>2351</v>
      </c>
      <c r="E84" s="12" t="s">
        <v>65</v>
      </c>
      <c r="F84" s="15">
        <v>26.57</v>
      </c>
      <c r="G84" s="103" t="s">
        <v>3837</v>
      </c>
      <c r="H84" s="103" t="s">
        <v>3837</v>
      </c>
    </row>
    <row r="85" spans="1:8" ht="22.5" x14ac:dyDescent="0.2">
      <c r="A85" s="12" t="s">
        <v>2445</v>
      </c>
      <c r="B85" s="12" t="s">
        <v>49</v>
      </c>
      <c r="C85" s="12" t="s">
        <v>3371</v>
      </c>
      <c r="D85" s="13" t="s">
        <v>2444</v>
      </c>
      <c r="E85" s="12" t="s">
        <v>163</v>
      </c>
      <c r="F85" s="15">
        <v>29.2</v>
      </c>
      <c r="G85" s="103" t="s">
        <v>3837</v>
      </c>
      <c r="H85" s="103" t="s">
        <v>3837</v>
      </c>
    </row>
    <row r="86" spans="1:8" x14ac:dyDescent="0.2">
      <c r="A86" s="12" t="s">
        <v>2512</v>
      </c>
      <c r="B86" s="12" t="s">
        <v>49</v>
      </c>
      <c r="C86" s="12" t="s">
        <v>3371</v>
      </c>
      <c r="D86" s="13" t="s">
        <v>2511</v>
      </c>
      <c r="E86" s="12" t="s">
        <v>2256</v>
      </c>
      <c r="F86" s="15">
        <v>12.03</v>
      </c>
      <c r="G86" s="103" t="s">
        <v>3837</v>
      </c>
      <c r="H86" s="103" t="s">
        <v>3837</v>
      </c>
    </row>
    <row r="87" spans="1:8" x14ac:dyDescent="0.2">
      <c r="A87" s="12" t="s">
        <v>2935</v>
      </c>
      <c r="B87" s="12" t="s">
        <v>49</v>
      </c>
      <c r="C87" s="12" t="s">
        <v>3371</v>
      </c>
      <c r="D87" s="13" t="s">
        <v>2934</v>
      </c>
      <c r="E87" s="12" t="s">
        <v>65</v>
      </c>
      <c r="F87" s="15">
        <v>292</v>
      </c>
      <c r="G87" s="103"/>
      <c r="H87" s="103"/>
    </row>
    <row r="88" spans="1:8" ht="22.5" x14ac:dyDescent="0.2">
      <c r="A88" s="12" t="s">
        <v>3069</v>
      </c>
      <c r="B88" s="12" t="s">
        <v>49</v>
      </c>
      <c r="C88" s="12" t="s">
        <v>3371</v>
      </c>
      <c r="D88" s="13" t="s">
        <v>3068</v>
      </c>
      <c r="E88" s="12" t="s">
        <v>102</v>
      </c>
      <c r="F88" s="15">
        <v>9.39</v>
      </c>
      <c r="G88" s="103" t="s">
        <v>3837</v>
      </c>
      <c r="H88" s="103" t="s">
        <v>3837</v>
      </c>
    </row>
    <row r="89" spans="1:8" x14ac:dyDescent="0.2">
      <c r="A89" s="12" t="s">
        <v>2330</v>
      </c>
      <c r="B89" s="12" t="s">
        <v>49</v>
      </c>
      <c r="C89" s="12" t="s">
        <v>3371</v>
      </c>
      <c r="D89" s="13" t="s">
        <v>2329</v>
      </c>
      <c r="E89" s="12" t="s">
        <v>65</v>
      </c>
      <c r="F89" s="15">
        <v>2.89</v>
      </c>
      <c r="G89" s="103" t="s">
        <v>3837</v>
      </c>
      <c r="H89" s="103" t="s">
        <v>3837</v>
      </c>
    </row>
    <row r="90" spans="1:8" x14ac:dyDescent="0.2">
      <c r="A90" s="12" t="s">
        <v>2370</v>
      </c>
      <c r="B90" s="12" t="s">
        <v>49</v>
      </c>
      <c r="C90" s="12" t="s">
        <v>3371</v>
      </c>
      <c r="D90" s="13" t="s">
        <v>2369</v>
      </c>
      <c r="E90" s="12" t="s">
        <v>65</v>
      </c>
      <c r="F90" s="15">
        <v>60.6</v>
      </c>
      <c r="G90" s="103"/>
      <c r="H90" s="103"/>
    </row>
    <row r="91" spans="1:8" x14ac:dyDescent="0.2">
      <c r="A91" s="12" t="s">
        <v>2398</v>
      </c>
      <c r="B91" s="12" t="s">
        <v>49</v>
      </c>
      <c r="C91" s="12" t="s">
        <v>3371</v>
      </c>
      <c r="D91" s="13" t="s">
        <v>2397</v>
      </c>
      <c r="E91" s="12" t="s">
        <v>129</v>
      </c>
      <c r="F91" s="15">
        <v>4.28</v>
      </c>
      <c r="G91" s="103" t="s">
        <v>3837</v>
      </c>
      <c r="H91" s="103" t="s">
        <v>3837</v>
      </c>
    </row>
    <row r="92" spans="1:8" x14ac:dyDescent="0.2">
      <c r="A92" s="12" t="s">
        <v>2498</v>
      </c>
      <c r="B92" s="12" t="s">
        <v>49</v>
      </c>
      <c r="C92" s="12" t="s">
        <v>3371</v>
      </c>
      <c r="D92" s="13" t="s">
        <v>2497</v>
      </c>
      <c r="E92" s="12" t="s">
        <v>65</v>
      </c>
      <c r="F92" s="15">
        <v>6.69</v>
      </c>
      <c r="G92" s="103"/>
      <c r="H92" s="103"/>
    </row>
    <row r="93" spans="1:8" ht="22.5" x14ac:dyDescent="0.2">
      <c r="A93" s="12" t="s">
        <v>3298</v>
      </c>
      <c r="B93" s="12" t="s">
        <v>49</v>
      </c>
      <c r="C93" s="12" t="s">
        <v>3371</v>
      </c>
      <c r="D93" s="13" t="s">
        <v>3297</v>
      </c>
      <c r="E93" s="12" t="s">
        <v>46</v>
      </c>
      <c r="F93" s="15">
        <v>43.32</v>
      </c>
      <c r="G93" s="103"/>
      <c r="H93" s="103"/>
    </row>
    <row r="94" spans="1:8" ht="22.5" x14ac:dyDescent="0.2">
      <c r="A94" s="12" t="s">
        <v>2827</v>
      </c>
      <c r="B94" s="12" t="s">
        <v>49</v>
      </c>
      <c r="C94" s="12" t="s">
        <v>3371</v>
      </c>
      <c r="D94" s="13" t="s">
        <v>2826</v>
      </c>
      <c r="E94" s="12" t="s">
        <v>46</v>
      </c>
      <c r="F94" s="15">
        <v>2.09</v>
      </c>
      <c r="G94" s="103" t="s">
        <v>3837</v>
      </c>
      <c r="H94" s="103" t="s">
        <v>3837</v>
      </c>
    </row>
    <row r="95" spans="1:8" x14ac:dyDescent="0.2">
      <c r="A95" s="12" t="s">
        <v>2917</v>
      </c>
      <c r="B95" s="12" t="s">
        <v>49</v>
      </c>
      <c r="C95" s="12" t="s">
        <v>3371</v>
      </c>
      <c r="D95" s="13" t="s">
        <v>2916</v>
      </c>
      <c r="E95" s="12" t="s">
        <v>2256</v>
      </c>
      <c r="F95" s="15">
        <v>30.37</v>
      </c>
      <c r="G95" s="103"/>
      <c r="H95" s="103"/>
    </row>
    <row r="96" spans="1:8" x14ac:dyDescent="0.2">
      <c r="A96" s="12" t="s">
        <v>2300</v>
      </c>
      <c r="B96" s="12" t="s">
        <v>49</v>
      </c>
      <c r="C96" s="12" t="s">
        <v>3371</v>
      </c>
      <c r="D96" s="13" t="s">
        <v>2299</v>
      </c>
      <c r="E96" s="12" t="s">
        <v>2256</v>
      </c>
      <c r="F96" s="15">
        <v>32.31</v>
      </c>
      <c r="G96" s="103"/>
      <c r="H96" s="103"/>
    </row>
    <row r="97" spans="1:8" x14ac:dyDescent="0.2">
      <c r="A97" s="12" t="s">
        <v>3124</v>
      </c>
      <c r="B97" s="12" t="s">
        <v>49</v>
      </c>
      <c r="C97" s="12" t="s">
        <v>3371</v>
      </c>
      <c r="D97" s="13" t="s">
        <v>3123</v>
      </c>
      <c r="E97" s="12" t="s">
        <v>2256</v>
      </c>
      <c r="F97" s="15">
        <v>12.75</v>
      </c>
      <c r="G97" s="103"/>
      <c r="H97" s="103"/>
    </row>
    <row r="98" spans="1:8" x14ac:dyDescent="0.2">
      <c r="A98" s="12" t="s">
        <v>2553</v>
      </c>
      <c r="B98" s="12" t="s">
        <v>49</v>
      </c>
      <c r="C98" s="12" t="s">
        <v>3371</v>
      </c>
      <c r="D98" s="13" t="s">
        <v>2552</v>
      </c>
      <c r="E98" s="12" t="s">
        <v>2256</v>
      </c>
      <c r="F98" s="15">
        <v>15.24</v>
      </c>
      <c r="G98" s="103"/>
      <c r="H98" s="103"/>
    </row>
    <row r="99" spans="1:8" ht="22.5" x14ac:dyDescent="0.2">
      <c r="A99" s="12" t="s">
        <v>2686</v>
      </c>
      <c r="B99" s="12" t="s">
        <v>49</v>
      </c>
      <c r="C99" s="12" t="s">
        <v>3371</v>
      </c>
      <c r="D99" s="13" t="s">
        <v>2685</v>
      </c>
      <c r="E99" s="12" t="s">
        <v>65</v>
      </c>
      <c r="F99" s="15">
        <v>0.79</v>
      </c>
      <c r="G99" s="103" t="s">
        <v>3837</v>
      </c>
      <c r="H99" s="103" t="s">
        <v>3837</v>
      </c>
    </row>
    <row r="100" spans="1:8" ht="22.5" x14ac:dyDescent="0.2">
      <c r="A100" s="12" t="s">
        <v>2802</v>
      </c>
      <c r="B100" s="12" t="s">
        <v>49</v>
      </c>
      <c r="C100" s="12" t="s">
        <v>3371</v>
      </c>
      <c r="D100" s="13" t="s">
        <v>2801</v>
      </c>
      <c r="E100" s="12" t="s">
        <v>129</v>
      </c>
      <c r="F100" s="15">
        <v>204.95</v>
      </c>
      <c r="G100" s="103"/>
      <c r="H100" s="103"/>
    </row>
    <row r="101" spans="1:8" ht="22.5" x14ac:dyDescent="0.2">
      <c r="A101" s="12" t="s">
        <v>2819</v>
      </c>
      <c r="B101" s="12" t="s">
        <v>49</v>
      </c>
      <c r="C101" s="12" t="s">
        <v>3371</v>
      </c>
      <c r="D101" s="13" t="s">
        <v>2818</v>
      </c>
      <c r="E101" s="12" t="s">
        <v>129</v>
      </c>
      <c r="F101" s="15">
        <v>148.82</v>
      </c>
      <c r="G101" s="103"/>
      <c r="H101" s="103"/>
    </row>
    <row r="102" spans="1:8" ht="22.5" x14ac:dyDescent="0.2">
      <c r="A102" s="12" t="s">
        <v>3200</v>
      </c>
      <c r="B102" s="12" t="s">
        <v>49</v>
      </c>
      <c r="C102" s="12" t="s">
        <v>3371</v>
      </c>
      <c r="D102" s="13" t="s">
        <v>3199</v>
      </c>
      <c r="E102" s="12" t="s">
        <v>129</v>
      </c>
      <c r="F102" s="15">
        <v>110.59</v>
      </c>
      <c r="G102" s="103"/>
      <c r="H102" s="103"/>
    </row>
    <row r="103" spans="1:8" x14ac:dyDescent="0.2">
      <c r="A103" s="12" t="s">
        <v>3146</v>
      </c>
      <c r="B103" s="12" t="s">
        <v>49</v>
      </c>
      <c r="C103" s="12" t="s">
        <v>3371</v>
      </c>
      <c r="D103" s="13" t="s">
        <v>3145</v>
      </c>
      <c r="E103" s="12" t="s">
        <v>129</v>
      </c>
      <c r="F103" s="15">
        <v>53.56</v>
      </c>
      <c r="G103" s="103"/>
      <c r="H103" s="103"/>
    </row>
    <row r="104" spans="1:8" ht="22.5" x14ac:dyDescent="0.2">
      <c r="A104" s="12" t="s">
        <v>2555</v>
      </c>
      <c r="B104" s="12" t="s">
        <v>49</v>
      </c>
      <c r="C104" s="12" t="s">
        <v>3371</v>
      </c>
      <c r="D104" s="13" t="s">
        <v>2554</v>
      </c>
      <c r="E104" s="12" t="s">
        <v>65</v>
      </c>
      <c r="F104" s="15">
        <v>296.88</v>
      </c>
      <c r="G104" s="103"/>
      <c r="H104" s="103"/>
    </row>
    <row r="105" spans="1:8" x14ac:dyDescent="0.2">
      <c r="A105" s="12" t="s">
        <v>2658</v>
      </c>
      <c r="B105" s="12" t="s">
        <v>49</v>
      </c>
      <c r="C105" s="12" t="s">
        <v>3371</v>
      </c>
      <c r="D105" s="13" t="s">
        <v>2657</v>
      </c>
      <c r="E105" s="12" t="s">
        <v>129</v>
      </c>
      <c r="F105" s="15">
        <v>83.21</v>
      </c>
      <c r="G105" s="103" t="s">
        <v>3837</v>
      </c>
      <c r="H105" s="103" t="s">
        <v>3837</v>
      </c>
    </row>
    <row r="106" spans="1:8" ht="22.5" x14ac:dyDescent="0.2">
      <c r="A106" s="12" t="s">
        <v>2500</v>
      </c>
      <c r="B106" s="12" t="s">
        <v>49</v>
      </c>
      <c r="C106" s="12" t="s">
        <v>3371</v>
      </c>
      <c r="D106" s="13" t="s">
        <v>2499</v>
      </c>
      <c r="E106" s="12" t="s">
        <v>65</v>
      </c>
      <c r="F106" s="15">
        <v>45.32</v>
      </c>
      <c r="G106" s="103" t="s">
        <v>3837</v>
      </c>
      <c r="H106" s="103" t="s">
        <v>3837</v>
      </c>
    </row>
    <row r="107" spans="1:8" ht="33.75" x14ac:dyDescent="0.2">
      <c r="A107" s="12" t="s">
        <v>2656</v>
      </c>
      <c r="B107" s="12" t="s">
        <v>49</v>
      </c>
      <c r="C107" s="12" t="s">
        <v>3371</v>
      </c>
      <c r="D107" s="13" t="s">
        <v>2655</v>
      </c>
      <c r="E107" s="12" t="s">
        <v>65</v>
      </c>
      <c r="F107" s="15">
        <v>103.45</v>
      </c>
      <c r="G107" s="103"/>
      <c r="H107" s="103"/>
    </row>
    <row r="108" spans="1:8" ht="22.5" x14ac:dyDescent="0.2">
      <c r="A108" s="12" t="s">
        <v>2324</v>
      </c>
      <c r="B108" s="12" t="s">
        <v>49</v>
      </c>
      <c r="C108" s="12" t="s">
        <v>3371</v>
      </c>
      <c r="D108" s="13" t="s">
        <v>2323</v>
      </c>
      <c r="E108" s="12" t="s">
        <v>65</v>
      </c>
      <c r="F108" s="15">
        <v>54.18</v>
      </c>
      <c r="G108" s="103" t="s">
        <v>3837</v>
      </c>
      <c r="H108" s="103" t="s">
        <v>3837</v>
      </c>
    </row>
    <row r="109" spans="1:8" x14ac:dyDescent="0.2">
      <c r="A109" s="12" t="s">
        <v>2391</v>
      </c>
      <c r="B109" s="12" t="s">
        <v>49</v>
      </c>
      <c r="C109" s="12" t="s">
        <v>3371</v>
      </c>
      <c r="D109" s="13" t="s">
        <v>2390</v>
      </c>
      <c r="E109" s="12" t="s">
        <v>163</v>
      </c>
      <c r="F109" s="15">
        <v>19.88</v>
      </c>
      <c r="G109" s="103" t="s">
        <v>3837</v>
      </c>
      <c r="H109" s="103" t="s">
        <v>3837</v>
      </c>
    </row>
    <row r="110" spans="1:8" x14ac:dyDescent="0.2">
      <c r="A110" s="12" t="s">
        <v>2274</v>
      </c>
      <c r="B110" s="12" t="s">
        <v>49</v>
      </c>
      <c r="C110" s="12" t="s">
        <v>3371</v>
      </c>
      <c r="D110" s="13" t="s">
        <v>2273</v>
      </c>
      <c r="E110" s="12" t="s">
        <v>163</v>
      </c>
      <c r="F110" s="15">
        <v>19.09</v>
      </c>
      <c r="G110" s="103" t="s">
        <v>3837</v>
      </c>
      <c r="H110" s="103" t="s">
        <v>3837</v>
      </c>
    </row>
    <row r="111" spans="1:8" ht="22.5" x14ac:dyDescent="0.2">
      <c r="A111" s="12" t="s">
        <v>2776</v>
      </c>
      <c r="B111" s="12" t="s">
        <v>49</v>
      </c>
      <c r="C111" s="12" t="s">
        <v>3371</v>
      </c>
      <c r="D111" s="13" t="s">
        <v>2775</v>
      </c>
      <c r="E111" s="12" t="s">
        <v>2774</v>
      </c>
      <c r="F111" s="15">
        <v>1.41</v>
      </c>
      <c r="G111" s="103" t="s">
        <v>3837</v>
      </c>
      <c r="H111" s="103" t="s">
        <v>3837</v>
      </c>
    </row>
    <row r="112" spans="1:8" x14ac:dyDescent="0.2">
      <c r="A112" s="12" t="s">
        <v>2729</v>
      </c>
      <c r="B112" s="12" t="s">
        <v>49</v>
      </c>
      <c r="C112" s="12" t="s">
        <v>3371</v>
      </c>
      <c r="D112" s="13" t="s">
        <v>2728</v>
      </c>
      <c r="E112" s="12" t="s">
        <v>65</v>
      </c>
      <c r="F112" s="15">
        <v>5.23</v>
      </c>
      <c r="G112" s="103" t="s">
        <v>3837</v>
      </c>
      <c r="H112" s="103" t="s">
        <v>3837</v>
      </c>
    </row>
    <row r="113" spans="1:8" x14ac:dyDescent="0.2">
      <c r="A113" s="12" t="s">
        <v>3087</v>
      </c>
      <c r="B113" s="12" t="s">
        <v>49</v>
      </c>
      <c r="C113" s="12" t="s">
        <v>3371</v>
      </c>
      <c r="D113" s="13" t="s">
        <v>3086</v>
      </c>
      <c r="E113" s="12" t="s">
        <v>46</v>
      </c>
      <c r="F113" s="15">
        <v>309.58999999999997</v>
      </c>
      <c r="G113" s="103" t="s">
        <v>3837</v>
      </c>
      <c r="H113" s="103" t="s">
        <v>3837</v>
      </c>
    </row>
    <row r="114" spans="1:8" ht="22.5" x14ac:dyDescent="0.2">
      <c r="A114" s="12" t="s">
        <v>2531</v>
      </c>
      <c r="B114" s="12" t="s">
        <v>49</v>
      </c>
      <c r="C114" s="12" t="s">
        <v>3371</v>
      </c>
      <c r="D114" s="13" t="s">
        <v>2530</v>
      </c>
      <c r="E114" s="12" t="s">
        <v>65</v>
      </c>
      <c r="F114" s="15">
        <v>64.61</v>
      </c>
      <c r="G114" s="103" t="s">
        <v>3837</v>
      </c>
      <c r="H114" s="103" t="s">
        <v>3837</v>
      </c>
    </row>
    <row r="115" spans="1:8" ht="22.5" x14ac:dyDescent="0.2">
      <c r="A115" s="12" t="s">
        <v>2757</v>
      </c>
      <c r="B115" s="12" t="s">
        <v>49</v>
      </c>
      <c r="C115" s="12" t="s">
        <v>3371</v>
      </c>
      <c r="D115" s="13" t="s">
        <v>2756</v>
      </c>
      <c r="E115" s="12" t="s">
        <v>65</v>
      </c>
      <c r="F115" s="15">
        <v>0.9</v>
      </c>
      <c r="G115" s="103" t="s">
        <v>3837</v>
      </c>
      <c r="H115" s="103" t="s">
        <v>3837</v>
      </c>
    </row>
    <row r="116" spans="1:8" ht="22.5" x14ac:dyDescent="0.2">
      <c r="A116" s="12" t="s">
        <v>3206</v>
      </c>
      <c r="B116" s="12" t="s">
        <v>49</v>
      </c>
      <c r="C116" s="12" t="s">
        <v>3371</v>
      </c>
      <c r="D116" s="13" t="s">
        <v>3205</v>
      </c>
      <c r="E116" s="12" t="s">
        <v>65</v>
      </c>
      <c r="F116" s="15">
        <v>660.46</v>
      </c>
      <c r="G116" s="103" t="s">
        <v>3837</v>
      </c>
      <c r="H116" s="103" t="s">
        <v>3837</v>
      </c>
    </row>
    <row r="117" spans="1:8" ht="22.5" x14ac:dyDescent="0.2">
      <c r="A117" s="12" t="s">
        <v>2376</v>
      </c>
      <c r="B117" s="12" t="s">
        <v>49</v>
      </c>
      <c r="C117" s="12" t="s">
        <v>3371</v>
      </c>
      <c r="D117" s="13" t="s">
        <v>2375</v>
      </c>
      <c r="E117" s="12" t="s">
        <v>65</v>
      </c>
      <c r="F117" s="15">
        <v>158.13</v>
      </c>
      <c r="G117" s="103" t="s">
        <v>3837</v>
      </c>
      <c r="H117" s="103" t="s">
        <v>3837</v>
      </c>
    </row>
    <row r="118" spans="1:8" x14ac:dyDescent="0.2">
      <c r="A118" s="12" t="s">
        <v>2784</v>
      </c>
      <c r="B118" s="12" t="s">
        <v>49</v>
      </c>
      <c r="C118" s="12" t="s">
        <v>3371</v>
      </c>
      <c r="D118" s="13" t="s">
        <v>2783</v>
      </c>
      <c r="E118" s="12" t="s">
        <v>65</v>
      </c>
      <c r="F118" s="15">
        <v>159.54</v>
      </c>
      <c r="G118" s="103" t="s">
        <v>3837</v>
      </c>
      <c r="H118" s="103" t="s">
        <v>3837</v>
      </c>
    </row>
    <row r="119" spans="1:8" x14ac:dyDescent="0.2">
      <c r="A119" s="12" t="s">
        <v>2731</v>
      </c>
      <c r="B119" s="12" t="s">
        <v>49</v>
      </c>
      <c r="C119" s="12" t="s">
        <v>3371</v>
      </c>
      <c r="D119" s="13" t="s">
        <v>2730</v>
      </c>
      <c r="E119" s="12" t="s">
        <v>2256</v>
      </c>
      <c r="F119" s="15">
        <v>10.38</v>
      </c>
      <c r="G119" s="103"/>
      <c r="H119" s="103"/>
    </row>
    <row r="120" spans="1:8" ht="22.5" x14ac:dyDescent="0.2">
      <c r="A120" s="12" t="s">
        <v>2336</v>
      </c>
      <c r="B120" s="12" t="s">
        <v>49</v>
      </c>
      <c r="C120" s="12" t="s">
        <v>3371</v>
      </c>
      <c r="D120" s="13" t="s">
        <v>2335</v>
      </c>
      <c r="E120" s="12" t="s">
        <v>65</v>
      </c>
      <c r="F120" s="15">
        <v>68.72</v>
      </c>
      <c r="G120" s="103"/>
      <c r="H120" s="103"/>
    </row>
    <row r="121" spans="1:8" ht="22.5" x14ac:dyDescent="0.2">
      <c r="A121" s="12" t="s">
        <v>2402</v>
      </c>
      <c r="B121" s="12" t="s">
        <v>49</v>
      </c>
      <c r="C121" s="12" t="s">
        <v>3371</v>
      </c>
      <c r="D121" s="13" t="s">
        <v>2401</v>
      </c>
      <c r="E121" s="12" t="s">
        <v>65</v>
      </c>
      <c r="F121" s="15">
        <v>9.9700000000000006</v>
      </c>
      <c r="G121" s="103" t="s">
        <v>3837</v>
      </c>
      <c r="H121" s="103" t="s">
        <v>3837</v>
      </c>
    </row>
    <row r="122" spans="1:8" x14ac:dyDescent="0.2">
      <c r="A122" s="12" t="s">
        <v>2625</v>
      </c>
      <c r="B122" s="12" t="s">
        <v>49</v>
      </c>
      <c r="C122" s="12" t="s">
        <v>3371</v>
      </c>
      <c r="D122" s="13" t="s">
        <v>2624</v>
      </c>
      <c r="E122" s="12" t="s">
        <v>65</v>
      </c>
      <c r="F122" s="15">
        <v>60.09</v>
      </c>
      <c r="G122" s="103" t="s">
        <v>3837</v>
      </c>
      <c r="H122" s="103" t="s">
        <v>3837</v>
      </c>
    </row>
    <row r="123" spans="1:8" x14ac:dyDescent="0.2">
      <c r="A123" s="12" t="s">
        <v>2778</v>
      </c>
      <c r="B123" s="12" t="s">
        <v>49</v>
      </c>
      <c r="C123" s="12" t="s">
        <v>3371</v>
      </c>
      <c r="D123" s="13" t="s">
        <v>2777</v>
      </c>
      <c r="E123" s="12" t="s">
        <v>65</v>
      </c>
      <c r="F123" s="15">
        <v>57.7</v>
      </c>
      <c r="G123" s="103" t="s">
        <v>3837</v>
      </c>
      <c r="H123" s="103" t="s">
        <v>3837</v>
      </c>
    </row>
    <row r="124" spans="1:8" ht="22.5" x14ac:dyDescent="0.2">
      <c r="A124" s="12" t="s">
        <v>3128</v>
      </c>
      <c r="B124" s="12" t="s">
        <v>49</v>
      </c>
      <c r="C124" s="12" t="s">
        <v>3371</v>
      </c>
      <c r="D124" s="13" t="s">
        <v>3127</v>
      </c>
      <c r="E124" s="12" t="s">
        <v>46</v>
      </c>
      <c r="F124" s="15">
        <v>597.73</v>
      </c>
      <c r="G124" s="103" t="s">
        <v>3837</v>
      </c>
      <c r="H124" s="103" t="s">
        <v>3837</v>
      </c>
    </row>
    <row r="125" spans="1:8" x14ac:dyDescent="0.2">
      <c r="A125" s="12" t="s">
        <v>2699</v>
      </c>
      <c r="B125" s="12" t="s">
        <v>49</v>
      </c>
      <c r="C125" s="12" t="s">
        <v>3371</v>
      </c>
      <c r="D125" s="13" t="s">
        <v>2698</v>
      </c>
      <c r="E125" s="12" t="s">
        <v>65</v>
      </c>
      <c r="F125" s="15">
        <v>12.28</v>
      </c>
      <c r="G125" s="103" t="s">
        <v>3837</v>
      </c>
      <c r="H125" s="103" t="s">
        <v>3837</v>
      </c>
    </row>
    <row r="126" spans="1:8" ht="22.5" x14ac:dyDescent="0.2">
      <c r="A126" s="12" t="s">
        <v>2523</v>
      </c>
      <c r="B126" s="12" t="s">
        <v>49</v>
      </c>
      <c r="C126" s="12" t="s">
        <v>3371</v>
      </c>
      <c r="D126" s="13" t="s">
        <v>2522</v>
      </c>
      <c r="E126" s="12" t="s">
        <v>129</v>
      </c>
      <c r="F126" s="15">
        <v>2.81</v>
      </c>
      <c r="G126" s="103"/>
      <c r="H126" s="103"/>
    </row>
    <row r="127" spans="1:8" ht="22.5" x14ac:dyDescent="0.2">
      <c r="A127" s="12" t="s">
        <v>2727</v>
      </c>
      <c r="B127" s="12" t="s">
        <v>49</v>
      </c>
      <c r="C127" s="12" t="s">
        <v>3371</v>
      </c>
      <c r="D127" s="13" t="s">
        <v>2726</v>
      </c>
      <c r="E127" s="12" t="s">
        <v>129</v>
      </c>
      <c r="F127" s="15">
        <v>4.6399999999999997</v>
      </c>
      <c r="G127" s="103"/>
      <c r="H127" s="103"/>
    </row>
    <row r="128" spans="1:8" x14ac:dyDescent="0.2">
      <c r="A128" s="12" t="s">
        <v>2864</v>
      </c>
      <c r="B128" s="12" t="s">
        <v>49</v>
      </c>
      <c r="C128" s="12" t="s">
        <v>3371</v>
      </c>
      <c r="D128" s="13" t="s">
        <v>2863</v>
      </c>
      <c r="E128" s="12" t="s">
        <v>129</v>
      </c>
      <c r="F128" s="15">
        <v>29.26</v>
      </c>
      <c r="G128" s="103" t="s">
        <v>3837</v>
      </c>
      <c r="H128" s="103" t="s">
        <v>3837</v>
      </c>
    </row>
    <row r="129" spans="1:8" ht="22.5" x14ac:dyDescent="0.2">
      <c r="A129" s="12" t="s">
        <v>2292</v>
      </c>
      <c r="B129" s="12" t="s">
        <v>49</v>
      </c>
      <c r="C129" s="12" t="s">
        <v>3371</v>
      </c>
      <c r="D129" s="13" t="s">
        <v>2291</v>
      </c>
      <c r="E129" s="12" t="s">
        <v>65</v>
      </c>
      <c r="F129" s="15">
        <v>4.55</v>
      </c>
      <c r="G129" s="103" t="s">
        <v>3837</v>
      </c>
      <c r="H129" s="103" t="s">
        <v>3837</v>
      </c>
    </row>
    <row r="130" spans="1:8" x14ac:dyDescent="0.2">
      <c r="A130" s="12" t="s">
        <v>2447</v>
      </c>
      <c r="B130" s="12" t="s">
        <v>49</v>
      </c>
      <c r="C130" s="12" t="s">
        <v>3371</v>
      </c>
      <c r="D130" s="13" t="s">
        <v>2446</v>
      </c>
      <c r="E130" s="12" t="s">
        <v>65</v>
      </c>
      <c r="F130" s="15">
        <v>4.8499999999999996</v>
      </c>
      <c r="G130" s="103" t="s">
        <v>3837</v>
      </c>
      <c r="H130" s="103" t="s">
        <v>3837</v>
      </c>
    </row>
    <row r="131" spans="1:8" x14ac:dyDescent="0.2">
      <c r="A131" s="12" t="s">
        <v>2595</v>
      </c>
      <c r="B131" s="12" t="s">
        <v>49</v>
      </c>
      <c r="C131" s="12" t="s">
        <v>3371</v>
      </c>
      <c r="D131" s="13" t="s">
        <v>2594</v>
      </c>
      <c r="E131" s="12" t="s">
        <v>65</v>
      </c>
      <c r="F131" s="15">
        <v>12.05</v>
      </c>
      <c r="G131" s="103" t="s">
        <v>3837</v>
      </c>
      <c r="H131" s="103" t="s">
        <v>3837</v>
      </c>
    </row>
    <row r="132" spans="1:8" x14ac:dyDescent="0.2">
      <c r="A132" s="12" t="s">
        <v>3126</v>
      </c>
      <c r="B132" s="12" t="s">
        <v>49</v>
      </c>
      <c r="C132" s="12" t="s">
        <v>3371</v>
      </c>
      <c r="D132" s="13" t="s">
        <v>3125</v>
      </c>
      <c r="E132" s="12" t="s">
        <v>129</v>
      </c>
      <c r="F132" s="15">
        <v>12.51</v>
      </c>
      <c r="G132" s="103" t="s">
        <v>3837</v>
      </c>
      <c r="H132" s="103" t="s">
        <v>3837</v>
      </c>
    </row>
    <row r="133" spans="1:8" ht="22.5" x14ac:dyDescent="0.2">
      <c r="A133" s="12" t="s">
        <v>2515</v>
      </c>
      <c r="B133" s="12" t="s">
        <v>49</v>
      </c>
      <c r="C133" s="12" t="s">
        <v>3371</v>
      </c>
      <c r="D133" s="13" t="s">
        <v>2514</v>
      </c>
      <c r="E133" s="12" t="s">
        <v>65</v>
      </c>
      <c r="F133" s="15">
        <v>12.18</v>
      </c>
      <c r="G133" s="103"/>
      <c r="H133" s="103"/>
    </row>
    <row r="134" spans="1:8" ht="22.5" x14ac:dyDescent="0.2">
      <c r="A134" s="12" t="s">
        <v>2372</v>
      </c>
      <c r="B134" s="12" t="s">
        <v>49</v>
      </c>
      <c r="C134" s="12" t="s">
        <v>3371</v>
      </c>
      <c r="D134" s="13" t="s">
        <v>2371</v>
      </c>
      <c r="E134" s="12" t="s">
        <v>65</v>
      </c>
      <c r="F134" s="15">
        <v>28.22</v>
      </c>
      <c r="G134" s="103" t="s">
        <v>3837</v>
      </c>
      <c r="H134" s="103" t="s">
        <v>3837</v>
      </c>
    </row>
    <row r="135" spans="1:8" x14ac:dyDescent="0.2">
      <c r="A135" s="12" t="s">
        <v>2786</v>
      </c>
      <c r="B135" s="12" t="s">
        <v>49</v>
      </c>
      <c r="C135" s="12" t="s">
        <v>3371</v>
      </c>
      <c r="D135" s="13" t="s">
        <v>2785</v>
      </c>
      <c r="E135" s="12" t="s">
        <v>65</v>
      </c>
      <c r="F135" s="15">
        <v>87.83</v>
      </c>
      <c r="G135" s="103" t="s">
        <v>3837</v>
      </c>
      <c r="H135" s="103" t="s">
        <v>3837</v>
      </c>
    </row>
    <row r="136" spans="1:8" x14ac:dyDescent="0.2">
      <c r="A136" s="12" t="s">
        <v>2800</v>
      </c>
      <c r="B136" s="12" t="s">
        <v>49</v>
      </c>
      <c r="C136" s="12" t="s">
        <v>3371</v>
      </c>
      <c r="D136" s="13" t="s">
        <v>2799</v>
      </c>
      <c r="E136" s="12" t="s">
        <v>65</v>
      </c>
      <c r="F136" s="15">
        <v>115.26</v>
      </c>
      <c r="G136" s="103" t="s">
        <v>3837</v>
      </c>
      <c r="H136" s="103" t="s">
        <v>3837</v>
      </c>
    </row>
    <row r="137" spans="1:8" ht="33.75" x14ac:dyDescent="0.2">
      <c r="A137" s="12" t="s">
        <v>3040</v>
      </c>
      <c r="B137" s="12" t="s">
        <v>49</v>
      </c>
      <c r="C137" s="12" t="s">
        <v>3371</v>
      </c>
      <c r="D137" s="13" t="s">
        <v>3039</v>
      </c>
      <c r="E137" s="12" t="s">
        <v>65</v>
      </c>
      <c r="F137" s="15">
        <v>210.43</v>
      </c>
      <c r="G137" s="103" t="s">
        <v>3837</v>
      </c>
      <c r="H137" s="103" t="s">
        <v>3837</v>
      </c>
    </row>
    <row r="138" spans="1:8" ht="22.5" x14ac:dyDescent="0.2">
      <c r="A138" s="12" t="s">
        <v>2551</v>
      </c>
      <c r="B138" s="12" t="s">
        <v>49</v>
      </c>
      <c r="C138" s="12" t="s">
        <v>3371</v>
      </c>
      <c r="D138" s="13" t="s">
        <v>2550</v>
      </c>
      <c r="E138" s="12" t="s">
        <v>65</v>
      </c>
      <c r="F138" s="15">
        <v>23.3</v>
      </c>
      <c r="G138" s="103"/>
      <c r="H138" s="103"/>
    </row>
    <row r="139" spans="1:8" ht="22.5" x14ac:dyDescent="0.2">
      <c r="A139" s="12" t="s">
        <v>2486</v>
      </c>
      <c r="B139" s="12" t="s">
        <v>49</v>
      </c>
      <c r="C139" s="12" t="s">
        <v>3371</v>
      </c>
      <c r="D139" s="13" t="s">
        <v>2485</v>
      </c>
      <c r="E139" s="12" t="s">
        <v>65</v>
      </c>
      <c r="F139" s="15">
        <v>192.94</v>
      </c>
      <c r="G139" s="103"/>
      <c r="H139" s="103"/>
    </row>
    <row r="140" spans="1:8" x14ac:dyDescent="0.2">
      <c r="A140" s="12" t="s">
        <v>2312</v>
      </c>
      <c r="B140" s="12" t="s">
        <v>49</v>
      </c>
      <c r="C140" s="12" t="s">
        <v>3371</v>
      </c>
      <c r="D140" s="13" t="s">
        <v>2311</v>
      </c>
      <c r="E140" s="12" t="s">
        <v>65</v>
      </c>
      <c r="F140" s="15">
        <v>3.5</v>
      </c>
      <c r="G140" s="103" t="s">
        <v>3837</v>
      </c>
      <c r="H140" s="103" t="s">
        <v>3837</v>
      </c>
    </row>
    <row r="141" spans="1:8" ht="22.5" x14ac:dyDescent="0.2">
      <c r="A141" s="12" t="s">
        <v>2460</v>
      </c>
      <c r="B141" s="12" t="s">
        <v>49</v>
      </c>
      <c r="C141" s="12" t="s">
        <v>3371</v>
      </c>
      <c r="D141" s="13" t="s">
        <v>2459</v>
      </c>
      <c r="E141" s="12" t="s">
        <v>65</v>
      </c>
      <c r="F141" s="15">
        <v>337.67</v>
      </c>
      <c r="G141" s="103" t="s">
        <v>3837</v>
      </c>
      <c r="H141" s="103" t="s">
        <v>3837</v>
      </c>
    </row>
    <row r="142" spans="1:8" ht="22.5" x14ac:dyDescent="0.2">
      <c r="A142" s="12" t="s">
        <v>2834</v>
      </c>
      <c r="B142" s="12" t="s">
        <v>49</v>
      </c>
      <c r="C142" s="12" t="s">
        <v>3371</v>
      </c>
      <c r="D142" s="13" t="s">
        <v>2833</v>
      </c>
      <c r="E142" s="12" t="s">
        <v>65</v>
      </c>
      <c r="F142" s="15">
        <v>29.1</v>
      </c>
      <c r="G142" s="103" t="s">
        <v>3837</v>
      </c>
      <c r="H142" s="103" t="s">
        <v>3837</v>
      </c>
    </row>
    <row r="143" spans="1:8" x14ac:dyDescent="0.2">
      <c r="A143" s="12" t="s">
        <v>2549</v>
      </c>
      <c r="B143" s="12" t="s">
        <v>49</v>
      </c>
      <c r="C143" s="12" t="s">
        <v>3371</v>
      </c>
      <c r="D143" s="13" t="s">
        <v>2548</v>
      </c>
      <c r="E143" s="12" t="s">
        <v>65</v>
      </c>
      <c r="F143" s="15">
        <v>25.23</v>
      </c>
      <c r="G143" s="103" t="s">
        <v>3837</v>
      </c>
      <c r="H143" s="103" t="s">
        <v>3837</v>
      </c>
    </row>
    <row r="144" spans="1:8" x14ac:dyDescent="0.2">
      <c r="A144" s="12" t="s">
        <v>3030</v>
      </c>
      <c r="B144" s="12" t="s">
        <v>49</v>
      </c>
      <c r="C144" s="12" t="s">
        <v>3371</v>
      </c>
      <c r="D144" s="13" t="s">
        <v>3029</v>
      </c>
      <c r="E144" s="12" t="s">
        <v>65</v>
      </c>
      <c r="F144" s="15">
        <v>69.03</v>
      </c>
      <c r="G144" s="103" t="s">
        <v>3837</v>
      </c>
      <c r="H144" s="103" t="s">
        <v>3837</v>
      </c>
    </row>
    <row r="145" spans="1:8" x14ac:dyDescent="0.2">
      <c r="A145" s="12" t="s">
        <v>2433</v>
      </c>
      <c r="B145" s="12" t="s">
        <v>49</v>
      </c>
      <c r="C145" s="12" t="s">
        <v>3371</v>
      </c>
      <c r="D145" s="13" t="s">
        <v>2432</v>
      </c>
      <c r="E145" s="12" t="s">
        <v>65</v>
      </c>
      <c r="F145" s="15">
        <v>70.33</v>
      </c>
      <c r="G145" s="103"/>
      <c r="H145" s="103"/>
    </row>
    <row r="146" spans="1:8" x14ac:dyDescent="0.2">
      <c r="A146" s="12" t="s">
        <v>2456</v>
      </c>
      <c r="B146" s="12" t="s">
        <v>49</v>
      </c>
      <c r="C146" s="12" t="s">
        <v>3371</v>
      </c>
      <c r="D146" s="13" t="s">
        <v>2455</v>
      </c>
      <c r="E146" s="12" t="s">
        <v>65</v>
      </c>
      <c r="F146" s="15">
        <v>98.7</v>
      </c>
      <c r="G146" s="103"/>
      <c r="H146" s="103"/>
    </row>
    <row r="147" spans="1:8" ht="22.5" x14ac:dyDescent="0.2">
      <c r="A147" s="12" t="s">
        <v>2346</v>
      </c>
      <c r="B147" s="12" t="s">
        <v>49</v>
      </c>
      <c r="C147" s="12" t="s">
        <v>3371</v>
      </c>
      <c r="D147" s="13" t="s">
        <v>2345</v>
      </c>
      <c r="E147" s="12" t="s">
        <v>65</v>
      </c>
      <c r="F147" s="15">
        <v>43.3</v>
      </c>
      <c r="G147" s="103"/>
      <c r="H147" s="103"/>
    </row>
    <row r="148" spans="1:8" x14ac:dyDescent="0.2">
      <c r="A148" s="12" t="s">
        <v>2378</v>
      </c>
      <c r="B148" s="12" t="s">
        <v>49</v>
      </c>
      <c r="C148" s="12" t="s">
        <v>3371</v>
      </c>
      <c r="D148" s="13" t="s">
        <v>2377</v>
      </c>
      <c r="E148" s="12" t="s">
        <v>65</v>
      </c>
      <c r="F148" s="15">
        <v>120.46</v>
      </c>
      <c r="G148" s="103"/>
      <c r="H148" s="103"/>
    </row>
    <row r="149" spans="1:8" ht="22.5" x14ac:dyDescent="0.2">
      <c r="A149" s="12" t="s">
        <v>3053</v>
      </c>
      <c r="B149" s="12" t="s">
        <v>49</v>
      </c>
      <c r="C149" s="12" t="s">
        <v>3371</v>
      </c>
      <c r="D149" s="13" t="s">
        <v>3052</v>
      </c>
      <c r="E149" s="12" t="s">
        <v>3051</v>
      </c>
      <c r="F149" s="15">
        <v>3.99</v>
      </c>
      <c r="G149" s="103" t="s">
        <v>3837</v>
      </c>
      <c r="H149" s="103" t="s">
        <v>3837</v>
      </c>
    </row>
    <row r="150" spans="1:8" x14ac:dyDescent="0.2">
      <c r="A150" s="12" t="s">
        <v>2266</v>
      </c>
      <c r="B150" s="12" t="s">
        <v>49</v>
      </c>
      <c r="C150" s="12" t="s">
        <v>3371</v>
      </c>
      <c r="D150" s="13" t="s">
        <v>2265</v>
      </c>
      <c r="E150" s="12" t="s">
        <v>65</v>
      </c>
      <c r="F150" s="15">
        <v>10.16</v>
      </c>
      <c r="G150" s="103" t="s">
        <v>3837</v>
      </c>
      <c r="H150" s="103" t="s">
        <v>3837</v>
      </c>
    </row>
    <row r="151" spans="1:8" ht="33.75" x14ac:dyDescent="0.2">
      <c r="A151" s="12" t="s">
        <v>2790</v>
      </c>
      <c r="B151" s="12" t="s">
        <v>49</v>
      </c>
      <c r="C151" s="12" t="s">
        <v>3371</v>
      </c>
      <c r="D151" s="13" t="s">
        <v>2789</v>
      </c>
      <c r="E151" s="12" t="s">
        <v>65</v>
      </c>
      <c r="F151" s="15">
        <v>271.8</v>
      </c>
      <c r="G151" s="103" t="s">
        <v>3837</v>
      </c>
      <c r="H151" s="103" t="s">
        <v>3837</v>
      </c>
    </row>
    <row r="152" spans="1:8" ht="22.5" x14ac:dyDescent="0.2">
      <c r="A152" s="12" t="s">
        <v>2472</v>
      </c>
      <c r="B152" s="12" t="s">
        <v>49</v>
      </c>
      <c r="C152" s="12" t="s">
        <v>3371</v>
      </c>
      <c r="D152" s="13" t="s">
        <v>2471</v>
      </c>
      <c r="E152" s="12" t="s">
        <v>65</v>
      </c>
      <c r="F152" s="15">
        <v>40.39</v>
      </c>
      <c r="G152" s="103" t="s">
        <v>3837</v>
      </c>
      <c r="H152" s="103" t="s">
        <v>3837</v>
      </c>
    </row>
    <row r="153" spans="1:8" ht="22.5" x14ac:dyDescent="0.2">
      <c r="A153" s="12" t="s">
        <v>2468</v>
      </c>
      <c r="B153" s="12" t="s">
        <v>49</v>
      </c>
      <c r="C153" s="12" t="s">
        <v>3371</v>
      </c>
      <c r="D153" s="13" t="s">
        <v>2467</v>
      </c>
      <c r="E153" s="12" t="s">
        <v>65</v>
      </c>
      <c r="F153" s="15">
        <v>37.42</v>
      </c>
      <c r="G153" s="103" t="s">
        <v>3837</v>
      </c>
      <c r="H153" s="103" t="s">
        <v>3837</v>
      </c>
    </row>
    <row r="154" spans="1:8" ht="22.5" x14ac:dyDescent="0.2">
      <c r="A154" s="12" t="s">
        <v>2338</v>
      </c>
      <c r="B154" s="12" t="s">
        <v>49</v>
      </c>
      <c r="C154" s="12" t="s">
        <v>3371</v>
      </c>
      <c r="D154" s="13" t="s">
        <v>2337</v>
      </c>
      <c r="E154" s="12" t="s">
        <v>65</v>
      </c>
      <c r="F154" s="15">
        <v>9.85</v>
      </c>
      <c r="G154" s="103" t="s">
        <v>3837</v>
      </c>
      <c r="H154" s="103" t="s">
        <v>3837</v>
      </c>
    </row>
    <row r="155" spans="1:8" ht="22.5" x14ac:dyDescent="0.2">
      <c r="A155" s="12" t="s">
        <v>2563</v>
      </c>
      <c r="B155" s="12" t="s">
        <v>49</v>
      </c>
      <c r="C155" s="12" t="s">
        <v>3371</v>
      </c>
      <c r="D155" s="13" t="s">
        <v>2562</v>
      </c>
      <c r="E155" s="12" t="s">
        <v>65</v>
      </c>
      <c r="F155" s="15">
        <v>73.89</v>
      </c>
      <c r="G155" s="103" t="s">
        <v>3837</v>
      </c>
      <c r="H155" s="103" t="s">
        <v>3837</v>
      </c>
    </row>
    <row r="156" spans="1:8" ht="22.5" x14ac:dyDescent="0.2">
      <c r="A156" s="12" t="s">
        <v>3234</v>
      </c>
      <c r="B156" s="12" t="s">
        <v>49</v>
      </c>
      <c r="C156" s="12" t="s">
        <v>3371</v>
      </c>
      <c r="D156" s="13" t="s">
        <v>3233</v>
      </c>
      <c r="E156" s="12" t="s">
        <v>129</v>
      </c>
      <c r="F156" s="15">
        <v>61.73</v>
      </c>
      <c r="G156" s="103"/>
      <c r="H156" s="103"/>
    </row>
    <row r="157" spans="1:8" ht="22.5" x14ac:dyDescent="0.2">
      <c r="A157" s="12" t="s">
        <v>2415</v>
      </c>
      <c r="B157" s="12" t="s">
        <v>49</v>
      </c>
      <c r="C157" s="12" t="s">
        <v>3371</v>
      </c>
      <c r="D157" s="13" t="s">
        <v>2414</v>
      </c>
      <c r="E157" s="12" t="s">
        <v>65</v>
      </c>
      <c r="F157" s="15">
        <v>241.86</v>
      </c>
      <c r="G157" s="103" t="s">
        <v>3837</v>
      </c>
      <c r="H157" s="103" t="s">
        <v>3837</v>
      </c>
    </row>
    <row r="158" spans="1:8" x14ac:dyDescent="0.2">
      <c r="A158" s="12" t="s">
        <v>2623</v>
      </c>
      <c r="B158" s="12" t="s">
        <v>49</v>
      </c>
      <c r="C158" s="12" t="s">
        <v>3371</v>
      </c>
      <c r="D158" s="13" t="s">
        <v>2622</v>
      </c>
      <c r="E158" s="12" t="s">
        <v>65</v>
      </c>
      <c r="F158" s="15">
        <v>3.47</v>
      </c>
      <c r="G158" s="103" t="s">
        <v>3837</v>
      </c>
      <c r="H158" s="103" t="s">
        <v>3837</v>
      </c>
    </row>
    <row r="159" spans="1:8" ht="22.5" x14ac:dyDescent="0.2">
      <c r="A159" s="12" t="s">
        <v>3108</v>
      </c>
      <c r="B159" s="12" t="s">
        <v>49</v>
      </c>
      <c r="C159" s="12" t="s">
        <v>3371</v>
      </c>
      <c r="D159" s="13" t="s">
        <v>3107</v>
      </c>
      <c r="E159" s="12" t="s">
        <v>46</v>
      </c>
      <c r="F159" s="15">
        <v>20.260000000000002</v>
      </c>
      <c r="G159" s="103"/>
      <c r="H159" s="103"/>
    </row>
    <row r="160" spans="1:8" x14ac:dyDescent="0.2">
      <c r="A160" s="12" t="s">
        <v>2960</v>
      </c>
      <c r="B160" s="12" t="s">
        <v>49</v>
      </c>
      <c r="C160" s="12" t="s">
        <v>3371</v>
      </c>
      <c r="D160" s="13" t="s">
        <v>2959</v>
      </c>
      <c r="E160" s="12" t="s">
        <v>65</v>
      </c>
      <c r="F160" s="15">
        <v>6.47</v>
      </c>
      <c r="G160" s="103" t="s">
        <v>3837</v>
      </c>
      <c r="H160" s="103" t="s">
        <v>3837</v>
      </c>
    </row>
    <row r="161" spans="1:8" x14ac:dyDescent="0.2">
      <c r="A161" s="12" t="s">
        <v>3014</v>
      </c>
      <c r="B161" s="12" t="s">
        <v>49</v>
      </c>
      <c r="C161" s="12" t="s">
        <v>3371</v>
      </c>
      <c r="D161" s="13" t="s">
        <v>3013</v>
      </c>
      <c r="E161" s="12" t="s">
        <v>163</v>
      </c>
      <c r="F161" s="15">
        <v>0.83</v>
      </c>
      <c r="G161" s="103"/>
      <c r="H161" s="103"/>
    </row>
    <row r="162" spans="1:8" x14ac:dyDescent="0.2">
      <c r="A162" s="12" t="s">
        <v>2581</v>
      </c>
      <c r="B162" s="12" t="s">
        <v>49</v>
      </c>
      <c r="C162" s="12" t="s">
        <v>3371</v>
      </c>
      <c r="D162" s="13" t="s">
        <v>2580</v>
      </c>
      <c r="E162" s="12" t="s">
        <v>163</v>
      </c>
      <c r="F162" s="15">
        <v>2.64</v>
      </c>
      <c r="G162" s="103" t="s">
        <v>3837</v>
      </c>
      <c r="H162" s="103" t="s">
        <v>3837</v>
      </c>
    </row>
    <row r="163" spans="1:8" x14ac:dyDescent="0.2">
      <c r="A163" s="12" t="s">
        <v>2887</v>
      </c>
      <c r="B163" s="12" t="s">
        <v>49</v>
      </c>
      <c r="C163" s="12" t="s">
        <v>3371</v>
      </c>
      <c r="D163" s="13" t="s">
        <v>2886</v>
      </c>
      <c r="E163" s="12" t="s">
        <v>129</v>
      </c>
      <c r="F163" s="15">
        <v>4.1500000000000004</v>
      </c>
      <c r="G163" s="103"/>
      <c r="H163" s="103"/>
    </row>
    <row r="164" spans="1:8" ht="22.5" x14ac:dyDescent="0.2">
      <c r="A164" s="12" t="s">
        <v>2496</v>
      </c>
      <c r="B164" s="12" t="s">
        <v>49</v>
      </c>
      <c r="C164" s="12" t="s">
        <v>3371</v>
      </c>
      <c r="D164" s="13" t="s">
        <v>2495</v>
      </c>
      <c r="E164" s="12" t="s">
        <v>65</v>
      </c>
      <c r="F164" s="15">
        <v>19.5</v>
      </c>
      <c r="G164" s="103" t="s">
        <v>3837</v>
      </c>
      <c r="H164" s="103" t="s">
        <v>3837</v>
      </c>
    </row>
    <row r="165" spans="1:8" x14ac:dyDescent="0.2">
      <c r="A165" s="12" t="s">
        <v>2943</v>
      </c>
      <c r="B165" s="12" t="s">
        <v>49</v>
      </c>
      <c r="C165" s="12" t="s">
        <v>3371</v>
      </c>
      <c r="D165" s="13" t="s">
        <v>2942</v>
      </c>
      <c r="E165" s="12" t="s">
        <v>129</v>
      </c>
      <c r="F165" s="15">
        <v>30.26</v>
      </c>
      <c r="G165" s="103" t="s">
        <v>3837</v>
      </c>
      <c r="H165" s="103" t="s">
        <v>3837</v>
      </c>
    </row>
    <row r="166" spans="1:8" ht="22.5" x14ac:dyDescent="0.2">
      <c r="A166" s="12" t="s">
        <v>3162</v>
      </c>
      <c r="B166" s="12" t="s">
        <v>49</v>
      </c>
      <c r="C166" s="12" t="s">
        <v>3371</v>
      </c>
      <c r="D166" s="13" t="s">
        <v>3161</v>
      </c>
      <c r="E166" s="12" t="s">
        <v>46</v>
      </c>
      <c r="F166" s="15">
        <v>99.11</v>
      </c>
      <c r="G166" s="103" t="s">
        <v>3837</v>
      </c>
      <c r="H166" s="103" t="s">
        <v>3837</v>
      </c>
    </row>
    <row r="167" spans="1:8" x14ac:dyDescent="0.2">
      <c r="A167" s="12" t="s">
        <v>2527</v>
      </c>
      <c r="B167" s="12" t="s">
        <v>49</v>
      </c>
      <c r="C167" s="12" t="s">
        <v>3371</v>
      </c>
      <c r="D167" s="13" t="s">
        <v>2526</v>
      </c>
      <c r="E167" s="12" t="s">
        <v>65</v>
      </c>
      <c r="F167" s="15">
        <v>10.98</v>
      </c>
      <c r="G167" s="103" t="s">
        <v>3837</v>
      </c>
      <c r="H167" s="103" t="s">
        <v>3837</v>
      </c>
    </row>
    <row r="168" spans="1:8" x14ac:dyDescent="0.2">
      <c r="A168" s="12" t="s">
        <v>2421</v>
      </c>
      <c r="B168" s="12" t="s">
        <v>49</v>
      </c>
      <c r="C168" s="12" t="s">
        <v>3371</v>
      </c>
      <c r="D168" s="13" t="s">
        <v>2420</v>
      </c>
      <c r="E168" s="12" t="s">
        <v>163</v>
      </c>
      <c r="F168" s="15">
        <v>55.65</v>
      </c>
      <c r="G168" s="103" t="s">
        <v>3837</v>
      </c>
      <c r="H168" s="103" t="s">
        <v>3837</v>
      </c>
    </row>
    <row r="169" spans="1:8" ht="22.5" x14ac:dyDescent="0.2">
      <c r="A169" s="12" t="s">
        <v>2989</v>
      </c>
      <c r="B169" s="12" t="s">
        <v>49</v>
      </c>
      <c r="C169" s="12" t="s">
        <v>3371</v>
      </c>
      <c r="D169" s="13" t="s">
        <v>2988</v>
      </c>
      <c r="E169" s="12" t="s">
        <v>65</v>
      </c>
      <c r="F169" s="15">
        <v>377.45</v>
      </c>
      <c r="G169" s="103" t="s">
        <v>3837</v>
      </c>
      <c r="H169" s="103" t="s">
        <v>3837</v>
      </c>
    </row>
    <row r="170" spans="1:8" ht="33.75" x14ac:dyDescent="0.2">
      <c r="A170" s="12" t="s">
        <v>2666</v>
      </c>
      <c r="B170" s="12" t="s">
        <v>49</v>
      </c>
      <c r="C170" s="12" t="s">
        <v>3371</v>
      </c>
      <c r="D170" s="13" t="s">
        <v>2665</v>
      </c>
      <c r="E170" s="12" t="s">
        <v>65</v>
      </c>
      <c r="F170" s="15">
        <v>22.41</v>
      </c>
      <c r="G170" s="103" t="s">
        <v>3837</v>
      </c>
      <c r="H170" s="103" t="s">
        <v>3837</v>
      </c>
    </row>
    <row r="171" spans="1:8" ht="33.75" x14ac:dyDescent="0.2">
      <c r="A171" s="12" t="s">
        <v>2508</v>
      </c>
      <c r="B171" s="12" t="s">
        <v>49</v>
      </c>
      <c r="C171" s="12" t="s">
        <v>3371</v>
      </c>
      <c r="D171" s="13" t="s">
        <v>2507</v>
      </c>
      <c r="E171" s="12" t="s">
        <v>65</v>
      </c>
      <c r="F171" s="15">
        <v>25.92</v>
      </c>
      <c r="G171" s="103" t="s">
        <v>3837</v>
      </c>
      <c r="H171" s="103" t="s">
        <v>3837</v>
      </c>
    </row>
    <row r="172" spans="1:8" ht="33.75" x14ac:dyDescent="0.2">
      <c r="A172" s="12" t="s">
        <v>2396</v>
      </c>
      <c r="B172" s="12" t="s">
        <v>49</v>
      </c>
      <c r="C172" s="12" t="s">
        <v>3371</v>
      </c>
      <c r="D172" s="13" t="s">
        <v>2395</v>
      </c>
      <c r="E172" s="12" t="s">
        <v>65</v>
      </c>
      <c r="F172" s="15">
        <v>13.39</v>
      </c>
      <c r="G172" s="103" t="s">
        <v>3837</v>
      </c>
      <c r="H172" s="103" t="s">
        <v>3837</v>
      </c>
    </row>
    <row r="173" spans="1:8" ht="33.75" x14ac:dyDescent="0.2">
      <c r="A173" s="12" t="s">
        <v>2672</v>
      </c>
      <c r="B173" s="12" t="s">
        <v>49</v>
      </c>
      <c r="C173" s="12" t="s">
        <v>3371</v>
      </c>
      <c r="D173" s="13" t="s">
        <v>2671</v>
      </c>
      <c r="E173" s="12" t="s">
        <v>65</v>
      </c>
      <c r="F173" s="15">
        <v>41.78</v>
      </c>
      <c r="G173" s="103" t="s">
        <v>3837</v>
      </c>
      <c r="H173" s="103" t="s">
        <v>3837</v>
      </c>
    </row>
    <row r="174" spans="1:8" ht="33.75" x14ac:dyDescent="0.2">
      <c r="A174" s="12" t="s">
        <v>2529</v>
      </c>
      <c r="B174" s="12" t="s">
        <v>49</v>
      </c>
      <c r="C174" s="12" t="s">
        <v>3371</v>
      </c>
      <c r="D174" s="13" t="s">
        <v>2528</v>
      </c>
      <c r="E174" s="12" t="s">
        <v>65</v>
      </c>
      <c r="F174" s="15">
        <v>31.79</v>
      </c>
      <c r="G174" s="103" t="s">
        <v>3837</v>
      </c>
      <c r="H174" s="103" t="s">
        <v>3837</v>
      </c>
    </row>
    <row r="175" spans="1:8" ht="33.75" x14ac:dyDescent="0.2">
      <c r="A175" s="12" t="s">
        <v>2893</v>
      </c>
      <c r="B175" s="12" t="s">
        <v>49</v>
      </c>
      <c r="C175" s="12" t="s">
        <v>3371</v>
      </c>
      <c r="D175" s="13" t="s">
        <v>2892</v>
      </c>
      <c r="E175" s="12" t="s">
        <v>65</v>
      </c>
      <c r="F175" s="15">
        <v>44.11</v>
      </c>
      <c r="G175" s="103" t="s">
        <v>3837</v>
      </c>
      <c r="H175" s="103" t="s">
        <v>3837</v>
      </c>
    </row>
    <row r="176" spans="1:8" ht="22.5" x14ac:dyDescent="0.2">
      <c r="A176" s="12" t="s">
        <v>2617</v>
      </c>
      <c r="B176" s="12" t="s">
        <v>49</v>
      </c>
      <c r="C176" s="12" t="s">
        <v>3371</v>
      </c>
      <c r="D176" s="13" t="s">
        <v>2616</v>
      </c>
      <c r="E176" s="12" t="s">
        <v>65</v>
      </c>
      <c r="F176" s="15">
        <v>18.18</v>
      </c>
      <c r="G176" s="103" t="s">
        <v>3837</v>
      </c>
      <c r="H176" s="103" t="s">
        <v>3837</v>
      </c>
    </row>
    <row r="177" spans="1:8" x14ac:dyDescent="0.2">
      <c r="A177" s="12" t="s">
        <v>3243</v>
      </c>
      <c r="B177" s="12" t="s">
        <v>49</v>
      </c>
      <c r="C177" s="12" t="s">
        <v>3371</v>
      </c>
      <c r="D177" s="13" t="s">
        <v>3242</v>
      </c>
      <c r="E177" s="12" t="s">
        <v>163</v>
      </c>
      <c r="F177" s="15">
        <v>1.38</v>
      </c>
      <c r="G177" s="103"/>
      <c r="H177" s="103"/>
    </row>
    <row r="178" spans="1:8" ht="22.5" x14ac:dyDescent="0.2">
      <c r="A178" s="12" t="s">
        <v>2695</v>
      </c>
      <c r="B178" s="12" t="s">
        <v>49</v>
      </c>
      <c r="C178" s="12" t="s">
        <v>3371</v>
      </c>
      <c r="D178" s="13" t="s">
        <v>2694</v>
      </c>
      <c r="E178" s="12" t="s">
        <v>65</v>
      </c>
      <c r="F178" s="15">
        <v>27.68</v>
      </c>
      <c r="G178" s="103" t="s">
        <v>3837</v>
      </c>
      <c r="H178" s="103" t="s">
        <v>3837</v>
      </c>
    </row>
    <row r="179" spans="1:8" x14ac:dyDescent="0.2">
      <c r="A179" s="12" t="s">
        <v>2703</v>
      </c>
      <c r="B179" s="12" t="s">
        <v>49</v>
      </c>
      <c r="C179" s="12" t="s">
        <v>3371</v>
      </c>
      <c r="D179" s="13" t="s">
        <v>2702</v>
      </c>
      <c r="E179" s="12" t="s">
        <v>65</v>
      </c>
      <c r="F179" s="15">
        <v>22</v>
      </c>
      <c r="G179" s="103" t="s">
        <v>3837</v>
      </c>
      <c r="H179" s="103" t="s">
        <v>3837</v>
      </c>
    </row>
    <row r="180" spans="1:8" ht="33.75" x14ac:dyDescent="0.2">
      <c r="A180" s="12" t="s">
        <v>3091</v>
      </c>
      <c r="B180" s="12" t="s">
        <v>49</v>
      </c>
      <c r="C180" s="12" t="s">
        <v>3371</v>
      </c>
      <c r="D180" s="13" t="s">
        <v>3090</v>
      </c>
      <c r="E180" s="12" t="s">
        <v>2774</v>
      </c>
      <c r="F180" s="15">
        <v>125.58</v>
      </c>
      <c r="G180" s="103"/>
      <c r="H180" s="103"/>
    </row>
    <row r="181" spans="1:8" ht="22.5" x14ac:dyDescent="0.2">
      <c r="A181" s="12" t="s">
        <v>2711</v>
      </c>
      <c r="B181" s="12" t="s">
        <v>49</v>
      </c>
      <c r="C181" s="12" t="s">
        <v>3371</v>
      </c>
      <c r="D181" s="13" t="s">
        <v>2710</v>
      </c>
      <c r="E181" s="12" t="s">
        <v>46</v>
      </c>
      <c r="F181" s="15">
        <v>306.42</v>
      </c>
      <c r="G181" s="103" t="s">
        <v>3837</v>
      </c>
      <c r="H181" s="103" t="s">
        <v>3837</v>
      </c>
    </row>
    <row r="182" spans="1:8" x14ac:dyDescent="0.2">
      <c r="A182" s="12" t="s">
        <v>2601</v>
      </c>
      <c r="B182" s="12" t="s">
        <v>49</v>
      </c>
      <c r="C182" s="12" t="s">
        <v>3371</v>
      </c>
      <c r="D182" s="13" t="s">
        <v>2600</v>
      </c>
      <c r="E182" s="12" t="s">
        <v>65</v>
      </c>
      <c r="F182" s="15">
        <v>2.0499999999999998</v>
      </c>
      <c r="G182" s="103" t="s">
        <v>3837</v>
      </c>
      <c r="H182" s="103" t="s">
        <v>3837</v>
      </c>
    </row>
    <row r="183" spans="1:8" ht="22.5" x14ac:dyDescent="0.2">
      <c r="A183" s="12" t="s">
        <v>2842</v>
      </c>
      <c r="B183" s="12" t="s">
        <v>49</v>
      </c>
      <c r="C183" s="12" t="s">
        <v>3371</v>
      </c>
      <c r="D183" s="13" t="s">
        <v>2841</v>
      </c>
      <c r="E183" s="12" t="s">
        <v>65</v>
      </c>
      <c r="F183" s="15">
        <v>812.63</v>
      </c>
      <c r="G183" s="103" t="s">
        <v>3837</v>
      </c>
      <c r="H183" s="103" t="s">
        <v>3837</v>
      </c>
    </row>
    <row r="184" spans="1:8" x14ac:dyDescent="0.2">
      <c r="A184" s="12" t="s">
        <v>2310</v>
      </c>
      <c r="B184" s="12" t="s">
        <v>49</v>
      </c>
      <c r="C184" s="12" t="s">
        <v>3371</v>
      </c>
      <c r="D184" s="13" t="s">
        <v>2309</v>
      </c>
      <c r="E184" s="12" t="s">
        <v>65</v>
      </c>
      <c r="F184" s="15">
        <v>13.42</v>
      </c>
      <c r="G184" s="103"/>
      <c r="H184" s="103"/>
    </row>
    <row r="185" spans="1:8" ht="22.5" x14ac:dyDescent="0.2">
      <c r="A185" s="12" t="s">
        <v>2413</v>
      </c>
      <c r="B185" s="12" t="s">
        <v>49</v>
      </c>
      <c r="C185" s="12" t="s">
        <v>3371</v>
      </c>
      <c r="D185" s="13" t="s">
        <v>2412</v>
      </c>
      <c r="E185" s="12" t="s">
        <v>65</v>
      </c>
      <c r="F185" s="15">
        <v>95.56</v>
      </c>
      <c r="G185" s="103" t="s">
        <v>3837</v>
      </c>
      <c r="H185" s="103" t="s">
        <v>3837</v>
      </c>
    </row>
    <row r="186" spans="1:8" ht="22.5" x14ac:dyDescent="0.2">
      <c r="A186" s="12" t="s">
        <v>2362</v>
      </c>
      <c r="B186" s="12" t="s">
        <v>49</v>
      </c>
      <c r="C186" s="12" t="s">
        <v>3371</v>
      </c>
      <c r="D186" s="13" t="s">
        <v>2361</v>
      </c>
      <c r="E186" s="12" t="s">
        <v>65</v>
      </c>
      <c r="F186" s="15">
        <v>14.33</v>
      </c>
      <c r="G186" s="103" t="s">
        <v>3837</v>
      </c>
      <c r="H186" s="103" t="s">
        <v>3837</v>
      </c>
    </row>
    <row r="187" spans="1:8" x14ac:dyDescent="0.2">
      <c r="A187" s="12" t="s">
        <v>2443</v>
      </c>
      <c r="B187" s="12" t="s">
        <v>49</v>
      </c>
      <c r="C187" s="12" t="s">
        <v>3371</v>
      </c>
      <c r="D187" s="13" t="s">
        <v>2442</v>
      </c>
      <c r="E187" s="12" t="s">
        <v>65</v>
      </c>
      <c r="F187" s="15">
        <v>15.91</v>
      </c>
      <c r="G187" s="103"/>
      <c r="H187" s="103"/>
    </row>
    <row r="188" spans="1:8" x14ac:dyDescent="0.2">
      <c r="A188" s="12" t="s">
        <v>2298</v>
      </c>
      <c r="B188" s="12" t="s">
        <v>49</v>
      </c>
      <c r="C188" s="12" t="s">
        <v>3371</v>
      </c>
      <c r="D188" s="13" t="s">
        <v>2297</v>
      </c>
      <c r="E188" s="12" t="s">
        <v>65</v>
      </c>
      <c r="F188" s="15">
        <v>10.83</v>
      </c>
      <c r="G188" s="103"/>
      <c r="H188" s="103"/>
    </row>
    <row r="189" spans="1:8" x14ac:dyDescent="0.2">
      <c r="A189" s="12" t="s">
        <v>2794</v>
      </c>
      <c r="B189" s="12" t="s">
        <v>49</v>
      </c>
      <c r="C189" s="12" t="s">
        <v>3371</v>
      </c>
      <c r="D189" s="13" t="s">
        <v>2793</v>
      </c>
      <c r="E189" s="12" t="s">
        <v>129</v>
      </c>
      <c r="F189" s="15">
        <v>9.56</v>
      </c>
      <c r="G189" s="103"/>
      <c r="H189" s="103"/>
    </row>
    <row r="190" spans="1:8" ht="22.5" x14ac:dyDescent="0.2">
      <c r="A190" s="12" t="s">
        <v>3198</v>
      </c>
      <c r="B190" s="12" t="s">
        <v>49</v>
      </c>
      <c r="C190" s="12" t="s">
        <v>3371</v>
      </c>
      <c r="D190" s="13" t="s">
        <v>3197</v>
      </c>
      <c r="E190" s="12" t="s">
        <v>129</v>
      </c>
      <c r="F190" s="15">
        <v>11.27</v>
      </c>
      <c r="G190" s="103" t="s">
        <v>3837</v>
      </c>
      <c r="H190" s="103" t="s">
        <v>3837</v>
      </c>
    </row>
    <row r="191" spans="1:8" ht="22.5" x14ac:dyDescent="0.2">
      <c r="A191" s="12" t="s">
        <v>2348</v>
      </c>
      <c r="B191" s="12" t="s">
        <v>49</v>
      </c>
      <c r="C191" s="12" t="s">
        <v>3371</v>
      </c>
      <c r="D191" s="13" t="s">
        <v>2347</v>
      </c>
      <c r="E191" s="12" t="s">
        <v>129</v>
      </c>
      <c r="F191" s="15">
        <v>8.84</v>
      </c>
      <c r="G191" s="103" t="s">
        <v>3837</v>
      </c>
      <c r="H191" s="103" t="s">
        <v>3837</v>
      </c>
    </row>
    <row r="192" spans="1:8" ht="22.5" x14ac:dyDescent="0.2">
      <c r="A192" s="12" t="s">
        <v>2782</v>
      </c>
      <c r="B192" s="12" t="s">
        <v>49</v>
      </c>
      <c r="C192" s="12" t="s">
        <v>3371</v>
      </c>
      <c r="D192" s="13" t="s">
        <v>2781</v>
      </c>
      <c r="E192" s="12" t="s">
        <v>129</v>
      </c>
      <c r="F192" s="15">
        <v>16.37</v>
      </c>
      <c r="G192" s="103" t="s">
        <v>3837</v>
      </c>
      <c r="H192" s="103" t="s">
        <v>3837</v>
      </c>
    </row>
    <row r="193" spans="1:8" x14ac:dyDescent="0.2">
      <c r="A193" s="12" t="s">
        <v>2270</v>
      </c>
      <c r="B193" s="12" t="s">
        <v>49</v>
      </c>
      <c r="C193" s="12" t="s">
        <v>3371</v>
      </c>
      <c r="D193" s="13" t="s">
        <v>2269</v>
      </c>
      <c r="E193" s="12" t="s">
        <v>65</v>
      </c>
      <c r="F193" s="15">
        <v>6.55</v>
      </c>
      <c r="G193" s="103"/>
      <c r="H193" s="103"/>
    </row>
    <row r="194" spans="1:8" x14ac:dyDescent="0.2">
      <c r="A194" s="12" t="s">
        <v>2316</v>
      </c>
      <c r="B194" s="12" t="s">
        <v>49</v>
      </c>
      <c r="C194" s="12" t="s">
        <v>3371</v>
      </c>
      <c r="D194" s="13" t="s">
        <v>2315</v>
      </c>
      <c r="E194" s="12" t="s">
        <v>65</v>
      </c>
      <c r="F194" s="15">
        <v>10.89</v>
      </c>
      <c r="G194" s="103"/>
      <c r="H194" s="103"/>
    </row>
    <row r="195" spans="1:8" x14ac:dyDescent="0.2">
      <c r="A195" s="12" t="s">
        <v>2342</v>
      </c>
      <c r="B195" s="12" t="s">
        <v>49</v>
      </c>
      <c r="C195" s="12" t="s">
        <v>3371</v>
      </c>
      <c r="D195" s="13" t="s">
        <v>2341</v>
      </c>
      <c r="E195" s="12" t="s">
        <v>65</v>
      </c>
      <c r="F195" s="15">
        <v>16.78</v>
      </c>
      <c r="G195" s="103"/>
      <c r="H195" s="103"/>
    </row>
    <row r="196" spans="1:8" ht="22.5" x14ac:dyDescent="0.2">
      <c r="A196" s="12" t="s">
        <v>2517</v>
      </c>
      <c r="B196" s="12" t="s">
        <v>49</v>
      </c>
      <c r="C196" s="12" t="s">
        <v>3371</v>
      </c>
      <c r="D196" s="13" t="s">
        <v>2516</v>
      </c>
      <c r="E196" s="12" t="s">
        <v>46</v>
      </c>
      <c r="F196" s="15">
        <v>12.62</v>
      </c>
      <c r="G196" s="103" t="s">
        <v>3837</v>
      </c>
      <c r="H196" s="103" t="s">
        <v>3837</v>
      </c>
    </row>
    <row r="197" spans="1:8" ht="22.5" x14ac:dyDescent="0.2">
      <c r="A197" s="12" t="s">
        <v>2579</v>
      </c>
      <c r="B197" s="12" t="s">
        <v>49</v>
      </c>
      <c r="C197" s="12" t="s">
        <v>3371</v>
      </c>
      <c r="D197" s="13" t="s">
        <v>2578</v>
      </c>
      <c r="E197" s="12" t="s">
        <v>65</v>
      </c>
      <c r="F197" s="15">
        <v>0.12</v>
      </c>
      <c r="G197" s="103" t="s">
        <v>3837</v>
      </c>
      <c r="H197" s="103" t="s">
        <v>3837</v>
      </c>
    </row>
    <row r="198" spans="1:8" ht="22.5" x14ac:dyDescent="0.2">
      <c r="A198" s="12" t="s">
        <v>2737</v>
      </c>
      <c r="B198" s="12" t="s">
        <v>49</v>
      </c>
      <c r="C198" s="12" t="s">
        <v>3371</v>
      </c>
      <c r="D198" s="13" t="s">
        <v>2736</v>
      </c>
      <c r="E198" s="12" t="s">
        <v>65</v>
      </c>
      <c r="F198" s="15">
        <v>1.43</v>
      </c>
      <c r="G198" s="103" t="s">
        <v>3837</v>
      </c>
      <c r="H198" s="103" t="s">
        <v>3837</v>
      </c>
    </row>
    <row r="199" spans="1:8" x14ac:dyDescent="0.2">
      <c r="A199" s="12" t="s">
        <v>2807</v>
      </c>
      <c r="B199" s="12" t="s">
        <v>49</v>
      </c>
      <c r="C199" s="12" t="s">
        <v>3371</v>
      </c>
      <c r="D199" s="13" t="s">
        <v>2806</v>
      </c>
      <c r="E199" s="12" t="s">
        <v>65</v>
      </c>
      <c r="F199" s="15">
        <v>330.99</v>
      </c>
      <c r="G199" s="103"/>
      <c r="H199" s="103"/>
    </row>
    <row r="200" spans="1:8" x14ac:dyDescent="0.2">
      <c r="A200" s="12" t="s">
        <v>3020</v>
      </c>
      <c r="B200" s="12" t="s">
        <v>49</v>
      </c>
      <c r="C200" s="12" t="s">
        <v>3371</v>
      </c>
      <c r="D200" s="13" t="s">
        <v>3019</v>
      </c>
      <c r="E200" s="12" t="s">
        <v>65</v>
      </c>
      <c r="F200" s="15">
        <v>446.35</v>
      </c>
      <c r="G200" s="103"/>
      <c r="H200" s="103"/>
    </row>
    <row r="201" spans="1:8" x14ac:dyDescent="0.2">
      <c r="A201" s="12" t="s">
        <v>3289</v>
      </c>
      <c r="B201" s="12" t="s">
        <v>49</v>
      </c>
      <c r="C201" s="12" t="s">
        <v>3371</v>
      </c>
      <c r="D201" s="13" t="s">
        <v>3288</v>
      </c>
      <c r="E201" s="12" t="s">
        <v>129</v>
      </c>
      <c r="F201" s="15">
        <v>1.77</v>
      </c>
      <c r="G201" s="103"/>
      <c r="H201" s="103"/>
    </row>
    <row r="202" spans="1:8" x14ac:dyDescent="0.2">
      <c r="A202" s="12" t="s">
        <v>3261</v>
      </c>
      <c r="B202" s="12" t="s">
        <v>49</v>
      </c>
      <c r="C202" s="12" t="s">
        <v>3371</v>
      </c>
      <c r="D202" s="13" t="s">
        <v>3260</v>
      </c>
      <c r="E202" s="12" t="s">
        <v>65</v>
      </c>
      <c r="F202" s="15">
        <v>17.46</v>
      </c>
      <c r="G202" s="103"/>
      <c r="H202" s="103"/>
    </row>
    <row r="203" spans="1:8" x14ac:dyDescent="0.2">
      <c r="A203" s="12" t="s">
        <v>3214</v>
      </c>
      <c r="B203" s="12" t="s">
        <v>49</v>
      </c>
      <c r="C203" s="12" t="s">
        <v>3371</v>
      </c>
      <c r="D203" s="13" t="s">
        <v>3213</v>
      </c>
      <c r="E203" s="12" t="s">
        <v>65</v>
      </c>
      <c r="F203" s="15">
        <v>20.059999999999999</v>
      </c>
      <c r="G203" s="103"/>
      <c r="H203" s="103"/>
    </row>
    <row r="204" spans="1:8" x14ac:dyDescent="0.2">
      <c r="A204" s="12" t="s">
        <v>2537</v>
      </c>
      <c r="B204" s="12" t="s">
        <v>49</v>
      </c>
      <c r="C204" s="12" t="s">
        <v>3371</v>
      </c>
      <c r="D204" s="13" t="s">
        <v>2536</v>
      </c>
      <c r="E204" s="12" t="s">
        <v>65</v>
      </c>
      <c r="F204" s="15">
        <v>463.83</v>
      </c>
      <c r="G204" s="103" t="s">
        <v>3837</v>
      </c>
      <c r="H204" s="103" t="s">
        <v>3837</v>
      </c>
    </row>
    <row r="205" spans="1:8" ht="22.5" x14ac:dyDescent="0.2">
      <c r="A205" s="12" t="s">
        <v>2836</v>
      </c>
      <c r="B205" s="12" t="s">
        <v>49</v>
      </c>
      <c r="C205" s="12" t="s">
        <v>3371</v>
      </c>
      <c r="D205" s="13" t="s">
        <v>2835</v>
      </c>
      <c r="E205" s="12" t="s">
        <v>129</v>
      </c>
      <c r="F205" s="15">
        <v>17.239999999999998</v>
      </c>
      <c r="G205" s="103"/>
      <c r="H205" s="103"/>
    </row>
    <row r="206" spans="1:8" ht="22.5" x14ac:dyDescent="0.2">
      <c r="A206" s="12" t="s">
        <v>3132</v>
      </c>
      <c r="B206" s="12" t="s">
        <v>49</v>
      </c>
      <c r="C206" s="12" t="s">
        <v>3371</v>
      </c>
      <c r="D206" s="13" t="s">
        <v>3131</v>
      </c>
      <c r="E206" s="12" t="s">
        <v>129</v>
      </c>
      <c r="F206" s="15">
        <v>82.76</v>
      </c>
      <c r="G206" s="103"/>
      <c r="H206" s="103"/>
    </row>
    <row r="207" spans="1:8" ht="22.5" x14ac:dyDescent="0.2">
      <c r="A207" s="12" t="s">
        <v>3228</v>
      </c>
      <c r="B207" s="12" t="s">
        <v>49</v>
      </c>
      <c r="C207" s="12" t="s">
        <v>3371</v>
      </c>
      <c r="D207" s="13" t="s">
        <v>3227</v>
      </c>
      <c r="E207" s="12" t="s">
        <v>129</v>
      </c>
      <c r="F207" s="15">
        <v>114.66</v>
      </c>
      <c r="G207" s="103"/>
      <c r="H207" s="103"/>
    </row>
    <row r="208" spans="1:8" ht="22.5" x14ac:dyDescent="0.2">
      <c r="A208" s="12" t="s">
        <v>3116</v>
      </c>
      <c r="B208" s="12" t="s">
        <v>49</v>
      </c>
      <c r="C208" s="12" t="s">
        <v>3371</v>
      </c>
      <c r="D208" s="13" t="s">
        <v>3115</v>
      </c>
      <c r="E208" s="12" t="s">
        <v>129</v>
      </c>
      <c r="F208" s="15">
        <v>165.83</v>
      </c>
      <c r="G208" s="103"/>
      <c r="H208" s="103"/>
    </row>
    <row r="209" spans="1:8" ht="22.5" x14ac:dyDescent="0.2">
      <c r="A209" s="12" t="s">
        <v>3239</v>
      </c>
      <c r="B209" s="12" t="s">
        <v>49</v>
      </c>
      <c r="C209" s="12" t="s">
        <v>3371</v>
      </c>
      <c r="D209" s="13" t="s">
        <v>3238</v>
      </c>
      <c r="E209" s="12" t="s">
        <v>129</v>
      </c>
      <c r="F209" s="15">
        <v>201.51</v>
      </c>
      <c r="G209" s="103"/>
      <c r="H209" s="103"/>
    </row>
    <row r="210" spans="1:8" ht="33.75" x14ac:dyDescent="0.2">
      <c r="A210" s="12" t="s">
        <v>3171</v>
      </c>
      <c r="B210" s="12" t="s">
        <v>49</v>
      </c>
      <c r="C210" s="12" t="s">
        <v>3371</v>
      </c>
      <c r="D210" s="13" t="s">
        <v>3170</v>
      </c>
      <c r="E210" s="12" t="s">
        <v>129</v>
      </c>
      <c r="F210" s="15">
        <v>141.53</v>
      </c>
      <c r="G210" s="103"/>
      <c r="H210" s="103"/>
    </row>
    <row r="211" spans="1:8" ht="33.75" x14ac:dyDescent="0.2">
      <c r="A211" s="12" t="s">
        <v>2895</v>
      </c>
      <c r="B211" s="12" t="s">
        <v>49</v>
      </c>
      <c r="C211" s="12" t="s">
        <v>3371</v>
      </c>
      <c r="D211" s="13" t="s">
        <v>2894</v>
      </c>
      <c r="E211" s="12" t="s">
        <v>129</v>
      </c>
      <c r="F211" s="15">
        <v>103.63</v>
      </c>
      <c r="G211" s="103"/>
      <c r="H211" s="103"/>
    </row>
    <row r="212" spans="1:8" ht="33.75" x14ac:dyDescent="0.2">
      <c r="A212" s="12" t="s">
        <v>3210</v>
      </c>
      <c r="B212" s="12" t="s">
        <v>49</v>
      </c>
      <c r="C212" s="12" t="s">
        <v>3371</v>
      </c>
      <c r="D212" s="13" t="s">
        <v>3209</v>
      </c>
      <c r="E212" s="12" t="s">
        <v>129</v>
      </c>
      <c r="F212" s="15">
        <v>87.37</v>
      </c>
      <c r="G212" s="103"/>
      <c r="H212" s="103"/>
    </row>
    <row r="213" spans="1:8" ht="33.75" x14ac:dyDescent="0.2">
      <c r="A213" s="12" t="s">
        <v>3148</v>
      </c>
      <c r="B213" s="12" t="s">
        <v>49</v>
      </c>
      <c r="C213" s="12" t="s">
        <v>3371</v>
      </c>
      <c r="D213" s="13" t="s">
        <v>3147</v>
      </c>
      <c r="E213" s="12" t="s">
        <v>129</v>
      </c>
      <c r="F213" s="15">
        <v>118.27</v>
      </c>
      <c r="G213" s="103"/>
      <c r="H213" s="103"/>
    </row>
    <row r="214" spans="1:8" ht="33.75" x14ac:dyDescent="0.2">
      <c r="A214" s="12" t="s">
        <v>3230</v>
      </c>
      <c r="B214" s="12" t="s">
        <v>49</v>
      </c>
      <c r="C214" s="12" t="s">
        <v>3371</v>
      </c>
      <c r="D214" s="13" t="s">
        <v>3229</v>
      </c>
      <c r="E214" s="12" t="s">
        <v>129</v>
      </c>
      <c r="F214" s="15">
        <v>81.790000000000006</v>
      </c>
      <c r="G214" s="103"/>
      <c r="H214" s="103"/>
    </row>
    <row r="215" spans="1:8" ht="33.75" x14ac:dyDescent="0.2">
      <c r="A215" s="12" t="s">
        <v>3038</v>
      </c>
      <c r="B215" s="12" t="s">
        <v>49</v>
      </c>
      <c r="C215" s="12" t="s">
        <v>3371</v>
      </c>
      <c r="D215" s="13" t="s">
        <v>3037</v>
      </c>
      <c r="E215" s="12" t="s">
        <v>129</v>
      </c>
      <c r="F215" s="15">
        <v>78.540000000000006</v>
      </c>
      <c r="G215" s="103"/>
      <c r="H215" s="103"/>
    </row>
    <row r="216" spans="1:8" ht="33.75" x14ac:dyDescent="0.2">
      <c r="A216" s="12" t="s">
        <v>3114</v>
      </c>
      <c r="B216" s="12" t="s">
        <v>49</v>
      </c>
      <c r="C216" s="12" t="s">
        <v>3371</v>
      </c>
      <c r="D216" s="13" t="s">
        <v>3113</v>
      </c>
      <c r="E216" s="12" t="s">
        <v>129</v>
      </c>
      <c r="F216" s="15">
        <v>63.13</v>
      </c>
      <c r="G216" s="103"/>
      <c r="H216" s="103"/>
    </row>
    <row r="217" spans="1:8" ht="22.5" x14ac:dyDescent="0.2">
      <c r="A217" s="12" t="s">
        <v>2629</v>
      </c>
      <c r="B217" s="12" t="s">
        <v>49</v>
      </c>
      <c r="C217" s="12" t="s">
        <v>3371</v>
      </c>
      <c r="D217" s="13" t="s">
        <v>2628</v>
      </c>
      <c r="E217" s="12" t="s">
        <v>65</v>
      </c>
      <c r="F217" s="15">
        <v>33.9</v>
      </c>
      <c r="G217" s="103" t="s">
        <v>3837</v>
      </c>
      <c r="H217" s="103" t="s">
        <v>3837</v>
      </c>
    </row>
    <row r="218" spans="1:8" ht="22.5" x14ac:dyDescent="0.2">
      <c r="A218" s="12" t="s">
        <v>2334</v>
      </c>
      <c r="B218" s="12" t="s">
        <v>49</v>
      </c>
      <c r="C218" s="12" t="s">
        <v>3371</v>
      </c>
      <c r="D218" s="13" t="s">
        <v>2333</v>
      </c>
      <c r="E218" s="12" t="s">
        <v>65</v>
      </c>
      <c r="F218" s="15">
        <v>66.62</v>
      </c>
      <c r="G218" s="103" t="s">
        <v>3837</v>
      </c>
      <c r="H218" s="103" t="s">
        <v>3837</v>
      </c>
    </row>
    <row r="219" spans="1:8" ht="33.75" x14ac:dyDescent="0.2">
      <c r="A219" s="12" t="s">
        <v>2939</v>
      </c>
      <c r="B219" s="12" t="s">
        <v>49</v>
      </c>
      <c r="C219" s="12" t="s">
        <v>3371</v>
      </c>
      <c r="D219" s="13" t="s">
        <v>2938</v>
      </c>
      <c r="E219" s="12" t="s">
        <v>129</v>
      </c>
      <c r="F219" s="15">
        <v>19.010000000000002</v>
      </c>
      <c r="G219" s="103"/>
      <c r="H219" s="103"/>
    </row>
    <row r="220" spans="1:8" x14ac:dyDescent="0.2">
      <c r="A220" s="12" t="s">
        <v>2264</v>
      </c>
      <c r="B220" s="12" t="s">
        <v>49</v>
      </c>
      <c r="C220" s="12" t="s">
        <v>3371</v>
      </c>
      <c r="D220" s="13" t="s">
        <v>2263</v>
      </c>
      <c r="E220" s="12" t="s">
        <v>65</v>
      </c>
      <c r="F220" s="15">
        <v>19.489999999999998</v>
      </c>
      <c r="G220" s="103"/>
      <c r="H220" s="103"/>
    </row>
    <row r="221" spans="1:8" x14ac:dyDescent="0.2">
      <c r="A221" s="12" t="s">
        <v>2670</v>
      </c>
      <c r="B221" s="12" t="s">
        <v>49</v>
      </c>
      <c r="C221" s="12" t="s">
        <v>3371</v>
      </c>
      <c r="D221" s="13" t="s">
        <v>2669</v>
      </c>
      <c r="E221" s="12" t="s">
        <v>129</v>
      </c>
      <c r="F221" s="15">
        <v>3.67</v>
      </c>
      <c r="G221" s="103" t="s">
        <v>3837</v>
      </c>
      <c r="H221" s="103" t="s">
        <v>3837</v>
      </c>
    </row>
    <row r="222" spans="1:8" x14ac:dyDescent="0.2">
      <c r="A222" s="12" t="s">
        <v>2474</v>
      </c>
      <c r="B222" s="12" t="s">
        <v>49</v>
      </c>
      <c r="C222" s="12" t="s">
        <v>3371</v>
      </c>
      <c r="D222" s="13" t="s">
        <v>2473</v>
      </c>
      <c r="E222" s="12" t="s">
        <v>65</v>
      </c>
      <c r="F222" s="15">
        <v>0.15</v>
      </c>
      <c r="G222" s="103" t="s">
        <v>3837</v>
      </c>
      <c r="H222" s="103" t="s">
        <v>3837</v>
      </c>
    </row>
    <row r="223" spans="1:8" ht="22.5" x14ac:dyDescent="0.2">
      <c r="A223" s="12" t="s">
        <v>2476</v>
      </c>
      <c r="B223" s="12" t="s">
        <v>49</v>
      </c>
      <c r="C223" s="12" t="s">
        <v>3371</v>
      </c>
      <c r="D223" s="13" t="s">
        <v>2475</v>
      </c>
      <c r="E223" s="12" t="s">
        <v>65</v>
      </c>
      <c r="F223" s="15">
        <v>18.66</v>
      </c>
      <c r="G223" s="103"/>
      <c r="H223" s="103"/>
    </row>
    <row r="224" spans="1:8" x14ac:dyDescent="0.2">
      <c r="A224" s="12" t="s">
        <v>2983</v>
      </c>
      <c r="B224" s="12" t="s">
        <v>49</v>
      </c>
      <c r="C224" s="12" t="s">
        <v>3371</v>
      </c>
      <c r="D224" s="13" t="s">
        <v>2982</v>
      </c>
      <c r="E224" s="12" t="s">
        <v>129</v>
      </c>
      <c r="F224" s="15">
        <v>113.43</v>
      </c>
      <c r="G224" s="103"/>
      <c r="H224" s="103"/>
    </row>
    <row r="225" spans="1:8" x14ac:dyDescent="0.2">
      <c r="A225" s="12" t="s">
        <v>2838</v>
      </c>
      <c r="B225" s="12" t="s">
        <v>49</v>
      </c>
      <c r="C225" s="12" t="s">
        <v>3371</v>
      </c>
      <c r="D225" s="13" t="s">
        <v>2837</v>
      </c>
      <c r="E225" s="12" t="s">
        <v>129</v>
      </c>
      <c r="F225" s="15">
        <v>193.42</v>
      </c>
      <c r="G225" s="103"/>
      <c r="H225" s="103"/>
    </row>
    <row r="226" spans="1:8" ht="22.5" x14ac:dyDescent="0.2">
      <c r="A226" s="12" t="s">
        <v>3118</v>
      </c>
      <c r="B226" s="12" t="s">
        <v>49</v>
      </c>
      <c r="C226" s="12" t="s">
        <v>3371</v>
      </c>
      <c r="D226" s="13" t="s">
        <v>3117</v>
      </c>
      <c r="E226" s="12" t="s">
        <v>65</v>
      </c>
      <c r="F226" s="15">
        <v>3389</v>
      </c>
      <c r="G226" s="103"/>
      <c r="H226" s="103"/>
    </row>
    <row r="227" spans="1:8" ht="22.5" x14ac:dyDescent="0.2">
      <c r="A227" s="12" t="s">
        <v>2949</v>
      </c>
      <c r="B227" s="12" t="s">
        <v>49</v>
      </c>
      <c r="C227" s="12" t="s">
        <v>3371</v>
      </c>
      <c r="D227" s="13" t="s">
        <v>2948</v>
      </c>
      <c r="E227" s="12" t="s">
        <v>65</v>
      </c>
      <c r="F227" s="15">
        <v>2282.87</v>
      </c>
      <c r="G227" s="103"/>
      <c r="H227" s="103"/>
    </row>
    <row r="228" spans="1:8" x14ac:dyDescent="0.2">
      <c r="A228" s="12" t="s">
        <v>2478</v>
      </c>
      <c r="B228" s="12" t="s">
        <v>49</v>
      </c>
      <c r="C228" s="12" t="s">
        <v>3371</v>
      </c>
      <c r="D228" s="13" t="s">
        <v>2477</v>
      </c>
      <c r="E228" s="12" t="s">
        <v>163</v>
      </c>
      <c r="F228" s="15">
        <v>10.23</v>
      </c>
      <c r="G228" s="103"/>
      <c r="H228" s="103"/>
    </row>
    <row r="229" spans="1:8" ht="22.5" x14ac:dyDescent="0.2">
      <c r="A229" s="12" t="s">
        <v>2435</v>
      </c>
      <c r="B229" s="12" t="s">
        <v>49</v>
      </c>
      <c r="C229" s="12" t="s">
        <v>3371</v>
      </c>
      <c r="D229" s="13" t="s">
        <v>2434</v>
      </c>
      <c r="E229" s="12" t="s">
        <v>163</v>
      </c>
      <c r="F229" s="15">
        <v>19.829999999999998</v>
      </c>
      <c r="G229" s="103" t="s">
        <v>3837</v>
      </c>
      <c r="H229" s="103" t="s">
        <v>3837</v>
      </c>
    </row>
    <row r="230" spans="1:8" x14ac:dyDescent="0.2">
      <c r="A230" s="12" t="s">
        <v>2765</v>
      </c>
      <c r="B230" s="12" t="s">
        <v>49</v>
      </c>
      <c r="C230" s="12" t="s">
        <v>3371</v>
      </c>
      <c r="D230" s="13" t="s">
        <v>2764</v>
      </c>
      <c r="E230" s="12" t="s">
        <v>163</v>
      </c>
      <c r="F230" s="15">
        <v>19.829999999999998</v>
      </c>
      <c r="G230" s="103" t="s">
        <v>3837</v>
      </c>
      <c r="H230" s="103" t="s">
        <v>3837</v>
      </c>
    </row>
    <row r="231" spans="1:8" ht="22.5" x14ac:dyDescent="0.2">
      <c r="A231" s="12" t="s">
        <v>3564</v>
      </c>
      <c r="B231" s="12" t="s">
        <v>49</v>
      </c>
      <c r="C231" s="12" t="s">
        <v>3371</v>
      </c>
      <c r="D231" s="13" t="s">
        <v>3563</v>
      </c>
      <c r="E231" s="12" t="s">
        <v>65</v>
      </c>
      <c r="F231" s="15">
        <v>208.83</v>
      </c>
      <c r="G231" s="103" t="s">
        <v>3837</v>
      </c>
      <c r="H231" s="103" t="s">
        <v>3837</v>
      </c>
    </row>
    <row r="232" spans="1:8" ht="22.5" x14ac:dyDescent="0.2">
      <c r="A232" s="12" t="s">
        <v>3558</v>
      </c>
      <c r="B232" s="12" t="s">
        <v>49</v>
      </c>
      <c r="C232" s="12" t="s">
        <v>3371</v>
      </c>
      <c r="D232" s="13" t="s">
        <v>3557</v>
      </c>
      <c r="E232" s="12" t="s">
        <v>65</v>
      </c>
      <c r="F232" s="15">
        <v>433.93</v>
      </c>
      <c r="G232" s="103" t="s">
        <v>3837</v>
      </c>
      <c r="H232" s="103" t="s">
        <v>3837</v>
      </c>
    </row>
    <row r="233" spans="1:8" ht="22.5" x14ac:dyDescent="0.2">
      <c r="A233" s="12" t="s">
        <v>3556</v>
      </c>
      <c r="B233" s="12" t="s">
        <v>49</v>
      </c>
      <c r="C233" s="12" t="s">
        <v>3371</v>
      </c>
      <c r="D233" s="13" t="s">
        <v>3555</v>
      </c>
      <c r="E233" s="12" t="s">
        <v>65</v>
      </c>
      <c r="F233" s="15">
        <v>684.12</v>
      </c>
      <c r="G233" s="103" t="s">
        <v>3837</v>
      </c>
      <c r="H233" s="103" t="s">
        <v>3837</v>
      </c>
    </row>
    <row r="234" spans="1:8" ht="22.5" x14ac:dyDescent="0.2">
      <c r="A234" s="12" t="s">
        <v>3566</v>
      </c>
      <c r="B234" s="12" t="s">
        <v>49</v>
      </c>
      <c r="C234" s="12" t="s">
        <v>3371</v>
      </c>
      <c r="D234" s="13" t="s">
        <v>3565</v>
      </c>
      <c r="E234" s="12" t="s">
        <v>65</v>
      </c>
      <c r="F234" s="15">
        <v>261.02999999999997</v>
      </c>
      <c r="G234" s="103" t="s">
        <v>3837</v>
      </c>
      <c r="H234" s="103" t="s">
        <v>3837</v>
      </c>
    </row>
    <row r="235" spans="1:8" ht="22.5" x14ac:dyDescent="0.2">
      <c r="A235" s="12" t="s">
        <v>3560</v>
      </c>
      <c r="B235" s="12" t="s">
        <v>49</v>
      </c>
      <c r="C235" s="12" t="s">
        <v>3371</v>
      </c>
      <c r="D235" s="13" t="s">
        <v>3559</v>
      </c>
      <c r="E235" s="12" t="s">
        <v>65</v>
      </c>
      <c r="F235" s="15">
        <v>473.26</v>
      </c>
      <c r="G235" s="103" t="s">
        <v>3837</v>
      </c>
      <c r="H235" s="103" t="s">
        <v>3837</v>
      </c>
    </row>
    <row r="236" spans="1:8" ht="22.5" x14ac:dyDescent="0.2">
      <c r="A236" s="12" t="s">
        <v>3554</v>
      </c>
      <c r="B236" s="12" t="s">
        <v>49</v>
      </c>
      <c r="C236" s="12" t="s">
        <v>3371</v>
      </c>
      <c r="D236" s="13" t="s">
        <v>3553</v>
      </c>
      <c r="E236" s="12" t="s">
        <v>65</v>
      </c>
      <c r="F236" s="15">
        <v>847.53</v>
      </c>
      <c r="G236" s="103" t="s">
        <v>3837</v>
      </c>
      <c r="H236" s="103" t="s">
        <v>3837</v>
      </c>
    </row>
    <row r="237" spans="1:8" ht="22.5" x14ac:dyDescent="0.2">
      <c r="A237" s="12" t="s">
        <v>87</v>
      </c>
      <c r="B237" s="12" t="s">
        <v>49</v>
      </c>
      <c r="C237" s="12" t="s">
        <v>3372</v>
      </c>
      <c r="D237" s="13" t="s">
        <v>88</v>
      </c>
      <c r="E237" s="12" t="s">
        <v>46</v>
      </c>
      <c r="F237" s="15">
        <v>225</v>
      </c>
      <c r="G237" s="103" t="s">
        <v>3837</v>
      </c>
      <c r="H237" s="103" t="s">
        <v>3837</v>
      </c>
    </row>
    <row r="238" spans="1:8" ht="45" x14ac:dyDescent="0.2">
      <c r="A238" s="12" t="s">
        <v>3441</v>
      </c>
      <c r="B238" s="12" t="s">
        <v>49</v>
      </c>
      <c r="C238" s="12" t="s">
        <v>3372</v>
      </c>
      <c r="D238" s="13" t="s">
        <v>3440</v>
      </c>
      <c r="E238" s="12" t="s">
        <v>3400</v>
      </c>
      <c r="F238" s="15">
        <v>100.63</v>
      </c>
      <c r="G238" s="103" t="s">
        <v>3837</v>
      </c>
      <c r="H238" s="103" t="s">
        <v>3837</v>
      </c>
    </row>
    <row r="239" spans="1:8" ht="45" x14ac:dyDescent="0.2">
      <c r="A239" s="12" t="s">
        <v>3439</v>
      </c>
      <c r="B239" s="12" t="s">
        <v>49</v>
      </c>
      <c r="C239" s="12" t="s">
        <v>3372</v>
      </c>
      <c r="D239" s="13" t="s">
        <v>3438</v>
      </c>
      <c r="E239" s="12" t="s">
        <v>3437</v>
      </c>
      <c r="F239" s="15">
        <v>41.38</v>
      </c>
      <c r="G239" s="103" t="s">
        <v>3837</v>
      </c>
      <c r="H239" s="103" t="s">
        <v>3837</v>
      </c>
    </row>
    <row r="240" spans="1:8" ht="22.5" x14ac:dyDescent="0.2">
      <c r="A240" s="12" t="s">
        <v>3578</v>
      </c>
      <c r="B240" s="12" t="s">
        <v>49</v>
      </c>
      <c r="C240" s="12" t="s">
        <v>3372</v>
      </c>
      <c r="D240" s="13" t="s">
        <v>3577</v>
      </c>
      <c r="E240" s="12" t="s">
        <v>3400</v>
      </c>
      <c r="F240" s="15">
        <v>21.32</v>
      </c>
      <c r="G240" s="103" t="s">
        <v>3837</v>
      </c>
      <c r="H240" s="103" t="s">
        <v>3837</v>
      </c>
    </row>
    <row r="241" spans="1:8" ht="22.5" x14ac:dyDescent="0.2">
      <c r="A241" s="12" t="s">
        <v>3576</v>
      </c>
      <c r="B241" s="12" t="s">
        <v>49</v>
      </c>
      <c r="C241" s="12" t="s">
        <v>3372</v>
      </c>
      <c r="D241" s="13" t="s">
        <v>3575</v>
      </c>
      <c r="E241" s="12" t="s">
        <v>3437</v>
      </c>
      <c r="F241" s="15">
        <v>19.82</v>
      </c>
      <c r="G241" s="103" t="s">
        <v>3837</v>
      </c>
      <c r="H241" s="103" t="s">
        <v>3837</v>
      </c>
    </row>
    <row r="242" spans="1:8" ht="22.5" x14ac:dyDescent="0.2">
      <c r="A242" s="12" t="s">
        <v>3584</v>
      </c>
      <c r="B242" s="12" t="s">
        <v>49</v>
      </c>
      <c r="C242" s="12" t="s">
        <v>3372</v>
      </c>
      <c r="D242" s="13" t="s">
        <v>3583</v>
      </c>
      <c r="E242" s="12" t="s">
        <v>46</v>
      </c>
      <c r="F242" s="15">
        <v>95.35</v>
      </c>
      <c r="G242" s="103" t="s">
        <v>3837</v>
      </c>
      <c r="H242" s="103" t="s">
        <v>3837</v>
      </c>
    </row>
    <row r="243" spans="1:8" x14ac:dyDescent="0.2">
      <c r="A243" s="12" t="s">
        <v>3385</v>
      </c>
      <c r="B243" s="12" t="s">
        <v>49</v>
      </c>
      <c r="C243" s="12" t="s">
        <v>3372</v>
      </c>
      <c r="D243" s="13" t="s">
        <v>3384</v>
      </c>
      <c r="E243" s="12" t="s">
        <v>102</v>
      </c>
      <c r="F243" s="15">
        <v>21.52</v>
      </c>
      <c r="G243" s="103" t="s">
        <v>3837</v>
      </c>
      <c r="H243" s="103" t="s">
        <v>3837</v>
      </c>
    </row>
    <row r="244" spans="1:8" x14ac:dyDescent="0.2">
      <c r="A244" s="12" t="s">
        <v>3598</v>
      </c>
      <c r="B244" s="12" t="s">
        <v>49</v>
      </c>
      <c r="C244" s="12" t="s">
        <v>3372</v>
      </c>
      <c r="D244" s="13" t="s">
        <v>3597</v>
      </c>
      <c r="E244" s="12" t="s">
        <v>65</v>
      </c>
      <c r="F244" s="15">
        <v>91.64</v>
      </c>
      <c r="G244" s="103" t="s">
        <v>3837</v>
      </c>
      <c r="H244" s="103" t="s">
        <v>3837</v>
      </c>
    </row>
    <row r="245" spans="1:8" x14ac:dyDescent="0.2">
      <c r="A245" s="12" t="s">
        <v>3618</v>
      </c>
      <c r="B245" s="12" t="s">
        <v>49</v>
      </c>
      <c r="C245" s="12" t="s">
        <v>3372</v>
      </c>
      <c r="D245" s="13" t="s">
        <v>3617</v>
      </c>
      <c r="E245" s="12" t="s">
        <v>65</v>
      </c>
      <c r="F245" s="15">
        <v>202.22</v>
      </c>
      <c r="G245" s="103" t="s">
        <v>3837</v>
      </c>
      <c r="H245" s="103" t="s">
        <v>3837</v>
      </c>
    </row>
    <row r="246" spans="1:8" ht="22.5" x14ac:dyDescent="0.2">
      <c r="A246" s="12" t="s">
        <v>3586</v>
      </c>
      <c r="B246" s="12" t="s">
        <v>49</v>
      </c>
      <c r="C246" s="12" t="s">
        <v>3372</v>
      </c>
      <c r="D246" s="13" t="s">
        <v>3585</v>
      </c>
      <c r="E246" s="12" t="s">
        <v>102</v>
      </c>
      <c r="F246" s="15">
        <v>595.69000000000005</v>
      </c>
      <c r="G246" s="103" t="s">
        <v>3837</v>
      </c>
      <c r="H246" s="103" t="s">
        <v>3837</v>
      </c>
    </row>
    <row r="247" spans="1:8" ht="22.5" x14ac:dyDescent="0.2">
      <c r="A247" s="12" t="s">
        <v>3642</v>
      </c>
      <c r="B247" s="12" t="s">
        <v>49</v>
      </c>
      <c r="C247" s="12" t="s">
        <v>3372</v>
      </c>
      <c r="D247" s="13" t="s">
        <v>3641</v>
      </c>
      <c r="E247" s="12" t="s">
        <v>129</v>
      </c>
      <c r="F247" s="15">
        <v>84.21</v>
      </c>
      <c r="G247" s="103" t="s">
        <v>3837</v>
      </c>
      <c r="H247" s="103" t="s">
        <v>3837</v>
      </c>
    </row>
    <row r="248" spans="1:8" x14ac:dyDescent="0.2">
      <c r="A248" s="12" t="s">
        <v>3412</v>
      </c>
      <c r="B248" s="12" t="s">
        <v>49</v>
      </c>
      <c r="C248" s="12" t="s">
        <v>3372</v>
      </c>
      <c r="D248" s="13" t="s">
        <v>3411</v>
      </c>
      <c r="E248" s="12" t="s">
        <v>46</v>
      </c>
      <c r="F248" s="15">
        <v>23.11</v>
      </c>
      <c r="G248" s="103"/>
      <c r="H248" s="103"/>
    </row>
    <row r="249" spans="1:8" ht="22.5" x14ac:dyDescent="0.2">
      <c r="A249" s="12" t="s">
        <v>3648</v>
      </c>
      <c r="B249" s="12" t="s">
        <v>49</v>
      </c>
      <c r="C249" s="12" t="s">
        <v>3372</v>
      </c>
      <c r="D249" s="13" t="s">
        <v>3647</v>
      </c>
      <c r="E249" s="12" t="s">
        <v>102</v>
      </c>
      <c r="F249" s="15">
        <v>486.46</v>
      </c>
      <c r="G249" s="103" t="s">
        <v>3837</v>
      </c>
      <c r="H249" s="103" t="s">
        <v>3837</v>
      </c>
    </row>
    <row r="250" spans="1:8" ht="22.5" x14ac:dyDescent="0.2">
      <c r="A250" s="12" t="s">
        <v>3472</v>
      </c>
      <c r="B250" s="12" t="s">
        <v>49</v>
      </c>
      <c r="C250" s="12" t="s">
        <v>3372</v>
      </c>
      <c r="D250" s="13" t="s">
        <v>3471</v>
      </c>
      <c r="E250" s="12" t="s">
        <v>102</v>
      </c>
      <c r="F250" s="15">
        <v>445.83</v>
      </c>
      <c r="G250" s="103" t="s">
        <v>3837</v>
      </c>
      <c r="H250" s="103" t="s">
        <v>3837</v>
      </c>
    </row>
    <row r="251" spans="1:8" ht="22.5" x14ac:dyDescent="0.2">
      <c r="A251" s="12" t="s">
        <v>3432</v>
      </c>
      <c r="B251" s="12" t="s">
        <v>49</v>
      </c>
      <c r="C251" s="12" t="s">
        <v>3372</v>
      </c>
      <c r="D251" s="13" t="s">
        <v>3431</v>
      </c>
      <c r="E251" s="12" t="s">
        <v>102</v>
      </c>
      <c r="F251" s="15">
        <v>375.64</v>
      </c>
      <c r="G251" s="103" t="s">
        <v>3837</v>
      </c>
      <c r="H251" s="103" t="s">
        <v>3837</v>
      </c>
    </row>
    <row r="252" spans="1:8" ht="22.5" x14ac:dyDescent="0.2">
      <c r="A252" s="12" t="s">
        <v>3550</v>
      </c>
      <c r="B252" s="12" t="s">
        <v>49</v>
      </c>
      <c r="C252" s="12" t="s">
        <v>3372</v>
      </c>
      <c r="D252" s="13" t="s">
        <v>3549</v>
      </c>
      <c r="E252" s="12" t="s">
        <v>102</v>
      </c>
      <c r="F252" s="15">
        <v>549.15</v>
      </c>
      <c r="G252" s="103" t="s">
        <v>3837</v>
      </c>
      <c r="H252" s="103" t="s">
        <v>3837</v>
      </c>
    </row>
    <row r="253" spans="1:8" ht="33.75" x14ac:dyDescent="0.2">
      <c r="A253" s="12" t="s">
        <v>3518</v>
      </c>
      <c r="B253" s="12" t="s">
        <v>49</v>
      </c>
      <c r="C253" s="12" t="s">
        <v>3372</v>
      </c>
      <c r="D253" s="13" t="s">
        <v>3517</v>
      </c>
      <c r="E253" s="12" t="s">
        <v>46</v>
      </c>
      <c r="F253" s="15">
        <v>30.59</v>
      </c>
      <c r="G253" s="103" t="s">
        <v>3837</v>
      </c>
      <c r="H253" s="103" t="s">
        <v>3837</v>
      </c>
    </row>
    <row r="254" spans="1:8" ht="33.75" x14ac:dyDescent="0.2">
      <c r="A254" s="12" t="s">
        <v>440</v>
      </c>
      <c r="B254" s="12" t="s">
        <v>49</v>
      </c>
      <c r="C254" s="12" t="s">
        <v>3372</v>
      </c>
      <c r="D254" s="13" t="s">
        <v>441</v>
      </c>
      <c r="E254" s="12" t="s">
        <v>46</v>
      </c>
      <c r="F254" s="15">
        <v>41.32</v>
      </c>
      <c r="G254" s="103" t="s">
        <v>3837</v>
      </c>
      <c r="H254" s="103" t="s">
        <v>3837</v>
      </c>
    </row>
    <row r="255" spans="1:8" ht="33.75" x14ac:dyDescent="0.2">
      <c r="A255" s="12" t="s">
        <v>434</v>
      </c>
      <c r="B255" s="12" t="s">
        <v>49</v>
      </c>
      <c r="C255" s="12" t="s">
        <v>3372</v>
      </c>
      <c r="D255" s="13" t="s">
        <v>435</v>
      </c>
      <c r="E255" s="12" t="s">
        <v>46</v>
      </c>
      <c r="F255" s="15">
        <v>3.43</v>
      </c>
      <c r="G255" s="103" t="s">
        <v>3837</v>
      </c>
      <c r="H255" s="103" t="s">
        <v>3837</v>
      </c>
    </row>
    <row r="256" spans="1:8" x14ac:dyDescent="0.2">
      <c r="A256" s="12" t="s">
        <v>3697</v>
      </c>
      <c r="B256" s="12" t="s">
        <v>49</v>
      </c>
      <c r="C256" s="12" t="s">
        <v>3372</v>
      </c>
      <c r="D256" s="13" t="s">
        <v>3696</v>
      </c>
      <c r="E256" s="12" t="s">
        <v>1705</v>
      </c>
      <c r="F256" s="15">
        <v>17.98</v>
      </c>
      <c r="G256" s="103" t="s">
        <v>3837</v>
      </c>
      <c r="H256" s="103" t="s">
        <v>3837</v>
      </c>
    </row>
    <row r="257" spans="1:8" x14ac:dyDescent="0.2">
      <c r="A257" s="12" t="s">
        <v>3389</v>
      </c>
      <c r="B257" s="12" t="s">
        <v>49</v>
      </c>
      <c r="C257" s="12" t="s">
        <v>3372</v>
      </c>
      <c r="D257" s="13" t="s">
        <v>3388</v>
      </c>
      <c r="E257" s="12" t="s">
        <v>1705</v>
      </c>
      <c r="F257" s="15">
        <v>19.440000000000001</v>
      </c>
      <c r="G257" s="103" t="s">
        <v>3837</v>
      </c>
      <c r="H257" s="103" t="s">
        <v>3837</v>
      </c>
    </row>
    <row r="258" spans="1:8" x14ac:dyDescent="0.2">
      <c r="A258" s="12" t="s">
        <v>3428</v>
      </c>
      <c r="B258" s="12" t="s">
        <v>49</v>
      </c>
      <c r="C258" s="12" t="s">
        <v>3372</v>
      </c>
      <c r="D258" s="13" t="s">
        <v>3427</v>
      </c>
      <c r="E258" s="12" t="s">
        <v>1705</v>
      </c>
      <c r="F258" s="15">
        <v>18.39</v>
      </c>
      <c r="G258" s="103" t="s">
        <v>3837</v>
      </c>
      <c r="H258" s="103" t="s">
        <v>3837</v>
      </c>
    </row>
    <row r="259" spans="1:8" x14ac:dyDescent="0.2">
      <c r="A259" s="12" t="s">
        <v>3646</v>
      </c>
      <c r="B259" s="12" t="s">
        <v>49</v>
      </c>
      <c r="C259" s="12" t="s">
        <v>3372</v>
      </c>
      <c r="D259" s="13" t="s">
        <v>3645</v>
      </c>
      <c r="E259" s="12" t="s">
        <v>1705</v>
      </c>
      <c r="F259" s="15">
        <v>17.170000000000002</v>
      </c>
      <c r="G259" s="103" t="s">
        <v>3837</v>
      </c>
      <c r="H259" s="103" t="s">
        <v>3837</v>
      </c>
    </row>
    <row r="260" spans="1:8" x14ac:dyDescent="0.2">
      <c r="A260" s="12" t="s">
        <v>3404</v>
      </c>
      <c r="B260" s="12" t="s">
        <v>49</v>
      </c>
      <c r="C260" s="12" t="s">
        <v>3372</v>
      </c>
      <c r="D260" s="13" t="s">
        <v>3403</v>
      </c>
      <c r="E260" s="12" t="s">
        <v>1705</v>
      </c>
      <c r="F260" s="15">
        <v>20.39</v>
      </c>
      <c r="G260" s="103" t="s">
        <v>3837</v>
      </c>
      <c r="H260" s="103" t="s">
        <v>3837</v>
      </c>
    </row>
    <row r="261" spans="1:8" x14ac:dyDescent="0.2">
      <c r="A261" s="12" t="s">
        <v>3634</v>
      </c>
      <c r="B261" s="12" t="s">
        <v>49</v>
      </c>
      <c r="C261" s="12" t="s">
        <v>3372</v>
      </c>
      <c r="D261" s="13" t="s">
        <v>3633</v>
      </c>
      <c r="E261" s="12" t="s">
        <v>1705</v>
      </c>
      <c r="F261" s="15">
        <v>23.13</v>
      </c>
      <c r="G261" s="103" t="s">
        <v>3837</v>
      </c>
      <c r="H261" s="103" t="s">
        <v>3837</v>
      </c>
    </row>
    <row r="262" spans="1:8" x14ac:dyDescent="0.2">
      <c r="A262" s="12" t="s">
        <v>3604</v>
      </c>
      <c r="B262" s="12" t="s">
        <v>49</v>
      </c>
      <c r="C262" s="12" t="s">
        <v>3372</v>
      </c>
      <c r="D262" s="13" t="s">
        <v>3603</v>
      </c>
      <c r="E262" s="12" t="s">
        <v>1705</v>
      </c>
      <c r="F262" s="15">
        <v>18.16</v>
      </c>
      <c r="G262" s="103" t="s">
        <v>3837</v>
      </c>
      <c r="H262" s="103" t="s">
        <v>3837</v>
      </c>
    </row>
    <row r="263" spans="1:8" x14ac:dyDescent="0.2">
      <c r="A263" s="12" t="s">
        <v>3397</v>
      </c>
      <c r="B263" s="12" t="s">
        <v>49</v>
      </c>
      <c r="C263" s="12" t="s">
        <v>3372</v>
      </c>
      <c r="D263" s="13" t="s">
        <v>3396</v>
      </c>
      <c r="E263" s="12" t="s">
        <v>1705</v>
      </c>
      <c r="F263" s="15">
        <v>18.28</v>
      </c>
      <c r="G263" s="103" t="s">
        <v>3837</v>
      </c>
      <c r="H263" s="103" t="s">
        <v>3837</v>
      </c>
    </row>
    <row r="264" spans="1:8" x14ac:dyDescent="0.2">
      <c r="A264" s="12" t="s">
        <v>3393</v>
      </c>
      <c r="B264" s="12" t="s">
        <v>49</v>
      </c>
      <c r="C264" s="12" t="s">
        <v>3372</v>
      </c>
      <c r="D264" s="13" t="s">
        <v>3392</v>
      </c>
      <c r="E264" s="12" t="s">
        <v>1705</v>
      </c>
      <c r="F264" s="15">
        <v>17.78</v>
      </c>
      <c r="G264" s="103" t="s">
        <v>3837</v>
      </c>
      <c r="H264" s="103" t="s">
        <v>3837</v>
      </c>
    </row>
    <row r="265" spans="1:8" x14ac:dyDescent="0.2">
      <c r="A265" s="12" t="s">
        <v>3418</v>
      </c>
      <c r="B265" s="12" t="s">
        <v>49</v>
      </c>
      <c r="C265" s="12" t="s">
        <v>3372</v>
      </c>
      <c r="D265" s="13" t="s">
        <v>3417</v>
      </c>
      <c r="E265" s="12" t="s">
        <v>1705</v>
      </c>
      <c r="F265" s="15">
        <v>16.25</v>
      </c>
      <c r="G265" s="103" t="s">
        <v>3837</v>
      </c>
      <c r="H265" s="103" t="s">
        <v>3837</v>
      </c>
    </row>
    <row r="266" spans="1:8" x14ac:dyDescent="0.2">
      <c r="A266" s="12" t="s">
        <v>3508</v>
      </c>
      <c r="B266" s="12" t="s">
        <v>49</v>
      </c>
      <c r="C266" s="12" t="s">
        <v>3372</v>
      </c>
      <c r="D266" s="13" t="s">
        <v>3507</v>
      </c>
      <c r="E266" s="12" t="s">
        <v>1705</v>
      </c>
      <c r="F266" s="15">
        <v>18.84</v>
      </c>
      <c r="G266" s="103" t="s">
        <v>3837</v>
      </c>
      <c r="H266" s="103" t="s">
        <v>3837</v>
      </c>
    </row>
    <row r="267" spans="1:8" x14ac:dyDescent="0.2">
      <c r="A267" s="12" t="s">
        <v>3636</v>
      </c>
      <c r="B267" s="12" t="s">
        <v>49</v>
      </c>
      <c r="C267" s="12" t="s">
        <v>3372</v>
      </c>
      <c r="D267" s="13" t="s">
        <v>3635</v>
      </c>
      <c r="E267" s="12" t="s">
        <v>1705</v>
      </c>
      <c r="F267" s="15">
        <v>23.17</v>
      </c>
      <c r="G267" s="103" t="s">
        <v>3837</v>
      </c>
      <c r="H267" s="103" t="s">
        <v>3837</v>
      </c>
    </row>
    <row r="268" spans="1:8" x14ac:dyDescent="0.2">
      <c r="A268" s="12" t="s">
        <v>3652</v>
      </c>
      <c r="B268" s="12" t="s">
        <v>49</v>
      </c>
      <c r="C268" s="12" t="s">
        <v>3372</v>
      </c>
      <c r="D268" s="13" t="s">
        <v>3651</v>
      </c>
      <c r="E268" s="12" t="s">
        <v>1705</v>
      </c>
      <c r="F268" s="15">
        <v>23.07</v>
      </c>
      <c r="G268" s="103" t="s">
        <v>3837</v>
      </c>
      <c r="H268" s="103" t="s">
        <v>3837</v>
      </c>
    </row>
    <row r="269" spans="1:8" x14ac:dyDescent="0.2">
      <c r="A269" s="12" t="s">
        <v>3387</v>
      </c>
      <c r="B269" s="12" t="s">
        <v>49</v>
      </c>
      <c r="C269" s="12" t="s">
        <v>3372</v>
      </c>
      <c r="D269" s="13" t="s">
        <v>3386</v>
      </c>
      <c r="E269" s="12" t="s">
        <v>1705</v>
      </c>
      <c r="F269" s="15">
        <v>23.03</v>
      </c>
      <c r="G269" s="103" t="s">
        <v>3837</v>
      </c>
      <c r="H269" s="103" t="s">
        <v>3837</v>
      </c>
    </row>
    <row r="270" spans="1:8" x14ac:dyDescent="0.2">
      <c r="A270" s="12" t="s">
        <v>3399</v>
      </c>
      <c r="B270" s="12" t="s">
        <v>49</v>
      </c>
      <c r="C270" s="12" t="s">
        <v>3372</v>
      </c>
      <c r="D270" s="13" t="s">
        <v>3398</v>
      </c>
      <c r="E270" s="12" t="s">
        <v>1705</v>
      </c>
      <c r="F270" s="15">
        <v>23.44</v>
      </c>
      <c r="G270" s="103" t="s">
        <v>3837</v>
      </c>
      <c r="H270" s="103" t="s">
        <v>3837</v>
      </c>
    </row>
    <row r="271" spans="1:8" x14ac:dyDescent="0.2">
      <c r="A271" s="12" t="s">
        <v>3466</v>
      </c>
      <c r="B271" s="12" t="s">
        <v>49</v>
      </c>
      <c r="C271" s="12" t="s">
        <v>3372</v>
      </c>
      <c r="D271" s="13" t="s">
        <v>3465</v>
      </c>
      <c r="E271" s="12" t="s">
        <v>1705</v>
      </c>
      <c r="F271" s="15">
        <v>31.55</v>
      </c>
      <c r="G271" s="103" t="s">
        <v>3837</v>
      </c>
      <c r="H271" s="103" t="s">
        <v>3837</v>
      </c>
    </row>
    <row r="272" spans="1:8" x14ac:dyDescent="0.2">
      <c r="A272" s="12" t="s">
        <v>3395</v>
      </c>
      <c r="B272" s="12" t="s">
        <v>49</v>
      </c>
      <c r="C272" s="12" t="s">
        <v>3372</v>
      </c>
      <c r="D272" s="13" t="s">
        <v>3394</v>
      </c>
      <c r="E272" s="12" t="s">
        <v>1705</v>
      </c>
      <c r="F272" s="15">
        <v>22.76</v>
      </c>
      <c r="G272" s="103" t="s">
        <v>3837</v>
      </c>
      <c r="H272" s="103" t="s">
        <v>3837</v>
      </c>
    </row>
    <row r="273" spans="1:8" x14ac:dyDescent="0.2">
      <c r="A273" s="12" t="s">
        <v>3650</v>
      </c>
      <c r="B273" s="12" t="s">
        <v>49</v>
      </c>
      <c r="C273" s="12" t="s">
        <v>3372</v>
      </c>
      <c r="D273" s="13" t="s">
        <v>3649</v>
      </c>
      <c r="E273" s="12" t="s">
        <v>1705</v>
      </c>
      <c r="F273" s="15">
        <v>23.13</v>
      </c>
      <c r="G273" s="103" t="s">
        <v>3837</v>
      </c>
      <c r="H273" s="103" t="s">
        <v>3837</v>
      </c>
    </row>
    <row r="274" spans="1:8" x14ac:dyDescent="0.2">
      <c r="A274" s="12" t="s">
        <v>3614</v>
      </c>
      <c r="B274" s="12" t="s">
        <v>49</v>
      </c>
      <c r="C274" s="12" t="s">
        <v>3372</v>
      </c>
      <c r="D274" s="13" t="s">
        <v>3613</v>
      </c>
      <c r="E274" s="12" t="s">
        <v>1705</v>
      </c>
      <c r="F274" s="15">
        <v>23.25</v>
      </c>
      <c r="G274" s="103" t="s">
        <v>3837</v>
      </c>
      <c r="H274" s="103" t="s">
        <v>3837</v>
      </c>
    </row>
    <row r="275" spans="1:8" x14ac:dyDescent="0.2">
      <c r="A275" s="12" t="s">
        <v>3616</v>
      </c>
      <c r="B275" s="12" t="s">
        <v>49</v>
      </c>
      <c r="C275" s="12" t="s">
        <v>3372</v>
      </c>
      <c r="D275" s="13" t="s">
        <v>3615</v>
      </c>
      <c r="E275" s="12" t="s">
        <v>1705</v>
      </c>
      <c r="F275" s="15">
        <v>19.39</v>
      </c>
      <c r="G275" s="103" t="s">
        <v>3837</v>
      </c>
      <c r="H275" s="103" t="s">
        <v>3837</v>
      </c>
    </row>
    <row r="276" spans="1:8" x14ac:dyDescent="0.2">
      <c r="A276" s="12" t="s">
        <v>3424</v>
      </c>
      <c r="B276" s="12" t="s">
        <v>49</v>
      </c>
      <c r="C276" s="12" t="s">
        <v>3372</v>
      </c>
      <c r="D276" s="13" t="s">
        <v>3423</v>
      </c>
      <c r="E276" s="12" t="s">
        <v>1705</v>
      </c>
      <c r="F276" s="15">
        <v>24.46</v>
      </c>
      <c r="G276" s="103" t="s">
        <v>3837</v>
      </c>
      <c r="H276" s="103" t="s">
        <v>3837</v>
      </c>
    </row>
    <row r="277" spans="1:8" x14ac:dyDescent="0.2">
      <c r="A277" s="12" t="s">
        <v>3426</v>
      </c>
      <c r="B277" s="12" t="s">
        <v>49</v>
      </c>
      <c r="C277" s="12" t="s">
        <v>3372</v>
      </c>
      <c r="D277" s="13" t="s">
        <v>3425</v>
      </c>
      <c r="E277" s="12" t="s">
        <v>1705</v>
      </c>
      <c r="F277" s="15">
        <v>18.350000000000001</v>
      </c>
      <c r="G277" s="103" t="s">
        <v>3837</v>
      </c>
      <c r="H277" s="103" t="s">
        <v>3837</v>
      </c>
    </row>
    <row r="278" spans="1:8" x14ac:dyDescent="0.2">
      <c r="A278" s="12" t="s">
        <v>3406</v>
      </c>
      <c r="B278" s="12" t="s">
        <v>49</v>
      </c>
      <c r="C278" s="12" t="s">
        <v>3372</v>
      </c>
      <c r="D278" s="13" t="s">
        <v>3405</v>
      </c>
      <c r="E278" s="12" t="s">
        <v>1705</v>
      </c>
      <c r="F278" s="15">
        <v>24.28</v>
      </c>
      <c r="G278" s="103" t="s">
        <v>3837</v>
      </c>
      <c r="H278" s="103" t="s">
        <v>3837</v>
      </c>
    </row>
    <row r="279" spans="1:8" x14ac:dyDescent="0.2">
      <c r="A279" s="12" t="s">
        <v>3695</v>
      </c>
      <c r="B279" s="12" t="s">
        <v>49</v>
      </c>
      <c r="C279" s="12" t="s">
        <v>3372</v>
      </c>
      <c r="D279" s="13" t="s">
        <v>3694</v>
      </c>
      <c r="E279" s="12" t="s">
        <v>1705</v>
      </c>
      <c r="F279" s="15">
        <v>20.45</v>
      </c>
      <c r="G279" s="103" t="s">
        <v>3837</v>
      </c>
      <c r="H279" s="103" t="s">
        <v>3837</v>
      </c>
    </row>
    <row r="280" spans="1:8" x14ac:dyDescent="0.2">
      <c r="A280" s="12" t="s">
        <v>3391</v>
      </c>
      <c r="B280" s="12" t="s">
        <v>49</v>
      </c>
      <c r="C280" s="12" t="s">
        <v>3372</v>
      </c>
      <c r="D280" s="13" t="s">
        <v>3390</v>
      </c>
      <c r="E280" s="12" t="s">
        <v>1705</v>
      </c>
      <c r="F280" s="15">
        <v>23.25</v>
      </c>
      <c r="G280" s="103" t="s">
        <v>3837</v>
      </c>
      <c r="H280" s="103" t="s">
        <v>3837</v>
      </c>
    </row>
    <row r="281" spans="1:8" x14ac:dyDescent="0.2">
      <c r="A281" s="12" t="s">
        <v>3402</v>
      </c>
      <c r="B281" s="12" t="s">
        <v>49</v>
      </c>
      <c r="C281" s="12" t="s">
        <v>3372</v>
      </c>
      <c r="D281" s="13" t="s">
        <v>3401</v>
      </c>
      <c r="E281" s="12" t="s">
        <v>1705</v>
      </c>
      <c r="F281" s="15">
        <v>24.24</v>
      </c>
      <c r="G281" s="103" t="s">
        <v>3837</v>
      </c>
      <c r="H281" s="103" t="s">
        <v>3837</v>
      </c>
    </row>
    <row r="282" spans="1:8" x14ac:dyDescent="0.2">
      <c r="A282" s="12" t="s">
        <v>3510</v>
      </c>
      <c r="B282" s="12" t="s">
        <v>49</v>
      </c>
      <c r="C282" s="12" t="s">
        <v>3372</v>
      </c>
      <c r="D282" s="13" t="s">
        <v>3509</v>
      </c>
      <c r="E282" s="12" t="s">
        <v>1705</v>
      </c>
      <c r="F282" s="15">
        <v>23.13</v>
      </c>
      <c r="G282" s="103" t="s">
        <v>3837</v>
      </c>
      <c r="H282" s="103" t="s">
        <v>3837</v>
      </c>
    </row>
    <row r="283" spans="1:8" x14ac:dyDescent="0.2">
      <c r="A283" s="12" t="s">
        <v>3379</v>
      </c>
      <c r="B283" s="12" t="s">
        <v>49</v>
      </c>
      <c r="C283" s="12" t="s">
        <v>3372</v>
      </c>
      <c r="D283" s="13" t="s">
        <v>3378</v>
      </c>
      <c r="E283" s="12" t="s">
        <v>1705</v>
      </c>
      <c r="F283" s="15">
        <v>17.170000000000002</v>
      </c>
      <c r="G283" s="103" t="s">
        <v>3837</v>
      </c>
      <c r="H283" s="103" t="s">
        <v>3837</v>
      </c>
    </row>
    <row r="284" spans="1:8" x14ac:dyDescent="0.2">
      <c r="A284" s="12" t="s">
        <v>3632</v>
      </c>
      <c r="B284" s="12" t="s">
        <v>49</v>
      </c>
      <c r="C284" s="12" t="s">
        <v>3372</v>
      </c>
      <c r="D284" s="13" t="s">
        <v>3631</v>
      </c>
      <c r="E284" s="12" t="s">
        <v>1705</v>
      </c>
      <c r="F284" s="15">
        <v>23.79</v>
      </c>
      <c r="G284" s="103" t="s">
        <v>3837</v>
      </c>
      <c r="H284" s="103" t="s">
        <v>3837</v>
      </c>
    </row>
    <row r="285" spans="1:8" x14ac:dyDescent="0.2">
      <c r="A285" s="12" t="s">
        <v>3672</v>
      </c>
      <c r="B285" s="12" t="s">
        <v>49</v>
      </c>
      <c r="C285" s="12" t="s">
        <v>3372</v>
      </c>
      <c r="D285" s="13" t="s">
        <v>3671</v>
      </c>
      <c r="E285" s="12" t="s">
        <v>1705</v>
      </c>
      <c r="F285" s="15">
        <v>24.59</v>
      </c>
      <c r="G285" s="103" t="s">
        <v>3837</v>
      </c>
      <c r="H285" s="103" t="s">
        <v>3837</v>
      </c>
    </row>
    <row r="286" spans="1:8" x14ac:dyDescent="0.2">
      <c r="A286" s="12" t="s">
        <v>3674</v>
      </c>
      <c r="B286" s="12" t="s">
        <v>49</v>
      </c>
      <c r="C286" s="12" t="s">
        <v>3372</v>
      </c>
      <c r="D286" s="13" t="s">
        <v>3673</v>
      </c>
      <c r="E286" s="12" t="s">
        <v>1705</v>
      </c>
      <c r="F286" s="15">
        <v>21.62</v>
      </c>
      <c r="G286" s="103" t="s">
        <v>3837</v>
      </c>
      <c r="H286" s="103" t="s">
        <v>3837</v>
      </c>
    </row>
    <row r="287" spans="1:8" x14ac:dyDescent="0.2">
      <c r="A287" s="12" t="s">
        <v>3374</v>
      </c>
      <c r="B287" s="12" t="s">
        <v>49</v>
      </c>
      <c r="C287" s="12" t="s">
        <v>3372</v>
      </c>
      <c r="D287" s="13" t="s">
        <v>3373</v>
      </c>
      <c r="E287" s="12" t="s">
        <v>1705</v>
      </c>
      <c r="F287" s="15">
        <v>21.76</v>
      </c>
      <c r="G287" s="103" t="s">
        <v>3837</v>
      </c>
      <c r="H287" s="103" t="s">
        <v>3837</v>
      </c>
    </row>
    <row r="288" spans="1:8" x14ac:dyDescent="0.2">
      <c r="A288" s="12" t="s">
        <v>478</v>
      </c>
      <c r="B288" s="12" t="s">
        <v>49</v>
      </c>
      <c r="C288" s="12" t="s">
        <v>3372</v>
      </c>
      <c r="D288" s="13" t="s">
        <v>479</v>
      </c>
      <c r="E288" s="12" t="s">
        <v>46</v>
      </c>
      <c r="F288" s="15">
        <v>2.88</v>
      </c>
      <c r="G288" s="103"/>
      <c r="H288" s="103"/>
    </row>
    <row r="289" spans="1:8" ht="22.5" x14ac:dyDescent="0.2">
      <c r="A289" s="12" t="s">
        <v>3743</v>
      </c>
      <c r="B289" s="12" t="s">
        <v>49</v>
      </c>
      <c r="C289" s="12" t="s">
        <v>3372</v>
      </c>
      <c r="D289" s="13" t="s">
        <v>3744</v>
      </c>
      <c r="E289" s="12" t="s">
        <v>46</v>
      </c>
      <c r="F289" s="15">
        <v>14.1</v>
      </c>
      <c r="G289" s="103"/>
      <c r="H289" s="103"/>
    </row>
    <row r="290" spans="1:8" ht="22.5" x14ac:dyDescent="0.2">
      <c r="A290" s="12" t="s">
        <v>484</v>
      </c>
      <c r="B290" s="12" t="s">
        <v>49</v>
      </c>
      <c r="C290" s="12" t="s">
        <v>3372</v>
      </c>
      <c r="D290" s="13" t="s">
        <v>485</v>
      </c>
      <c r="E290" s="12" t="s">
        <v>46</v>
      </c>
      <c r="F290" s="15">
        <v>12.38</v>
      </c>
      <c r="G290" s="103"/>
      <c r="H290" s="103"/>
    </row>
    <row r="291" spans="1:8" x14ac:dyDescent="0.2">
      <c r="A291" s="12" t="s">
        <v>474</v>
      </c>
      <c r="B291" s="12" t="s">
        <v>49</v>
      </c>
      <c r="C291" s="12" t="s">
        <v>3372</v>
      </c>
      <c r="D291" s="13" t="s">
        <v>475</v>
      </c>
      <c r="E291" s="12" t="s">
        <v>46</v>
      </c>
      <c r="F291" s="15">
        <v>24.24</v>
      </c>
      <c r="G291" s="103"/>
      <c r="H291" s="103"/>
    </row>
    <row r="292" spans="1:8" x14ac:dyDescent="0.2">
      <c r="A292" s="12" t="s">
        <v>481</v>
      </c>
      <c r="B292" s="12" t="s">
        <v>49</v>
      </c>
      <c r="C292" s="12" t="s">
        <v>3372</v>
      </c>
      <c r="D292" s="13" t="s">
        <v>482</v>
      </c>
      <c r="E292" s="12" t="s">
        <v>46</v>
      </c>
      <c r="F292" s="15">
        <v>13.23</v>
      </c>
      <c r="G292" s="103"/>
      <c r="H292" s="103"/>
    </row>
    <row r="293" spans="1:8" x14ac:dyDescent="0.2">
      <c r="A293" s="12" t="s">
        <v>3383</v>
      </c>
      <c r="B293" s="12" t="s">
        <v>49</v>
      </c>
      <c r="C293" s="12" t="s">
        <v>3372</v>
      </c>
      <c r="D293" s="13" t="s">
        <v>3382</v>
      </c>
      <c r="E293" s="12" t="s">
        <v>1705</v>
      </c>
      <c r="F293" s="15">
        <v>28.11</v>
      </c>
      <c r="G293" s="103" t="s">
        <v>3837</v>
      </c>
      <c r="H293" s="103" t="s">
        <v>3837</v>
      </c>
    </row>
    <row r="294" spans="1:8" ht="22.5" x14ac:dyDescent="0.2">
      <c r="A294" s="12" t="s">
        <v>3683</v>
      </c>
      <c r="B294" s="12" t="s">
        <v>49</v>
      </c>
      <c r="C294" s="12" t="s">
        <v>3372</v>
      </c>
      <c r="D294" s="13" t="s">
        <v>3789</v>
      </c>
      <c r="E294" s="12" t="s">
        <v>3790</v>
      </c>
      <c r="F294" s="15">
        <v>495.83</v>
      </c>
      <c r="G294" s="103" t="s">
        <v>3837</v>
      </c>
      <c r="H294" s="103" t="s">
        <v>3837</v>
      </c>
    </row>
    <row r="295" spans="1:8" ht="22.5" x14ac:dyDescent="0.2">
      <c r="A295" s="12" t="s">
        <v>3430</v>
      </c>
      <c r="B295" s="12" t="s">
        <v>49</v>
      </c>
      <c r="C295" s="12" t="s">
        <v>3372</v>
      </c>
      <c r="D295" s="13" t="s">
        <v>3429</v>
      </c>
      <c r="E295" s="12" t="s">
        <v>102</v>
      </c>
      <c r="F295" s="15">
        <v>404.64</v>
      </c>
      <c r="G295" s="103" t="s">
        <v>3837</v>
      </c>
      <c r="H295" s="103" t="s">
        <v>3837</v>
      </c>
    </row>
    <row r="296" spans="1:8" ht="33.75" x14ac:dyDescent="0.2">
      <c r="A296" s="12" t="s">
        <v>250</v>
      </c>
      <c r="B296" s="12" t="s">
        <v>49</v>
      </c>
      <c r="C296" s="12" t="s">
        <v>3372</v>
      </c>
      <c r="D296" s="13" t="s">
        <v>251</v>
      </c>
      <c r="E296" s="12" t="s">
        <v>46</v>
      </c>
      <c r="F296" s="15">
        <v>81.709999999999994</v>
      </c>
      <c r="G296" s="103" t="s">
        <v>3837</v>
      </c>
      <c r="H296" s="103" t="s">
        <v>3837</v>
      </c>
    </row>
    <row r="297" spans="1:8" ht="45" x14ac:dyDescent="0.2">
      <c r="A297" s="12" t="s">
        <v>437</v>
      </c>
      <c r="B297" s="12" t="s">
        <v>49</v>
      </c>
      <c r="C297" s="12" t="s">
        <v>3372</v>
      </c>
      <c r="D297" s="13" t="s">
        <v>438</v>
      </c>
      <c r="E297" s="12" t="s">
        <v>46</v>
      </c>
      <c r="F297" s="15">
        <v>30.77</v>
      </c>
      <c r="G297" s="103" t="s">
        <v>3837</v>
      </c>
      <c r="H297" s="103" t="s">
        <v>3837</v>
      </c>
    </row>
    <row r="298" spans="1:8" ht="22.5" x14ac:dyDescent="0.2">
      <c r="A298" s="12" t="s">
        <v>3622</v>
      </c>
      <c r="B298" s="12" t="s">
        <v>49</v>
      </c>
      <c r="C298" s="12" t="s">
        <v>3372</v>
      </c>
      <c r="D298" s="13" t="s">
        <v>3621</v>
      </c>
      <c r="E298" s="12" t="s">
        <v>65</v>
      </c>
      <c r="F298" s="15">
        <v>11.26</v>
      </c>
      <c r="G298" s="103"/>
      <c r="H298" s="103"/>
    </row>
    <row r="299" spans="1:8" ht="22.5" x14ac:dyDescent="0.2">
      <c r="A299" s="12" t="s">
        <v>3590</v>
      </c>
      <c r="B299" s="12" t="s">
        <v>49</v>
      </c>
      <c r="C299" s="12" t="s">
        <v>3372</v>
      </c>
      <c r="D299" s="13" t="s">
        <v>3589</v>
      </c>
      <c r="E299" s="12" t="s">
        <v>129</v>
      </c>
      <c r="F299" s="15">
        <v>10.44</v>
      </c>
      <c r="G299" s="103"/>
      <c r="H299" s="103"/>
    </row>
    <row r="300" spans="1:8" ht="22.5" x14ac:dyDescent="0.2">
      <c r="A300" s="12" t="s">
        <v>3544</v>
      </c>
      <c r="B300" s="12" t="s">
        <v>49</v>
      </c>
      <c r="C300" s="12" t="s">
        <v>3372</v>
      </c>
      <c r="D300" s="13" t="s">
        <v>3543</v>
      </c>
      <c r="E300" s="12" t="s">
        <v>129</v>
      </c>
      <c r="F300" s="15">
        <v>17.28</v>
      </c>
      <c r="G300" s="103"/>
      <c r="H300" s="103"/>
    </row>
    <row r="301" spans="1:8" ht="22.5" x14ac:dyDescent="0.2">
      <c r="A301" s="12" t="s">
        <v>676</v>
      </c>
      <c r="B301" s="12" t="s">
        <v>49</v>
      </c>
      <c r="C301" s="12" t="s">
        <v>3372</v>
      </c>
      <c r="D301" s="13" t="s">
        <v>677</v>
      </c>
      <c r="E301" s="12" t="s">
        <v>129</v>
      </c>
      <c r="F301" s="15">
        <v>28.54</v>
      </c>
      <c r="G301" s="103"/>
      <c r="H301" s="103"/>
    </row>
    <row r="302" spans="1:8" ht="22.5" x14ac:dyDescent="0.2">
      <c r="A302" s="12" t="s">
        <v>673</v>
      </c>
      <c r="B302" s="12" t="s">
        <v>49</v>
      </c>
      <c r="C302" s="12" t="s">
        <v>3372</v>
      </c>
      <c r="D302" s="13" t="s">
        <v>674</v>
      </c>
      <c r="E302" s="12" t="s">
        <v>129</v>
      </c>
      <c r="F302" s="15">
        <v>47.18</v>
      </c>
      <c r="G302" s="103"/>
      <c r="H302" s="103"/>
    </row>
    <row r="303" spans="1:8" ht="22.5" x14ac:dyDescent="0.2">
      <c r="A303" s="12" t="s">
        <v>667</v>
      </c>
      <c r="B303" s="12" t="s">
        <v>49</v>
      </c>
      <c r="C303" s="12" t="s">
        <v>3372</v>
      </c>
      <c r="D303" s="13" t="s">
        <v>668</v>
      </c>
      <c r="E303" s="12" t="s">
        <v>129</v>
      </c>
      <c r="F303" s="15">
        <v>58.74</v>
      </c>
      <c r="G303" s="103"/>
      <c r="H303" s="103"/>
    </row>
    <row r="304" spans="1:8" ht="33.75" x14ac:dyDescent="0.2">
      <c r="A304" s="12" t="s">
        <v>3542</v>
      </c>
      <c r="B304" s="12" t="s">
        <v>49</v>
      </c>
      <c r="C304" s="12" t="s">
        <v>3372</v>
      </c>
      <c r="D304" s="13" t="s">
        <v>3541</v>
      </c>
      <c r="E304" s="12" t="s">
        <v>46</v>
      </c>
      <c r="F304" s="15">
        <v>69.7</v>
      </c>
      <c r="G304" s="103" t="s">
        <v>3837</v>
      </c>
      <c r="H304" s="103" t="s">
        <v>3837</v>
      </c>
    </row>
    <row r="305" spans="1:8" ht="33.75" x14ac:dyDescent="0.2">
      <c r="A305" s="12" t="s">
        <v>3528</v>
      </c>
      <c r="B305" s="12" t="s">
        <v>49</v>
      </c>
      <c r="C305" s="12" t="s">
        <v>3372</v>
      </c>
      <c r="D305" s="13" t="s">
        <v>3527</v>
      </c>
      <c r="E305" s="12" t="s">
        <v>46</v>
      </c>
      <c r="F305" s="15">
        <v>83.53</v>
      </c>
      <c r="G305" s="103" t="s">
        <v>3837</v>
      </c>
      <c r="H305" s="103" t="s">
        <v>3837</v>
      </c>
    </row>
    <row r="306" spans="1:8" ht="22.5" x14ac:dyDescent="0.2">
      <c r="A306" s="12" t="s">
        <v>3546</v>
      </c>
      <c r="B306" s="12" t="s">
        <v>49</v>
      </c>
      <c r="C306" s="12" t="s">
        <v>3372</v>
      </c>
      <c r="D306" s="13" t="s">
        <v>3545</v>
      </c>
      <c r="E306" s="12" t="s">
        <v>65</v>
      </c>
      <c r="F306" s="15">
        <v>13.47</v>
      </c>
      <c r="G306" s="103"/>
      <c r="H306" s="103"/>
    </row>
    <row r="307" spans="1:8" ht="22.5" x14ac:dyDescent="0.2">
      <c r="A307" s="12" t="s">
        <v>730</v>
      </c>
      <c r="B307" s="12" t="s">
        <v>49</v>
      </c>
      <c r="C307" s="12" t="s">
        <v>3372</v>
      </c>
      <c r="D307" s="13" t="s">
        <v>731</v>
      </c>
      <c r="E307" s="12" t="s">
        <v>65</v>
      </c>
      <c r="F307" s="15">
        <v>15.4</v>
      </c>
      <c r="G307" s="103"/>
      <c r="H307" s="103"/>
    </row>
    <row r="308" spans="1:8" ht="22.5" x14ac:dyDescent="0.2">
      <c r="A308" s="12" t="s">
        <v>779</v>
      </c>
      <c r="B308" s="12" t="s">
        <v>49</v>
      </c>
      <c r="C308" s="12" t="s">
        <v>3372</v>
      </c>
      <c r="D308" s="13" t="s">
        <v>780</v>
      </c>
      <c r="E308" s="12" t="s">
        <v>65</v>
      </c>
      <c r="F308" s="15">
        <v>35.76</v>
      </c>
      <c r="G308" s="103"/>
      <c r="H308" s="103"/>
    </row>
    <row r="309" spans="1:8" ht="22.5" x14ac:dyDescent="0.2">
      <c r="A309" s="12" t="s">
        <v>986</v>
      </c>
      <c r="B309" s="12" t="s">
        <v>49</v>
      </c>
      <c r="C309" s="12" t="s">
        <v>3372</v>
      </c>
      <c r="D309" s="13" t="s">
        <v>987</v>
      </c>
      <c r="E309" s="12" t="s">
        <v>129</v>
      </c>
      <c r="F309" s="15">
        <v>26.51</v>
      </c>
      <c r="G309" s="103"/>
      <c r="H309" s="103"/>
    </row>
    <row r="310" spans="1:8" ht="22.5" x14ac:dyDescent="0.2">
      <c r="A310" s="12" t="s">
        <v>770</v>
      </c>
      <c r="B310" s="12" t="s">
        <v>49</v>
      </c>
      <c r="C310" s="12" t="s">
        <v>3372</v>
      </c>
      <c r="D310" s="13" t="s">
        <v>771</v>
      </c>
      <c r="E310" s="12" t="s">
        <v>65</v>
      </c>
      <c r="F310" s="15">
        <v>133.11000000000001</v>
      </c>
      <c r="G310" s="103"/>
      <c r="H310" s="103"/>
    </row>
    <row r="311" spans="1:8" ht="22.5" x14ac:dyDescent="0.2">
      <c r="A311" s="12" t="s">
        <v>3582</v>
      </c>
      <c r="B311" s="12" t="s">
        <v>49</v>
      </c>
      <c r="C311" s="12" t="s">
        <v>3372</v>
      </c>
      <c r="D311" s="13" t="s">
        <v>3581</v>
      </c>
      <c r="E311" s="12" t="s">
        <v>65</v>
      </c>
      <c r="F311" s="15">
        <v>58.27</v>
      </c>
      <c r="G311" s="103"/>
      <c r="H311" s="103"/>
    </row>
    <row r="312" spans="1:8" ht="22.5" x14ac:dyDescent="0.2">
      <c r="A312" s="12" t="s">
        <v>818</v>
      </c>
      <c r="B312" s="12" t="s">
        <v>49</v>
      </c>
      <c r="C312" s="12" t="s">
        <v>3372</v>
      </c>
      <c r="D312" s="13" t="s">
        <v>819</v>
      </c>
      <c r="E312" s="12" t="s">
        <v>65</v>
      </c>
      <c r="F312" s="15">
        <v>20.52</v>
      </c>
      <c r="G312" s="103"/>
      <c r="H312" s="103"/>
    </row>
    <row r="313" spans="1:8" ht="22.5" x14ac:dyDescent="0.2">
      <c r="A313" s="12" t="s">
        <v>791</v>
      </c>
      <c r="B313" s="12" t="s">
        <v>49</v>
      </c>
      <c r="C313" s="12" t="s">
        <v>3372</v>
      </c>
      <c r="D313" s="13" t="s">
        <v>792</v>
      </c>
      <c r="E313" s="12" t="s">
        <v>65</v>
      </c>
      <c r="F313" s="15">
        <v>20.02</v>
      </c>
      <c r="G313" s="103"/>
      <c r="H313" s="103"/>
    </row>
    <row r="314" spans="1:8" ht="22.5" x14ac:dyDescent="0.2">
      <c r="A314" s="12" t="s">
        <v>821</v>
      </c>
      <c r="B314" s="12" t="s">
        <v>49</v>
      </c>
      <c r="C314" s="12" t="s">
        <v>3372</v>
      </c>
      <c r="D314" s="13" t="s">
        <v>822</v>
      </c>
      <c r="E314" s="12" t="s">
        <v>65</v>
      </c>
      <c r="F314" s="15">
        <v>33.74</v>
      </c>
      <c r="G314" s="103"/>
      <c r="H314" s="103"/>
    </row>
    <row r="315" spans="1:8" ht="22.5" x14ac:dyDescent="0.2">
      <c r="A315" s="12" t="s">
        <v>824</v>
      </c>
      <c r="B315" s="12" t="s">
        <v>49</v>
      </c>
      <c r="C315" s="12" t="s">
        <v>3372</v>
      </c>
      <c r="D315" s="13" t="s">
        <v>825</v>
      </c>
      <c r="E315" s="12" t="s">
        <v>65</v>
      </c>
      <c r="F315" s="15">
        <v>64.69</v>
      </c>
      <c r="G315" s="103"/>
      <c r="H315" s="103"/>
    </row>
    <row r="316" spans="1:8" ht="22.5" x14ac:dyDescent="0.2">
      <c r="A316" s="12" t="s">
        <v>736</v>
      </c>
      <c r="B316" s="12" t="s">
        <v>49</v>
      </c>
      <c r="C316" s="12" t="s">
        <v>3372</v>
      </c>
      <c r="D316" s="13" t="s">
        <v>737</v>
      </c>
      <c r="E316" s="12" t="s">
        <v>65</v>
      </c>
      <c r="F316" s="15">
        <v>10.81</v>
      </c>
      <c r="G316" s="103"/>
      <c r="H316" s="103"/>
    </row>
    <row r="317" spans="1:8" ht="22.5" x14ac:dyDescent="0.2">
      <c r="A317" s="12" t="s">
        <v>767</v>
      </c>
      <c r="B317" s="12" t="s">
        <v>49</v>
      </c>
      <c r="C317" s="12" t="s">
        <v>3372</v>
      </c>
      <c r="D317" s="13" t="s">
        <v>768</v>
      </c>
      <c r="E317" s="12" t="s">
        <v>65</v>
      </c>
      <c r="F317" s="15">
        <v>21.25</v>
      </c>
      <c r="G317" s="103"/>
      <c r="H317" s="103"/>
    </row>
    <row r="318" spans="1:8" ht="22.5" x14ac:dyDescent="0.2">
      <c r="A318" s="12" t="s">
        <v>785</v>
      </c>
      <c r="B318" s="12" t="s">
        <v>49</v>
      </c>
      <c r="C318" s="12" t="s">
        <v>3372</v>
      </c>
      <c r="D318" s="13" t="s">
        <v>786</v>
      </c>
      <c r="E318" s="12" t="s">
        <v>65</v>
      </c>
      <c r="F318" s="15">
        <v>45.68</v>
      </c>
      <c r="G318" s="103"/>
      <c r="H318" s="103"/>
    </row>
    <row r="319" spans="1:8" ht="22.5" x14ac:dyDescent="0.2">
      <c r="A319" s="12" t="s">
        <v>776</v>
      </c>
      <c r="B319" s="12" t="s">
        <v>49</v>
      </c>
      <c r="C319" s="12" t="s">
        <v>3372</v>
      </c>
      <c r="D319" s="13" t="s">
        <v>777</v>
      </c>
      <c r="E319" s="12" t="s">
        <v>65</v>
      </c>
      <c r="F319" s="15">
        <v>84.39</v>
      </c>
      <c r="G319" s="103"/>
      <c r="H319" s="103"/>
    </row>
    <row r="320" spans="1:8" ht="22.5" x14ac:dyDescent="0.2">
      <c r="A320" s="12" t="s">
        <v>773</v>
      </c>
      <c r="B320" s="12" t="s">
        <v>49</v>
      </c>
      <c r="C320" s="12" t="s">
        <v>3372</v>
      </c>
      <c r="D320" s="13" t="s">
        <v>774</v>
      </c>
      <c r="E320" s="12" t="s">
        <v>65</v>
      </c>
      <c r="F320" s="15">
        <v>129.21</v>
      </c>
      <c r="G320" s="103"/>
      <c r="H320" s="103"/>
    </row>
    <row r="321" spans="1:8" ht="22.5" x14ac:dyDescent="0.2">
      <c r="A321" s="12" t="s">
        <v>788</v>
      </c>
      <c r="B321" s="12" t="s">
        <v>49</v>
      </c>
      <c r="C321" s="12" t="s">
        <v>3372</v>
      </c>
      <c r="D321" s="13" t="s">
        <v>789</v>
      </c>
      <c r="E321" s="12" t="s">
        <v>65</v>
      </c>
      <c r="F321" s="15">
        <v>105.57</v>
      </c>
      <c r="G321" s="103"/>
      <c r="H321" s="103"/>
    </row>
    <row r="322" spans="1:8" ht="22.5" x14ac:dyDescent="0.2">
      <c r="A322" s="12" t="s">
        <v>3588</v>
      </c>
      <c r="B322" s="12" t="s">
        <v>49</v>
      </c>
      <c r="C322" s="12" t="s">
        <v>3372</v>
      </c>
      <c r="D322" s="13" t="s">
        <v>3587</v>
      </c>
      <c r="E322" s="12" t="s">
        <v>65</v>
      </c>
      <c r="F322" s="15">
        <v>79.06</v>
      </c>
      <c r="G322" s="103" t="s">
        <v>3837</v>
      </c>
      <c r="H322" s="103" t="s">
        <v>3837</v>
      </c>
    </row>
    <row r="323" spans="1:8" ht="33.75" x14ac:dyDescent="0.2">
      <c r="A323" s="12" t="s">
        <v>63</v>
      </c>
      <c r="B323" s="12" t="s">
        <v>49</v>
      </c>
      <c r="C323" s="12" t="s">
        <v>3372</v>
      </c>
      <c r="D323" s="13" t="s">
        <v>64</v>
      </c>
      <c r="E323" s="12" t="s">
        <v>65</v>
      </c>
      <c r="F323" s="15">
        <v>125.18</v>
      </c>
      <c r="G323" s="103"/>
      <c r="H323" s="103"/>
    </row>
    <row r="324" spans="1:8" ht="22.5" x14ac:dyDescent="0.2">
      <c r="A324" s="12" t="s">
        <v>896</v>
      </c>
      <c r="B324" s="12" t="s">
        <v>49</v>
      </c>
      <c r="C324" s="12" t="s">
        <v>3372</v>
      </c>
      <c r="D324" s="13" t="s">
        <v>897</v>
      </c>
      <c r="E324" s="12" t="s">
        <v>65</v>
      </c>
      <c r="F324" s="15">
        <v>81.819999999999993</v>
      </c>
      <c r="G324" s="103"/>
      <c r="H324" s="103"/>
    </row>
    <row r="325" spans="1:8" ht="22.5" x14ac:dyDescent="0.2">
      <c r="A325" s="12" t="s">
        <v>899</v>
      </c>
      <c r="B325" s="12" t="s">
        <v>49</v>
      </c>
      <c r="C325" s="12" t="s">
        <v>3372</v>
      </c>
      <c r="D325" s="13" t="s">
        <v>900</v>
      </c>
      <c r="E325" s="12" t="s">
        <v>65</v>
      </c>
      <c r="F325" s="15">
        <v>86.08</v>
      </c>
      <c r="G325" s="103"/>
      <c r="H325" s="103"/>
    </row>
    <row r="326" spans="1:8" ht="22.5" x14ac:dyDescent="0.2">
      <c r="A326" s="12" t="s">
        <v>3538</v>
      </c>
      <c r="B326" s="12" t="s">
        <v>49</v>
      </c>
      <c r="C326" s="12" t="s">
        <v>3372</v>
      </c>
      <c r="D326" s="13" t="s">
        <v>3537</v>
      </c>
      <c r="E326" s="12" t="s">
        <v>102</v>
      </c>
      <c r="F326" s="15">
        <v>722.02</v>
      </c>
      <c r="G326" s="103"/>
      <c r="H326" s="103"/>
    </row>
    <row r="327" spans="1:8" x14ac:dyDescent="0.2">
      <c r="A327" s="12" t="s">
        <v>3536</v>
      </c>
      <c r="B327" s="12" t="s">
        <v>49</v>
      </c>
      <c r="C327" s="12" t="s">
        <v>3372</v>
      </c>
      <c r="D327" s="13" t="s">
        <v>3535</v>
      </c>
      <c r="E327" s="12" t="s">
        <v>163</v>
      </c>
      <c r="F327" s="15">
        <v>11.25</v>
      </c>
      <c r="G327" s="103"/>
      <c r="H327" s="103"/>
    </row>
    <row r="328" spans="1:8" ht="45" x14ac:dyDescent="0.2">
      <c r="A328" s="12" t="s">
        <v>3580</v>
      </c>
      <c r="B328" s="12" t="s">
        <v>49</v>
      </c>
      <c r="C328" s="12" t="s">
        <v>3372</v>
      </c>
      <c r="D328" s="13" t="s">
        <v>3579</v>
      </c>
      <c r="E328" s="12" t="s">
        <v>102</v>
      </c>
      <c r="F328" s="15">
        <v>11.06</v>
      </c>
      <c r="G328" s="103" t="s">
        <v>3837</v>
      </c>
      <c r="H328" s="103" t="s">
        <v>3837</v>
      </c>
    </row>
    <row r="329" spans="1:8" ht="56.25" x14ac:dyDescent="0.2">
      <c r="A329" s="12" t="s">
        <v>3526</v>
      </c>
      <c r="B329" s="12" t="s">
        <v>49</v>
      </c>
      <c r="C329" s="12" t="s">
        <v>3372</v>
      </c>
      <c r="D329" s="13" t="s">
        <v>3525</v>
      </c>
      <c r="E329" s="12" t="s">
        <v>102</v>
      </c>
      <c r="F329" s="15">
        <v>6.11</v>
      </c>
      <c r="G329" s="103" t="s">
        <v>3837</v>
      </c>
      <c r="H329" s="103" t="s">
        <v>3837</v>
      </c>
    </row>
    <row r="330" spans="1:8" ht="22.5" x14ac:dyDescent="0.2">
      <c r="A330" s="12" t="s">
        <v>3662</v>
      </c>
      <c r="B330" s="12" t="s">
        <v>49</v>
      </c>
      <c r="C330" s="12" t="s">
        <v>3372</v>
      </c>
      <c r="D330" s="13" t="s">
        <v>3661</v>
      </c>
      <c r="E330" s="12" t="s">
        <v>3400</v>
      </c>
      <c r="F330" s="15">
        <v>1.5</v>
      </c>
      <c r="G330" s="103" t="s">
        <v>3837</v>
      </c>
      <c r="H330" s="103" t="s">
        <v>3837</v>
      </c>
    </row>
    <row r="331" spans="1:8" ht="22.5" x14ac:dyDescent="0.2">
      <c r="A331" s="12" t="s">
        <v>3660</v>
      </c>
      <c r="B331" s="12" t="s">
        <v>49</v>
      </c>
      <c r="C331" s="12" t="s">
        <v>3372</v>
      </c>
      <c r="D331" s="13" t="s">
        <v>3659</v>
      </c>
      <c r="E331" s="12" t="s">
        <v>3437</v>
      </c>
      <c r="F331" s="15">
        <v>0.44</v>
      </c>
      <c r="G331" s="103" t="s">
        <v>3837</v>
      </c>
      <c r="H331" s="103" t="s">
        <v>3837</v>
      </c>
    </row>
    <row r="332" spans="1:8" x14ac:dyDescent="0.2">
      <c r="A332" s="12" t="s">
        <v>3709</v>
      </c>
      <c r="B332" s="12" t="s">
        <v>49</v>
      </c>
      <c r="C332" s="12" t="s">
        <v>3372</v>
      </c>
      <c r="D332" s="13" t="s">
        <v>3708</v>
      </c>
      <c r="E332" s="12" t="s">
        <v>1705</v>
      </c>
      <c r="F332" s="15">
        <v>96.8</v>
      </c>
      <c r="G332" s="103" t="s">
        <v>3837</v>
      </c>
      <c r="H332" s="103" t="s">
        <v>3837</v>
      </c>
    </row>
    <row r="333" spans="1:8" x14ac:dyDescent="0.2">
      <c r="A333" s="12" t="s">
        <v>3711</v>
      </c>
      <c r="B333" s="12" t="s">
        <v>49</v>
      </c>
      <c r="C333" s="12" t="s">
        <v>3372</v>
      </c>
      <c r="D333" s="13" t="s">
        <v>3710</v>
      </c>
      <c r="E333" s="12" t="s">
        <v>1705</v>
      </c>
      <c r="F333" s="15">
        <v>25.26</v>
      </c>
      <c r="G333" s="103" t="s">
        <v>3837</v>
      </c>
      <c r="H333" s="103" t="s">
        <v>3837</v>
      </c>
    </row>
    <row r="334" spans="1:8" x14ac:dyDescent="0.2">
      <c r="A334" s="12" t="s">
        <v>3420</v>
      </c>
      <c r="B334" s="12" t="s">
        <v>49</v>
      </c>
      <c r="C334" s="12" t="s">
        <v>3372</v>
      </c>
      <c r="D334" s="13" t="s">
        <v>3419</v>
      </c>
      <c r="E334" s="12" t="s">
        <v>1705</v>
      </c>
      <c r="F334" s="15">
        <v>92.93</v>
      </c>
      <c r="G334" s="103" t="s">
        <v>3837</v>
      </c>
      <c r="H334" s="103" t="s">
        <v>3837</v>
      </c>
    </row>
    <row r="335" spans="1:8" x14ac:dyDescent="0.2">
      <c r="A335" s="12" t="s">
        <v>3381</v>
      </c>
      <c r="B335" s="12" t="s">
        <v>49</v>
      </c>
      <c r="C335" s="12" t="s">
        <v>3372</v>
      </c>
      <c r="D335" s="13" t="s">
        <v>3380</v>
      </c>
      <c r="E335" s="12" t="s">
        <v>1705</v>
      </c>
      <c r="F335" s="15">
        <v>105.61</v>
      </c>
      <c r="G335" s="103" t="s">
        <v>3837</v>
      </c>
      <c r="H335" s="103" t="s">
        <v>3837</v>
      </c>
    </row>
    <row r="336" spans="1:8" x14ac:dyDescent="0.2">
      <c r="A336" s="12" t="s">
        <v>3408</v>
      </c>
      <c r="B336" s="12" t="s">
        <v>49</v>
      </c>
      <c r="C336" s="12" t="s">
        <v>3372</v>
      </c>
      <c r="D336" s="13" t="s">
        <v>3407</v>
      </c>
      <c r="E336" s="12" t="s">
        <v>1705</v>
      </c>
      <c r="F336" s="15">
        <v>143.94</v>
      </c>
      <c r="G336" s="103" t="s">
        <v>3837</v>
      </c>
      <c r="H336" s="103" t="s">
        <v>3837</v>
      </c>
    </row>
    <row r="337" spans="1:8" x14ac:dyDescent="0.2">
      <c r="A337" s="12" t="s">
        <v>3685</v>
      </c>
      <c r="B337" s="12" t="s">
        <v>49</v>
      </c>
      <c r="C337" s="12" t="s">
        <v>3372</v>
      </c>
      <c r="D337" s="13" t="s">
        <v>3684</v>
      </c>
      <c r="E337" s="12" t="s">
        <v>65</v>
      </c>
      <c r="F337" s="15">
        <v>902.41</v>
      </c>
      <c r="G337" s="103" t="s">
        <v>3837</v>
      </c>
      <c r="H337" s="103" t="s">
        <v>3837</v>
      </c>
    </row>
    <row r="338" spans="1:8" ht="22.5" x14ac:dyDescent="0.2">
      <c r="A338" s="12" t="s">
        <v>3682</v>
      </c>
      <c r="B338" s="12" t="s">
        <v>49</v>
      </c>
      <c r="C338" s="12" t="s">
        <v>3372</v>
      </c>
      <c r="D338" s="13" t="s">
        <v>3681</v>
      </c>
      <c r="E338" s="12" t="s">
        <v>65</v>
      </c>
      <c r="F338" s="15">
        <v>301.07</v>
      </c>
      <c r="G338" s="103" t="s">
        <v>3837</v>
      </c>
      <c r="H338" s="103" t="s">
        <v>3837</v>
      </c>
    </row>
    <row r="339" spans="1:8" ht="22.5" x14ac:dyDescent="0.2">
      <c r="A339" s="12" t="s">
        <v>3680</v>
      </c>
      <c r="B339" s="12" t="s">
        <v>49</v>
      </c>
      <c r="C339" s="12" t="s">
        <v>3372</v>
      </c>
      <c r="D339" s="13" t="s">
        <v>3679</v>
      </c>
      <c r="E339" s="12" t="s">
        <v>65</v>
      </c>
      <c r="F339" s="15">
        <v>334.71</v>
      </c>
      <c r="G339" s="103" t="s">
        <v>3837</v>
      </c>
      <c r="H339" s="103" t="s">
        <v>3837</v>
      </c>
    </row>
    <row r="340" spans="1:8" ht="33.75" x14ac:dyDescent="0.2">
      <c r="A340" s="12" t="s">
        <v>3445</v>
      </c>
      <c r="B340" s="12" t="s">
        <v>49</v>
      </c>
      <c r="C340" s="12" t="s">
        <v>3372</v>
      </c>
      <c r="D340" s="13" t="s">
        <v>3444</v>
      </c>
      <c r="E340" s="12" t="s">
        <v>129</v>
      </c>
      <c r="F340" s="15">
        <v>2.5</v>
      </c>
      <c r="G340" s="103" t="s">
        <v>3837</v>
      </c>
      <c r="H340" s="103" t="s">
        <v>3837</v>
      </c>
    </row>
    <row r="341" spans="1:8" ht="33.75" x14ac:dyDescent="0.2">
      <c r="A341" s="12" t="s">
        <v>3462</v>
      </c>
      <c r="B341" s="12" t="s">
        <v>49</v>
      </c>
      <c r="C341" s="12" t="s">
        <v>3372</v>
      </c>
      <c r="D341" s="13" t="s">
        <v>3461</v>
      </c>
      <c r="E341" s="12" t="s">
        <v>129</v>
      </c>
      <c r="F341" s="15">
        <v>3.12</v>
      </c>
      <c r="G341" s="103" t="s">
        <v>3837</v>
      </c>
      <c r="H341" s="103" t="s">
        <v>3837</v>
      </c>
    </row>
    <row r="342" spans="1:8" ht="33.75" x14ac:dyDescent="0.2">
      <c r="A342" s="12" t="s">
        <v>1969</v>
      </c>
      <c r="B342" s="12" t="s">
        <v>49</v>
      </c>
      <c r="C342" s="12" t="s">
        <v>3372</v>
      </c>
      <c r="D342" s="13" t="s">
        <v>1970</v>
      </c>
      <c r="E342" s="12" t="s">
        <v>129</v>
      </c>
      <c r="F342" s="15">
        <v>5.0999999999999996</v>
      </c>
      <c r="G342" s="103" t="s">
        <v>3837</v>
      </c>
      <c r="H342" s="103" t="s">
        <v>3837</v>
      </c>
    </row>
    <row r="343" spans="1:8" ht="33.75" x14ac:dyDescent="0.2">
      <c r="A343" s="12" t="s">
        <v>1972</v>
      </c>
      <c r="B343" s="12" t="s">
        <v>49</v>
      </c>
      <c r="C343" s="12" t="s">
        <v>3372</v>
      </c>
      <c r="D343" s="13" t="s">
        <v>1973</v>
      </c>
      <c r="E343" s="12" t="s">
        <v>129</v>
      </c>
      <c r="F343" s="15">
        <v>5.86</v>
      </c>
      <c r="G343" s="103" t="s">
        <v>3837</v>
      </c>
      <c r="H343" s="103" t="s">
        <v>3837</v>
      </c>
    </row>
    <row r="344" spans="1:8" ht="33.75" x14ac:dyDescent="0.2">
      <c r="A344" s="12" t="s">
        <v>1966</v>
      </c>
      <c r="B344" s="12" t="s">
        <v>49</v>
      </c>
      <c r="C344" s="12" t="s">
        <v>3372</v>
      </c>
      <c r="D344" s="13" t="s">
        <v>1967</v>
      </c>
      <c r="E344" s="12" t="s">
        <v>129</v>
      </c>
      <c r="F344" s="15">
        <v>5.98</v>
      </c>
      <c r="G344" s="103" t="s">
        <v>3837</v>
      </c>
      <c r="H344" s="103" t="s">
        <v>3837</v>
      </c>
    </row>
    <row r="345" spans="1:8" ht="22.5" x14ac:dyDescent="0.2">
      <c r="A345" s="12" t="s">
        <v>3570</v>
      </c>
      <c r="B345" s="12" t="s">
        <v>49</v>
      </c>
      <c r="C345" s="12" t="s">
        <v>3372</v>
      </c>
      <c r="D345" s="13" t="s">
        <v>3569</v>
      </c>
      <c r="E345" s="12" t="s">
        <v>3400</v>
      </c>
      <c r="F345" s="15">
        <v>9.1</v>
      </c>
      <c r="G345" s="103" t="s">
        <v>3837</v>
      </c>
      <c r="H345" s="103" t="s">
        <v>3837</v>
      </c>
    </row>
    <row r="346" spans="1:8" ht="22.5" x14ac:dyDescent="0.2">
      <c r="A346" s="12" t="s">
        <v>3568</v>
      </c>
      <c r="B346" s="12" t="s">
        <v>49</v>
      </c>
      <c r="C346" s="12" t="s">
        <v>3372</v>
      </c>
      <c r="D346" s="13" t="s">
        <v>3567</v>
      </c>
      <c r="E346" s="12" t="s">
        <v>3437</v>
      </c>
      <c r="F346" s="15">
        <v>0.52</v>
      </c>
      <c r="G346" s="103" t="s">
        <v>3837</v>
      </c>
      <c r="H346" s="103" t="s">
        <v>3837</v>
      </c>
    </row>
    <row r="347" spans="1:8" x14ac:dyDescent="0.2">
      <c r="A347" s="12" t="s">
        <v>1703</v>
      </c>
      <c r="B347" s="12" t="s">
        <v>49</v>
      </c>
      <c r="C347" s="12" t="s">
        <v>3372</v>
      </c>
      <c r="D347" s="13" t="s">
        <v>1704</v>
      </c>
      <c r="E347" s="12" t="s">
        <v>1705</v>
      </c>
      <c r="F347" s="15">
        <v>110.31</v>
      </c>
      <c r="G347" s="103" t="s">
        <v>3837</v>
      </c>
      <c r="H347" s="103" t="s">
        <v>3837</v>
      </c>
    </row>
    <row r="348" spans="1:8" ht="22.5" x14ac:dyDescent="0.2">
      <c r="A348" s="12" t="s">
        <v>3707</v>
      </c>
      <c r="B348" s="12" t="s">
        <v>49</v>
      </c>
      <c r="C348" s="12" t="s">
        <v>3372</v>
      </c>
      <c r="D348" s="13" t="s">
        <v>3706</v>
      </c>
      <c r="E348" s="12" t="s">
        <v>3400</v>
      </c>
      <c r="F348" s="15">
        <v>20.190000000000001</v>
      </c>
      <c r="G348" s="103" t="s">
        <v>3837</v>
      </c>
      <c r="H348" s="103" t="s">
        <v>3837</v>
      </c>
    </row>
    <row r="349" spans="1:8" ht="22.5" x14ac:dyDescent="0.2">
      <c r="A349" s="12" t="s">
        <v>3705</v>
      </c>
      <c r="B349" s="12" t="s">
        <v>49</v>
      </c>
      <c r="C349" s="12" t="s">
        <v>3372</v>
      </c>
      <c r="D349" s="13" t="s">
        <v>3704</v>
      </c>
      <c r="E349" s="12" t="s">
        <v>3437</v>
      </c>
      <c r="F349" s="15">
        <v>18.239999999999998</v>
      </c>
      <c r="G349" s="103" t="s">
        <v>3837</v>
      </c>
      <c r="H349" s="103" t="s">
        <v>3837</v>
      </c>
    </row>
    <row r="350" spans="1:8" ht="45" x14ac:dyDescent="0.2">
      <c r="A350" s="12" t="s">
        <v>691</v>
      </c>
      <c r="B350" s="12" t="s">
        <v>49</v>
      </c>
      <c r="C350" s="12" t="s">
        <v>3372</v>
      </c>
      <c r="D350" s="13" t="s">
        <v>692</v>
      </c>
      <c r="E350" s="12" t="s">
        <v>129</v>
      </c>
      <c r="F350" s="15">
        <v>39.200000000000003</v>
      </c>
      <c r="G350" s="103"/>
      <c r="H350" s="103"/>
    </row>
    <row r="351" spans="1:8" ht="45" x14ac:dyDescent="0.2">
      <c r="A351" s="12" t="s">
        <v>688</v>
      </c>
      <c r="B351" s="12" t="s">
        <v>49</v>
      </c>
      <c r="C351" s="12" t="s">
        <v>3372</v>
      </c>
      <c r="D351" s="13" t="s">
        <v>689</v>
      </c>
      <c r="E351" s="12" t="s">
        <v>129</v>
      </c>
      <c r="F351" s="15">
        <v>27.86</v>
      </c>
      <c r="G351" s="103"/>
      <c r="H351" s="103"/>
    </row>
    <row r="352" spans="1:8" ht="33.75" x14ac:dyDescent="0.2">
      <c r="A352" s="12" t="s">
        <v>685</v>
      </c>
      <c r="B352" s="12" t="s">
        <v>49</v>
      </c>
      <c r="C352" s="12" t="s">
        <v>3372</v>
      </c>
      <c r="D352" s="13" t="s">
        <v>686</v>
      </c>
      <c r="E352" s="12" t="s">
        <v>129</v>
      </c>
      <c r="F352" s="15">
        <v>31.87</v>
      </c>
      <c r="G352" s="103"/>
      <c r="H352" s="103"/>
    </row>
    <row r="353" spans="1:8" ht="33.75" x14ac:dyDescent="0.2">
      <c r="A353" s="12" t="s">
        <v>679</v>
      </c>
      <c r="B353" s="12" t="s">
        <v>49</v>
      </c>
      <c r="C353" s="12" t="s">
        <v>3372</v>
      </c>
      <c r="D353" s="13" t="s">
        <v>680</v>
      </c>
      <c r="E353" s="12" t="s">
        <v>129</v>
      </c>
      <c r="F353" s="15">
        <v>40.42</v>
      </c>
      <c r="G353" s="103"/>
      <c r="H353" s="103"/>
    </row>
    <row r="354" spans="1:8" ht="45" x14ac:dyDescent="0.2">
      <c r="A354" s="12" t="s">
        <v>977</v>
      </c>
      <c r="B354" s="12" t="s">
        <v>49</v>
      </c>
      <c r="C354" s="12" t="s">
        <v>3372</v>
      </c>
      <c r="D354" s="13" t="s">
        <v>978</v>
      </c>
      <c r="E354" s="12" t="s">
        <v>129</v>
      </c>
      <c r="F354" s="15">
        <v>42.44</v>
      </c>
      <c r="G354" s="103"/>
      <c r="H354" s="103"/>
    </row>
    <row r="355" spans="1:8" ht="45" x14ac:dyDescent="0.2">
      <c r="A355" s="12" t="s">
        <v>980</v>
      </c>
      <c r="B355" s="12" t="s">
        <v>49</v>
      </c>
      <c r="C355" s="12" t="s">
        <v>3372</v>
      </c>
      <c r="D355" s="13" t="s">
        <v>981</v>
      </c>
      <c r="E355" s="12" t="s">
        <v>129</v>
      </c>
      <c r="F355" s="15">
        <v>64.599999999999994</v>
      </c>
      <c r="G355" s="103"/>
      <c r="H355" s="103"/>
    </row>
    <row r="356" spans="1:8" ht="33.75" x14ac:dyDescent="0.2">
      <c r="A356" s="12" t="s">
        <v>983</v>
      </c>
      <c r="B356" s="12" t="s">
        <v>49</v>
      </c>
      <c r="C356" s="12" t="s">
        <v>3372</v>
      </c>
      <c r="D356" s="13" t="s">
        <v>984</v>
      </c>
      <c r="E356" s="12" t="s">
        <v>129</v>
      </c>
      <c r="F356" s="15">
        <v>86.42</v>
      </c>
      <c r="G356" s="103"/>
      <c r="H356" s="103"/>
    </row>
    <row r="357" spans="1:8" ht="45" x14ac:dyDescent="0.2">
      <c r="A357" s="12" t="s">
        <v>1039</v>
      </c>
      <c r="B357" s="12" t="s">
        <v>49</v>
      </c>
      <c r="C357" s="12" t="s">
        <v>3372</v>
      </c>
      <c r="D357" s="13" t="s">
        <v>1040</v>
      </c>
      <c r="E357" s="12" t="s">
        <v>129</v>
      </c>
      <c r="F357" s="15">
        <v>51.94</v>
      </c>
      <c r="G357" s="103"/>
      <c r="H357" s="103"/>
    </row>
    <row r="358" spans="1:8" ht="45" x14ac:dyDescent="0.2">
      <c r="A358" s="12" t="s">
        <v>1042</v>
      </c>
      <c r="B358" s="12" t="s">
        <v>49</v>
      </c>
      <c r="C358" s="12" t="s">
        <v>3372</v>
      </c>
      <c r="D358" s="13" t="s">
        <v>1043</v>
      </c>
      <c r="E358" s="12" t="s">
        <v>129</v>
      </c>
      <c r="F358" s="15">
        <v>77.92</v>
      </c>
      <c r="G358" s="103"/>
      <c r="H358" s="103"/>
    </row>
    <row r="359" spans="1:8" ht="45" x14ac:dyDescent="0.2">
      <c r="A359" s="12" t="s">
        <v>998</v>
      </c>
      <c r="B359" s="12" t="s">
        <v>49</v>
      </c>
      <c r="C359" s="12" t="s">
        <v>3372</v>
      </c>
      <c r="D359" s="13" t="s">
        <v>999</v>
      </c>
      <c r="E359" s="12" t="s">
        <v>129</v>
      </c>
      <c r="F359" s="15">
        <v>37.46</v>
      </c>
      <c r="G359" s="103"/>
      <c r="H359" s="103"/>
    </row>
    <row r="360" spans="1:8" ht="45" x14ac:dyDescent="0.2">
      <c r="A360" s="12" t="s">
        <v>1001</v>
      </c>
      <c r="B360" s="12" t="s">
        <v>49</v>
      </c>
      <c r="C360" s="12" t="s">
        <v>3372</v>
      </c>
      <c r="D360" s="13" t="s">
        <v>1002</v>
      </c>
      <c r="E360" s="12" t="s">
        <v>129</v>
      </c>
      <c r="F360" s="15">
        <v>62.7</v>
      </c>
      <c r="G360" s="103"/>
      <c r="H360" s="103"/>
    </row>
    <row r="361" spans="1:8" ht="33.75" x14ac:dyDescent="0.2">
      <c r="A361" s="12" t="s">
        <v>1047</v>
      </c>
      <c r="B361" s="12" t="s">
        <v>49</v>
      </c>
      <c r="C361" s="12" t="s">
        <v>3372</v>
      </c>
      <c r="D361" s="13" t="s">
        <v>1048</v>
      </c>
      <c r="E361" s="12" t="s">
        <v>129</v>
      </c>
      <c r="F361" s="15">
        <v>68.599999999999994</v>
      </c>
      <c r="G361" s="103"/>
      <c r="H361" s="103"/>
    </row>
    <row r="362" spans="1:8" ht="22.5" x14ac:dyDescent="0.2">
      <c r="A362" s="12" t="s">
        <v>1430</v>
      </c>
      <c r="B362" s="12" t="s">
        <v>49</v>
      </c>
      <c r="C362" s="12" t="s">
        <v>3372</v>
      </c>
      <c r="D362" s="13" t="s">
        <v>1431</v>
      </c>
      <c r="E362" s="12" t="s">
        <v>129</v>
      </c>
      <c r="F362" s="15">
        <v>7.26</v>
      </c>
      <c r="G362" s="103" t="s">
        <v>3837</v>
      </c>
      <c r="H362" s="103" t="s">
        <v>3837</v>
      </c>
    </row>
    <row r="363" spans="1:8" ht="22.5" x14ac:dyDescent="0.2">
      <c r="A363" s="12" t="s">
        <v>1427</v>
      </c>
      <c r="B363" s="12" t="s">
        <v>49</v>
      </c>
      <c r="C363" s="12" t="s">
        <v>3372</v>
      </c>
      <c r="D363" s="13" t="s">
        <v>1428</v>
      </c>
      <c r="E363" s="12" t="s">
        <v>129</v>
      </c>
      <c r="F363" s="15">
        <v>8.0399999999999991</v>
      </c>
      <c r="G363" s="103" t="s">
        <v>3837</v>
      </c>
      <c r="H363" s="103" t="s">
        <v>3837</v>
      </c>
    </row>
    <row r="364" spans="1:8" ht="22.5" x14ac:dyDescent="0.2">
      <c r="A364" s="12" t="s">
        <v>1424</v>
      </c>
      <c r="B364" s="12" t="s">
        <v>49</v>
      </c>
      <c r="C364" s="12" t="s">
        <v>3372</v>
      </c>
      <c r="D364" s="13" t="s">
        <v>1425</v>
      </c>
      <c r="E364" s="12" t="s">
        <v>129</v>
      </c>
      <c r="F364" s="15">
        <v>10.33</v>
      </c>
      <c r="G364" s="103" t="s">
        <v>3837</v>
      </c>
      <c r="H364" s="103" t="s">
        <v>3837</v>
      </c>
    </row>
    <row r="365" spans="1:8" ht="22.5" x14ac:dyDescent="0.2">
      <c r="A365" s="12" t="s">
        <v>3422</v>
      </c>
      <c r="B365" s="12" t="s">
        <v>49</v>
      </c>
      <c r="C365" s="12" t="s">
        <v>3372</v>
      </c>
      <c r="D365" s="13" t="s">
        <v>3421</v>
      </c>
      <c r="E365" s="12" t="s">
        <v>129</v>
      </c>
      <c r="F365" s="15">
        <v>13</v>
      </c>
      <c r="G365" s="103" t="s">
        <v>3837</v>
      </c>
      <c r="H365" s="103" t="s">
        <v>3837</v>
      </c>
    </row>
    <row r="366" spans="1:8" ht="22.5" x14ac:dyDescent="0.2">
      <c r="A366" s="12" t="s">
        <v>1298</v>
      </c>
      <c r="B366" s="12" t="s">
        <v>49</v>
      </c>
      <c r="C366" s="12" t="s">
        <v>3372</v>
      </c>
      <c r="D366" s="13" t="s">
        <v>1299</v>
      </c>
      <c r="E366" s="12" t="s">
        <v>129</v>
      </c>
      <c r="F366" s="15">
        <v>2.63</v>
      </c>
      <c r="G366" s="103"/>
      <c r="H366" s="103"/>
    </row>
    <row r="367" spans="1:8" ht="22.5" x14ac:dyDescent="0.2">
      <c r="A367" s="12" t="s">
        <v>1301</v>
      </c>
      <c r="B367" s="12" t="s">
        <v>49</v>
      </c>
      <c r="C367" s="12" t="s">
        <v>3372</v>
      </c>
      <c r="D367" s="13" t="s">
        <v>1302</v>
      </c>
      <c r="E367" s="12" t="s">
        <v>129</v>
      </c>
      <c r="F367" s="15">
        <v>3.84</v>
      </c>
      <c r="G367" s="103"/>
      <c r="H367" s="103"/>
    </row>
    <row r="368" spans="1:8" ht="22.5" x14ac:dyDescent="0.2">
      <c r="A368" s="12" t="s">
        <v>1399</v>
      </c>
      <c r="B368" s="12" t="s">
        <v>49</v>
      </c>
      <c r="C368" s="12" t="s">
        <v>3372</v>
      </c>
      <c r="D368" s="13" t="s">
        <v>1400</v>
      </c>
      <c r="E368" s="12" t="s">
        <v>129</v>
      </c>
      <c r="F368" s="15">
        <v>6.29</v>
      </c>
      <c r="G368" s="103"/>
      <c r="H368" s="103"/>
    </row>
    <row r="369" spans="1:8" ht="22.5" x14ac:dyDescent="0.2">
      <c r="A369" s="12" t="s">
        <v>1316</v>
      </c>
      <c r="B369" s="12" t="s">
        <v>49</v>
      </c>
      <c r="C369" s="12" t="s">
        <v>3372</v>
      </c>
      <c r="D369" s="13" t="s">
        <v>1317</v>
      </c>
      <c r="E369" s="12" t="s">
        <v>129</v>
      </c>
      <c r="F369" s="15">
        <v>7.17</v>
      </c>
      <c r="G369" s="103"/>
      <c r="H369" s="103"/>
    </row>
    <row r="370" spans="1:8" ht="22.5" x14ac:dyDescent="0.2">
      <c r="A370" s="12" t="s">
        <v>1402</v>
      </c>
      <c r="B370" s="12" t="s">
        <v>49</v>
      </c>
      <c r="C370" s="12" t="s">
        <v>3372</v>
      </c>
      <c r="D370" s="13" t="s">
        <v>1403</v>
      </c>
      <c r="E370" s="12" t="s">
        <v>129</v>
      </c>
      <c r="F370" s="15">
        <v>8.6199999999999992</v>
      </c>
      <c r="G370" s="103"/>
      <c r="H370" s="103"/>
    </row>
    <row r="371" spans="1:8" ht="22.5" x14ac:dyDescent="0.2">
      <c r="A371" s="12" t="s">
        <v>1313</v>
      </c>
      <c r="B371" s="12" t="s">
        <v>49</v>
      </c>
      <c r="C371" s="12" t="s">
        <v>3372</v>
      </c>
      <c r="D371" s="13" t="s">
        <v>1314</v>
      </c>
      <c r="E371" s="12" t="s">
        <v>129</v>
      </c>
      <c r="F371" s="15">
        <v>9.68</v>
      </c>
      <c r="G371" s="103"/>
      <c r="H371" s="103"/>
    </row>
    <row r="372" spans="1:8" ht="22.5" x14ac:dyDescent="0.2">
      <c r="A372" s="12" t="s">
        <v>1310</v>
      </c>
      <c r="B372" s="12" t="s">
        <v>49</v>
      </c>
      <c r="C372" s="12" t="s">
        <v>3372</v>
      </c>
      <c r="D372" s="13" t="s">
        <v>1311</v>
      </c>
      <c r="E372" s="12" t="s">
        <v>129</v>
      </c>
      <c r="F372" s="15">
        <v>15.23</v>
      </c>
      <c r="G372" s="103"/>
      <c r="H372" s="103"/>
    </row>
    <row r="373" spans="1:8" ht="22.5" x14ac:dyDescent="0.2">
      <c r="A373" s="12" t="s">
        <v>1307</v>
      </c>
      <c r="B373" s="12" t="s">
        <v>49</v>
      </c>
      <c r="C373" s="12" t="s">
        <v>3372</v>
      </c>
      <c r="D373" s="13" t="s">
        <v>1308</v>
      </c>
      <c r="E373" s="12" t="s">
        <v>129</v>
      </c>
      <c r="F373" s="15">
        <v>23.22</v>
      </c>
      <c r="G373" s="103"/>
      <c r="H373" s="103"/>
    </row>
    <row r="374" spans="1:8" ht="22.5" x14ac:dyDescent="0.2">
      <c r="A374" s="12" t="s">
        <v>3455</v>
      </c>
      <c r="B374" s="12" t="s">
        <v>49</v>
      </c>
      <c r="C374" s="12" t="s">
        <v>3372</v>
      </c>
      <c r="D374" s="13" t="s">
        <v>3454</v>
      </c>
      <c r="E374" s="12" t="s">
        <v>65</v>
      </c>
      <c r="F374" s="15">
        <v>24.14</v>
      </c>
      <c r="G374" s="103" t="s">
        <v>3837</v>
      </c>
      <c r="H374" s="103" t="s">
        <v>3837</v>
      </c>
    </row>
    <row r="375" spans="1:8" ht="22.5" x14ac:dyDescent="0.2">
      <c r="A375" s="12" t="s">
        <v>3457</v>
      </c>
      <c r="B375" s="12" t="s">
        <v>49</v>
      </c>
      <c r="C375" s="12" t="s">
        <v>3372</v>
      </c>
      <c r="D375" s="13" t="s">
        <v>3456</v>
      </c>
      <c r="E375" s="12" t="s">
        <v>65</v>
      </c>
      <c r="F375" s="15">
        <v>12.79</v>
      </c>
      <c r="G375" s="103" t="s">
        <v>3837</v>
      </c>
      <c r="H375" s="103" t="s">
        <v>3837</v>
      </c>
    </row>
    <row r="376" spans="1:8" ht="22.5" x14ac:dyDescent="0.2">
      <c r="A376" s="12" t="s">
        <v>3459</v>
      </c>
      <c r="B376" s="12" t="s">
        <v>49</v>
      </c>
      <c r="C376" s="12" t="s">
        <v>3372</v>
      </c>
      <c r="D376" s="13" t="s">
        <v>3458</v>
      </c>
      <c r="E376" s="12" t="s">
        <v>65</v>
      </c>
      <c r="F376" s="15">
        <v>8.5399999999999991</v>
      </c>
      <c r="G376" s="103" t="s">
        <v>3837</v>
      </c>
      <c r="H376" s="103" t="s">
        <v>3837</v>
      </c>
    </row>
    <row r="377" spans="1:8" ht="22.5" x14ac:dyDescent="0.2">
      <c r="A377" s="12" t="s">
        <v>3480</v>
      </c>
      <c r="B377" s="12" t="s">
        <v>49</v>
      </c>
      <c r="C377" s="12" t="s">
        <v>3372</v>
      </c>
      <c r="D377" s="13" t="s">
        <v>3479</v>
      </c>
      <c r="E377" s="12" t="s">
        <v>65</v>
      </c>
      <c r="F377" s="15">
        <v>29.54</v>
      </c>
      <c r="G377" s="103" t="s">
        <v>3837</v>
      </c>
      <c r="H377" s="103" t="s">
        <v>3837</v>
      </c>
    </row>
    <row r="378" spans="1:8" ht="22.5" x14ac:dyDescent="0.2">
      <c r="A378" s="12" t="s">
        <v>3476</v>
      </c>
      <c r="B378" s="12" t="s">
        <v>49</v>
      </c>
      <c r="C378" s="12" t="s">
        <v>3372</v>
      </c>
      <c r="D378" s="13" t="s">
        <v>3475</v>
      </c>
      <c r="E378" s="12" t="s">
        <v>65</v>
      </c>
      <c r="F378" s="15">
        <v>11.6</v>
      </c>
      <c r="G378" s="103" t="s">
        <v>3837</v>
      </c>
      <c r="H378" s="103" t="s">
        <v>3837</v>
      </c>
    </row>
    <row r="379" spans="1:8" ht="22.5" x14ac:dyDescent="0.2">
      <c r="A379" s="12" t="s">
        <v>3478</v>
      </c>
      <c r="B379" s="12" t="s">
        <v>49</v>
      </c>
      <c r="C379" s="12" t="s">
        <v>3372</v>
      </c>
      <c r="D379" s="13" t="s">
        <v>3477</v>
      </c>
      <c r="E379" s="12" t="s">
        <v>65</v>
      </c>
      <c r="F379" s="15">
        <v>12.35</v>
      </c>
      <c r="G379" s="103"/>
      <c r="H379" s="103"/>
    </row>
    <row r="380" spans="1:8" ht="22.5" x14ac:dyDescent="0.2">
      <c r="A380" s="12" t="s">
        <v>3474</v>
      </c>
      <c r="B380" s="12" t="s">
        <v>49</v>
      </c>
      <c r="C380" s="12" t="s">
        <v>3372</v>
      </c>
      <c r="D380" s="13" t="s">
        <v>3473</v>
      </c>
      <c r="E380" s="12" t="s">
        <v>65</v>
      </c>
      <c r="F380" s="15">
        <v>9.7200000000000006</v>
      </c>
      <c r="G380" s="103"/>
      <c r="H380" s="103"/>
    </row>
    <row r="381" spans="1:8" ht="22.5" x14ac:dyDescent="0.2">
      <c r="A381" s="12" t="s">
        <v>3504</v>
      </c>
      <c r="B381" s="12" t="s">
        <v>49</v>
      </c>
      <c r="C381" s="12" t="s">
        <v>3372</v>
      </c>
      <c r="D381" s="13" t="s">
        <v>3503</v>
      </c>
      <c r="E381" s="12" t="s">
        <v>65</v>
      </c>
      <c r="F381" s="15">
        <v>22.09</v>
      </c>
      <c r="G381" s="103"/>
      <c r="H381" s="103"/>
    </row>
    <row r="382" spans="1:8" ht="22.5" x14ac:dyDescent="0.2">
      <c r="A382" s="12" t="s">
        <v>3498</v>
      </c>
      <c r="B382" s="12" t="s">
        <v>49</v>
      </c>
      <c r="C382" s="12" t="s">
        <v>3372</v>
      </c>
      <c r="D382" s="13" t="s">
        <v>3497</v>
      </c>
      <c r="E382" s="12" t="s">
        <v>65</v>
      </c>
      <c r="F382" s="15">
        <v>27.36</v>
      </c>
      <c r="G382" s="103"/>
      <c r="H382" s="103"/>
    </row>
    <row r="383" spans="1:8" ht="22.5" x14ac:dyDescent="0.2">
      <c r="A383" s="12" t="s">
        <v>3502</v>
      </c>
      <c r="B383" s="12" t="s">
        <v>49</v>
      </c>
      <c r="C383" s="12" t="s">
        <v>3372</v>
      </c>
      <c r="D383" s="13" t="s">
        <v>3501</v>
      </c>
      <c r="E383" s="12" t="s">
        <v>65</v>
      </c>
      <c r="F383" s="15">
        <v>34.94</v>
      </c>
      <c r="G383" s="103"/>
      <c r="H383" s="103"/>
    </row>
    <row r="384" spans="1:8" ht="22.5" x14ac:dyDescent="0.2">
      <c r="A384" s="12" t="s">
        <v>3500</v>
      </c>
      <c r="B384" s="12" t="s">
        <v>49</v>
      </c>
      <c r="C384" s="12" t="s">
        <v>3372</v>
      </c>
      <c r="D384" s="13" t="s">
        <v>3499</v>
      </c>
      <c r="E384" s="12" t="s">
        <v>65</v>
      </c>
      <c r="F384" s="15">
        <v>47.79</v>
      </c>
      <c r="G384" s="103"/>
      <c r="H384" s="103"/>
    </row>
    <row r="385" spans="1:8" ht="22.5" x14ac:dyDescent="0.2">
      <c r="A385" s="12" t="s">
        <v>3486</v>
      </c>
      <c r="B385" s="12" t="s">
        <v>49</v>
      </c>
      <c r="C385" s="12" t="s">
        <v>3372</v>
      </c>
      <c r="D385" s="13" t="s">
        <v>3485</v>
      </c>
      <c r="E385" s="12" t="s">
        <v>65</v>
      </c>
      <c r="F385" s="15">
        <v>34.22</v>
      </c>
      <c r="G385" s="103"/>
      <c r="H385" s="103"/>
    </row>
    <row r="386" spans="1:8" ht="22.5" x14ac:dyDescent="0.2">
      <c r="A386" s="12" t="s">
        <v>3482</v>
      </c>
      <c r="B386" s="12" t="s">
        <v>49</v>
      </c>
      <c r="C386" s="12" t="s">
        <v>3372</v>
      </c>
      <c r="D386" s="13" t="s">
        <v>3481</v>
      </c>
      <c r="E386" s="12" t="s">
        <v>65</v>
      </c>
      <c r="F386" s="15">
        <v>36.119999999999997</v>
      </c>
      <c r="G386" s="103"/>
      <c r="H386" s="103"/>
    </row>
    <row r="387" spans="1:8" ht="22.5" x14ac:dyDescent="0.2">
      <c r="A387" s="12" t="s">
        <v>3488</v>
      </c>
      <c r="B387" s="12" t="s">
        <v>49</v>
      </c>
      <c r="C387" s="12" t="s">
        <v>3372</v>
      </c>
      <c r="D387" s="13" t="s">
        <v>3487</v>
      </c>
      <c r="E387" s="12" t="s">
        <v>65</v>
      </c>
      <c r="F387" s="15">
        <v>26.38</v>
      </c>
      <c r="G387" s="103"/>
      <c r="H387" s="103"/>
    </row>
    <row r="388" spans="1:8" ht="22.5" x14ac:dyDescent="0.2">
      <c r="A388" s="12" t="s">
        <v>3484</v>
      </c>
      <c r="B388" s="12" t="s">
        <v>49</v>
      </c>
      <c r="C388" s="12" t="s">
        <v>3372</v>
      </c>
      <c r="D388" s="13" t="s">
        <v>3483</v>
      </c>
      <c r="E388" s="12" t="s">
        <v>65</v>
      </c>
      <c r="F388" s="15">
        <v>28.28</v>
      </c>
      <c r="G388" s="103"/>
      <c r="H388" s="103"/>
    </row>
    <row r="389" spans="1:8" ht="22.5" x14ac:dyDescent="0.2">
      <c r="A389" s="12" t="s">
        <v>3492</v>
      </c>
      <c r="B389" s="12" t="s">
        <v>49</v>
      </c>
      <c r="C389" s="12" t="s">
        <v>3372</v>
      </c>
      <c r="D389" s="13" t="s">
        <v>3491</v>
      </c>
      <c r="E389" s="12" t="s">
        <v>65</v>
      </c>
      <c r="F389" s="15">
        <v>16.59</v>
      </c>
      <c r="G389" s="103"/>
      <c r="H389" s="103"/>
    </row>
    <row r="390" spans="1:8" ht="22.5" x14ac:dyDescent="0.2">
      <c r="A390" s="12" t="s">
        <v>3490</v>
      </c>
      <c r="B390" s="12" t="s">
        <v>49</v>
      </c>
      <c r="C390" s="12" t="s">
        <v>3372</v>
      </c>
      <c r="D390" s="13" t="s">
        <v>3489</v>
      </c>
      <c r="E390" s="12" t="s">
        <v>65</v>
      </c>
      <c r="F390" s="15">
        <v>23.33</v>
      </c>
      <c r="G390" s="103"/>
      <c r="H390" s="103"/>
    </row>
    <row r="391" spans="1:8" ht="22.5" x14ac:dyDescent="0.2">
      <c r="A391" s="12" t="s">
        <v>3496</v>
      </c>
      <c r="B391" s="12" t="s">
        <v>49</v>
      </c>
      <c r="C391" s="12" t="s">
        <v>3372</v>
      </c>
      <c r="D391" s="13" t="s">
        <v>3495</v>
      </c>
      <c r="E391" s="12" t="s">
        <v>65</v>
      </c>
      <c r="F391" s="15">
        <v>44.71</v>
      </c>
      <c r="G391" s="103"/>
      <c r="H391" s="103"/>
    </row>
    <row r="392" spans="1:8" ht="22.5" x14ac:dyDescent="0.2">
      <c r="A392" s="12" t="s">
        <v>3494</v>
      </c>
      <c r="B392" s="12" t="s">
        <v>49</v>
      </c>
      <c r="C392" s="12" t="s">
        <v>3372</v>
      </c>
      <c r="D392" s="13" t="s">
        <v>3493</v>
      </c>
      <c r="E392" s="12" t="s">
        <v>65</v>
      </c>
      <c r="F392" s="15">
        <v>51.45</v>
      </c>
      <c r="G392" s="103"/>
      <c r="H392" s="103"/>
    </row>
    <row r="393" spans="1:8" ht="22.5" x14ac:dyDescent="0.2">
      <c r="A393" s="12" t="s">
        <v>3608</v>
      </c>
      <c r="B393" s="12" t="s">
        <v>49</v>
      </c>
      <c r="C393" s="12" t="s">
        <v>3372</v>
      </c>
      <c r="D393" s="13" t="s">
        <v>3607</v>
      </c>
      <c r="E393" s="12" t="s">
        <v>65</v>
      </c>
      <c r="F393" s="15">
        <v>48.8</v>
      </c>
      <c r="G393" s="103"/>
      <c r="H393" s="103"/>
    </row>
    <row r="394" spans="1:8" ht="22.5" x14ac:dyDescent="0.2">
      <c r="A394" s="12" t="s">
        <v>662</v>
      </c>
      <c r="B394" s="12" t="s">
        <v>49</v>
      </c>
      <c r="C394" s="12" t="s">
        <v>3372</v>
      </c>
      <c r="D394" s="13" t="s">
        <v>663</v>
      </c>
      <c r="E394" s="12" t="s">
        <v>65</v>
      </c>
      <c r="F394" s="15">
        <v>48.78</v>
      </c>
      <c r="G394" s="103"/>
      <c r="H394" s="103"/>
    </row>
    <row r="395" spans="1:8" ht="22.5" x14ac:dyDescent="0.2">
      <c r="A395" s="12" t="s">
        <v>3594</v>
      </c>
      <c r="B395" s="12" t="s">
        <v>49</v>
      </c>
      <c r="C395" s="12" t="s">
        <v>3372</v>
      </c>
      <c r="D395" s="13" t="s">
        <v>3593</v>
      </c>
      <c r="E395" s="12" t="s">
        <v>65</v>
      </c>
      <c r="F395" s="15">
        <v>86.57</v>
      </c>
      <c r="G395" s="103"/>
      <c r="H395" s="103"/>
    </row>
    <row r="396" spans="1:8" ht="33.75" x14ac:dyDescent="0.2">
      <c r="A396" s="12" t="s">
        <v>1957</v>
      </c>
      <c r="B396" s="12" t="s">
        <v>49</v>
      </c>
      <c r="C396" s="12" t="s">
        <v>3372</v>
      </c>
      <c r="D396" s="13" t="s">
        <v>1958</v>
      </c>
      <c r="E396" s="12" t="s">
        <v>129</v>
      </c>
      <c r="F396" s="15">
        <v>101.29</v>
      </c>
      <c r="G396" s="103"/>
      <c r="H396" s="103"/>
    </row>
    <row r="397" spans="1:8" ht="33.75" x14ac:dyDescent="0.2">
      <c r="A397" s="12" t="s">
        <v>1960</v>
      </c>
      <c r="B397" s="12" t="s">
        <v>49</v>
      </c>
      <c r="C397" s="12" t="s">
        <v>3372</v>
      </c>
      <c r="D397" s="13" t="s">
        <v>1961</v>
      </c>
      <c r="E397" s="12" t="s">
        <v>129</v>
      </c>
      <c r="F397" s="15">
        <v>124.82</v>
      </c>
      <c r="G397" s="103"/>
      <c r="H397" s="103"/>
    </row>
    <row r="398" spans="1:8" ht="33.75" x14ac:dyDescent="0.2">
      <c r="A398" s="12" t="s">
        <v>1963</v>
      </c>
      <c r="B398" s="12" t="s">
        <v>49</v>
      </c>
      <c r="C398" s="12" t="s">
        <v>3372</v>
      </c>
      <c r="D398" s="13" t="s">
        <v>1964</v>
      </c>
      <c r="E398" s="12" t="s">
        <v>129</v>
      </c>
      <c r="F398" s="15">
        <v>165.8</v>
      </c>
      <c r="G398" s="103"/>
      <c r="H398" s="103"/>
    </row>
    <row r="399" spans="1:8" ht="22.5" x14ac:dyDescent="0.2">
      <c r="A399" s="12" t="s">
        <v>659</v>
      </c>
      <c r="B399" s="12" t="s">
        <v>49</v>
      </c>
      <c r="C399" s="12" t="s">
        <v>3372</v>
      </c>
      <c r="D399" s="13" t="s">
        <v>660</v>
      </c>
      <c r="E399" s="12" t="s">
        <v>65</v>
      </c>
      <c r="F399" s="15">
        <v>27.4</v>
      </c>
      <c r="G399" s="103"/>
      <c r="H399" s="103"/>
    </row>
    <row r="400" spans="1:8" ht="22.5" x14ac:dyDescent="0.2">
      <c r="A400" s="12" t="s">
        <v>3612</v>
      </c>
      <c r="B400" s="12" t="s">
        <v>49</v>
      </c>
      <c r="C400" s="12" t="s">
        <v>3372</v>
      </c>
      <c r="D400" s="13" t="s">
        <v>3611</v>
      </c>
      <c r="E400" s="12" t="s">
        <v>65</v>
      </c>
      <c r="F400" s="15">
        <v>38.24</v>
      </c>
      <c r="G400" s="103"/>
      <c r="H400" s="103"/>
    </row>
    <row r="401" spans="1:8" ht="22.5" x14ac:dyDescent="0.2">
      <c r="A401" s="12" t="s">
        <v>2022</v>
      </c>
      <c r="B401" s="12" t="s">
        <v>49</v>
      </c>
      <c r="C401" s="12" t="s">
        <v>3372</v>
      </c>
      <c r="D401" s="13" t="s">
        <v>2023</v>
      </c>
      <c r="E401" s="12" t="s">
        <v>65</v>
      </c>
      <c r="F401" s="15">
        <v>64.349999999999994</v>
      </c>
      <c r="G401" s="103"/>
      <c r="H401" s="103"/>
    </row>
    <row r="402" spans="1:8" ht="33.75" x14ac:dyDescent="0.2">
      <c r="A402" s="12" t="s">
        <v>1998</v>
      </c>
      <c r="B402" s="12" t="s">
        <v>49</v>
      </c>
      <c r="C402" s="12" t="s">
        <v>3372</v>
      </c>
      <c r="D402" s="13" t="s">
        <v>1999</v>
      </c>
      <c r="E402" s="12" t="s">
        <v>65</v>
      </c>
      <c r="F402" s="15">
        <v>39.85</v>
      </c>
      <c r="G402" s="103"/>
      <c r="H402" s="103"/>
    </row>
    <row r="403" spans="1:8" ht="33.75" x14ac:dyDescent="0.2">
      <c r="A403" s="12" t="s">
        <v>2001</v>
      </c>
      <c r="B403" s="12" t="s">
        <v>49</v>
      </c>
      <c r="C403" s="12" t="s">
        <v>3372</v>
      </c>
      <c r="D403" s="13" t="s">
        <v>2002</v>
      </c>
      <c r="E403" s="12" t="s">
        <v>65</v>
      </c>
      <c r="F403" s="15">
        <v>102.56</v>
      </c>
      <c r="G403" s="103"/>
      <c r="H403" s="103"/>
    </row>
    <row r="404" spans="1:8" ht="22.5" x14ac:dyDescent="0.2">
      <c r="A404" s="12" t="s">
        <v>429</v>
      </c>
      <c r="B404" s="12" t="s">
        <v>49</v>
      </c>
      <c r="C404" s="12" t="s">
        <v>3372</v>
      </c>
      <c r="D404" s="13" t="s">
        <v>430</v>
      </c>
      <c r="E404" s="12" t="s">
        <v>46</v>
      </c>
      <c r="F404" s="15">
        <v>66.38</v>
      </c>
      <c r="G404" s="103" t="s">
        <v>3837</v>
      </c>
      <c r="H404" s="103" t="s">
        <v>3837</v>
      </c>
    </row>
    <row r="405" spans="1:8" ht="33.75" x14ac:dyDescent="0.2">
      <c r="A405" s="12" t="s">
        <v>152</v>
      </c>
      <c r="B405" s="12" t="s">
        <v>49</v>
      </c>
      <c r="C405" s="12" t="s">
        <v>3372</v>
      </c>
      <c r="D405" s="13" t="s">
        <v>153</v>
      </c>
      <c r="E405" s="12" t="s">
        <v>46</v>
      </c>
      <c r="F405" s="15">
        <v>108.42</v>
      </c>
      <c r="G405" s="103" t="s">
        <v>3837</v>
      </c>
      <c r="H405" s="103" t="s">
        <v>3837</v>
      </c>
    </row>
    <row r="406" spans="1:8" ht="33.75" x14ac:dyDescent="0.2">
      <c r="A406" s="12" t="s">
        <v>3687</v>
      </c>
      <c r="B406" s="12" t="s">
        <v>49</v>
      </c>
      <c r="C406" s="12" t="s">
        <v>3372</v>
      </c>
      <c r="D406" s="13" t="s">
        <v>3686</v>
      </c>
      <c r="E406" s="12" t="s">
        <v>46</v>
      </c>
      <c r="F406" s="15">
        <v>74.069999999999993</v>
      </c>
      <c r="G406" s="103" t="s">
        <v>3837</v>
      </c>
      <c r="H406" s="103" t="s">
        <v>3837</v>
      </c>
    </row>
    <row r="407" spans="1:8" ht="22.5" x14ac:dyDescent="0.2">
      <c r="A407" s="12" t="s">
        <v>183</v>
      </c>
      <c r="B407" s="12" t="s">
        <v>49</v>
      </c>
      <c r="C407" s="12" t="s">
        <v>3372</v>
      </c>
      <c r="D407" s="13" t="s">
        <v>184</v>
      </c>
      <c r="E407" s="12" t="s">
        <v>46</v>
      </c>
      <c r="F407" s="15">
        <v>129.04</v>
      </c>
      <c r="G407" s="103" t="s">
        <v>3837</v>
      </c>
      <c r="H407" s="103" t="s">
        <v>3837</v>
      </c>
    </row>
    <row r="408" spans="1:8" ht="22.5" x14ac:dyDescent="0.2">
      <c r="A408" s="12" t="s">
        <v>165</v>
      </c>
      <c r="B408" s="12" t="s">
        <v>49</v>
      </c>
      <c r="C408" s="12" t="s">
        <v>3372</v>
      </c>
      <c r="D408" s="13" t="s">
        <v>166</v>
      </c>
      <c r="E408" s="12" t="s">
        <v>46</v>
      </c>
      <c r="F408" s="15">
        <v>48.96</v>
      </c>
      <c r="G408" s="103" t="s">
        <v>3837</v>
      </c>
      <c r="H408" s="103" t="s">
        <v>3837</v>
      </c>
    </row>
    <row r="409" spans="1:8" ht="33.75" x14ac:dyDescent="0.2">
      <c r="A409" s="12" t="s">
        <v>2004</v>
      </c>
      <c r="B409" s="12" t="s">
        <v>49</v>
      </c>
      <c r="C409" s="12" t="s">
        <v>3372</v>
      </c>
      <c r="D409" s="13" t="s">
        <v>2005</v>
      </c>
      <c r="E409" s="12" t="s">
        <v>65</v>
      </c>
      <c r="F409" s="15">
        <v>131.72999999999999</v>
      </c>
      <c r="G409" s="103"/>
      <c r="H409" s="103"/>
    </row>
    <row r="410" spans="1:8" ht="22.5" x14ac:dyDescent="0.2">
      <c r="A410" s="12" t="s">
        <v>3414</v>
      </c>
      <c r="B410" s="12" t="s">
        <v>49</v>
      </c>
      <c r="C410" s="12" t="s">
        <v>3372</v>
      </c>
      <c r="D410" s="13" t="s">
        <v>3413</v>
      </c>
      <c r="E410" s="12" t="s">
        <v>65</v>
      </c>
      <c r="F410" s="15">
        <v>53.76</v>
      </c>
      <c r="G410" s="103"/>
      <c r="H410" s="103"/>
    </row>
    <row r="411" spans="1:8" ht="22.5" x14ac:dyDescent="0.2">
      <c r="A411" s="12" t="s">
        <v>2007</v>
      </c>
      <c r="B411" s="12" t="s">
        <v>49</v>
      </c>
      <c r="C411" s="12" t="s">
        <v>3372</v>
      </c>
      <c r="D411" s="13" t="s">
        <v>2008</v>
      </c>
      <c r="E411" s="12" t="s">
        <v>65</v>
      </c>
      <c r="F411" s="15">
        <v>139.91999999999999</v>
      </c>
      <c r="G411" s="103"/>
      <c r="H411" s="103"/>
    </row>
    <row r="412" spans="1:8" ht="22.5" x14ac:dyDescent="0.2">
      <c r="A412" s="12" t="s">
        <v>2010</v>
      </c>
      <c r="B412" s="12" t="s">
        <v>49</v>
      </c>
      <c r="C412" s="12" t="s">
        <v>3372</v>
      </c>
      <c r="D412" s="13" t="s">
        <v>2011</v>
      </c>
      <c r="E412" s="12" t="s">
        <v>65</v>
      </c>
      <c r="F412" s="15">
        <v>174.53</v>
      </c>
      <c r="G412" s="103"/>
      <c r="H412" s="103"/>
    </row>
    <row r="413" spans="1:8" ht="33.75" x14ac:dyDescent="0.2">
      <c r="A413" s="12" t="s">
        <v>1951</v>
      </c>
      <c r="B413" s="12" t="s">
        <v>49</v>
      </c>
      <c r="C413" s="12" t="s">
        <v>3372</v>
      </c>
      <c r="D413" s="13" t="s">
        <v>1952</v>
      </c>
      <c r="E413" s="12" t="s">
        <v>129</v>
      </c>
      <c r="F413" s="15">
        <v>30.35</v>
      </c>
      <c r="G413" s="103"/>
      <c r="H413" s="103"/>
    </row>
    <row r="414" spans="1:8" ht="33.75" x14ac:dyDescent="0.2">
      <c r="A414" s="12" t="s">
        <v>186</v>
      </c>
      <c r="B414" s="12" t="s">
        <v>49</v>
      </c>
      <c r="C414" s="12" t="s">
        <v>3372</v>
      </c>
      <c r="D414" s="13" t="s">
        <v>187</v>
      </c>
      <c r="E414" s="12" t="s">
        <v>163</v>
      </c>
      <c r="F414" s="15">
        <v>15.53</v>
      </c>
      <c r="G414" s="103"/>
      <c r="H414" s="103"/>
    </row>
    <row r="415" spans="1:8" ht="33.75" x14ac:dyDescent="0.2">
      <c r="A415" s="12" t="s">
        <v>189</v>
      </c>
      <c r="B415" s="12" t="s">
        <v>49</v>
      </c>
      <c r="C415" s="12" t="s">
        <v>3372</v>
      </c>
      <c r="D415" s="13" t="s">
        <v>190</v>
      </c>
      <c r="E415" s="12" t="s">
        <v>163</v>
      </c>
      <c r="F415" s="15">
        <v>14.94</v>
      </c>
      <c r="G415" s="103"/>
      <c r="H415" s="103"/>
    </row>
    <row r="416" spans="1:8" ht="33.75" x14ac:dyDescent="0.2">
      <c r="A416" s="12" t="s">
        <v>192</v>
      </c>
      <c r="B416" s="12" t="s">
        <v>49</v>
      </c>
      <c r="C416" s="12" t="s">
        <v>3372</v>
      </c>
      <c r="D416" s="13" t="s">
        <v>193</v>
      </c>
      <c r="E416" s="12" t="s">
        <v>163</v>
      </c>
      <c r="F416" s="15">
        <v>14.22</v>
      </c>
      <c r="G416" s="103"/>
      <c r="H416" s="103"/>
    </row>
    <row r="417" spans="1:8" ht="33.75" x14ac:dyDescent="0.2">
      <c r="A417" s="12" t="s">
        <v>195</v>
      </c>
      <c r="B417" s="12" t="s">
        <v>49</v>
      </c>
      <c r="C417" s="12" t="s">
        <v>3372</v>
      </c>
      <c r="D417" s="13" t="s">
        <v>196</v>
      </c>
      <c r="E417" s="12" t="s">
        <v>163</v>
      </c>
      <c r="F417" s="15">
        <v>12.82</v>
      </c>
      <c r="G417" s="103"/>
      <c r="H417" s="103"/>
    </row>
    <row r="418" spans="1:8" ht="33.75" x14ac:dyDescent="0.2">
      <c r="A418" s="12" t="s">
        <v>198</v>
      </c>
      <c r="B418" s="12" t="s">
        <v>49</v>
      </c>
      <c r="C418" s="12" t="s">
        <v>3372</v>
      </c>
      <c r="D418" s="13" t="s">
        <v>199</v>
      </c>
      <c r="E418" s="12" t="s">
        <v>163</v>
      </c>
      <c r="F418" s="15">
        <v>10.87</v>
      </c>
      <c r="G418" s="103"/>
      <c r="H418" s="103"/>
    </row>
    <row r="419" spans="1:8" ht="33.75" x14ac:dyDescent="0.2">
      <c r="A419" s="12" t="s">
        <v>201</v>
      </c>
      <c r="B419" s="12" t="s">
        <v>49</v>
      </c>
      <c r="C419" s="12" t="s">
        <v>3372</v>
      </c>
      <c r="D419" s="13" t="s">
        <v>202</v>
      </c>
      <c r="E419" s="12" t="s">
        <v>163</v>
      </c>
      <c r="F419" s="15">
        <v>10.42</v>
      </c>
      <c r="G419" s="103"/>
      <c r="H419" s="103"/>
    </row>
    <row r="420" spans="1:8" ht="33.75" x14ac:dyDescent="0.2">
      <c r="A420" s="12" t="s">
        <v>204</v>
      </c>
      <c r="B420" s="12" t="s">
        <v>49</v>
      </c>
      <c r="C420" s="12" t="s">
        <v>3372</v>
      </c>
      <c r="D420" s="13" t="s">
        <v>205</v>
      </c>
      <c r="E420" s="12" t="s">
        <v>163</v>
      </c>
      <c r="F420" s="15">
        <v>11.83</v>
      </c>
      <c r="G420" s="103"/>
      <c r="H420" s="103"/>
    </row>
    <row r="421" spans="1:8" ht="33.75" x14ac:dyDescent="0.2">
      <c r="A421" s="12" t="s">
        <v>171</v>
      </c>
      <c r="B421" s="12" t="s">
        <v>49</v>
      </c>
      <c r="C421" s="12" t="s">
        <v>3372</v>
      </c>
      <c r="D421" s="13" t="s">
        <v>172</v>
      </c>
      <c r="E421" s="12" t="s">
        <v>163</v>
      </c>
      <c r="F421" s="15">
        <v>14.21</v>
      </c>
      <c r="G421" s="103"/>
      <c r="H421" s="103"/>
    </row>
    <row r="422" spans="1:8" ht="33.75" x14ac:dyDescent="0.2">
      <c r="A422" s="12" t="s">
        <v>174</v>
      </c>
      <c r="B422" s="12" t="s">
        <v>49</v>
      </c>
      <c r="C422" s="12" t="s">
        <v>3372</v>
      </c>
      <c r="D422" s="13" t="s">
        <v>175</v>
      </c>
      <c r="E422" s="12" t="s">
        <v>163</v>
      </c>
      <c r="F422" s="15">
        <v>13.47</v>
      </c>
      <c r="G422" s="103"/>
      <c r="H422" s="103"/>
    </row>
    <row r="423" spans="1:8" ht="33.75" x14ac:dyDescent="0.2">
      <c r="A423" s="12" t="s">
        <v>177</v>
      </c>
      <c r="B423" s="12" t="s">
        <v>49</v>
      </c>
      <c r="C423" s="12" t="s">
        <v>3372</v>
      </c>
      <c r="D423" s="13" t="s">
        <v>178</v>
      </c>
      <c r="E423" s="12" t="s">
        <v>163</v>
      </c>
      <c r="F423" s="15">
        <v>12.23</v>
      </c>
      <c r="G423" s="103"/>
      <c r="H423" s="103"/>
    </row>
    <row r="424" spans="1:8" x14ac:dyDescent="0.2">
      <c r="A424" s="12" t="s">
        <v>3522</v>
      </c>
      <c r="B424" s="12" t="s">
        <v>49</v>
      </c>
      <c r="C424" s="12" t="s">
        <v>3372</v>
      </c>
      <c r="D424" s="13" t="s">
        <v>3521</v>
      </c>
      <c r="E424" s="12" t="s">
        <v>163</v>
      </c>
      <c r="F424" s="15">
        <v>11.12</v>
      </c>
      <c r="G424" s="103"/>
      <c r="H424" s="103"/>
    </row>
    <row r="425" spans="1:8" ht="22.5" x14ac:dyDescent="0.2">
      <c r="A425" s="12" t="s">
        <v>158</v>
      </c>
      <c r="B425" s="12" t="s">
        <v>49</v>
      </c>
      <c r="C425" s="12" t="s">
        <v>3372</v>
      </c>
      <c r="D425" s="13" t="s">
        <v>159</v>
      </c>
      <c r="E425" s="12" t="s">
        <v>102</v>
      </c>
      <c r="F425" s="15">
        <v>182.01</v>
      </c>
      <c r="G425" s="103" t="s">
        <v>3837</v>
      </c>
      <c r="H425" s="103" t="s">
        <v>3837</v>
      </c>
    </row>
    <row r="426" spans="1:8" ht="22.5" x14ac:dyDescent="0.2">
      <c r="A426" s="12" t="s">
        <v>3596</v>
      </c>
      <c r="B426" s="12" t="s">
        <v>49</v>
      </c>
      <c r="C426" s="12" t="s">
        <v>3372</v>
      </c>
      <c r="D426" s="13" t="s">
        <v>3595</v>
      </c>
      <c r="E426" s="12" t="s">
        <v>65</v>
      </c>
      <c r="F426" s="15">
        <v>195.85</v>
      </c>
      <c r="G426" s="103"/>
      <c r="H426" s="103"/>
    </row>
    <row r="427" spans="1:8" ht="22.5" x14ac:dyDescent="0.2">
      <c r="A427" s="12" t="s">
        <v>653</v>
      </c>
      <c r="B427" s="12" t="s">
        <v>49</v>
      </c>
      <c r="C427" s="12" t="s">
        <v>3372</v>
      </c>
      <c r="D427" s="13" t="s">
        <v>654</v>
      </c>
      <c r="E427" s="12" t="s">
        <v>65</v>
      </c>
      <c r="F427" s="15">
        <v>41.07</v>
      </c>
      <c r="G427" s="103"/>
      <c r="H427" s="103"/>
    </row>
    <row r="428" spans="1:8" ht="22.5" x14ac:dyDescent="0.2">
      <c r="A428" s="12" t="s">
        <v>656</v>
      </c>
      <c r="B428" s="12" t="s">
        <v>49</v>
      </c>
      <c r="C428" s="12" t="s">
        <v>3372</v>
      </c>
      <c r="D428" s="13" t="s">
        <v>657</v>
      </c>
      <c r="E428" s="12" t="s">
        <v>65</v>
      </c>
      <c r="F428" s="15">
        <v>67.62</v>
      </c>
      <c r="G428" s="103"/>
      <c r="H428" s="103"/>
    </row>
    <row r="429" spans="1:8" ht="22.5" x14ac:dyDescent="0.2">
      <c r="A429" s="12" t="s">
        <v>1992</v>
      </c>
      <c r="B429" s="12" t="s">
        <v>49</v>
      </c>
      <c r="C429" s="12" t="s">
        <v>3372</v>
      </c>
      <c r="D429" s="13" t="s">
        <v>1993</v>
      </c>
      <c r="E429" s="12" t="s">
        <v>65</v>
      </c>
      <c r="F429" s="15">
        <v>136.58000000000001</v>
      </c>
      <c r="G429" s="103"/>
      <c r="H429" s="103"/>
    </row>
    <row r="430" spans="1:8" ht="22.5" x14ac:dyDescent="0.2">
      <c r="A430" s="12" t="s">
        <v>1995</v>
      </c>
      <c r="B430" s="12" t="s">
        <v>49</v>
      </c>
      <c r="C430" s="12" t="s">
        <v>3372</v>
      </c>
      <c r="D430" s="13" t="s">
        <v>1996</v>
      </c>
      <c r="E430" s="12" t="s">
        <v>65</v>
      </c>
      <c r="F430" s="15">
        <v>198.69</v>
      </c>
      <c r="G430" s="103"/>
      <c r="H430" s="103"/>
    </row>
    <row r="431" spans="1:8" ht="22.5" x14ac:dyDescent="0.2">
      <c r="A431" s="12" t="s">
        <v>3606</v>
      </c>
      <c r="B431" s="12" t="s">
        <v>49</v>
      </c>
      <c r="C431" s="12" t="s">
        <v>3372</v>
      </c>
      <c r="D431" s="13" t="s">
        <v>3605</v>
      </c>
      <c r="E431" s="12" t="s">
        <v>65</v>
      </c>
      <c r="F431" s="15">
        <v>48.28</v>
      </c>
      <c r="G431" s="103"/>
      <c r="H431" s="103"/>
    </row>
    <row r="432" spans="1:8" ht="22.5" x14ac:dyDescent="0.2">
      <c r="A432" s="12" t="s">
        <v>3602</v>
      </c>
      <c r="B432" s="12" t="s">
        <v>49</v>
      </c>
      <c r="C432" s="12" t="s">
        <v>3372</v>
      </c>
      <c r="D432" s="13" t="s">
        <v>3601</v>
      </c>
      <c r="E432" s="12" t="s">
        <v>65</v>
      </c>
      <c r="F432" s="15">
        <v>94.73</v>
      </c>
      <c r="G432" s="103"/>
      <c r="H432" s="103"/>
    </row>
    <row r="433" spans="1:8" ht="22.5" x14ac:dyDescent="0.2">
      <c r="A433" s="12" t="s">
        <v>3600</v>
      </c>
      <c r="B433" s="12" t="s">
        <v>49</v>
      </c>
      <c r="C433" s="12" t="s">
        <v>3372</v>
      </c>
      <c r="D433" s="13" t="s">
        <v>3599</v>
      </c>
      <c r="E433" s="12" t="s">
        <v>65</v>
      </c>
      <c r="F433" s="15">
        <v>97.1</v>
      </c>
      <c r="G433" s="103"/>
      <c r="H433" s="103"/>
    </row>
    <row r="434" spans="1:8" ht="22.5" x14ac:dyDescent="0.2">
      <c r="A434" s="12" t="s">
        <v>3689</v>
      </c>
      <c r="B434" s="12" t="s">
        <v>49</v>
      </c>
      <c r="C434" s="12" t="s">
        <v>3372</v>
      </c>
      <c r="D434" s="13" t="s">
        <v>3688</v>
      </c>
      <c r="E434" s="12" t="s">
        <v>163</v>
      </c>
      <c r="F434" s="15">
        <v>14.97</v>
      </c>
      <c r="G434" s="103"/>
      <c r="H434" s="103"/>
    </row>
    <row r="435" spans="1:8" ht="33.75" x14ac:dyDescent="0.2">
      <c r="A435" s="12" t="s">
        <v>3416</v>
      </c>
      <c r="B435" s="12" t="s">
        <v>49</v>
      </c>
      <c r="C435" s="12" t="s">
        <v>3372</v>
      </c>
      <c r="D435" s="13" t="s">
        <v>3415</v>
      </c>
      <c r="E435" s="12" t="s">
        <v>65</v>
      </c>
      <c r="F435" s="15">
        <v>28.47</v>
      </c>
      <c r="G435" s="103"/>
      <c r="H435" s="103"/>
    </row>
    <row r="436" spans="1:8" ht="33.75" x14ac:dyDescent="0.2">
      <c r="A436" s="12" t="s">
        <v>1980</v>
      </c>
      <c r="B436" s="12" t="s">
        <v>49</v>
      </c>
      <c r="C436" s="12" t="s">
        <v>3372</v>
      </c>
      <c r="D436" s="13" t="s">
        <v>1981</v>
      </c>
      <c r="E436" s="12" t="s">
        <v>65</v>
      </c>
      <c r="F436" s="15">
        <v>34.619999999999997</v>
      </c>
      <c r="G436" s="103"/>
      <c r="H436" s="103"/>
    </row>
    <row r="437" spans="1:8" ht="33.75" x14ac:dyDescent="0.2">
      <c r="A437" s="12" t="s">
        <v>1983</v>
      </c>
      <c r="B437" s="12" t="s">
        <v>49</v>
      </c>
      <c r="C437" s="12" t="s">
        <v>3372</v>
      </c>
      <c r="D437" s="13" t="s">
        <v>1984</v>
      </c>
      <c r="E437" s="12" t="s">
        <v>65</v>
      </c>
      <c r="F437" s="15">
        <v>51.19</v>
      </c>
      <c r="G437" s="103"/>
      <c r="H437" s="103"/>
    </row>
    <row r="438" spans="1:8" ht="33.75" x14ac:dyDescent="0.2">
      <c r="A438" s="12" t="s">
        <v>1986</v>
      </c>
      <c r="B438" s="12" t="s">
        <v>49</v>
      </c>
      <c r="C438" s="12" t="s">
        <v>3372</v>
      </c>
      <c r="D438" s="13" t="s">
        <v>1987</v>
      </c>
      <c r="E438" s="12" t="s">
        <v>65</v>
      </c>
      <c r="F438" s="15">
        <v>99.94</v>
      </c>
      <c r="G438" s="103"/>
      <c r="H438" s="103"/>
    </row>
    <row r="439" spans="1:8" ht="33.75" x14ac:dyDescent="0.2">
      <c r="A439" s="12" t="s">
        <v>1989</v>
      </c>
      <c r="B439" s="12" t="s">
        <v>49</v>
      </c>
      <c r="C439" s="12" t="s">
        <v>3372</v>
      </c>
      <c r="D439" s="13" t="s">
        <v>1990</v>
      </c>
      <c r="E439" s="12" t="s">
        <v>65</v>
      </c>
      <c r="F439" s="15">
        <v>99.94</v>
      </c>
      <c r="G439" s="103"/>
      <c r="H439" s="103"/>
    </row>
    <row r="440" spans="1:8" ht="22.5" x14ac:dyDescent="0.2">
      <c r="A440" s="12" t="s">
        <v>1304</v>
      </c>
      <c r="B440" s="12" t="s">
        <v>49</v>
      </c>
      <c r="C440" s="12" t="s">
        <v>3372</v>
      </c>
      <c r="D440" s="13" t="s">
        <v>1305</v>
      </c>
      <c r="E440" s="12" t="s">
        <v>129</v>
      </c>
      <c r="F440" s="15">
        <v>26.6</v>
      </c>
      <c r="G440" s="103"/>
      <c r="H440" s="103"/>
    </row>
    <row r="441" spans="1:8" ht="22.5" x14ac:dyDescent="0.2">
      <c r="A441" s="12" t="s">
        <v>1208</v>
      </c>
      <c r="B441" s="12" t="s">
        <v>49</v>
      </c>
      <c r="C441" s="12" t="s">
        <v>3372</v>
      </c>
      <c r="D441" s="13" t="s">
        <v>1209</v>
      </c>
      <c r="E441" s="12" t="s">
        <v>129</v>
      </c>
      <c r="F441" s="15">
        <v>146.91</v>
      </c>
      <c r="G441" s="103"/>
      <c r="H441" s="103"/>
    </row>
    <row r="442" spans="1:8" ht="22.5" x14ac:dyDescent="0.2">
      <c r="A442" s="12" t="s">
        <v>3449</v>
      </c>
      <c r="B442" s="12" t="s">
        <v>49</v>
      </c>
      <c r="C442" s="12" t="s">
        <v>3372</v>
      </c>
      <c r="D442" s="13" t="s">
        <v>3448</v>
      </c>
      <c r="E442" s="12" t="s">
        <v>129</v>
      </c>
      <c r="F442" s="15">
        <v>54.33</v>
      </c>
      <c r="G442" s="103" t="s">
        <v>3837</v>
      </c>
      <c r="H442" s="103" t="s">
        <v>3837</v>
      </c>
    </row>
    <row r="443" spans="1:8" ht="22.5" x14ac:dyDescent="0.2">
      <c r="A443" s="12" t="s">
        <v>259</v>
      </c>
      <c r="B443" s="12" t="s">
        <v>49</v>
      </c>
      <c r="C443" s="12" t="s">
        <v>3372</v>
      </c>
      <c r="D443" s="13" t="s">
        <v>260</v>
      </c>
      <c r="E443" s="12" t="s">
        <v>129</v>
      </c>
      <c r="F443" s="15">
        <v>70.23</v>
      </c>
      <c r="G443" s="103" t="s">
        <v>3837</v>
      </c>
      <c r="H443" s="103" t="s">
        <v>3837</v>
      </c>
    </row>
    <row r="444" spans="1:8" ht="22.5" x14ac:dyDescent="0.2">
      <c r="A444" s="12" t="s">
        <v>256</v>
      </c>
      <c r="B444" s="12" t="s">
        <v>49</v>
      </c>
      <c r="C444" s="12" t="s">
        <v>3372</v>
      </c>
      <c r="D444" s="13" t="s">
        <v>257</v>
      </c>
      <c r="E444" s="12" t="s">
        <v>129</v>
      </c>
      <c r="F444" s="15">
        <v>11.1</v>
      </c>
      <c r="G444" s="103" t="s">
        <v>3837</v>
      </c>
      <c r="H444" s="103" t="s">
        <v>3837</v>
      </c>
    </row>
    <row r="445" spans="1:8" ht="22.5" x14ac:dyDescent="0.2">
      <c r="A445" s="12" t="s">
        <v>3670</v>
      </c>
      <c r="B445" s="12" t="s">
        <v>49</v>
      </c>
      <c r="C445" s="12" t="s">
        <v>3372</v>
      </c>
      <c r="D445" s="13" t="s">
        <v>3669</v>
      </c>
      <c r="E445" s="12" t="s">
        <v>3400</v>
      </c>
      <c r="F445" s="15">
        <v>19.239999999999998</v>
      </c>
      <c r="G445" s="103" t="s">
        <v>3837</v>
      </c>
      <c r="H445" s="103" t="s">
        <v>3837</v>
      </c>
    </row>
    <row r="446" spans="1:8" ht="22.5" x14ac:dyDescent="0.2">
      <c r="A446" s="12" t="s">
        <v>3668</v>
      </c>
      <c r="B446" s="12" t="s">
        <v>49</v>
      </c>
      <c r="C446" s="12" t="s">
        <v>3372</v>
      </c>
      <c r="D446" s="13" t="s">
        <v>3667</v>
      </c>
      <c r="E446" s="12" t="s">
        <v>3437</v>
      </c>
      <c r="F446" s="15">
        <v>18.5</v>
      </c>
      <c r="G446" s="103" t="s">
        <v>3837</v>
      </c>
      <c r="H446" s="103" t="s">
        <v>3837</v>
      </c>
    </row>
    <row r="447" spans="1:8" ht="22.5" x14ac:dyDescent="0.2">
      <c r="A447" s="12" t="s">
        <v>1086</v>
      </c>
      <c r="B447" s="12" t="s">
        <v>49</v>
      </c>
      <c r="C447" s="12" t="s">
        <v>3372</v>
      </c>
      <c r="D447" s="13" t="s">
        <v>1087</v>
      </c>
      <c r="E447" s="12" t="s">
        <v>102</v>
      </c>
      <c r="F447" s="15">
        <v>67.92</v>
      </c>
      <c r="G447" s="103" t="s">
        <v>3837</v>
      </c>
      <c r="H447" s="103" t="s">
        <v>3837</v>
      </c>
    </row>
    <row r="448" spans="1:8" x14ac:dyDescent="0.2">
      <c r="A448" s="12" t="s">
        <v>1089</v>
      </c>
      <c r="B448" s="12" t="s">
        <v>49</v>
      </c>
      <c r="C448" s="12" t="s">
        <v>3372</v>
      </c>
      <c r="D448" s="13" t="s">
        <v>1090</v>
      </c>
      <c r="E448" s="12" t="s">
        <v>102</v>
      </c>
      <c r="F448" s="15">
        <v>24.45</v>
      </c>
      <c r="G448" s="103" t="s">
        <v>3837</v>
      </c>
      <c r="H448" s="103" t="s">
        <v>3837</v>
      </c>
    </row>
    <row r="449" spans="1:8" ht="45" x14ac:dyDescent="0.2">
      <c r="A449" s="12" t="s">
        <v>3693</v>
      </c>
      <c r="B449" s="12" t="s">
        <v>49</v>
      </c>
      <c r="C449" s="12" t="s">
        <v>3372</v>
      </c>
      <c r="D449" s="13" t="s">
        <v>3692</v>
      </c>
      <c r="E449" s="12" t="s">
        <v>3400</v>
      </c>
      <c r="F449" s="15">
        <v>67.209999999999994</v>
      </c>
      <c r="G449" s="103" t="s">
        <v>3837</v>
      </c>
      <c r="H449" s="103" t="s">
        <v>3837</v>
      </c>
    </row>
    <row r="450" spans="1:8" ht="45" x14ac:dyDescent="0.2">
      <c r="A450" s="12" t="s">
        <v>3691</v>
      </c>
      <c r="B450" s="12" t="s">
        <v>49</v>
      </c>
      <c r="C450" s="12" t="s">
        <v>3372</v>
      </c>
      <c r="D450" s="13" t="s">
        <v>3690</v>
      </c>
      <c r="E450" s="12" t="s">
        <v>3437</v>
      </c>
      <c r="F450" s="15">
        <v>26.56</v>
      </c>
      <c r="G450" s="103" t="s">
        <v>3837</v>
      </c>
      <c r="H450" s="103" t="s">
        <v>3837</v>
      </c>
    </row>
    <row r="451" spans="1:8" x14ac:dyDescent="0.2">
      <c r="A451" s="12" t="s">
        <v>3753</v>
      </c>
      <c r="B451" s="12" t="s">
        <v>49</v>
      </c>
      <c r="C451" s="12" t="s">
        <v>3372</v>
      </c>
      <c r="D451" s="13" t="s">
        <v>3377</v>
      </c>
      <c r="E451" s="12" t="s">
        <v>2394</v>
      </c>
      <c r="F451" s="15">
        <v>4897.09</v>
      </c>
      <c r="G451" s="103" t="s">
        <v>3837</v>
      </c>
      <c r="H451" s="103" t="s">
        <v>3837</v>
      </c>
    </row>
    <row r="452" spans="1:8" x14ac:dyDescent="0.2">
      <c r="A452" s="12" t="s">
        <v>3754</v>
      </c>
      <c r="B452" s="12" t="s">
        <v>49</v>
      </c>
      <c r="C452" s="12" t="s">
        <v>3372</v>
      </c>
      <c r="D452" s="13" t="s">
        <v>3376</v>
      </c>
      <c r="E452" s="12" t="s">
        <v>2394</v>
      </c>
      <c r="F452" s="15">
        <v>5886.22</v>
      </c>
      <c r="G452" s="103" t="s">
        <v>3837</v>
      </c>
      <c r="H452" s="103" t="s">
        <v>3837</v>
      </c>
    </row>
    <row r="453" spans="1:8" x14ac:dyDescent="0.2">
      <c r="A453" s="12" t="s">
        <v>3748</v>
      </c>
      <c r="B453" s="12" t="s">
        <v>49</v>
      </c>
      <c r="C453" s="12" t="s">
        <v>3372</v>
      </c>
      <c r="D453" s="13" t="s">
        <v>3380</v>
      </c>
      <c r="E453" s="12" t="s">
        <v>2394</v>
      </c>
      <c r="F453" s="15">
        <v>18786.25</v>
      </c>
      <c r="G453" s="103" t="s">
        <v>3837</v>
      </c>
      <c r="H453" s="103" t="s">
        <v>3837</v>
      </c>
    </row>
    <row r="454" spans="1:8" x14ac:dyDescent="0.2">
      <c r="A454" s="12" t="s">
        <v>3755</v>
      </c>
      <c r="B454" s="12" t="s">
        <v>49</v>
      </c>
      <c r="C454" s="12" t="s">
        <v>3372</v>
      </c>
      <c r="D454" s="13" t="s">
        <v>3756</v>
      </c>
      <c r="E454" s="12" t="s">
        <v>2394</v>
      </c>
      <c r="F454" s="15">
        <v>3349.71</v>
      </c>
      <c r="G454" s="103" t="s">
        <v>3837</v>
      </c>
      <c r="H454" s="103" t="s">
        <v>3837</v>
      </c>
    </row>
    <row r="455" spans="1:8" ht="22.5" x14ac:dyDescent="0.2">
      <c r="A455" s="12" t="s">
        <v>641</v>
      </c>
      <c r="B455" s="12" t="s">
        <v>49</v>
      </c>
      <c r="C455" s="12" t="s">
        <v>3372</v>
      </c>
      <c r="D455" s="13" t="s">
        <v>642</v>
      </c>
      <c r="E455" s="12" t="s">
        <v>46</v>
      </c>
      <c r="F455" s="15">
        <v>60.73</v>
      </c>
      <c r="G455" s="103" t="s">
        <v>3837</v>
      </c>
      <c r="H455" s="103" t="s">
        <v>3837</v>
      </c>
    </row>
    <row r="456" spans="1:8" ht="33.75" x14ac:dyDescent="0.2">
      <c r="A456" s="12" t="s">
        <v>3470</v>
      </c>
      <c r="B456" s="12" t="s">
        <v>49</v>
      </c>
      <c r="C456" s="12" t="s">
        <v>3372</v>
      </c>
      <c r="D456" s="13" t="s">
        <v>3469</v>
      </c>
      <c r="E456" s="12" t="s">
        <v>102</v>
      </c>
      <c r="F456" s="15">
        <v>208.65</v>
      </c>
      <c r="G456" s="103" t="s">
        <v>3837</v>
      </c>
      <c r="H456" s="103" t="s">
        <v>3837</v>
      </c>
    </row>
    <row r="457" spans="1:8" ht="33.75" x14ac:dyDescent="0.2">
      <c r="A457" s="12" t="s">
        <v>3624</v>
      </c>
      <c r="B457" s="12" t="s">
        <v>49</v>
      </c>
      <c r="C457" s="12" t="s">
        <v>3372</v>
      </c>
      <c r="D457" s="13" t="s">
        <v>3623</v>
      </c>
      <c r="E457" s="12" t="s">
        <v>102</v>
      </c>
      <c r="F457" s="15">
        <v>284.98</v>
      </c>
      <c r="G457" s="103" t="s">
        <v>3837</v>
      </c>
      <c r="H457" s="103" t="s">
        <v>3837</v>
      </c>
    </row>
    <row r="458" spans="1:8" ht="22.5" x14ac:dyDescent="0.2">
      <c r="A458" s="12" t="s">
        <v>3638</v>
      </c>
      <c r="B458" s="12" t="s">
        <v>49</v>
      </c>
      <c r="C458" s="12" t="s">
        <v>3372</v>
      </c>
      <c r="D458" s="13" t="s">
        <v>3637</v>
      </c>
      <c r="E458" s="12" t="s">
        <v>129</v>
      </c>
      <c r="F458" s="15">
        <v>47</v>
      </c>
      <c r="G458" s="103" t="s">
        <v>3837</v>
      </c>
      <c r="H458" s="103" t="s">
        <v>3837</v>
      </c>
    </row>
    <row r="459" spans="1:8" ht="45" x14ac:dyDescent="0.2">
      <c r="A459" s="12" t="s">
        <v>633</v>
      </c>
      <c r="B459" s="12" t="s">
        <v>49</v>
      </c>
      <c r="C459" s="12" t="s">
        <v>3372</v>
      </c>
      <c r="D459" s="13" t="s">
        <v>634</v>
      </c>
      <c r="E459" s="12" t="s">
        <v>129</v>
      </c>
      <c r="F459" s="15">
        <v>42.22</v>
      </c>
      <c r="G459" s="103" t="s">
        <v>3837</v>
      </c>
      <c r="H459" s="103" t="s">
        <v>3837</v>
      </c>
    </row>
    <row r="460" spans="1:8" ht="45" x14ac:dyDescent="0.2">
      <c r="A460" s="12" t="s">
        <v>636</v>
      </c>
      <c r="B460" s="12" t="s">
        <v>49</v>
      </c>
      <c r="C460" s="12" t="s">
        <v>3372</v>
      </c>
      <c r="D460" s="13" t="s">
        <v>637</v>
      </c>
      <c r="E460" s="12" t="s">
        <v>129</v>
      </c>
      <c r="F460" s="15">
        <v>45.8</v>
      </c>
      <c r="G460" s="103" t="s">
        <v>3837</v>
      </c>
      <c r="H460" s="103" t="s">
        <v>3837</v>
      </c>
    </row>
    <row r="461" spans="1:8" x14ac:dyDescent="0.2">
      <c r="A461" s="12" t="s">
        <v>3757</v>
      </c>
      <c r="B461" s="12" t="s">
        <v>49</v>
      </c>
      <c r="C461" s="12" t="s">
        <v>3372</v>
      </c>
      <c r="D461" s="13" t="s">
        <v>3375</v>
      </c>
      <c r="E461" s="12" t="s">
        <v>2394</v>
      </c>
      <c r="F461" s="15">
        <v>4925.03</v>
      </c>
      <c r="G461" s="103" t="s">
        <v>3837</v>
      </c>
      <c r="H461" s="103" t="s">
        <v>3837</v>
      </c>
    </row>
    <row r="462" spans="1:8" ht="33.75" x14ac:dyDescent="0.2">
      <c r="A462" s="12" t="s">
        <v>902</v>
      </c>
      <c r="B462" s="12" t="s">
        <v>49</v>
      </c>
      <c r="C462" s="12" t="s">
        <v>3372</v>
      </c>
      <c r="D462" s="13" t="s">
        <v>903</v>
      </c>
      <c r="E462" s="12" t="s">
        <v>65</v>
      </c>
      <c r="F462" s="15">
        <v>80.040000000000006</v>
      </c>
      <c r="G462" s="103"/>
      <c r="H462" s="103"/>
    </row>
    <row r="463" spans="1:8" ht="33.75" x14ac:dyDescent="0.2">
      <c r="A463" s="12" t="s">
        <v>905</v>
      </c>
      <c r="B463" s="12" t="s">
        <v>49</v>
      </c>
      <c r="C463" s="12" t="s">
        <v>3372</v>
      </c>
      <c r="D463" s="13" t="s">
        <v>906</v>
      </c>
      <c r="E463" s="12" t="s">
        <v>65</v>
      </c>
      <c r="F463" s="15">
        <v>115.73</v>
      </c>
      <c r="G463" s="103"/>
      <c r="H463" s="103"/>
    </row>
    <row r="464" spans="1:8" ht="33.75" x14ac:dyDescent="0.2">
      <c r="A464" s="12" t="s">
        <v>908</v>
      </c>
      <c r="B464" s="12" t="s">
        <v>49</v>
      </c>
      <c r="C464" s="12" t="s">
        <v>3372</v>
      </c>
      <c r="D464" s="13" t="s">
        <v>909</v>
      </c>
      <c r="E464" s="12" t="s">
        <v>65</v>
      </c>
      <c r="F464" s="15">
        <v>149.99</v>
      </c>
      <c r="G464" s="103"/>
      <c r="H464" s="103"/>
    </row>
    <row r="465" spans="1:8" ht="33.75" x14ac:dyDescent="0.2">
      <c r="A465" s="12" t="s">
        <v>911</v>
      </c>
      <c r="B465" s="12" t="s">
        <v>49</v>
      </c>
      <c r="C465" s="12" t="s">
        <v>3372</v>
      </c>
      <c r="D465" s="13" t="s">
        <v>912</v>
      </c>
      <c r="E465" s="12" t="s">
        <v>65</v>
      </c>
      <c r="F465" s="15">
        <v>274.88</v>
      </c>
      <c r="G465" s="103"/>
      <c r="H465" s="103"/>
    </row>
    <row r="466" spans="1:8" ht="33.75" x14ac:dyDescent="0.2">
      <c r="A466" s="12" t="s">
        <v>1977</v>
      </c>
      <c r="B466" s="12" t="s">
        <v>49</v>
      </c>
      <c r="C466" s="12" t="s">
        <v>3372</v>
      </c>
      <c r="D466" s="13" t="s">
        <v>1978</v>
      </c>
      <c r="E466" s="12" t="s">
        <v>65</v>
      </c>
      <c r="F466" s="15">
        <v>327.13</v>
      </c>
      <c r="G466" s="103"/>
      <c r="H466" s="103"/>
    </row>
    <row r="467" spans="1:8" ht="33.75" x14ac:dyDescent="0.2">
      <c r="A467" s="12" t="s">
        <v>682</v>
      </c>
      <c r="B467" s="12" t="s">
        <v>49</v>
      </c>
      <c r="C467" s="12" t="s">
        <v>3372</v>
      </c>
      <c r="D467" s="13" t="s">
        <v>683</v>
      </c>
      <c r="E467" s="12" t="s">
        <v>129</v>
      </c>
      <c r="F467" s="15">
        <v>23.25</v>
      </c>
      <c r="G467" s="103"/>
      <c r="H467" s="103"/>
    </row>
    <row r="468" spans="1:8" ht="33.75" x14ac:dyDescent="0.2">
      <c r="A468" s="12" t="s">
        <v>670</v>
      </c>
      <c r="B468" s="12" t="s">
        <v>49</v>
      </c>
      <c r="C468" s="12" t="s">
        <v>3372</v>
      </c>
      <c r="D468" s="13" t="s">
        <v>671</v>
      </c>
      <c r="E468" s="12" t="s">
        <v>129</v>
      </c>
      <c r="F468" s="15">
        <v>54.93</v>
      </c>
      <c r="G468" s="103"/>
      <c r="H468" s="103"/>
    </row>
    <row r="469" spans="1:8" ht="33.75" x14ac:dyDescent="0.2">
      <c r="A469" s="12" t="s">
        <v>748</v>
      </c>
      <c r="B469" s="12" t="s">
        <v>49</v>
      </c>
      <c r="C469" s="12" t="s">
        <v>3372</v>
      </c>
      <c r="D469" s="13" t="s">
        <v>749</v>
      </c>
      <c r="E469" s="12" t="s">
        <v>65</v>
      </c>
      <c r="F469" s="15">
        <v>12.48</v>
      </c>
      <c r="G469" s="103"/>
      <c r="H469" s="103"/>
    </row>
    <row r="470" spans="1:8" ht="33.75" x14ac:dyDescent="0.2">
      <c r="A470" s="12" t="s">
        <v>754</v>
      </c>
      <c r="B470" s="12" t="s">
        <v>49</v>
      </c>
      <c r="C470" s="12" t="s">
        <v>3372</v>
      </c>
      <c r="D470" s="13" t="s">
        <v>755</v>
      </c>
      <c r="E470" s="12" t="s">
        <v>65</v>
      </c>
      <c r="F470" s="15">
        <v>33.21</v>
      </c>
      <c r="G470" s="103"/>
      <c r="H470" s="103"/>
    </row>
    <row r="471" spans="1:8" ht="33.75" x14ac:dyDescent="0.2">
      <c r="A471" s="12" t="s">
        <v>757</v>
      </c>
      <c r="B471" s="12" t="s">
        <v>49</v>
      </c>
      <c r="C471" s="12" t="s">
        <v>3372</v>
      </c>
      <c r="D471" s="13" t="s">
        <v>758</v>
      </c>
      <c r="E471" s="12" t="s">
        <v>65</v>
      </c>
      <c r="F471" s="15">
        <v>56.91</v>
      </c>
      <c r="G471" s="103"/>
      <c r="H471" s="103"/>
    </row>
    <row r="472" spans="1:8" ht="33.75" x14ac:dyDescent="0.2">
      <c r="A472" s="12" t="s">
        <v>727</v>
      </c>
      <c r="B472" s="12" t="s">
        <v>49</v>
      </c>
      <c r="C472" s="12" t="s">
        <v>3372</v>
      </c>
      <c r="D472" s="13" t="s">
        <v>728</v>
      </c>
      <c r="E472" s="12" t="s">
        <v>65</v>
      </c>
      <c r="F472" s="15">
        <v>16.11</v>
      </c>
      <c r="G472" s="103"/>
      <c r="H472" s="103"/>
    </row>
    <row r="473" spans="1:8" ht="33.75" x14ac:dyDescent="0.2">
      <c r="A473" s="12" t="s">
        <v>763</v>
      </c>
      <c r="B473" s="12" t="s">
        <v>49</v>
      </c>
      <c r="C473" s="12" t="s">
        <v>3372</v>
      </c>
      <c r="D473" s="13" t="s">
        <v>764</v>
      </c>
      <c r="E473" s="12" t="s">
        <v>65</v>
      </c>
      <c r="F473" s="15">
        <v>44.5</v>
      </c>
      <c r="G473" s="103"/>
      <c r="H473" s="103"/>
    </row>
    <row r="474" spans="1:8" ht="33.75" x14ac:dyDescent="0.2">
      <c r="A474" s="12" t="s">
        <v>760</v>
      </c>
      <c r="B474" s="12" t="s">
        <v>49</v>
      </c>
      <c r="C474" s="12" t="s">
        <v>3372</v>
      </c>
      <c r="D474" s="13" t="s">
        <v>761</v>
      </c>
      <c r="E474" s="12" t="s">
        <v>65</v>
      </c>
      <c r="F474" s="15">
        <v>117.65</v>
      </c>
      <c r="G474" s="103"/>
      <c r="H474" s="103"/>
    </row>
    <row r="475" spans="1:8" ht="33.75" x14ac:dyDescent="0.2">
      <c r="A475" s="12" t="s">
        <v>782</v>
      </c>
      <c r="B475" s="12" t="s">
        <v>49</v>
      </c>
      <c r="C475" s="12" t="s">
        <v>3372</v>
      </c>
      <c r="D475" s="13" t="s">
        <v>783</v>
      </c>
      <c r="E475" s="12" t="s">
        <v>65</v>
      </c>
      <c r="F475" s="15">
        <v>15.63</v>
      </c>
      <c r="G475" s="103"/>
      <c r="H475" s="103"/>
    </row>
    <row r="476" spans="1:8" ht="33.75" x14ac:dyDescent="0.2">
      <c r="A476" s="12" t="s">
        <v>721</v>
      </c>
      <c r="B476" s="12" t="s">
        <v>49</v>
      </c>
      <c r="C476" s="12" t="s">
        <v>3372</v>
      </c>
      <c r="D476" s="13" t="s">
        <v>722</v>
      </c>
      <c r="E476" s="12" t="s">
        <v>65</v>
      </c>
      <c r="F476" s="15">
        <v>41.63</v>
      </c>
      <c r="G476" s="103"/>
      <c r="H476" s="103"/>
    </row>
    <row r="477" spans="1:8" ht="33.75" x14ac:dyDescent="0.2">
      <c r="A477" s="12" t="s">
        <v>724</v>
      </c>
      <c r="B477" s="12" t="s">
        <v>49</v>
      </c>
      <c r="C477" s="12" t="s">
        <v>3372</v>
      </c>
      <c r="D477" s="13" t="s">
        <v>725</v>
      </c>
      <c r="E477" s="12" t="s">
        <v>65</v>
      </c>
      <c r="F477" s="15">
        <v>51.82</v>
      </c>
      <c r="G477" s="103"/>
      <c r="H477" s="103"/>
    </row>
    <row r="478" spans="1:8" ht="33.75" x14ac:dyDescent="0.2">
      <c r="A478" s="12" t="s">
        <v>815</v>
      </c>
      <c r="B478" s="12" t="s">
        <v>49</v>
      </c>
      <c r="C478" s="12" t="s">
        <v>3372</v>
      </c>
      <c r="D478" s="13" t="s">
        <v>816</v>
      </c>
      <c r="E478" s="12" t="s">
        <v>65</v>
      </c>
      <c r="F478" s="15">
        <v>57.3</v>
      </c>
      <c r="G478" s="103"/>
      <c r="H478" s="103"/>
    </row>
    <row r="479" spans="1:8" ht="33.75" x14ac:dyDescent="0.2">
      <c r="A479" s="12" t="s">
        <v>812</v>
      </c>
      <c r="B479" s="12" t="s">
        <v>49</v>
      </c>
      <c r="C479" s="12" t="s">
        <v>3372</v>
      </c>
      <c r="D479" s="13" t="s">
        <v>813</v>
      </c>
      <c r="E479" s="12" t="s">
        <v>65</v>
      </c>
      <c r="F479" s="15">
        <v>83.08</v>
      </c>
      <c r="G479" s="103"/>
      <c r="H479" s="103"/>
    </row>
    <row r="480" spans="1:8" ht="33.75" x14ac:dyDescent="0.2">
      <c r="A480" s="12" t="s">
        <v>809</v>
      </c>
      <c r="B480" s="12" t="s">
        <v>49</v>
      </c>
      <c r="C480" s="12" t="s">
        <v>3372</v>
      </c>
      <c r="D480" s="13" t="s">
        <v>810</v>
      </c>
      <c r="E480" s="12" t="s">
        <v>65</v>
      </c>
      <c r="F480" s="15">
        <v>261.98</v>
      </c>
      <c r="G480" s="103"/>
      <c r="H480" s="103"/>
    </row>
    <row r="481" spans="1:8" ht="22.5" x14ac:dyDescent="0.2">
      <c r="A481" s="12" t="s">
        <v>914</v>
      </c>
      <c r="B481" s="12" t="s">
        <v>49</v>
      </c>
      <c r="C481" s="12" t="s">
        <v>3372</v>
      </c>
      <c r="D481" s="13" t="s">
        <v>915</v>
      </c>
      <c r="E481" s="12" t="s">
        <v>65</v>
      </c>
      <c r="F481" s="15">
        <v>83.61</v>
      </c>
      <c r="G481" s="103"/>
      <c r="H481" s="103"/>
    </row>
    <row r="482" spans="1:8" ht="22.5" x14ac:dyDescent="0.2">
      <c r="A482" s="12" t="s">
        <v>3468</v>
      </c>
      <c r="B482" s="12" t="s">
        <v>49</v>
      </c>
      <c r="C482" s="12" t="s">
        <v>3372</v>
      </c>
      <c r="D482" s="13" t="s">
        <v>3467</v>
      </c>
      <c r="E482" s="12" t="s">
        <v>102</v>
      </c>
      <c r="F482" s="15">
        <v>323.17</v>
      </c>
      <c r="G482" s="103" t="s">
        <v>3837</v>
      </c>
      <c r="H482" s="103" t="s">
        <v>3837</v>
      </c>
    </row>
    <row r="483" spans="1:8" ht="22.5" x14ac:dyDescent="0.2">
      <c r="A483" s="12" t="s">
        <v>3540</v>
      </c>
      <c r="B483" s="12" t="s">
        <v>49</v>
      </c>
      <c r="C483" s="12" t="s">
        <v>3372</v>
      </c>
      <c r="D483" s="13" t="s">
        <v>3539</v>
      </c>
      <c r="E483" s="12" t="s">
        <v>102</v>
      </c>
      <c r="F483" s="15">
        <v>351.37</v>
      </c>
      <c r="G483" s="103" t="s">
        <v>3837</v>
      </c>
      <c r="H483" s="103" t="s">
        <v>3837</v>
      </c>
    </row>
    <row r="484" spans="1:8" ht="22.5" x14ac:dyDescent="0.2">
      <c r="A484" s="12" t="s">
        <v>3520</v>
      </c>
      <c r="B484" s="12" t="s">
        <v>49</v>
      </c>
      <c r="C484" s="12" t="s">
        <v>3372</v>
      </c>
      <c r="D484" s="13" t="s">
        <v>3519</v>
      </c>
      <c r="E484" s="12" t="s">
        <v>102</v>
      </c>
      <c r="F484" s="15">
        <v>389.6</v>
      </c>
      <c r="G484" s="103" t="s">
        <v>3837</v>
      </c>
      <c r="H484" s="103" t="s">
        <v>3837</v>
      </c>
    </row>
    <row r="485" spans="1:8" ht="22.5" x14ac:dyDescent="0.2">
      <c r="A485" s="12" t="s">
        <v>3534</v>
      </c>
      <c r="B485" s="12" t="s">
        <v>49</v>
      </c>
      <c r="C485" s="12" t="s">
        <v>3372</v>
      </c>
      <c r="D485" s="13" t="s">
        <v>3533</v>
      </c>
      <c r="E485" s="12" t="s">
        <v>102</v>
      </c>
      <c r="F485" s="15">
        <v>368.23</v>
      </c>
      <c r="G485" s="103" t="s">
        <v>3837</v>
      </c>
      <c r="H485" s="103" t="s">
        <v>3837</v>
      </c>
    </row>
    <row r="486" spans="1:8" ht="22.5" x14ac:dyDescent="0.2">
      <c r="A486" s="12" t="s">
        <v>155</v>
      </c>
      <c r="B486" s="12" t="s">
        <v>49</v>
      </c>
      <c r="C486" s="12" t="s">
        <v>3372</v>
      </c>
      <c r="D486" s="13" t="s">
        <v>156</v>
      </c>
      <c r="E486" s="12" t="s">
        <v>102</v>
      </c>
      <c r="F486" s="15">
        <v>394.81</v>
      </c>
      <c r="G486" s="103" t="s">
        <v>3837</v>
      </c>
      <c r="H486" s="103" t="s">
        <v>3837</v>
      </c>
    </row>
    <row r="487" spans="1:8" ht="22.5" x14ac:dyDescent="0.2">
      <c r="A487" s="12" t="s">
        <v>3703</v>
      </c>
      <c r="B487" s="12" t="s">
        <v>49</v>
      </c>
      <c r="C487" s="12" t="s">
        <v>3372</v>
      </c>
      <c r="D487" s="13" t="s">
        <v>3702</v>
      </c>
      <c r="E487" s="12" t="s">
        <v>102</v>
      </c>
      <c r="F487" s="15">
        <v>435.85</v>
      </c>
      <c r="G487" s="103" t="s">
        <v>3837</v>
      </c>
      <c r="H487" s="103" t="s">
        <v>3837</v>
      </c>
    </row>
    <row r="488" spans="1:8" ht="22.5" x14ac:dyDescent="0.2">
      <c r="A488" s="12" t="s">
        <v>3656</v>
      </c>
      <c r="B488" s="12" t="s">
        <v>49</v>
      </c>
      <c r="C488" s="12" t="s">
        <v>3372</v>
      </c>
      <c r="D488" s="13" t="s">
        <v>3655</v>
      </c>
      <c r="E488" s="12" t="s">
        <v>3400</v>
      </c>
      <c r="F488" s="15">
        <v>2.29</v>
      </c>
      <c r="G488" s="103" t="s">
        <v>3837</v>
      </c>
      <c r="H488" s="103" t="s">
        <v>3837</v>
      </c>
    </row>
    <row r="489" spans="1:8" ht="22.5" x14ac:dyDescent="0.2">
      <c r="A489" s="12" t="s">
        <v>3630</v>
      </c>
      <c r="B489" s="12" t="s">
        <v>49</v>
      </c>
      <c r="C489" s="12" t="s">
        <v>3372</v>
      </c>
      <c r="D489" s="13" t="s">
        <v>3629</v>
      </c>
      <c r="E489" s="12" t="s">
        <v>65</v>
      </c>
      <c r="F489" s="15">
        <v>4.08</v>
      </c>
      <c r="G489" s="103" t="s">
        <v>3837</v>
      </c>
      <c r="H489" s="103" t="s">
        <v>3837</v>
      </c>
    </row>
    <row r="490" spans="1:8" ht="22.5" x14ac:dyDescent="0.2">
      <c r="A490" s="12" t="s">
        <v>946</v>
      </c>
      <c r="B490" s="12" t="s">
        <v>49</v>
      </c>
      <c r="C490" s="12" t="s">
        <v>3372</v>
      </c>
      <c r="D490" s="13" t="s">
        <v>947</v>
      </c>
      <c r="E490" s="12" t="s">
        <v>65</v>
      </c>
      <c r="F490" s="15">
        <v>205.18</v>
      </c>
      <c r="G490" s="103" t="s">
        <v>3837</v>
      </c>
      <c r="H490" s="103" t="s">
        <v>3837</v>
      </c>
    </row>
    <row r="491" spans="1:8" ht="22.5" x14ac:dyDescent="0.2">
      <c r="A491" s="12" t="s">
        <v>949</v>
      </c>
      <c r="B491" s="12" t="s">
        <v>49</v>
      </c>
      <c r="C491" s="12" t="s">
        <v>3372</v>
      </c>
      <c r="D491" s="13" t="s">
        <v>950</v>
      </c>
      <c r="E491" s="12" t="s">
        <v>65</v>
      </c>
      <c r="F491" s="15">
        <v>91.49</v>
      </c>
      <c r="G491" s="103" t="s">
        <v>3837</v>
      </c>
      <c r="H491" s="103" t="s">
        <v>3837</v>
      </c>
    </row>
    <row r="492" spans="1:8" ht="22.5" x14ac:dyDescent="0.2">
      <c r="A492" s="12" t="s">
        <v>1573</v>
      </c>
      <c r="B492" s="12" t="s">
        <v>49</v>
      </c>
      <c r="C492" s="12" t="s">
        <v>3372</v>
      </c>
      <c r="D492" s="13" t="s">
        <v>1574</v>
      </c>
      <c r="E492" s="12" t="s">
        <v>129</v>
      </c>
      <c r="F492" s="15">
        <v>8.2200000000000006</v>
      </c>
      <c r="G492" s="103"/>
      <c r="H492" s="103"/>
    </row>
    <row r="493" spans="1:8" ht="22.5" x14ac:dyDescent="0.2">
      <c r="A493" s="12" t="s">
        <v>1338</v>
      </c>
      <c r="B493" s="12" t="s">
        <v>49</v>
      </c>
      <c r="C493" s="12" t="s">
        <v>3372</v>
      </c>
      <c r="D493" s="13" t="s">
        <v>1339</v>
      </c>
      <c r="E493" s="12" t="s">
        <v>129</v>
      </c>
      <c r="F493" s="15">
        <v>46.19</v>
      </c>
      <c r="G493" s="103"/>
      <c r="H493" s="103"/>
    </row>
    <row r="494" spans="1:8" ht="22.5" x14ac:dyDescent="0.2">
      <c r="A494" s="12" t="s">
        <v>3443</v>
      </c>
      <c r="B494" s="12" t="s">
        <v>49</v>
      </c>
      <c r="C494" s="12" t="s">
        <v>3372</v>
      </c>
      <c r="D494" s="13" t="s">
        <v>3442</v>
      </c>
      <c r="E494" s="12" t="s">
        <v>65</v>
      </c>
      <c r="F494" s="15">
        <v>7.77</v>
      </c>
      <c r="G494" s="103"/>
      <c r="H494" s="103"/>
    </row>
    <row r="495" spans="1:8" ht="22.5" x14ac:dyDescent="0.2">
      <c r="A495" s="12" t="s">
        <v>3447</v>
      </c>
      <c r="B495" s="12" t="s">
        <v>49</v>
      </c>
      <c r="C495" s="12" t="s">
        <v>3372</v>
      </c>
      <c r="D495" s="13" t="s">
        <v>3446</v>
      </c>
      <c r="E495" s="12" t="s">
        <v>65</v>
      </c>
      <c r="F495" s="15">
        <v>11.15</v>
      </c>
      <c r="G495" s="103"/>
      <c r="H495" s="103"/>
    </row>
    <row r="496" spans="1:8" ht="22.5" x14ac:dyDescent="0.2">
      <c r="A496" s="12" t="s">
        <v>3464</v>
      </c>
      <c r="B496" s="12" t="s">
        <v>49</v>
      </c>
      <c r="C496" s="12" t="s">
        <v>3372</v>
      </c>
      <c r="D496" s="13" t="s">
        <v>3463</v>
      </c>
      <c r="E496" s="12" t="s">
        <v>65</v>
      </c>
      <c r="F496" s="15">
        <v>14.84</v>
      </c>
      <c r="G496" s="103"/>
      <c r="H496" s="103"/>
    </row>
    <row r="497" spans="1:8" ht="22.5" x14ac:dyDescent="0.2">
      <c r="A497" s="12" t="s">
        <v>1600</v>
      </c>
      <c r="B497" s="12" t="s">
        <v>49</v>
      </c>
      <c r="C497" s="12" t="s">
        <v>3372</v>
      </c>
      <c r="D497" s="13" t="s">
        <v>1601</v>
      </c>
      <c r="E497" s="12" t="s">
        <v>65</v>
      </c>
      <c r="F497" s="15">
        <v>22.25</v>
      </c>
      <c r="G497" s="103" t="s">
        <v>3837</v>
      </c>
      <c r="H497" s="103" t="s">
        <v>3837</v>
      </c>
    </row>
    <row r="498" spans="1:8" ht="22.5" x14ac:dyDescent="0.2">
      <c r="A498" s="12" t="s">
        <v>1476</v>
      </c>
      <c r="B498" s="12" t="s">
        <v>49</v>
      </c>
      <c r="C498" s="12" t="s">
        <v>3372</v>
      </c>
      <c r="D498" s="13" t="s">
        <v>1477</v>
      </c>
      <c r="E498" s="12" t="s">
        <v>65</v>
      </c>
      <c r="F498" s="15">
        <v>26.58</v>
      </c>
      <c r="G498" s="103" t="s">
        <v>3837</v>
      </c>
      <c r="H498" s="103" t="s">
        <v>3837</v>
      </c>
    </row>
    <row r="499" spans="1:8" ht="22.5" x14ac:dyDescent="0.2">
      <c r="A499" s="12" t="s">
        <v>1766</v>
      </c>
      <c r="B499" s="12" t="s">
        <v>49</v>
      </c>
      <c r="C499" s="12" t="s">
        <v>3372</v>
      </c>
      <c r="D499" s="13" t="s">
        <v>1767</v>
      </c>
      <c r="E499" s="12" t="s">
        <v>65</v>
      </c>
      <c r="F499" s="15">
        <v>32.99</v>
      </c>
      <c r="G499" s="103" t="s">
        <v>3837</v>
      </c>
      <c r="H499" s="103" t="s">
        <v>3837</v>
      </c>
    </row>
    <row r="500" spans="1:8" ht="22.5" x14ac:dyDescent="0.2">
      <c r="A500" s="12" t="s">
        <v>1934</v>
      </c>
      <c r="B500" s="12" t="s">
        <v>49</v>
      </c>
      <c r="C500" s="12" t="s">
        <v>3372</v>
      </c>
      <c r="D500" s="13" t="s">
        <v>1935</v>
      </c>
      <c r="E500" s="12" t="s">
        <v>65</v>
      </c>
      <c r="F500" s="15">
        <v>25.68</v>
      </c>
      <c r="G500" s="103" t="s">
        <v>3837</v>
      </c>
      <c r="H500" s="103" t="s">
        <v>3837</v>
      </c>
    </row>
    <row r="501" spans="1:8" ht="22.5" x14ac:dyDescent="0.2">
      <c r="A501" s="12" t="s">
        <v>3506</v>
      </c>
      <c r="B501" s="12" t="s">
        <v>49</v>
      </c>
      <c r="C501" s="12" t="s">
        <v>3372</v>
      </c>
      <c r="D501" s="13" t="s">
        <v>3505</v>
      </c>
      <c r="E501" s="12" t="s">
        <v>65</v>
      </c>
      <c r="F501" s="15">
        <v>24.17</v>
      </c>
      <c r="G501" s="103" t="s">
        <v>3837</v>
      </c>
      <c r="H501" s="103" t="s">
        <v>3837</v>
      </c>
    </row>
    <row r="502" spans="1:8" ht="22.5" x14ac:dyDescent="0.2">
      <c r="A502" s="12" t="s">
        <v>1471</v>
      </c>
      <c r="B502" s="12" t="s">
        <v>49</v>
      </c>
      <c r="C502" s="12" t="s">
        <v>3372</v>
      </c>
      <c r="D502" s="13" t="s">
        <v>3460</v>
      </c>
      <c r="E502" s="12" t="s">
        <v>65</v>
      </c>
      <c r="F502" s="15">
        <v>24.76</v>
      </c>
      <c r="G502" s="103" t="s">
        <v>3837</v>
      </c>
      <c r="H502" s="103" t="s">
        <v>3837</v>
      </c>
    </row>
    <row r="503" spans="1:8" x14ac:dyDescent="0.2">
      <c r="A503" s="12" t="s">
        <v>1473</v>
      </c>
      <c r="B503" s="12" t="s">
        <v>49</v>
      </c>
      <c r="C503" s="12" t="s">
        <v>3372</v>
      </c>
      <c r="D503" s="13" t="s">
        <v>1474</v>
      </c>
      <c r="E503" s="12" t="s">
        <v>65</v>
      </c>
      <c r="F503" s="15">
        <v>27.16</v>
      </c>
      <c r="G503" s="103" t="s">
        <v>3837</v>
      </c>
      <c r="H503" s="103" t="s">
        <v>3837</v>
      </c>
    </row>
    <row r="504" spans="1:8" ht="22.5" x14ac:dyDescent="0.2">
      <c r="A504" s="12" t="s">
        <v>3514</v>
      </c>
      <c r="B504" s="12" t="s">
        <v>49</v>
      </c>
      <c r="C504" s="12" t="s">
        <v>3372</v>
      </c>
      <c r="D504" s="13" t="s">
        <v>3513</v>
      </c>
      <c r="E504" s="12" t="s">
        <v>120</v>
      </c>
      <c r="F504" s="15">
        <v>1.43</v>
      </c>
      <c r="G504" s="103" t="s">
        <v>3837</v>
      </c>
      <c r="H504" s="103" t="s">
        <v>3837</v>
      </c>
    </row>
    <row r="505" spans="1:8" ht="33.75" x14ac:dyDescent="0.2">
      <c r="A505" s="12" t="s">
        <v>3628</v>
      </c>
      <c r="B505" s="12" t="s">
        <v>49</v>
      </c>
      <c r="C505" s="12" t="s">
        <v>3372</v>
      </c>
      <c r="D505" s="13" t="s">
        <v>3627</v>
      </c>
      <c r="E505" s="12" t="s">
        <v>102</v>
      </c>
      <c r="F505" s="15">
        <v>2186.66</v>
      </c>
      <c r="G505" s="103" t="s">
        <v>3837</v>
      </c>
      <c r="H505" s="103" t="s">
        <v>3837</v>
      </c>
    </row>
    <row r="506" spans="1:8" ht="22.5" x14ac:dyDescent="0.2">
      <c r="A506" s="12" t="s">
        <v>463</v>
      </c>
      <c r="B506" s="12" t="s">
        <v>49</v>
      </c>
      <c r="C506" s="12" t="s">
        <v>3372</v>
      </c>
      <c r="D506" s="13" t="s">
        <v>464</v>
      </c>
      <c r="E506" s="12" t="s">
        <v>46</v>
      </c>
      <c r="F506" s="15">
        <v>57.22</v>
      </c>
      <c r="G506" s="103"/>
      <c r="H506" s="103"/>
    </row>
    <row r="507" spans="1:8" ht="22.5" x14ac:dyDescent="0.2">
      <c r="A507" s="12" t="s">
        <v>3451</v>
      </c>
      <c r="B507" s="12" t="s">
        <v>49</v>
      </c>
      <c r="C507" s="12" t="s">
        <v>3372</v>
      </c>
      <c r="D507" s="13" t="s">
        <v>3450</v>
      </c>
      <c r="E507" s="12" t="s">
        <v>129</v>
      </c>
      <c r="F507" s="15">
        <v>15.59</v>
      </c>
      <c r="G507" s="103"/>
      <c r="H507" s="103"/>
    </row>
    <row r="508" spans="1:8" x14ac:dyDescent="0.2">
      <c r="A508" s="12" t="s">
        <v>1939</v>
      </c>
      <c r="B508" s="12" t="s">
        <v>49</v>
      </c>
      <c r="C508" s="12" t="s">
        <v>3372</v>
      </c>
      <c r="D508" s="13" t="s">
        <v>1940</v>
      </c>
      <c r="E508" s="12" t="s">
        <v>102</v>
      </c>
      <c r="F508" s="15">
        <v>513.91</v>
      </c>
      <c r="G508" s="103" t="s">
        <v>3837</v>
      </c>
      <c r="H508" s="103" t="s">
        <v>3837</v>
      </c>
    </row>
    <row r="509" spans="1:8" ht="22.5" x14ac:dyDescent="0.2">
      <c r="A509" s="12" t="s">
        <v>3666</v>
      </c>
      <c r="B509" s="12" t="s">
        <v>49</v>
      </c>
      <c r="C509" s="12" t="s">
        <v>3372</v>
      </c>
      <c r="D509" s="13" t="s">
        <v>3665</v>
      </c>
      <c r="E509" s="12" t="s">
        <v>102</v>
      </c>
      <c r="F509" s="15">
        <v>176.01</v>
      </c>
      <c r="G509" s="103" t="s">
        <v>3837</v>
      </c>
      <c r="H509" s="103" t="s">
        <v>3837</v>
      </c>
    </row>
    <row r="510" spans="1:8" ht="22.5" x14ac:dyDescent="0.2">
      <c r="A510" s="12" t="s">
        <v>700</v>
      </c>
      <c r="B510" s="12" t="s">
        <v>49</v>
      </c>
      <c r="C510" s="12" t="s">
        <v>3372</v>
      </c>
      <c r="D510" s="13" t="s">
        <v>701</v>
      </c>
      <c r="E510" s="12" t="s">
        <v>129</v>
      </c>
      <c r="F510" s="15">
        <v>32.96</v>
      </c>
      <c r="G510" s="103"/>
      <c r="H510" s="103"/>
    </row>
    <row r="511" spans="1:8" ht="22.5" x14ac:dyDescent="0.2">
      <c r="A511" s="12" t="s">
        <v>718</v>
      </c>
      <c r="B511" s="12" t="s">
        <v>49</v>
      </c>
      <c r="C511" s="12" t="s">
        <v>3372</v>
      </c>
      <c r="D511" s="13" t="s">
        <v>719</v>
      </c>
      <c r="E511" s="12" t="s">
        <v>129</v>
      </c>
      <c r="F511" s="15">
        <v>13.71</v>
      </c>
      <c r="G511" s="103"/>
      <c r="H511" s="103"/>
    </row>
    <row r="512" spans="1:8" ht="22.5" x14ac:dyDescent="0.2">
      <c r="A512" s="12" t="s">
        <v>697</v>
      </c>
      <c r="B512" s="12" t="s">
        <v>49</v>
      </c>
      <c r="C512" s="12" t="s">
        <v>3372</v>
      </c>
      <c r="D512" s="13" t="s">
        <v>698</v>
      </c>
      <c r="E512" s="12" t="s">
        <v>129</v>
      </c>
      <c r="F512" s="15">
        <v>45.89</v>
      </c>
      <c r="G512" s="103"/>
      <c r="H512" s="103"/>
    </row>
    <row r="513" spans="1:8" ht="22.5" x14ac:dyDescent="0.2">
      <c r="A513" s="12" t="s">
        <v>694</v>
      </c>
      <c r="B513" s="12" t="s">
        <v>49</v>
      </c>
      <c r="C513" s="12" t="s">
        <v>3372</v>
      </c>
      <c r="D513" s="13" t="s">
        <v>695</v>
      </c>
      <c r="E513" s="12" t="s">
        <v>129</v>
      </c>
      <c r="F513" s="15">
        <v>115.79</v>
      </c>
      <c r="G513" s="103"/>
      <c r="H513" s="103"/>
    </row>
    <row r="514" spans="1:8" ht="22.5" x14ac:dyDescent="0.2">
      <c r="A514" s="12" t="s">
        <v>706</v>
      </c>
      <c r="B514" s="12" t="s">
        <v>49</v>
      </c>
      <c r="C514" s="12" t="s">
        <v>3372</v>
      </c>
      <c r="D514" s="13" t="s">
        <v>707</v>
      </c>
      <c r="E514" s="12" t="s">
        <v>65</v>
      </c>
      <c r="F514" s="15">
        <v>25.28</v>
      </c>
      <c r="G514" s="103"/>
      <c r="H514" s="103"/>
    </row>
    <row r="515" spans="1:8" ht="33.75" x14ac:dyDescent="0.2">
      <c r="A515" s="12" t="s">
        <v>703</v>
      </c>
      <c r="B515" s="12" t="s">
        <v>49</v>
      </c>
      <c r="C515" s="12" t="s">
        <v>3372</v>
      </c>
      <c r="D515" s="13" t="s">
        <v>704</v>
      </c>
      <c r="E515" s="12" t="s">
        <v>65</v>
      </c>
      <c r="F515" s="15">
        <v>39.31</v>
      </c>
      <c r="G515" s="103"/>
      <c r="H515" s="103"/>
    </row>
    <row r="516" spans="1:8" ht="33.75" x14ac:dyDescent="0.2">
      <c r="A516" s="12" t="s">
        <v>709</v>
      </c>
      <c r="B516" s="12" t="s">
        <v>49</v>
      </c>
      <c r="C516" s="12" t="s">
        <v>3372</v>
      </c>
      <c r="D516" s="13" t="s">
        <v>710</v>
      </c>
      <c r="E516" s="12" t="s">
        <v>65</v>
      </c>
      <c r="F516" s="15">
        <v>33.92</v>
      </c>
      <c r="G516" s="103"/>
      <c r="H516" s="103"/>
    </row>
    <row r="517" spans="1:8" ht="33.75" x14ac:dyDescent="0.2">
      <c r="A517" s="12" t="s">
        <v>712</v>
      </c>
      <c r="B517" s="12" t="s">
        <v>49</v>
      </c>
      <c r="C517" s="12" t="s">
        <v>3372</v>
      </c>
      <c r="D517" s="13" t="s">
        <v>713</v>
      </c>
      <c r="E517" s="12" t="s">
        <v>65</v>
      </c>
      <c r="F517" s="15">
        <v>49.49</v>
      </c>
      <c r="G517" s="103"/>
      <c r="H517" s="103"/>
    </row>
    <row r="518" spans="1:8" ht="22.5" x14ac:dyDescent="0.2">
      <c r="A518" s="12" t="s">
        <v>1508</v>
      </c>
      <c r="B518" s="12" t="s">
        <v>49</v>
      </c>
      <c r="C518" s="12" t="s">
        <v>3372</v>
      </c>
      <c r="D518" s="13" t="s">
        <v>1509</v>
      </c>
      <c r="E518" s="12" t="s">
        <v>129</v>
      </c>
      <c r="F518" s="15">
        <v>49.7</v>
      </c>
      <c r="G518" s="103" t="s">
        <v>3837</v>
      </c>
      <c r="H518" s="103" t="s">
        <v>3837</v>
      </c>
    </row>
    <row r="519" spans="1:8" ht="22.5" x14ac:dyDescent="0.2">
      <c r="A519" s="12" t="s">
        <v>1202</v>
      </c>
      <c r="B519" s="12" t="s">
        <v>49</v>
      </c>
      <c r="C519" s="12" t="s">
        <v>3372</v>
      </c>
      <c r="D519" s="13" t="s">
        <v>1203</v>
      </c>
      <c r="E519" s="12" t="s">
        <v>129</v>
      </c>
      <c r="F519" s="15">
        <v>42.21</v>
      </c>
      <c r="G519" s="103" t="s">
        <v>3837</v>
      </c>
      <c r="H519" s="103" t="s">
        <v>3837</v>
      </c>
    </row>
    <row r="520" spans="1:8" x14ac:dyDescent="0.2">
      <c r="A520" s="12" t="s">
        <v>3572</v>
      </c>
      <c r="B520" s="12" t="s">
        <v>49</v>
      </c>
      <c r="C520" s="12" t="s">
        <v>3372</v>
      </c>
      <c r="D520" s="13" t="s">
        <v>3571</v>
      </c>
      <c r="E520" s="12" t="s">
        <v>102</v>
      </c>
      <c r="F520" s="15">
        <v>41.18</v>
      </c>
      <c r="G520" s="103" t="s">
        <v>3837</v>
      </c>
      <c r="H520" s="103" t="s">
        <v>3837</v>
      </c>
    </row>
    <row r="521" spans="1:8" ht="22.5" x14ac:dyDescent="0.2">
      <c r="A521" s="12" t="s">
        <v>143</v>
      </c>
      <c r="B521" s="12" t="s">
        <v>49</v>
      </c>
      <c r="C521" s="12" t="s">
        <v>3372</v>
      </c>
      <c r="D521" s="13" t="s">
        <v>144</v>
      </c>
      <c r="E521" s="12" t="s">
        <v>46</v>
      </c>
      <c r="F521" s="15">
        <v>2.73</v>
      </c>
      <c r="G521" s="103" t="s">
        <v>3837</v>
      </c>
      <c r="H521" s="103" t="s">
        <v>3837</v>
      </c>
    </row>
    <row r="522" spans="1:8" x14ac:dyDescent="0.2">
      <c r="A522" s="12" t="s">
        <v>3626</v>
      </c>
      <c r="B522" s="12" t="s">
        <v>49</v>
      </c>
      <c r="C522" s="12" t="s">
        <v>3372</v>
      </c>
      <c r="D522" s="13" t="s">
        <v>3625</v>
      </c>
      <c r="E522" s="12" t="s">
        <v>129</v>
      </c>
      <c r="F522" s="15">
        <v>0.43</v>
      </c>
      <c r="G522" s="103" t="s">
        <v>3837</v>
      </c>
      <c r="H522" s="103" t="s">
        <v>3837</v>
      </c>
    </row>
    <row r="523" spans="1:8" ht="22.5" x14ac:dyDescent="0.2">
      <c r="A523" s="12" t="s">
        <v>3658</v>
      </c>
      <c r="B523" s="12" t="s">
        <v>49</v>
      </c>
      <c r="C523" s="12" t="s">
        <v>3372</v>
      </c>
      <c r="D523" s="13" t="s">
        <v>3657</v>
      </c>
      <c r="E523" s="12" t="s">
        <v>163</v>
      </c>
      <c r="F523" s="15">
        <v>46.19</v>
      </c>
      <c r="G523" s="103" t="s">
        <v>3837</v>
      </c>
      <c r="H523" s="103" t="s">
        <v>3837</v>
      </c>
    </row>
    <row r="524" spans="1:8" ht="33.75" x14ac:dyDescent="0.2">
      <c r="A524" s="12" t="s">
        <v>1875</v>
      </c>
      <c r="B524" s="12" t="s">
        <v>49</v>
      </c>
      <c r="C524" s="12" t="s">
        <v>3372</v>
      </c>
      <c r="D524" s="13" t="s">
        <v>1876</v>
      </c>
      <c r="E524" s="12" t="s">
        <v>129</v>
      </c>
      <c r="F524" s="15">
        <v>44.46</v>
      </c>
      <c r="G524" s="103"/>
      <c r="H524" s="103"/>
    </row>
    <row r="525" spans="1:8" ht="33.75" x14ac:dyDescent="0.2">
      <c r="A525" s="12" t="s">
        <v>1878</v>
      </c>
      <c r="B525" s="12" t="s">
        <v>49</v>
      </c>
      <c r="C525" s="12" t="s">
        <v>3372</v>
      </c>
      <c r="D525" s="13" t="s">
        <v>1879</v>
      </c>
      <c r="E525" s="12" t="s">
        <v>129</v>
      </c>
      <c r="F525" s="15">
        <v>55.83</v>
      </c>
      <c r="G525" s="103"/>
      <c r="H525" s="103"/>
    </row>
    <row r="526" spans="1:8" ht="33.75" x14ac:dyDescent="0.2">
      <c r="A526" s="12" t="s">
        <v>1954</v>
      </c>
      <c r="B526" s="12" t="s">
        <v>49</v>
      </c>
      <c r="C526" s="12" t="s">
        <v>3372</v>
      </c>
      <c r="D526" s="13" t="s">
        <v>1955</v>
      </c>
      <c r="E526" s="12" t="s">
        <v>129</v>
      </c>
      <c r="F526" s="15">
        <v>50.41</v>
      </c>
      <c r="G526" s="103"/>
      <c r="H526" s="103"/>
    </row>
    <row r="527" spans="1:8" ht="22.5" x14ac:dyDescent="0.2">
      <c r="A527" s="12" t="s">
        <v>100</v>
      </c>
      <c r="B527" s="12" t="s">
        <v>49</v>
      </c>
      <c r="C527" s="12" t="s">
        <v>3372</v>
      </c>
      <c r="D527" s="13" t="s">
        <v>101</v>
      </c>
      <c r="E527" s="12" t="s">
        <v>102</v>
      </c>
      <c r="F527" s="15">
        <v>45.14</v>
      </c>
      <c r="G527" s="103" t="s">
        <v>3837</v>
      </c>
      <c r="H527" s="103" t="s">
        <v>3837</v>
      </c>
    </row>
    <row r="528" spans="1:8" ht="22.5" x14ac:dyDescent="0.2">
      <c r="A528" s="12" t="s">
        <v>106</v>
      </c>
      <c r="B528" s="12" t="s">
        <v>49</v>
      </c>
      <c r="C528" s="12" t="s">
        <v>3372</v>
      </c>
      <c r="D528" s="13" t="s">
        <v>107</v>
      </c>
      <c r="E528" s="12" t="s">
        <v>46</v>
      </c>
      <c r="F528" s="15">
        <v>2.87</v>
      </c>
      <c r="G528" s="103" t="s">
        <v>3837</v>
      </c>
      <c r="H528" s="103" t="s">
        <v>3837</v>
      </c>
    </row>
    <row r="529" spans="1:8" ht="22.5" x14ac:dyDescent="0.2">
      <c r="A529" s="12" t="s">
        <v>109</v>
      </c>
      <c r="B529" s="12" t="s">
        <v>49</v>
      </c>
      <c r="C529" s="12" t="s">
        <v>3372</v>
      </c>
      <c r="D529" s="13" t="s">
        <v>110</v>
      </c>
      <c r="E529" s="12" t="s">
        <v>46</v>
      </c>
      <c r="F529" s="15">
        <v>17.350000000000001</v>
      </c>
      <c r="G529" s="103" t="s">
        <v>3837</v>
      </c>
      <c r="H529" s="103" t="s">
        <v>3837</v>
      </c>
    </row>
    <row r="530" spans="1:8" ht="22.5" x14ac:dyDescent="0.2">
      <c r="A530" s="12" t="s">
        <v>3574</v>
      </c>
      <c r="B530" s="12" t="s">
        <v>49</v>
      </c>
      <c r="C530" s="12" t="s">
        <v>3372</v>
      </c>
      <c r="D530" s="13" t="s">
        <v>3573</v>
      </c>
      <c r="E530" s="12" t="s">
        <v>129</v>
      </c>
      <c r="F530" s="15">
        <v>0.4</v>
      </c>
      <c r="G530" s="103" t="s">
        <v>3837</v>
      </c>
      <c r="H530" s="103" t="s">
        <v>3837</v>
      </c>
    </row>
    <row r="531" spans="1:8" ht="22.5" x14ac:dyDescent="0.2">
      <c r="A531" s="12" t="s">
        <v>3664</v>
      </c>
      <c r="B531" s="12" t="s">
        <v>49</v>
      </c>
      <c r="C531" s="12" t="s">
        <v>3372</v>
      </c>
      <c r="D531" s="13" t="s">
        <v>3663</v>
      </c>
      <c r="E531" s="12" t="s">
        <v>102</v>
      </c>
      <c r="F531" s="15">
        <v>2965.53</v>
      </c>
      <c r="G531" s="103" t="s">
        <v>3837</v>
      </c>
      <c r="H531" s="103" t="s">
        <v>3837</v>
      </c>
    </row>
    <row r="532" spans="1:8" ht="22.5" x14ac:dyDescent="0.2">
      <c r="A532" s="12" t="s">
        <v>3532</v>
      </c>
      <c r="B532" s="12" t="s">
        <v>49</v>
      </c>
      <c r="C532" s="12" t="s">
        <v>3372</v>
      </c>
      <c r="D532" s="13" t="s">
        <v>3531</v>
      </c>
      <c r="E532" s="12" t="s">
        <v>102</v>
      </c>
      <c r="F532" s="15">
        <v>2542</v>
      </c>
      <c r="G532" s="103" t="s">
        <v>3837</v>
      </c>
      <c r="H532" s="103" t="s">
        <v>3837</v>
      </c>
    </row>
    <row r="533" spans="1:8" ht="22.5" x14ac:dyDescent="0.2">
      <c r="A533" s="12" t="s">
        <v>3436</v>
      </c>
      <c r="B533" s="12" t="s">
        <v>49</v>
      </c>
      <c r="C533" s="12" t="s">
        <v>3372</v>
      </c>
      <c r="D533" s="13" t="s">
        <v>3435</v>
      </c>
      <c r="E533" s="12" t="s">
        <v>102</v>
      </c>
      <c r="F533" s="15">
        <v>1363.15</v>
      </c>
      <c r="G533" s="103" t="s">
        <v>3837</v>
      </c>
      <c r="H533" s="103" t="s">
        <v>3837</v>
      </c>
    </row>
    <row r="534" spans="1:8" ht="22.5" x14ac:dyDescent="0.2">
      <c r="A534" s="12" t="s">
        <v>3512</v>
      </c>
      <c r="B534" s="12" t="s">
        <v>49</v>
      </c>
      <c r="C534" s="12" t="s">
        <v>3372</v>
      </c>
      <c r="D534" s="13" t="s">
        <v>3511</v>
      </c>
      <c r="E534" s="12" t="s">
        <v>65</v>
      </c>
      <c r="F534" s="15">
        <v>254.76</v>
      </c>
      <c r="G534" s="103" t="s">
        <v>3837</v>
      </c>
      <c r="H534" s="103" t="s">
        <v>3837</v>
      </c>
    </row>
    <row r="535" spans="1:8" ht="22.5" x14ac:dyDescent="0.2">
      <c r="A535" s="12" t="s">
        <v>1770</v>
      </c>
      <c r="B535" s="12" t="s">
        <v>49</v>
      </c>
      <c r="C535" s="12" t="s">
        <v>3372</v>
      </c>
      <c r="D535" s="13" t="s">
        <v>1771</v>
      </c>
      <c r="E535" s="12" t="s">
        <v>65</v>
      </c>
      <c r="F535" s="15">
        <v>519.47</v>
      </c>
      <c r="G535" s="103" t="s">
        <v>3837</v>
      </c>
      <c r="H535" s="103" t="s">
        <v>3837</v>
      </c>
    </row>
    <row r="536" spans="1:8" ht="22.5" x14ac:dyDescent="0.2">
      <c r="A536" s="12" t="s">
        <v>118</v>
      </c>
      <c r="B536" s="12" t="s">
        <v>49</v>
      </c>
      <c r="C536" s="12" t="s">
        <v>3372</v>
      </c>
      <c r="D536" s="13" t="s">
        <v>119</v>
      </c>
      <c r="E536" s="12" t="s">
        <v>120</v>
      </c>
      <c r="F536" s="15">
        <v>1.93</v>
      </c>
      <c r="G536" s="103" t="s">
        <v>3837</v>
      </c>
      <c r="H536" s="103" t="s">
        <v>3837</v>
      </c>
    </row>
    <row r="537" spans="1:8" ht="22.5" x14ac:dyDescent="0.2">
      <c r="A537" s="12" t="s">
        <v>122</v>
      </c>
      <c r="B537" s="12" t="s">
        <v>49</v>
      </c>
      <c r="C537" s="12" t="s">
        <v>3372</v>
      </c>
      <c r="D537" s="13" t="s">
        <v>123</v>
      </c>
      <c r="E537" s="12" t="s">
        <v>120</v>
      </c>
      <c r="F537" s="15">
        <v>0.77</v>
      </c>
      <c r="G537" s="103" t="s">
        <v>3837</v>
      </c>
      <c r="H537" s="103" t="s">
        <v>3837</v>
      </c>
    </row>
    <row r="538" spans="1:8" ht="22.5" x14ac:dyDescent="0.2">
      <c r="A538" s="12" t="s">
        <v>3548</v>
      </c>
      <c r="B538" s="12" t="s">
        <v>49</v>
      </c>
      <c r="C538" s="12" t="s">
        <v>3372</v>
      </c>
      <c r="D538" s="13" t="s">
        <v>3547</v>
      </c>
      <c r="E538" s="12" t="s">
        <v>65</v>
      </c>
      <c r="F538" s="15">
        <v>727.56</v>
      </c>
      <c r="G538" s="103" t="s">
        <v>3837</v>
      </c>
      <c r="H538" s="103" t="s">
        <v>3837</v>
      </c>
    </row>
    <row r="539" spans="1:8" ht="22.5" x14ac:dyDescent="0.2">
      <c r="A539" s="12" t="s">
        <v>1763</v>
      </c>
      <c r="B539" s="12" t="s">
        <v>49</v>
      </c>
      <c r="C539" s="12" t="s">
        <v>3372</v>
      </c>
      <c r="D539" s="13" t="s">
        <v>1764</v>
      </c>
      <c r="E539" s="12" t="s">
        <v>129</v>
      </c>
      <c r="F539" s="15">
        <v>35.99</v>
      </c>
      <c r="G539" s="103" t="s">
        <v>3837</v>
      </c>
      <c r="H539" s="103" t="s">
        <v>3837</v>
      </c>
    </row>
    <row r="540" spans="1:8" ht="22.5" x14ac:dyDescent="0.2">
      <c r="A540" s="12" t="s">
        <v>1689</v>
      </c>
      <c r="B540" s="12" t="s">
        <v>49</v>
      </c>
      <c r="C540" s="12" t="s">
        <v>3372</v>
      </c>
      <c r="D540" s="13" t="s">
        <v>1690</v>
      </c>
      <c r="E540" s="12" t="s">
        <v>129</v>
      </c>
      <c r="F540" s="15">
        <v>2.0299999999999998</v>
      </c>
      <c r="G540" s="103"/>
      <c r="H540" s="103"/>
    </row>
    <row r="541" spans="1:8" x14ac:dyDescent="0.2">
      <c r="A541" s="12" t="s">
        <v>3453</v>
      </c>
      <c r="B541" s="12" t="s">
        <v>49</v>
      </c>
      <c r="C541" s="12" t="s">
        <v>3372</v>
      </c>
      <c r="D541" s="13" t="s">
        <v>3452</v>
      </c>
      <c r="E541" s="12" t="s">
        <v>65</v>
      </c>
      <c r="F541" s="15">
        <v>39.67</v>
      </c>
      <c r="G541" s="103"/>
      <c r="H541" s="103"/>
    </row>
    <row r="542" spans="1:8" x14ac:dyDescent="0.2">
      <c r="A542" s="12" t="s">
        <v>48</v>
      </c>
      <c r="B542" s="12" t="s">
        <v>49</v>
      </c>
      <c r="C542" s="12" t="s">
        <v>3372</v>
      </c>
      <c r="D542" s="13" t="s">
        <v>50</v>
      </c>
      <c r="E542" s="12" t="s">
        <v>46</v>
      </c>
      <c r="F542" s="15">
        <v>116.18</v>
      </c>
      <c r="G542" s="103" t="s">
        <v>3837</v>
      </c>
      <c r="H542" s="103" t="s">
        <v>3837</v>
      </c>
    </row>
    <row r="543" spans="1:8" ht="22.5" x14ac:dyDescent="0.2">
      <c r="A543" s="12" t="s">
        <v>76</v>
      </c>
      <c r="B543" s="12" t="s">
        <v>49</v>
      </c>
      <c r="C543" s="12" t="s">
        <v>3372</v>
      </c>
      <c r="D543" s="13" t="s">
        <v>77</v>
      </c>
      <c r="E543" s="12" t="s">
        <v>65</v>
      </c>
      <c r="F543" s="15">
        <v>6051.78</v>
      </c>
      <c r="G543" s="103" t="s">
        <v>3837</v>
      </c>
      <c r="H543" s="103" t="s">
        <v>3837</v>
      </c>
    </row>
    <row r="544" spans="1:8" x14ac:dyDescent="0.2">
      <c r="A544" s="12" t="s">
        <v>621</v>
      </c>
      <c r="B544" s="12" t="s">
        <v>49</v>
      </c>
      <c r="C544" s="12" t="s">
        <v>3372</v>
      </c>
      <c r="D544" s="13" t="s">
        <v>622</v>
      </c>
      <c r="E544" s="12" t="s">
        <v>46</v>
      </c>
      <c r="F544" s="15">
        <v>11.26</v>
      </c>
      <c r="G544" s="103" t="s">
        <v>3837</v>
      </c>
      <c r="H544" s="103" t="s">
        <v>3837</v>
      </c>
    </row>
    <row r="545" spans="1:8" x14ac:dyDescent="0.2">
      <c r="A545" s="12" t="s">
        <v>135</v>
      </c>
      <c r="B545" s="12" t="s">
        <v>49</v>
      </c>
      <c r="C545" s="12" t="s">
        <v>3372</v>
      </c>
      <c r="D545" s="13" t="s">
        <v>136</v>
      </c>
      <c r="E545" s="12" t="s">
        <v>46</v>
      </c>
      <c r="F545" s="15">
        <v>2.84</v>
      </c>
      <c r="G545" s="103" t="s">
        <v>3837</v>
      </c>
      <c r="H545" s="103" t="s">
        <v>3837</v>
      </c>
    </row>
    <row r="546" spans="1:8" x14ac:dyDescent="0.2">
      <c r="A546" s="12" t="s">
        <v>3654</v>
      </c>
      <c r="B546" s="12" t="s">
        <v>49</v>
      </c>
      <c r="C546" s="12" t="s">
        <v>3372</v>
      </c>
      <c r="D546" s="13" t="s">
        <v>3653</v>
      </c>
      <c r="E546" s="12" t="s">
        <v>46</v>
      </c>
      <c r="F546" s="15">
        <v>392.14</v>
      </c>
      <c r="G546" s="103" t="s">
        <v>3837</v>
      </c>
      <c r="H546" s="103" t="s">
        <v>3837</v>
      </c>
    </row>
    <row r="547" spans="1:8" ht="22.5" x14ac:dyDescent="0.2">
      <c r="A547" s="12" t="s">
        <v>3524</v>
      </c>
      <c r="B547" s="12" t="s">
        <v>49</v>
      </c>
      <c r="C547" s="12" t="s">
        <v>3372</v>
      </c>
      <c r="D547" s="13" t="s">
        <v>3523</v>
      </c>
      <c r="E547" s="12" t="s">
        <v>46</v>
      </c>
      <c r="F547" s="15">
        <v>28.39</v>
      </c>
      <c r="G547" s="103" t="s">
        <v>3837</v>
      </c>
      <c r="H547" s="103" t="s">
        <v>3837</v>
      </c>
    </row>
    <row r="548" spans="1:8" ht="22.5" x14ac:dyDescent="0.2">
      <c r="A548" s="12" t="s">
        <v>378</v>
      </c>
      <c r="B548" s="12" t="s">
        <v>49</v>
      </c>
      <c r="C548" s="12" t="s">
        <v>3372</v>
      </c>
      <c r="D548" s="13" t="s">
        <v>379</v>
      </c>
      <c r="E548" s="12" t="s">
        <v>46</v>
      </c>
      <c r="F548" s="15">
        <v>35.39</v>
      </c>
      <c r="G548" s="103" t="s">
        <v>3837</v>
      </c>
      <c r="H548" s="103" t="s">
        <v>3837</v>
      </c>
    </row>
    <row r="549" spans="1:8" x14ac:dyDescent="0.2">
      <c r="A549" s="12" t="s">
        <v>3640</v>
      </c>
      <c r="B549" s="12" t="s">
        <v>49</v>
      </c>
      <c r="C549" s="12" t="s">
        <v>3372</v>
      </c>
      <c r="D549" s="13" t="s">
        <v>3639</v>
      </c>
      <c r="E549" s="12" t="s">
        <v>129</v>
      </c>
      <c r="F549" s="15">
        <v>100.49</v>
      </c>
      <c r="G549" s="103" t="s">
        <v>3837</v>
      </c>
      <c r="H549" s="103" t="s">
        <v>3837</v>
      </c>
    </row>
    <row r="550" spans="1:8" ht="22.5" x14ac:dyDescent="0.2">
      <c r="A550" s="12" t="s">
        <v>127</v>
      </c>
      <c r="B550" s="12" t="s">
        <v>49</v>
      </c>
      <c r="C550" s="12" t="s">
        <v>3372</v>
      </c>
      <c r="D550" s="13" t="s">
        <v>128</v>
      </c>
      <c r="E550" s="12" t="s">
        <v>129</v>
      </c>
      <c r="F550" s="15">
        <v>48.39</v>
      </c>
      <c r="G550" s="103" t="s">
        <v>3837</v>
      </c>
      <c r="H550" s="103" t="s">
        <v>3837</v>
      </c>
    </row>
    <row r="551" spans="1:8" ht="22.5" x14ac:dyDescent="0.2">
      <c r="A551" s="12" t="s">
        <v>3410</v>
      </c>
      <c r="B551" s="12" t="s">
        <v>49</v>
      </c>
      <c r="C551" s="12" t="s">
        <v>3372</v>
      </c>
      <c r="D551" s="13" t="s">
        <v>3409</v>
      </c>
      <c r="E551" s="12" t="s">
        <v>65</v>
      </c>
      <c r="F551" s="15">
        <v>534.74</v>
      </c>
      <c r="G551" s="103" t="s">
        <v>3837</v>
      </c>
      <c r="H551" s="103" t="s">
        <v>3837</v>
      </c>
    </row>
    <row r="552" spans="1:8" ht="22.5" x14ac:dyDescent="0.2">
      <c r="A552" s="12" t="s">
        <v>2042</v>
      </c>
      <c r="B552" s="12" t="s">
        <v>49</v>
      </c>
      <c r="C552" s="12" t="s">
        <v>3372</v>
      </c>
      <c r="D552" s="13" t="s">
        <v>2043</v>
      </c>
      <c r="E552" s="12" t="s">
        <v>65</v>
      </c>
      <c r="F552" s="15">
        <v>344.68</v>
      </c>
      <c r="G552" s="103"/>
      <c r="H552" s="103"/>
    </row>
    <row r="553" spans="1:8" ht="22.5" x14ac:dyDescent="0.2">
      <c r="A553" s="12" t="s">
        <v>3610</v>
      </c>
      <c r="B553" s="12" t="s">
        <v>49</v>
      </c>
      <c r="C553" s="12" t="s">
        <v>3372</v>
      </c>
      <c r="D553" s="13" t="s">
        <v>3609</v>
      </c>
      <c r="E553" s="12" t="s">
        <v>65</v>
      </c>
      <c r="F553" s="15">
        <v>114.88</v>
      </c>
      <c r="G553" s="103"/>
      <c r="H553" s="103"/>
    </row>
    <row r="554" spans="1:8" ht="22.5" x14ac:dyDescent="0.2">
      <c r="A554" s="12" t="s">
        <v>3592</v>
      </c>
      <c r="B554" s="12" t="s">
        <v>49</v>
      </c>
      <c r="C554" s="12" t="s">
        <v>3372</v>
      </c>
      <c r="D554" s="13" t="s">
        <v>3591</v>
      </c>
      <c r="E554" s="12" t="s">
        <v>65</v>
      </c>
      <c r="F554" s="15">
        <v>298.60000000000002</v>
      </c>
      <c r="G554" s="103"/>
      <c r="H554" s="103"/>
    </row>
    <row r="555" spans="1:8" x14ac:dyDescent="0.2">
      <c r="A555" s="12" t="s">
        <v>2129</v>
      </c>
      <c r="B555" s="12" t="s">
        <v>49</v>
      </c>
      <c r="C555" s="12" t="s">
        <v>3372</v>
      </c>
      <c r="D555" s="13" t="s">
        <v>2130</v>
      </c>
      <c r="E555" s="12" t="s">
        <v>46</v>
      </c>
      <c r="F555" s="15">
        <v>0.42</v>
      </c>
      <c r="G555" s="103" t="s">
        <v>3837</v>
      </c>
      <c r="H555" s="103" t="s">
        <v>3837</v>
      </c>
    </row>
    <row r="556" spans="1:8" x14ac:dyDescent="0.2">
      <c r="A556" s="12" t="s">
        <v>2132</v>
      </c>
      <c r="B556" s="12" t="s">
        <v>49</v>
      </c>
      <c r="C556" s="12" t="s">
        <v>3372</v>
      </c>
      <c r="D556" s="13" t="s">
        <v>2133</v>
      </c>
      <c r="E556" s="12" t="s">
        <v>46</v>
      </c>
      <c r="F556" s="15">
        <v>1.66</v>
      </c>
      <c r="G556" s="103" t="s">
        <v>3837</v>
      </c>
      <c r="H556" s="103" t="s">
        <v>3837</v>
      </c>
    </row>
    <row r="557" spans="1:8" x14ac:dyDescent="0.2">
      <c r="A557" s="12" t="s">
        <v>2135</v>
      </c>
      <c r="B557" s="12" t="s">
        <v>49</v>
      </c>
      <c r="C557" s="12" t="s">
        <v>3372</v>
      </c>
      <c r="D557" s="13" t="s">
        <v>2136</v>
      </c>
      <c r="E557" s="12" t="s">
        <v>46</v>
      </c>
      <c r="F557" s="15">
        <v>0.68</v>
      </c>
      <c r="G557" s="103" t="s">
        <v>3837</v>
      </c>
      <c r="H557" s="103" t="s">
        <v>3837</v>
      </c>
    </row>
    <row r="558" spans="1:8" x14ac:dyDescent="0.2">
      <c r="A558" s="12" t="s">
        <v>2125</v>
      </c>
      <c r="B558" s="12" t="s">
        <v>49</v>
      </c>
      <c r="C558" s="12" t="s">
        <v>3372</v>
      </c>
      <c r="D558" s="13" t="s">
        <v>2126</v>
      </c>
      <c r="E558" s="12" t="s">
        <v>46</v>
      </c>
      <c r="F558" s="15">
        <v>2.83</v>
      </c>
      <c r="G558" s="103" t="s">
        <v>3837</v>
      </c>
      <c r="H558" s="103" t="s">
        <v>3837</v>
      </c>
    </row>
    <row r="559" spans="1:8" x14ac:dyDescent="0.2">
      <c r="A559" s="12" t="s">
        <v>209</v>
      </c>
      <c r="B559" s="12" t="s">
        <v>49</v>
      </c>
      <c r="C559" s="12" t="s">
        <v>3372</v>
      </c>
      <c r="D559" s="13" t="s">
        <v>210</v>
      </c>
      <c r="E559" s="12" t="s">
        <v>46</v>
      </c>
      <c r="F559" s="15">
        <v>1.53</v>
      </c>
      <c r="G559" s="103" t="s">
        <v>3837</v>
      </c>
      <c r="H559" s="103" t="s">
        <v>3837</v>
      </c>
    </row>
    <row r="560" spans="1:8" ht="22.5" x14ac:dyDescent="0.2">
      <c r="A560" s="12" t="s">
        <v>3701</v>
      </c>
      <c r="B560" s="12" t="s">
        <v>49</v>
      </c>
      <c r="C560" s="12" t="s">
        <v>3372</v>
      </c>
      <c r="D560" s="13" t="s">
        <v>3700</v>
      </c>
      <c r="E560" s="12" t="s">
        <v>120</v>
      </c>
      <c r="F560" s="15">
        <v>318.75</v>
      </c>
      <c r="G560" s="103" t="s">
        <v>3837</v>
      </c>
      <c r="H560" s="103" t="s">
        <v>3837</v>
      </c>
    </row>
    <row r="561" spans="1:8" ht="22.5" x14ac:dyDescent="0.2">
      <c r="A561" s="12" t="s">
        <v>644</v>
      </c>
      <c r="B561" s="12" t="s">
        <v>49</v>
      </c>
      <c r="C561" s="12" t="s">
        <v>3372</v>
      </c>
      <c r="D561" s="13" t="s">
        <v>645</v>
      </c>
      <c r="E561" s="12" t="s">
        <v>102</v>
      </c>
      <c r="F561" s="15">
        <v>137.47</v>
      </c>
      <c r="G561" s="103" t="s">
        <v>3837</v>
      </c>
      <c r="H561" s="103" t="s">
        <v>3837</v>
      </c>
    </row>
    <row r="562" spans="1:8" ht="22.5" x14ac:dyDescent="0.2">
      <c r="A562" s="12" t="s">
        <v>3552</v>
      </c>
      <c r="B562" s="12" t="s">
        <v>49</v>
      </c>
      <c r="C562" s="12" t="s">
        <v>3372</v>
      </c>
      <c r="D562" s="13" t="s">
        <v>3551</v>
      </c>
      <c r="E562" s="12" t="s">
        <v>102</v>
      </c>
      <c r="F562" s="15">
        <v>170.41</v>
      </c>
      <c r="G562" s="103" t="s">
        <v>3837</v>
      </c>
      <c r="H562" s="103" t="s">
        <v>3837</v>
      </c>
    </row>
    <row r="563" spans="1:8" ht="22.5" x14ac:dyDescent="0.2">
      <c r="A563" s="12" t="s">
        <v>161</v>
      </c>
      <c r="B563" s="12" t="s">
        <v>49</v>
      </c>
      <c r="C563" s="12" t="s">
        <v>3372</v>
      </c>
      <c r="D563" s="13" t="s">
        <v>162</v>
      </c>
      <c r="E563" s="12" t="s">
        <v>163</v>
      </c>
      <c r="F563" s="15">
        <v>11.02</v>
      </c>
      <c r="G563" s="103"/>
      <c r="H563" s="103"/>
    </row>
    <row r="564" spans="1:8" ht="33.75" x14ac:dyDescent="0.2">
      <c r="A564" s="12" t="s">
        <v>3678</v>
      </c>
      <c r="B564" s="12" t="s">
        <v>49</v>
      </c>
      <c r="C564" s="12" t="s">
        <v>3372</v>
      </c>
      <c r="D564" s="13" t="s">
        <v>3677</v>
      </c>
      <c r="E564" s="12" t="s">
        <v>46</v>
      </c>
      <c r="F564" s="15">
        <v>20.39</v>
      </c>
      <c r="G564" s="103"/>
      <c r="H564" s="103"/>
    </row>
    <row r="565" spans="1:8" ht="33.75" x14ac:dyDescent="0.2">
      <c r="A565" s="12" t="s">
        <v>490</v>
      </c>
      <c r="B565" s="12" t="s">
        <v>49</v>
      </c>
      <c r="C565" s="12" t="s">
        <v>3372</v>
      </c>
      <c r="D565" s="13" t="s">
        <v>491</v>
      </c>
      <c r="E565" s="12" t="s">
        <v>46</v>
      </c>
      <c r="F565" s="15">
        <v>22.52</v>
      </c>
      <c r="G565" s="103"/>
      <c r="H565" s="103"/>
    </row>
    <row r="566" spans="1:8" ht="33.75" x14ac:dyDescent="0.2">
      <c r="A566" s="12" t="s">
        <v>3676</v>
      </c>
      <c r="B566" s="12" t="s">
        <v>49</v>
      </c>
      <c r="C566" s="12" t="s">
        <v>3372</v>
      </c>
      <c r="D566" s="13" t="s">
        <v>3675</v>
      </c>
      <c r="E566" s="12" t="s">
        <v>46</v>
      </c>
      <c r="F566" s="15">
        <v>40.24</v>
      </c>
      <c r="G566" s="103"/>
      <c r="H566" s="103"/>
    </row>
    <row r="567" spans="1:8" ht="33.75" x14ac:dyDescent="0.2">
      <c r="A567" s="12" t="s">
        <v>355</v>
      </c>
      <c r="B567" s="12" t="s">
        <v>49</v>
      </c>
      <c r="C567" s="12" t="s">
        <v>3372</v>
      </c>
      <c r="D567" s="13" t="s">
        <v>356</v>
      </c>
      <c r="E567" s="12" t="s">
        <v>163</v>
      </c>
      <c r="F567" s="15">
        <v>14.61</v>
      </c>
      <c r="G567" s="103" t="s">
        <v>3837</v>
      </c>
      <c r="H567" s="103" t="s">
        <v>3837</v>
      </c>
    </row>
    <row r="568" spans="1:8" ht="22.5" x14ac:dyDescent="0.2">
      <c r="A568" s="12" t="s">
        <v>3620</v>
      </c>
      <c r="B568" s="12" t="s">
        <v>49</v>
      </c>
      <c r="C568" s="12" t="s">
        <v>3372</v>
      </c>
      <c r="D568" s="13" t="s">
        <v>3619</v>
      </c>
      <c r="E568" s="12" t="s">
        <v>65</v>
      </c>
      <c r="F568" s="15">
        <v>551.76</v>
      </c>
      <c r="G568" s="103"/>
      <c r="H568" s="103"/>
    </row>
    <row r="569" spans="1:8" ht="22.5" x14ac:dyDescent="0.2">
      <c r="A569" s="12" t="s">
        <v>82</v>
      </c>
      <c r="B569" s="12" t="s">
        <v>49</v>
      </c>
      <c r="C569" s="12" t="s">
        <v>3372</v>
      </c>
      <c r="D569" s="13" t="s">
        <v>83</v>
      </c>
      <c r="E569" s="12" t="s">
        <v>65</v>
      </c>
      <c r="F569" s="15">
        <v>76.19</v>
      </c>
      <c r="G569" s="103"/>
      <c r="H569" s="103"/>
    </row>
    <row r="570" spans="1:8" ht="22.5" x14ac:dyDescent="0.2">
      <c r="A570" s="12" t="s">
        <v>889</v>
      </c>
      <c r="B570" s="12" t="s">
        <v>49</v>
      </c>
      <c r="C570" s="12" t="s">
        <v>3372</v>
      </c>
      <c r="D570" s="13" t="s">
        <v>890</v>
      </c>
      <c r="E570" s="12" t="s">
        <v>65</v>
      </c>
      <c r="F570" s="15">
        <v>464.71</v>
      </c>
      <c r="G570" s="103"/>
      <c r="H570" s="103"/>
    </row>
    <row r="571" spans="1:8" ht="22.5" x14ac:dyDescent="0.2">
      <c r="A571" s="12" t="s">
        <v>880</v>
      </c>
      <c r="B571" s="12" t="s">
        <v>49</v>
      </c>
      <c r="C571" s="12" t="s">
        <v>3372</v>
      </c>
      <c r="D571" s="13" t="s">
        <v>881</v>
      </c>
      <c r="E571" s="12" t="s">
        <v>65</v>
      </c>
      <c r="F571" s="15">
        <v>215.71</v>
      </c>
      <c r="G571" s="103"/>
      <c r="H571" s="103"/>
    </row>
    <row r="572" spans="1:8" ht="22.5" x14ac:dyDescent="0.2">
      <c r="A572" s="12" t="s">
        <v>877</v>
      </c>
      <c r="B572" s="12" t="s">
        <v>49</v>
      </c>
      <c r="C572" s="12" t="s">
        <v>3372</v>
      </c>
      <c r="D572" s="13" t="s">
        <v>878</v>
      </c>
      <c r="E572" s="12" t="s">
        <v>65</v>
      </c>
      <c r="F572" s="15">
        <v>226.96</v>
      </c>
      <c r="G572" s="103"/>
      <c r="H572" s="103"/>
    </row>
    <row r="573" spans="1:8" ht="22.5" x14ac:dyDescent="0.2">
      <c r="A573" s="12" t="s">
        <v>892</v>
      </c>
      <c r="B573" s="12" t="s">
        <v>49</v>
      </c>
      <c r="C573" s="12" t="s">
        <v>3372</v>
      </c>
      <c r="D573" s="13" t="s">
        <v>893</v>
      </c>
      <c r="E573" s="12" t="s">
        <v>65</v>
      </c>
      <c r="F573" s="15">
        <v>788.01</v>
      </c>
      <c r="G573" s="103"/>
      <c r="H573" s="103"/>
    </row>
    <row r="574" spans="1:8" ht="33.75" x14ac:dyDescent="0.2">
      <c r="A574" s="12" t="s">
        <v>3516</v>
      </c>
      <c r="B574" s="12" t="s">
        <v>49</v>
      </c>
      <c r="C574" s="12" t="s">
        <v>3372</v>
      </c>
      <c r="D574" s="13" t="s">
        <v>3515</v>
      </c>
      <c r="E574" s="12" t="s">
        <v>102</v>
      </c>
      <c r="F574" s="15">
        <v>4.8899999999999997</v>
      </c>
      <c r="G574" s="103" t="s">
        <v>3837</v>
      </c>
      <c r="H574" s="103" t="s">
        <v>3837</v>
      </c>
    </row>
    <row r="575" spans="1:8" ht="33.75" x14ac:dyDescent="0.2">
      <c r="A575" s="12" t="s">
        <v>3699</v>
      </c>
      <c r="B575" s="12" t="s">
        <v>49</v>
      </c>
      <c r="C575" s="12" t="s">
        <v>3372</v>
      </c>
      <c r="D575" s="13" t="s">
        <v>3698</v>
      </c>
      <c r="E575" s="12" t="s">
        <v>102</v>
      </c>
      <c r="F575" s="15">
        <v>4.33</v>
      </c>
      <c r="G575" s="103" t="s">
        <v>3837</v>
      </c>
      <c r="H575" s="103" t="s">
        <v>3837</v>
      </c>
    </row>
    <row r="576" spans="1:8" ht="33.75" x14ac:dyDescent="0.2">
      <c r="A576" s="12" t="s">
        <v>112</v>
      </c>
      <c r="B576" s="12" t="s">
        <v>49</v>
      </c>
      <c r="C576" s="12" t="s">
        <v>3372</v>
      </c>
      <c r="D576" s="13" t="s">
        <v>113</v>
      </c>
      <c r="E576" s="12" t="s">
        <v>102</v>
      </c>
      <c r="F576" s="15">
        <v>5.98</v>
      </c>
      <c r="G576" s="103" t="s">
        <v>3837</v>
      </c>
      <c r="H576" s="103" t="s">
        <v>3837</v>
      </c>
    </row>
    <row r="577" spans="1:8" ht="22.5" x14ac:dyDescent="0.2">
      <c r="A577" s="12" t="s">
        <v>253</v>
      </c>
      <c r="B577" s="12" t="s">
        <v>49</v>
      </c>
      <c r="C577" s="12" t="s">
        <v>3372</v>
      </c>
      <c r="D577" s="13" t="s">
        <v>254</v>
      </c>
      <c r="E577" s="12" t="s">
        <v>46</v>
      </c>
      <c r="F577" s="15">
        <v>124.16</v>
      </c>
      <c r="G577" s="103" t="s">
        <v>3837</v>
      </c>
      <c r="H577" s="103" t="s">
        <v>3837</v>
      </c>
    </row>
    <row r="578" spans="1:8" x14ac:dyDescent="0.2">
      <c r="A578" s="12" t="s">
        <v>3749</v>
      </c>
      <c r="B578" s="12" t="s">
        <v>49</v>
      </c>
      <c r="C578" s="12" t="s">
        <v>3372</v>
      </c>
      <c r="D578" s="13" t="s">
        <v>3750</v>
      </c>
      <c r="E578" s="12" t="s">
        <v>2394</v>
      </c>
      <c r="F578" s="15">
        <v>6608.95</v>
      </c>
      <c r="G578" s="103" t="s">
        <v>3837</v>
      </c>
      <c r="H578" s="103" t="s">
        <v>3837</v>
      </c>
    </row>
    <row r="579" spans="1:8" x14ac:dyDescent="0.2">
      <c r="A579" s="12" t="s">
        <v>3751</v>
      </c>
      <c r="B579" s="12" t="s">
        <v>49</v>
      </c>
      <c r="C579" s="12" t="s">
        <v>3372</v>
      </c>
      <c r="D579" s="13" t="s">
        <v>3752</v>
      </c>
      <c r="E579" s="12" t="s">
        <v>2394</v>
      </c>
      <c r="F579" s="15">
        <v>3118.38</v>
      </c>
      <c r="G579" s="103" t="s">
        <v>3837</v>
      </c>
      <c r="H579" s="103" t="s">
        <v>3837</v>
      </c>
    </row>
    <row r="580" spans="1:8" ht="22.5" x14ac:dyDescent="0.2">
      <c r="A580" s="12" t="s">
        <v>3530</v>
      </c>
      <c r="B580" s="12" t="s">
        <v>49</v>
      </c>
      <c r="C580" s="12" t="s">
        <v>3372</v>
      </c>
      <c r="D580" s="13" t="s">
        <v>3529</v>
      </c>
      <c r="E580" s="12" t="s">
        <v>46</v>
      </c>
      <c r="F580" s="15">
        <v>5.14</v>
      </c>
      <c r="G580" s="103" t="s">
        <v>3837</v>
      </c>
      <c r="H580" s="103" t="s">
        <v>3837</v>
      </c>
    </row>
    <row r="581" spans="1:8" ht="22.5" x14ac:dyDescent="0.2">
      <c r="A581" s="12" t="s">
        <v>3562</v>
      </c>
      <c r="B581" s="12" t="s">
        <v>49</v>
      </c>
      <c r="C581" s="12" t="s">
        <v>3372</v>
      </c>
      <c r="D581" s="13" t="s">
        <v>3561</v>
      </c>
      <c r="E581" s="12" t="s">
        <v>102</v>
      </c>
      <c r="F581" s="15">
        <v>211.09</v>
      </c>
      <c r="G581" s="103" t="s">
        <v>3837</v>
      </c>
      <c r="H581" s="103" t="s">
        <v>3837</v>
      </c>
    </row>
    <row r="582" spans="1:8" ht="22.5" x14ac:dyDescent="0.2">
      <c r="A582" s="12" t="s">
        <v>3434</v>
      </c>
      <c r="B582" s="12" t="s">
        <v>49</v>
      </c>
      <c r="C582" s="12" t="s">
        <v>3372</v>
      </c>
      <c r="D582" s="13" t="s">
        <v>3433</v>
      </c>
      <c r="E582" s="12" t="s">
        <v>102</v>
      </c>
      <c r="F582" s="15">
        <v>146.6</v>
      </c>
      <c r="G582" s="103" t="s">
        <v>3837</v>
      </c>
      <c r="H582" s="103" t="s">
        <v>3837</v>
      </c>
    </row>
    <row r="583" spans="1:8" x14ac:dyDescent="0.2">
      <c r="A583" s="12" t="s">
        <v>402</v>
      </c>
      <c r="B583" s="12" t="s">
        <v>49</v>
      </c>
      <c r="C583" s="12" t="s">
        <v>3372</v>
      </c>
      <c r="D583" s="13" t="s">
        <v>403</v>
      </c>
      <c r="E583" s="12" t="s">
        <v>46</v>
      </c>
      <c r="F583" s="15">
        <v>36.700000000000003</v>
      </c>
      <c r="G583" s="103" t="s">
        <v>3837</v>
      </c>
      <c r="H583" s="103" t="s">
        <v>3837</v>
      </c>
    </row>
    <row r="584" spans="1:8" ht="22.5" x14ac:dyDescent="0.2">
      <c r="A584" s="12" t="s">
        <v>1773</v>
      </c>
      <c r="B584" s="12" t="s">
        <v>49</v>
      </c>
      <c r="C584" s="12" t="s">
        <v>3372</v>
      </c>
      <c r="D584" s="13" t="s">
        <v>1774</v>
      </c>
      <c r="E584" s="12" t="s">
        <v>65</v>
      </c>
      <c r="F584" s="15">
        <v>920.8</v>
      </c>
      <c r="G584" s="103" t="s">
        <v>3837</v>
      </c>
      <c r="H584" s="103" t="s">
        <v>3837</v>
      </c>
    </row>
    <row r="585" spans="1:8" ht="22.5" x14ac:dyDescent="0.2">
      <c r="A585" s="12" t="s">
        <v>1277</v>
      </c>
      <c r="B585" s="12" t="s">
        <v>49</v>
      </c>
      <c r="C585" s="12" t="s">
        <v>3372</v>
      </c>
      <c r="D585" s="13" t="s">
        <v>1278</v>
      </c>
      <c r="E585" s="12" t="s">
        <v>65</v>
      </c>
      <c r="F585" s="15">
        <v>529.17999999999995</v>
      </c>
      <c r="G585" s="103" t="s">
        <v>3837</v>
      </c>
      <c r="H585" s="103" t="s">
        <v>3837</v>
      </c>
    </row>
    <row r="586" spans="1:8" ht="22.5" x14ac:dyDescent="0.2">
      <c r="A586" s="12" t="s">
        <v>2035</v>
      </c>
      <c r="B586" s="12" t="s">
        <v>49</v>
      </c>
      <c r="C586" s="12" t="s">
        <v>3372</v>
      </c>
      <c r="D586" s="13" t="s">
        <v>2036</v>
      </c>
      <c r="E586" s="12" t="s">
        <v>65</v>
      </c>
      <c r="F586" s="15">
        <v>189.18</v>
      </c>
      <c r="G586" s="103" t="s">
        <v>3837</v>
      </c>
      <c r="H586" s="103" t="s">
        <v>3837</v>
      </c>
    </row>
    <row r="587" spans="1:8" ht="22.5" x14ac:dyDescent="0.2">
      <c r="A587" s="12" t="s">
        <v>2051</v>
      </c>
      <c r="B587" s="12" t="s">
        <v>49</v>
      </c>
      <c r="C587" s="12" t="s">
        <v>3372</v>
      </c>
      <c r="D587" s="13" t="s">
        <v>2052</v>
      </c>
      <c r="E587" s="12" t="s">
        <v>65</v>
      </c>
      <c r="F587" s="15">
        <v>123.43</v>
      </c>
      <c r="G587" s="103" t="s">
        <v>3837</v>
      </c>
      <c r="H587" s="103" t="s">
        <v>3837</v>
      </c>
    </row>
    <row r="588" spans="1:8" ht="33.75" x14ac:dyDescent="0.2">
      <c r="A588" s="12" t="s">
        <v>180</v>
      </c>
      <c r="B588" s="12" t="s">
        <v>49</v>
      </c>
      <c r="C588" s="12" t="s">
        <v>3372</v>
      </c>
      <c r="D588" s="13" t="s">
        <v>181</v>
      </c>
      <c r="E588" s="12" t="s">
        <v>46</v>
      </c>
      <c r="F588" s="15">
        <v>145.66999999999999</v>
      </c>
      <c r="G588" s="103" t="s">
        <v>3837</v>
      </c>
      <c r="H588" s="103" t="s">
        <v>3837</v>
      </c>
    </row>
    <row r="589" spans="1:8" ht="22.5" x14ac:dyDescent="0.2">
      <c r="A589" s="12" t="s">
        <v>3644</v>
      </c>
      <c r="B589" s="12" t="s">
        <v>49</v>
      </c>
      <c r="C589" s="12" t="s">
        <v>3372</v>
      </c>
      <c r="D589" s="13" t="s">
        <v>3643</v>
      </c>
      <c r="E589" s="12" t="s">
        <v>129</v>
      </c>
      <c r="F589" s="15">
        <v>87.45</v>
      </c>
      <c r="G589" s="103" t="s">
        <v>3837</v>
      </c>
      <c r="H589" s="103" t="s">
        <v>3837</v>
      </c>
    </row>
    <row r="590" spans="1:8" ht="22.5" x14ac:dyDescent="0.2">
      <c r="A590" s="12" t="s">
        <v>338</v>
      </c>
      <c r="B590" s="12" t="s">
        <v>49</v>
      </c>
      <c r="C590" s="12" t="s">
        <v>3372</v>
      </c>
      <c r="D590" s="13" t="s">
        <v>339</v>
      </c>
      <c r="E590" s="12" t="s">
        <v>46</v>
      </c>
      <c r="F590" s="15">
        <v>291.58</v>
      </c>
      <c r="G590" s="103"/>
      <c r="H590" s="103"/>
    </row>
    <row r="591" spans="1:8" ht="45" x14ac:dyDescent="0.2">
      <c r="A591" s="12" t="s">
        <v>3325</v>
      </c>
      <c r="B591" s="12" t="s">
        <v>17</v>
      </c>
      <c r="C591" s="12" t="s">
        <v>3371</v>
      </c>
      <c r="D591" s="13" t="s">
        <v>3324</v>
      </c>
      <c r="E591" s="12" t="s">
        <v>25</v>
      </c>
      <c r="F591" s="15">
        <v>508.25</v>
      </c>
      <c r="G591" s="103"/>
      <c r="H591" s="103"/>
    </row>
    <row r="592" spans="1:8" ht="45" x14ac:dyDescent="0.2">
      <c r="A592" s="12" t="s">
        <v>3236</v>
      </c>
      <c r="B592" s="12" t="s">
        <v>17</v>
      </c>
      <c r="C592" s="12" t="s">
        <v>3371</v>
      </c>
      <c r="D592" s="13" t="s">
        <v>3235</v>
      </c>
      <c r="E592" s="12" t="s">
        <v>25</v>
      </c>
      <c r="F592" s="15">
        <v>471.36</v>
      </c>
      <c r="G592" s="103"/>
      <c r="H592" s="103"/>
    </row>
    <row r="593" spans="1:8" ht="33.75" x14ac:dyDescent="0.2">
      <c r="A593" s="12" t="s">
        <v>3083</v>
      </c>
      <c r="B593" s="12" t="s">
        <v>17</v>
      </c>
      <c r="C593" s="12" t="s">
        <v>3371</v>
      </c>
      <c r="D593" s="13" t="s">
        <v>3082</v>
      </c>
      <c r="E593" s="12" t="s">
        <v>25</v>
      </c>
      <c r="F593" s="15">
        <v>41.74</v>
      </c>
      <c r="G593" s="103"/>
      <c r="H593" s="103"/>
    </row>
    <row r="594" spans="1:8" ht="22.5" x14ac:dyDescent="0.2">
      <c r="A594" s="12" t="s">
        <v>3281</v>
      </c>
      <c r="B594" s="12" t="s">
        <v>17</v>
      </c>
      <c r="C594" s="12" t="s">
        <v>3371</v>
      </c>
      <c r="D594" s="13" t="s">
        <v>3280</v>
      </c>
      <c r="E594" s="12" t="s">
        <v>242</v>
      </c>
      <c r="F594" s="15">
        <v>19.11</v>
      </c>
      <c r="G594" s="103"/>
      <c r="H594" s="103"/>
    </row>
    <row r="595" spans="1:8" ht="56.25" x14ac:dyDescent="0.2">
      <c r="A595" s="12" t="s">
        <v>3130</v>
      </c>
      <c r="B595" s="12" t="s">
        <v>17</v>
      </c>
      <c r="C595" s="12" t="s">
        <v>3371</v>
      </c>
      <c r="D595" s="13" t="s">
        <v>3129</v>
      </c>
      <c r="E595" s="12" t="s">
        <v>242</v>
      </c>
      <c r="F595" s="15">
        <v>5.78</v>
      </c>
      <c r="G595" s="103"/>
      <c r="H595" s="103"/>
    </row>
    <row r="596" spans="1:8" ht="22.5" x14ac:dyDescent="0.2">
      <c r="A596" s="12" t="s">
        <v>3036</v>
      </c>
      <c r="B596" s="12" t="s">
        <v>17</v>
      </c>
      <c r="C596" s="12" t="s">
        <v>3371</v>
      </c>
      <c r="D596" s="13" t="s">
        <v>3035</v>
      </c>
      <c r="E596" s="12" t="s">
        <v>25</v>
      </c>
      <c r="F596" s="15">
        <v>33.840000000000003</v>
      </c>
      <c r="G596" s="103" t="s">
        <v>3837</v>
      </c>
      <c r="H596" s="103" t="s">
        <v>3837</v>
      </c>
    </row>
    <row r="597" spans="1:8" ht="56.25" x14ac:dyDescent="0.2">
      <c r="A597" s="12" t="s">
        <v>3006</v>
      </c>
      <c r="B597" s="12" t="s">
        <v>17</v>
      </c>
      <c r="C597" s="12" t="s">
        <v>3371</v>
      </c>
      <c r="D597" s="13" t="s">
        <v>3005</v>
      </c>
      <c r="E597" s="12" t="s">
        <v>25</v>
      </c>
      <c r="F597" s="15">
        <v>349.46</v>
      </c>
      <c r="G597" s="103"/>
      <c r="H597" s="103"/>
    </row>
    <row r="598" spans="1:8" x14ac:dyDescent="0.2">
      <c r="A598" s="12" t="s">
        <v>2615</v>
      </c>
      <c r="B598" s="12" t="s">
        <v>17</v>
      </c>
      <c r="C598" s="12" t="s">
        <v>3371</v>
      </c>
      <c r="D598" s="13" t="s">
        <v>2614</v>
      </c>
      <c r="E598" s="12" t="s">
        <v>25</v>
      </c>
      <c r="F598" s="15">
        <v>31.16</v>
      </c>
      <c r="G598" s="103" t="s">
        <v>3837</v>
      </c>
      <c r="H598" s="103" t="s">
        <v>3837</v>
      </c>
    </row>
    <row r="599" spans="1:8" ht="22.5" x14ac:dyDescent="0.2">
      <c r="A599" s="12" t="s">
        <v>3365</v>
      </c>
      <c r="B599" s="12" t="s">
        <v>17</v>
      </c>
      <c r="C599" s="12" t="s">
        <v>3371</v>
      </c>
      <c r="D599" s="13" t="s">
        <v>3364</v>
      </c>
      <c r="E599" s="12" t="s">
        <v>46</v>
      </c>
      <c r="F599" s="15">
        <v>194.25</v>
      </c>
      <c r="G599" s="103"/>
      <c r="H599" s="103"/>
    </row>
    <row r="600" spans="1:8" ht="22.5" x14ac:dyDescent="0.2">
      <c r="A600" s="12" t="s">
        <v>2678</v>
      </c>
      <c r="B600" s="12" t="s">
        <v>17</v>
      </c>
      <c r="C600" s="12" t="s">
        <v>3371</v>
      </c>
      <c r="D600" s="13" t="s">
        <v>2677</v>
      </c>
      <c r="E600" s="12" t="s">
        <v>242</v>
      </c>
      <c r="F600" s="15">
        <v>134.94999999999999</v>
      </c>
      <c r="G600" s="103"/>
      <c r="H600" s="103"/>
    </row>
    <row r="601" spans="1:8" ht="33.75" x14ac:dyDescent="0.2">
      <c r="A601" s="12" t="s">
        <v>2587</v>
      </c>
      <c r="B601" s="12" t="s">
        <v>17</v>
      </c>
      <c r="C601" s="12" t="s">
        <v>3371</v>
      </c>
      <c r="D601" s="13" t="s">
        <v>2586</v>
      </c>
      <c r="E601" s="12" t="s">
        <v>25</v>
      </c>
      <c r="F601" s="15">
        <v>202.23</v>
      </c>
      <c r="G601" s="103" t="s">
        <v>3837</v>
      </c>
      <c r="H601" s="103" t="s">
        <v>3837</v>
      </c>
    </row>
    <row r="602" spans="1:8" ht="22.5" x14ac:dyDescent="0.2">
      <c r="A602" s="12" t="s">
        <v>2350</v>
      </c>
      <c r="B602" s="12" t="s">
        <v>17</v>
      </c>
      <c r="C602" s="12" t="s">
        <v>3371</v>
      </c>
      <c r="D602" s="13" t="s">
        <v>2349</v>
      </c>
      <c r="E602" s="12" t="s">
        <v>25</v>
      </c>
      <c r="F602" s="15">
        <v>43.84</v>
      </c>
      <c r="G602" s="103" t="s">
        <v>3837</v>
      </c>
      <c r="H602" s="103" t="s">
        <v>3837</v>
      </c>
    </row>
    <row r="603" spans="1:8" ht="22.5" x14ac:dyDescent="0.2">
      <c r="A603" s="12" t="s">
        <v>3352</v>
      </c>
      <c r="B603" s="12" t="s">
        <v>17</v>
      </c>
      <c r="C603" s="12" t="s">
        <v>3371</v>
      </c>
      <c r="D603" s="13" t="s">
        <v>388</v>
      </c>
      <c r="E603" s="12" t="s">
        <v>46</v>
      </c>
      <c r="F603" s="15">
        <v>153.43</v>
      </c>
      <c r="G603" s="103"/>
      <c r="H603" s="103"/>
    </row>
    <row r="604" spans="1:8" ht="22.5" x14ac:dyDescent="0.2">
      <c r="A604" s="12" t="s">
        <v>3313</v>
      </c>
      <c r="B604" s="12" t="s">
        <v>17</v>
      </c>
      <c r="C604" s="12" t="s">
        <v>3371</v>
      </c>
      <c r="D604" s="13" t="s">
        <v>3312</v>
      </c>
      <c r="E604" s="12" t="s">
        <v>25</v>
      </c>
      <c r="F604" s="15">
        <v>707.5</v>
      </c>
      <c r="G604" s="103"/>
      <c r="H604" s="103"/>
    </row>
    <row r="605" spans="1:8" ht="22.5" x14ac:dyDescent="0.2">
      <c r="A605" s="12" t="s">
        <v>3259</v>
      </c>
      <c r="B605" s="12" t="s">
        <v>17</v>
      </c>
      <c r="C605" s="12" t="s">
        <v>3371</v>
      </c>
      <c r="D605" s="13" t="s">
        <v>3258</v>
      </c>
      <c r="E605" s="12" t="s">
        <v>46</v>
      </c>
      <c r="F605" s="15">
        <v>199.95</v>
      </c>
      <c r="G605" s="103"/>
      <c r="H605" s="103"/>
    </row>
    <row r="606" spans="1:8" ht="22.5" x14ac:dyDescent="0.2">
      <c r="A606" s="12" t="s">
        <v>3351</v>
      </c>
      <c r="B606" s="12" t="s">
        <v>17</v>
      </c>
      <c r="C606" s="12" t="s">
        <v>3371</v>
      </c>
      <c r="D606" s="13" t="s">
        <v>3350</v>
      </c>
      <c r="E606" s="12" t="s">
        <v>46</v>
      </c>
      <c r="F606" s="15">
        <v>313.8</v>
      </c>
      <c r="G606" s="103"/>
      <c r="H606" s="103"/>
    </row>
    <row r="607" spans="1:8" ht="45" x14ac:dyDescent="0.2">
      <c r="A607" s="12" t="s">
        <v>2543</v>
      </c>
      <c r="B607" s="12" t="s">
        <v>17</v>
      </c>
      <c r="C607" s="12" t="s">
        <v>3371</v>
      </c>
      <c r="D607" s="13" t="s">
        <v>2542</v>
      </c>
      <c r="E607" s="12" t="s">
        <v>25</v>
      </c>
      <c r="F607" s="15">
        <v>476.03</v>
      </c>
      <c r="G607" s="103" t="s">
        <v>3837</v>
      </c>
      <c r="H607" s="103" t="s">
        <v>3837</v>
      </c>
    </row>
    <row r="608" spans="1:8" ht="45" x14ac:dyDescent="0.2">
      <c r="A608" s="12" t="s">
        <v>2519</v>
      </c>
      <c r="B608" s="12" t="s">
        <v>17</v>
      </c>
      <c r="C608" s="12" t="s">
        <v>3371</v>
      </c>
      <c r="D608" s="13" t="s">
        <v>2518</v>
      </c>
      <c r="E608" s="12" t="s">
        <v>25</v>
      </c>
      <c r="F608" s="15">
        <v>135.63</v>
      </c>
      <c r="G608" s="103" t="s">
        <v>3837</v>
      </c>
      <c r="H608" s="103" t="s">
        <v>3837</v>
      </c>
    </row>
    <row r="609" spans="1:8" ht="33.75" x14ac:dyDescent="0.2">
      <c r="A609" s="12" t="s">
        <v>3360</v>
      </c>
      <c r="B609" s="12" t="s">
        <v>17</v>
      </c>
      <c r="C609" s="12" t="s">
        <v>3371</v>
      </c>
      <c r="D609" s="13" t="s">
        <v>3359</v>
      </c>
      <c r="E609" s="12" t="s">
        <v>25</v>
      </c>
      <c r="F609" s="15">
        <v>918.37</v>
      </c>
      <c r="G609" s="103"/>
      <c r="H609" s="103"/>
    </row>
    <row r="610" spans="1:8" ht="78.75" x14ac:dyDescent="0.2">
      <c r="A610" s="12" t="s">
        <v>3343</v>
      </c>
      <c r="B610" s="12" t="s">
        <v>17</v>
      </c>
      <c r="C610" s="12" t="s">
        <v>3371</v>
      </c>
      <c r="D610" s="13" t="s">
        <v>3342</v>
      </c>
      <c r="E610" s="12" t="s">
        <v>25</v>
      </c>
      <c r="F610" s="15">
        <v>21293</v>
      </c>
      <c r="G610" s="103"/>
      <c r="H610" s="103"/>
    </row>
    <row r="611" spans="1:8" ht="22.5" x14ac:dyDescent="0.2">
      <c r="A611" s="12" t="s">
        <v>3160</v>
      </c>
      <c r="B611" s="12" t="s">
        <v>17</v>
      </c>
      <c r="C611" s="12" t="s">
        <v>3371</v>
      </c>
      <c r="D611" s="13" t="s">
        <v>3159</v>
      </c>
      <c r="E611" s="12" t="s">
        <v>25</v>
      </c>
      <c r="F611" s="15">
        <v>12552.56</v>
      </c>
      <c r="G611" s="103"/>
      <c r="H611" s="103"/>
    </row>
    <row r="612" spans="1:8" x14ac:dyDescent="0.2">
      <c r="A612" s="12" t="s">
        <v>2945</v>
      </c>
      <c r="B612" s="12" t="s">
        <v>17</v>
      </c>
      <c r="C612" s="12" t="s">
        <v>3371</v>
      </c>
      <c r="D612" s="13" t="s">
        <v>2944</v>
      </c>
      <c r="E612" s="12" t="s">
        <v>25</v>
      </c>
      <c r="F612" s="15">
        <v>684.8</v>
      </c>
      <c r="G612" s="103"/>
      <c r="H612" s="103"/>
    </row>
    <row r="613" spans="1:8" x14ac:dyDescent="0.2">
      <c r="A613" s="12" t="s">
        <v>2755</v>
      </c>
      <c r="B613" s="12" t="s">
        <v>17</v>
      </c>
      <c r="C613" s="12" t="s">
        <v>3371</v>
      </c>
      <c r="D613" s="13" t="s">
        <v>2754</v>
      </c>
      <c r="E613" s="12" t="s">
        <v>25</v>
      </c>
      <c r="F613" s="15">
        <v>78.13</v>
      </c>
      <c r="G613" s="103" t="s">
        <v>3837</v>
      </c>
      <c r="H613" s="103" t="s">
        <v>3837</v>
      </c>
    </row>
    <row r="614" spans="1:8" x14ac:dyDescent="0.2">
      <c r="A614" s="12" t="s">
        <v>3075</v>
      </c>
      <c r="B614" s="12" t="s">
        <v>17</v>
      </c>
      <c r="C614" s="12" t="s">
        <v>3371</v>
      </c>
      <c r="D614" s="13" t="s">
        <v>3074</v>
      </c>
      <c r="E614" s="12" t="s">
        <v>25</v>
      </c>
      <c r="F614" s="15">
        <v>1100</v>
      </c>
      <c r="G614" s="103"/>
      <c r="H614" s="103"/>
    </row>
    <row r="615" spans="1:8" x14ac:dyDescent="0.2">
      <c r="A615" s="12" t="s">
        <v>3167</v>
      </c>
      <c r="B615" s="12" t="s">
        <v>17</v>
      </c>
      <c r="C615" s="12" t="s">
        <v>3371</v>
      </c>
      <c r="D615" s="13" t="s">
        <v>3166</v>
      </c>
      <c r="E615" s="12" t="s">
        <v>46</v>
      </c>
      <c r="F615" s="15">
        <v>257.98</v>
      </c>
      <c r="G615" s="103" t="s">
        <v>3837</v>
      </c>
      <c r="H615" s="103" t="s">
        <v>3837</v>
      </c>
    </row>
    <row r="616" spans="1:8" x14ac:dyDescent="0.2">
      <c r="A616" s="12" t="s">
        <v>3122</v>
      </c>
      <c r="B616" s="12" t="s">
        <v>17</v>
      </c>
      <c r="C616" s="12" t="s">
        <v>3371</v>
      </c>
      <c r="D616" s="13" t="s">
        <v>3121</v>
      </c>
      <c r="E616" s="12" t="s">
        <v>242</v>
      </c>
      <c r="F616" s="15">
        <v>20.260000000000002</v>
      </c>
      <c r="G616" s="103" t="s">
        <v>3837</v>
      </c>
      <c r="H616" s="103" t="s">
        <v>3837</v>
      </c>
    </row>
    <row r="617" spans="1:8" x14ac:dyDescent="0.2">
      <c r="A617" s="12" t="s">
        <v>3208</v>
      </c>
      <c r="B617" s="12" t="s">
        <v>17</v>
      </c>
      <c r="C617" s="12" t="s">
        <v>3371</v>
      </c>
      <c r="D617" s="13" t="s">
        <v>3207</v>
      </c>
      <c r="E617" s="12" t="s">
        <v>46</v>
      </c>
      <c r="F617" s="15">
        <v>74.099999999999994</v>
      </c>
      <c r="G617" s="103"/>
      <c r="H617" s="103"/>
    </row>
    <row r="618" spans="1:8" ht="78.75" x14ac:dyDescent="0.2">
      <c r="A618" s="12" t="s">
        <v>2971</v>
      </c>
      <c r="B618" s="12" t="s">
        <v>17</v>
      </c>
      <c r="C618" s="12" t="s">
        <v>3371</v>
      </c>
      <c r="D618" s="13" t="s">
        <v>2970</v>
      </c>
      <c r="E618" s="12" t="s">
        <v>25</v>
      </c>
      <c r="F618" s="15">
        <v>39.200000000000003</v>
      </c>
      <c r="G618" s="103"/>
      <c r="H618" s="103"/>
    </row>
    <row r="619" spans="1:8" x14ac:dyDescent="0.2">
      <c r="A619" s="12" t="s">
        <v>2409</v>
      </c>
      <c r="B619" s="12" t="s">
        <v>17</v>
      </c>
      <c r="C619" s="12" t="s">
        <v>3371</v>
      </c>
      <c r="D619" s="13" t="s">
        <v>2408</v>
      </c>
      <c r="E619" s="12" t="s">
        <v>25</v>
      </c>
      <c r="F619" s="15">
        <v>22.08</v>
      </c>
      <c r="G619" s="103" t="s">
        <v>3837</v>
      </c>
      <c r="H619" s="103" t="s">
        <v>3837</v>
      </c>
    </row>
    <row r="620" spans="1:8" ht="22.5" x14ac:dyDescent="0.2">
      <c r="A620" s="12" t="s">
        <v>3369</v>
      </c>
      <c r="B620" s="12" t="s">
        <v>17</v>
      </c>
      <c r="C620" s="12" t="s">
        <v>3371</v>
      </c>
      <c r="D620" s="13" t="s">
        <v>3368</v>
      </c>
      <c r="E620" s="12" t="s">
        <v>46</v>
      </c>
      <c r="F620" s="15">
        <v>1357.79</v>
      </c>
      <c r="G620" s="103"/>
      <c r="H620" s="103"/>
    </row>
    <row r="621" spans="1:8" x14ac:dyDescent="0.2">
      <c r="A621" s="12" t="s">
        <v>2753</v>
      </c>
      <c r="B621" s="12" t="s">
        <v>17</v>
      </c>
      <c r="C621" s="12" t="s">
        <v>3371</v>
      </c>
      <c r="D621" s="13" t="s">
        <v>2752</v>
      </c>
      <c r="E621" s="12" t="s">
        <v>25</v>
      </c>
      <c r="F621" s="15">
        <v>37.700000000000003</v>
      </c>
      <c r="G621" s="103" t="s">
        <v>3837</v>
      </c>
      <c r="H621" s="103" t="s">
        <v>3837</v>
      </c>
    </row>
    <row r="622" spans="1:8" ht="45" x14ac:dyDescent="0.2">
      <c r="A622" s="12" t="s">
        <v>2968</v>
      </c>
      <c r="B622" s="12" t="s">
        <v>17</v>
      </c>
      <c r="C622" s="12" t="s">
        <v>3371</v>
      </c>
      <c r="D622" s="13" t="s">
        <v>2967</v>
      </c>
      <c r="E622" s="12" t="s">
        <v>25</v>
      </c>
      <c r="F622" s="15">
        <v>2393</v>
      </c>
      <c r="G622" s="103"/>
      <c r="H622" s="103"/>
    </row>
    <row r="623" spans="1:8" ht="33.75" x14ac:dyDescent="0.2">
      <c r="A623" s="12" t="s">
        <v>2688</v>
      </c>
      <c r="B623" s="12" t="s">
        <v>17</v>
      </c>
      <c r="C623" s="12" t="s">
        <v>3371</v>
      </c>
      <c r="D623" s="13" t="s">
        <v>2687</v>
      </c>
      <c r="E623" s="12" t="s">
        <v>25</v>
      </c>
      <c r="F623" s="15">
        <v>260.7</v>
      </c>
      <c r="G623" s="103" t="s">
        <v>3837</v>
      </c>
      <c r="H623" s="103" t="s">
        <v>3837</v>
      </c>
    </row>
    <row r="624" spans="1:8" ht="22.5" x14ac:dyDescent="0.2">
      <c r="A624" s="12" t="s">
        <v>3327</v>
      </c>
      <c r="B624" s="12" t="s">
        <v>17</v>
      </c>
      <c r="C624" s="12" t="s">
        <v>3371</v>
      </c>
      <c r="D624" s="13" t="s">
        <v>3326</v>
      </c>
      <c r="E624" s="12" t="s">
        <v>46</v>
      </c>
      <c r="F624" s="15">
        <v>702.33</v>
      </c>
      <c r="G624" s="103"/>
      <c r="H624" s="103"/>
    </row>
    <row r="625" spans="1:8" ht="22.5" x14ac:dyDescent="0.2">
      <c r="A625" s="12" t="s">
        <v>2480</v>
      </c>
      <c r="B625" s="12" t="s">
        <v>17</v>
      </c>
      <c r="C625" s="12" t="s">
        <v>3371</v>
      </c>
      <c r="D625" s="13" t="s">
        <v>2479</v>
      </c>
      <c r="E625" s="12" t="s">
        <v>25</v>
      </c>
      <c r="F625" s="15">
        <v>52.43</v>
      </c>
      <c r="G625" s="103"/>
      <c r="H625" s="103"/>
    </row>
    <row r="626" spans="1:8" x14ac:dyDescent="0.2">
      <c r="A626" s="12" t="s">
        <v>2913</v>
      </c>
      <c r="B626" s="12" t="s">
        <v>17</v>
      </c>
      <c r="C626" s="12" t="s">
        <v>3371</v>
      </c>
      <c r="D626" s="13" t="s">
        <v>2912</v>
      </c>
      <c r="E626" s="12" t="s">
        <v>25</v>
      </c>
      <c r="F626" s="15">
        <v>583.45000000000005</v>
      </c>
      <c r="G626" s="103"/>
      <c r="H626" s="103"/>
    </row>
    <row r="627" spans="1:8" ht="22.5" x14ac:dyDescent="0.2">
      <c r="A627" s="12" t="s">
        <v>2947</v>
      </c>
      <c r="B627" s="12" t="s">
        <v>17</v>
      </c>
      <c r="C627" s="12" t="s">
        <v>3371</v>
      </c>
      <c r="D627" s="13" t="s">
        <v>2946</v>
      </c>
      <c r="E627" s="12" t="s">
        <v>25</v>
      </c>
      <c r="F627" s="15">
        <v>726.72</v>
      </c>
      <c r="G627" s="103"/>
      <c r="H627" s="103"/>
    </row>
    <row r="628" spans="1:8" ht="22.5" x14ac:dyDescent="0.2">
      <c r="A628" s="12" t="s">
        <v>2931</v>
      </c>
      <c r="B628" s="12" t="s">
        <v>17</v>
      </c>
      <c r="C628" s="12" t="s">
        <v>3371</v>
      </c>
      <c r="D628" s="13" t="s">
        <v>2930</v>
      </c>
      <c r="E628" s="12" t="s">
        <v>25</v>
      </c>
      <c r="F628" s="15">
        <v>252.3</v>
      </c>
      <c r="G628" s="103"/>
      <c r="H628" s="103"/>
    </row>
    <row r="629" spans="1:8" x14ac:dyDescent="0.2">
      <c r="A629" s="12" t="s">
        <v>2870</v>
      </c>
      <c r="B629" s="12" t="s">
        <v>17</v>
      </c>
      <c r="C629" s="12" t="s">
        <v>3371</v>
      </c>
      <c r="D629" s="13" t="s">
        <v>2869</v>
      </c>
      <c r="E629" s="12" t="s">
        <v>25</v>
      </c>
      <c r="F629" s="15">
        <v>117.59</v>
      </c>
      <c r="G629" s="103"/>
      <c r="H629" s="103"/>
    </row>
    <row r="630" spans="1:8" x14ac:dyDescent="0.2">
      <c r="A630" s="12" t="s">
        <v>2747</v>
      </c>
      <c r="B630" s="12" t="s">
        <v>17</v>
      </c>
      <c r="C630" s="12" t="s">
        <v>3371</v>
      </c>
      <c r="D630" s="13" t="s">
        <v>2746</v>
      </c>
      <c r="E630" s="12" t="s">
        <v>25</v>
      </c>
      <c r="F630" s="15">
        <v>60.38</v>
      </c>
      <c r="G630" s="103"/>
      <c r="H630" s="103"/>
    </row>
    <row r="631" spans="1:8" x14ac:dyDescent="0.2">
      <c r="A631" s="12" t="s">
        <v>2999</v>
      </c>
      <c r="B631" s="12" t="s">
        <v>17</v>
      </c>
      <c r="C631" s="12" t="s">
        <v>3371</v>
      </c>
      <c r="D631" s="13" t="s">
        <v>2998</v>
      </c>
      <c r="E631" s="12" t="s">
        <v>25</v>
      </c>
      <c r="F631" s="15">
        <v>317.69</v>
      </c>
      <c r="G631" s="103"/>
      <c r="H631" s="103"/>
    </row>
    <row r="632" spans="1:8" ht="22.5" x14ac:dyDescent="0.2">
      <c r="A632" s="12" t="s">
        <v>3190</v>
      </c>
      <c r="B632" s="12" t="s">
        <v>17</v>
      </c>
      <c r="C632" s="12" t="s">
        <v>3371</v>
      </c>
      <c r="D632" s="13" t="s">
        <v>3189</v>
      </c>
      <c r="E632" s="12" t="s">
        <v>25</v>
      </c>
      <c r="F632" s="15">
        <v>912.91</v>
      </c>
      <c r="G632" s="103"/>
      <c r="H632" s="103"/>
    </row>
    <row r="633" spans="1:8" ht="22.5" x14ac:dyDescent="0.2">
      <c r="A633" s="12" t="s">
        <v>2848</v>
      </c>
      <c r="B633" s="12" t="s">
        <v>17</v>
      </c>
      <c r="C633" s="12" t="s">
        <v>3371</v>
      </c>
      <c r="D633" s="13" t="s">
        <v>2847</v>
      </c>
      <c r="E633" s="12" t="s">
        <v>25</v>
      </c>
      <c r="F633" s="15">
        <v>406.29</v>
      </c>
      <c r="G633" s="103"/>
      <c r="H633" s="103"/>
    </row>
    <row r="634" spans="1:8" x14ac:dyDescent="0.2">
      <c r="A634" s="12" t="s">
        <v>2258</v>
      </c>
      <c r="B634" s="12" t="s">
        <v>17</v>
      </c>
      <c r="C634" s="12" t="s">
        <v>3371</v>
      </c>
      <c r="D634" s="13" t="s">
        <v>2257</v>
      </c>
      <c r="E634" s="12" t="s">
        <v>242</v>
      </c>
      <c r="F634" s="15">
        <v>0.5</v>
      </c>
      <c r="G634" s="103" t="s">
        <v>3837</v>
      </c>
      <c r="H634" s="103" t="s">
        <v>3837</v>
      </c>
    </row>
    <row r="635" spans="1:8" x14ac:dyDescent="0.2">
      <c r="A635" s="12" t="s">
        <v>2973</v>
      </c>
      <c r="B635" s="12" t="s">
        <v>17</v>
      </c>
      <c r="C635" s="12" t="s">
        <v>3371</v>
      </c>
      <c r="D635" s="13" t="s">
        <v>2972</v>
      </c>
      <c r="E635" s="12" t="s">
        <v>25</v>
      </c>
      <c r="F635" s="15">
        <v>304.12</v>
      </c>
      <c r="G635" s="103"/>
      <c r="H635" s="103"/>
    </row>
    <row r="636" spans="1:8" ht="22.5" x14ac:dyDescent="0.2">
      <c r="A636" s="12" t="s">
        <v>2591</v>
      </c>
      <c r="B636" s="12" t="s">
        <v>17</v>
      </c>
      <c r="C636" s="12" t="s">
        <v>3371</v>
      </c>
      <c r="D636" s="13" t="s">
        <v>2590</v>
      </c>
      <c r="E636" s="12" t="s">
        <v>25</v>
      </c>
      <c r="F636" s="15">
        <v>309.23</v>
      </c>
      <c r="G636" s="103"/>
      <c r="H636" s="103"/>
    </row>
    <row r="637" spans="1:8" x14ac:dyDescent="0.2">
      <c r="A637" s="12" t="s">
        <v>2400</v>
      </c>
      <c r="B637" s="12" t="s">
        <v>17</v>
      </c>
      <c r="C637" s="12" t="s">
        <v>3371</v>
      </c>
      <c r="D637" s="13" t="s">
        <v>2399</v>
      </c>
      <c r="E637" s="12" t="s">
        <v>25</v>
      </c>
      <c r="F637" s="15">
        <v>81.22</v>
      </c>
      <c r="G637" s="103"/>
      <c r="H637" s="103"/>
    </row>
    <row r="638" spans="1:8" ht="22.5" x14ac:dyDescent="0.2">
      <c r="A638" s="12" t="s">
        <v>2521</v>
      </c>
      <c r="B638" s="12" t="s">
        <v>17</v>
      </c>
      <c r="C638" s="12" t="s">
        <v>3371</v>
      </c>
      <c r="D638" s="13" t="s">
        <v>2520</v>
      </c>
      <c r="E638" s="12" t="s">
        <v>25</v>
      </c>
      <c r="F638" s="15">
        <v>407.94</v>
      </c>
      <c r="G638" s="103"/>
      <c r="H638" s="103"/>
    </row>
    <row r="639" spans="1:8" x14ac:dyDescent="0.2">
      <c r="A639" s="12" t="s">
        <v>2366</v>
      </c>
      <c r="B639" s="12" t="s">
        <v>17</v>
      </c>
      <c r="C639" s="12" t="s">
        <v>3371</v>
      </c>
      <c r="D639" s="13" t="s">
        <v>2365</v>
      </c>
      <c r="E639" s="12" t="s">
        <v>25</v>
      </c>
      <c r="F639" s="15">
        <v>111.51</v>
      </c>
      <c r="G639" s="103"/>
      <c r="H639" s="103"/>
    </row>
    <row r="640" spans="1:8" x14ac:dyDescent="0.2">
      <c r="A640" s="12" t="s">
        <v>2322</v>
      </c>
      <c r="B640" s="12" t="s">
        <v>17</v>
      </c>
      <c r="C640" s="12" t="s">
        <v>3371</v>
      </c>
      <c r="D640" s="13" t="s">
        <v>2321</v>
      </c>
      <c r="E640" s="12" t="s">
        <v>25</v>
      </c>
      <c r="F640" s="15">
        <v>55.93</v>
      </c>
      <c r="G640" s="103"/>
      <c r="H640" s="103"/>
    </row>
    <row r="641" spans="1:8" ht="22.5" x14ac:dyDescent="0.2">
      <c r="A641" s="12" t="s">
        <v>2937</v>
      </c>
      <c r="B641" s="12" t="s">
        <v>17</v>
      </c>
      <c r="C641" s="12" t="s">
        <v>3371</v>
      </c>
      <c r="D641" s="13" t="s">
        <v>2936</v>
      </c>
      <c r="E641" s="12" t="s">
        <v>25</v>
      </c>
      <c r="F641" s="15">
        <v>134.72</v>
      </c>
      <c r="G641" s="103"/>
      <c r="H641" s="103"/>
    </row>
    <row r="642" spans="1:8" x14ac:dyDescent="0.2">
      <c r="A642" s="12" t="s">
        <v>2715</v>
      </c>
      <c r="B642" s="12" t="s">
        <v>17</v>
      </c>
      <c r="C642" s="12" t="s">
        <v>3371</v>
      </c>
      <c r="D642" s="13" t="s">
        <v>2714</v>
      </c>
      <c r="E642" s="12" t="s">
        <v>242</v>
      </c>
      <c r="F642" s="15">
        <v>66.5</v>
      </c>
      <c r="G642" s="103" t="s">
        <v>3837</v>
      </c>
      <c r="H642" s="103" t="s">
        <v>3837</v>
      </c>
    </row>
    <row r="643" spans="1:8" ht="22.5" x14ac:dyDescent="0.2">
      <c r="A643" s="12" t="s">
        <v>2733</v>
      </c>
      <c r="B643" s="12" t="s">
        <v>17</v>
      </c>
      <c r="C643" s="12" t="s">
        <v>3371</v>
      </c>
      <c r="D643" s="13" t="s">
        <v>2732</v>
      </c>
      <c r="E643" s="12" t="s">
        <v>242</v>
      </c>
      <c r="F643" s="15">
        <v>30.91</v>
      </c>
      <c r="G643" s="103" t="s">
        <v>3837</v>
      </c>
      <c r="H643" s="103" t="s">
        <v>3837</v>
      </c>
    </row>
    <row r="644" spans="1:8" x14ac:dyDescent="0.2">
      <c r="A644" s="12" t="s">
        <v>2735</v>
      </c>
      <c r="B644" s="12" t="s">
        <v>17</v>
      </c>
      <c r="C644" s="12" t="s">
        <v>3371</v>
      </c>
      <c r="D644" s="13" t="s">
        <v>2734</v>
      </c>
      <c r="E644" s="12" t="s">
        <v>2689</v>
      </c>
      <c r="F644" s="15">
        <v>36.380000000000003</v>
      </c>
      <c r="G644" s="103"/>
      <c r="H644" s="103"/>
    </row>
    <row r="645" spans="1:8" ht="22.5" x14ac:dyDescent="0.2">
      <c r="A645" s="12" t="s">
        <v>3363</v>
      </c>
      <c r="B645" s="12" t="s">
        <v>17</v>
      </c>
      <c r="C645" s="12" t="s">
        <v>3371</v>
      </c>
      <c r="D645" s="13" t="s">
        <v>3362</v>
      </c>
      <c r="E645" s="12" t="s">
        <v>46</v>
      </c>
      <c r="F645" s="15">
        <v>1367.12</v>
      </c>
      <c r="G645" s="103"/>
      <c r="H645" s="103"/>
    </row>
    <row r="646" spans="1:8" x14ac:dyDescent="0.2">
      <c r="A646" s="12" t="s">
        <v>3140</v>
      </c>
      <c r="B646" s="12" t="s">
        <v>17</v>
      </c>
      <c r="C646" s="12" t="s">
        <v>3371</v>
      </c>
      <c r="D646" s="13" t="s">
        <v>3139</v>
      </c>
      <c r="E646" s="12" t="s">
        <v>242</v>
      </c>
      <c r="F646" s="15">
        <v>11.99</v>
      </c>
      <c r="G646" s="103" t="s">
        <v>3837</v>
      </c>
      <c r="H646" s="103" t="s">
        <v>3837</v>
      </c>
    </row>
    <row r="647" spans="1:8" ht="33.75" x14ac:dyDescent="0.2">
      <c r="A647" s="12" t="s">
        <v>3347</v>
      </c>
      <c r="B647" s="12" t="s">
        <v>17</v>
      </c>
      <c r="C647" s="12" t="s">
        <v>3371</v>
      </c>
      <c r="D647" s="13" t="s">
        <v>3346</v>
      </c>
      <c r="E647" s="12" t="s">
        <v>46</v>
      </c>
      <c r="F647" s="15">
        <v>1215.6300000000001</v>
      </c>
      <c r="G647" s="103"/>
      <c r="H647" s="103"/>
    </row>
    <row r="648" spans="1:8" ht="22.5" x14ac:dyDescent="0.2">
      <c r="A648" s="12" t="s">
        <v>2638</v>
      </c>
      <c r="B648" s="12" t="s">
        <v>17</v>
      </c>
      <c r="C648" s="12" t="s">
        <v>3371</v>
      </c>
      <c r="D648" s="13" t="s">
        <v>2637</v>
      </c>
      <c r="E648" s="12" t="s">
        <v>2636</v>
      </c>
      <c r="F648" s="15">
        <v>51.6</v>
      </c>
      <c r="G648" s="103" t="s">
        <v>3837</v>
      </c>
      <c r="H648" s="103" t="s">
        <v>3837</v>
      </c>
    </row>
    <row r="649" spans="1:8" ht="45" x14ac:dyDescent="0.2">
      <c r="A649" s="12" t="s">
        <v>3212</v>
      </c>
      <c r="B649" s="12" t="s">
        <v>17</v>
      </c>
      <c r="C649" s="12" t="s">
        <v>3371</v>
      </c>
      <c r="D649" s="13" t="s">
        <v>3211</v>
      </c>
      <c r="E649" s="12" t="s">
        <v>25</v>
      </c>
      <c r="F649" s="15">
        <v>3937.6</v>
      </c>
      <c r="G649" s="103"/>
      <c r="H649" s="103"/>
    </row>
    <row r="650" spans="1:8" ht="22.5" x14ac:dyDescent="0.2">
      <c r="A650" s="12" t="s">
        <v>3061</v>
      </c>
      <c r="B650" s="12" t="s">
        <v>17</v>
      </c>
      <c r="C650" s="12" t="s">
        <v>3371</v>
      </c>
      <c r="D650" s="13" t="s">
        <v>3060</v>
      </c>
      <c r="E650" s="12" t="s">
        <v>25</v>
      </c>
      <c r="F650" s="15">
        <v>716.55</v>
      </c>
      <c r="G650" s="103"/>
      <c r="H650" s="103"/>
    </row>
    <row r="651" spans="1:8" ht="45" x14ac:dyDescent="0.2">
      <c r="A651" s="12" t="s">
        <v>2541</v>
      </c>
      <c r="B651" s="12" t="s">
        <v>17</v>
      </c>
      <c r="C651" s="12" t="s">
        <v>3371</v>
      </c>
      <c r="D651" s="13" t="s">
        <v>2540</v>
      </c>
      <c r="E651" s="12" t="s">
        <v>242</v>
      </c>
      <c r="F651" s="15">
        <v>42.41</v>
      </c>
      <c r="G651" s="103"/>
      <c r="H651" s="103"/>
    </row>
    <row r="652" spans="1:8" ht="22.5" x14ac:dyDescent="0.2">
      <c r="A652" s="12" t="s">
        <v>3345</v>
      </c>
      <c r="B652" s="12" t="s">
        <v>17</v>
      </c>
      <c r="C652" s="12" t="s">
        <v>3371</v>
      </c>
      <c r="D652" s="13" t="s">
        <v>3344</v>
      </c>
      <c r="E652" s="12" t="s">
        <v>46</v>
      </c>
      <c r="F652" s="15">
        <v>76.540000000000006</v>
      </c>
      <c r="G652" s="103"/>
      <c r="H652" s="103"/>
    </row>
    <row r="653" spans="1:8" ht="33.75" x14ac:dyDescent="0.2">
      <c r="A653" s="12" t="s">
        <v>3311</v>
      </c>
      <c r="B653" s="12" t="s">
        <v>17</v>
      </c>
      <c r="C653" s="12" t="s">
        <v>3371</v>
      </c>
      <c r="D653" s="13" t="s">
        <v>3310</v>
      </c>
      <c r="E653" s="12" t="s">
        <v>25</v>
      </c>
      <c r="F653" s="15">
        <v>11366.94</v>
      </c>
      <c r="G653" s="103"/>
      <c r="H653" s="103"/>
    </row>
    <row r="654" spans="1:8" ht="33.75" x14ac:dyDescent="0.2">
      <c r="A654" s="12" t="s">
        <v>3308</v>
      </c>
      <c r="B654" s="12" t="s">
        <v>17</v>
      </c>
      <c r="C654" s="12" t="s">
        <v>3371</v>
      </c>
      <c r="D654" s="13" t="s">
        <v>3307</v>
      </c>
      <c r="E654" s="12" t="s">
        <v>25</v>
      </c>
      <c r="F654" s="15">
        <v>7632.38</v>
      </c>
      <c r="G654" s="103"/>
      <c r="H654" s="103"/>
    </row>
    <row r="655" spans="1:8" x14ac:dyDescent="0.2">
      <c r="A655" s="12" t="s">
        <v>3196</v>
      </c>
      <c r="B655" s="12" t="s">
        <v>17</v>
      </c>
      <c r="C655" s="12" t="s">
        <v>3371</v>
      </c>
      <c r="D655" s="13" t="s">
        <v>3195</v>
      </c>
      <c r="E655" s="12" t="s">
        <v>25</v>
      </c>
      <c r="F655" s="15">
        <v>796.26</v>
      </c>
      <c r="G655" s="103"/>
      <c r="H655" s="103"/>
    </row>
    <row r="656" spans="1:8" ht="22.5" x14ac:dyDescent="0.2">
      <c r="A656" s="12" t="s">
        <v>3026</v>
      </c>
      <c r="B656" s="12" t="s">
        <v>17</v>
      </c>
      <c r="C656" s="12" t="s">
        <v>3371</v>
      </c>
      <c r="D656" s="13" t="s">
        <v>3025</v>
      </c>
      <c r="E656" s="12" t="s">
        <v>25</v>
      </c>
      <c r="F656" s="15">
        <v>115.29</v>
      </c>
      <c r="G656" s="103" t="s">
        <v>3837</v>
      </c>
      <c r="H656" s="103" t="s">
        <v>3837</v>
      </c>
    </row>
    <row r="657" spans="1:8" x14ac:dyDescent="0.2">
      <c r="A657" s="12" t="s">
        <v>2969</v>
      </c>
      <c r="B657" s="12" t="s">
        <v>17</v>
      </c>
      <c r="C657" s="12" t="s">
        <v>3371</v>
      </c>
      <c r="D657" s="13" t="s">
        <v>1741</v>
      </c>
      <c r="E657" s="12" t="s">
        <v>25</v>
      </c>
      <c r="F657" s="15">
        <v>13.8</v>
      </c>
      <c r="G657" s="103" t="s">
        <v>3837</v>
      </c>
      <c r="H657" s="103" t="s">
        <v>3837</v>
      </c>
    </row>
    <row r="658" spans="1:8" x14ac:dyDescent="0.2">
      <c r="A658" s="12" t="s">
        <v>3154</v>
      </c>
      <c r="B658" s="12" t="s">
        <v>17</v>
      </c>
      <c r="C658" s="12" t="s">
        <v>3371</v>
      </c>
      <c r="D658" s="13" t="s">
        <v>3153</v>
      </c>
      <c r="E658" s="12" t="s">
        <v>242</v>
      </c>
      <c r="F658" s="15">
        <v>19.46</v>
      </c>
      <c r="G658" s="103"/>
      <c r="H658" s="103"/>
    </row>
    <row r="659" spans="1:8" x14ac:dyDescent="0.2">
      <c r="A659" s="12" t="s">
        <v>2713</v>
      </c>
      <c r="B659" s="12" t="s">
        <v>17</v>
      </c>
      <c r="C659" s="12" t="s">
        <v>3371</v>
      </c>
      <c r="D659" s="13" t="s">
        <v>2712</v>
      </c>
      <c r="E659" s="12" t="s">
        <v>242</v>
      </c>
      <c r="F659" s="15">
        <v>46.53</v>
      </c>
      <c r="G659" s="103"/>
      <c r="H659" s="103"/>
    </row>
    <row r="660" spans="1:8" x14ac:dyDescent="0.2">
      <c r="A660" s="12" t="s">
        <v>3102</v>
      </c>
      <c r="B660" s="12" t="s">
        <v>17</v>
      </c>
      <c r="C660" s="12" t="s">
        <v>3371</v>
      </c>
      <c r="D660" s="13" t="s">
        <v>3101</v>
      </c>
      <c r="E660" s="12" t="s">
        <v>242</v>
      </c>
      <c r="F660" s="15">
        <v>25.05</v>
      </c>
      <c r="G660" s="103"/>
      <c r="H660" s="103"/>
    </row>
    <row r="661" spans="1:8" ht="33.75" x14ac:dyDescent="0.2">
      <c r="A661" s="12" t="s">
        <v>2951</v>
      </c>
      <c r="B661" s="12" t="s">
        <v>17</v>
      </c>
      <c r="C661" s="12" t="s">
        <v>3371</v>
      </c>
      <c r="D661" s="13" t="s">
        <v>2950</v>
      </c>
      <c r="E661" s="12" t="s">
        <v>242</v>
      </c>
      <c r="F661" s="15">
        <v>64.13</v>
      </c>
      <c r="G661" s="103"/>
      <c r="H661" s="103"/>
    </row>
    <row r="662" spans="1:8" x14ac:dyDescent="0.2">
      <c r="A662" s="12" t="s">
        <v>2709</v>
      </c>
      <c r="B662" s="12" t="s">
        <v>17</v>
      </c>
      <c r="C662" s="12" t="s">
        <v>3371</v>
      </c>
      <c r="D662" s="13" t="s">
        <v>2708</v>
      </c>
      <c r="E662" s="12" t="s">
        <v>242</v>
      </c>
      <c r="F662" s="15">
        <v>42.37</v>
      </c>
      <c r="G662" s="103"/>
      <c r="H662" s="103"/>
    </row>
    <row r="663" spans="1:8" ht="45" x14ac:dyDescent="0.2">
      <c r="A663" s="12" t="s">
        <v>2964</v>
      </c>
      <c r="B663" s="12" t="s">
        <v>17</v>
      </c>
      <c r="C663" s="12" t="s">
        <v>3371</v>
      </c>
      <c r="D663" s="13" t="s">
        <v>2963</v>
      </c>
      <c r="E663" s="12" t="s">
        <v>242</v>
      </c>
      <c r="F663" s="15">
        <v>44.54</v>
      </c>
      <c r="G663" s="103"/>
      <c r="H663" s="103"/>
    </row>
    <row r="664" spans="1:8" ht="33.75" x14ac:dyDescent="0.2">
      <c r="A664" s="12" t="s">
        <v>2676</v>
      </c>
      <c r="B664" s="12" t="s">
        <v>17</v>
      </c>
      <c r="C664" s="12" t="s">
        <v>3371</v>
      </c>
      <c r="D664" s="13" t="s">
        <v>2675</v>
      </c>
      <c r="E664" s="12" t="s">
        <v>25</v>
      </c>
      <c r="F664" s="15">
        <v>92.91</v>
      </c>
      <c r="G664" s="103"/>
      <c r="H664" s="103"/>
    </row>
    <row r="665" spans="1:8" x14ac:dyDescent="0.2">
      <c r="A665" s="12" t="s">
        <v>2717</v>
      </c>
      <c r="B665" s="12" t="s">
        <v>17</v>
      </c>
      <c r="C665" s="12" t="s">
        <v>3371</v>
      </c>
      <c r="D665" s="13" t="s">
        <v>2716</v>
      </c>
      <c r="E665" s="12" t="s">
        <v>25</v>
      </c>
      <c r="F665" s="15">
        <v>2.68</v>
      </c>
      <c r="G665" s="103" t="s">
        <v>3837</v>
      </c>
      <c r="H665" s="103" t="s">
        <v>3837</v>
      </c>
    </row>
    <row r="666" spans="1:8" ht="33.75" x14ac:dyDescent="0.2">
      <c r="A666" s="12" t="s">
        <v>3018</v>
      </c>
      <c r="B666" s="12" t="s">
        <v>17</v>
      </c>
      <c r="C666" s="12" t="s">
        <v>3371</v>
      </c>
      <c r="D666" s="13" t="s">
        <v>3017</v>
      </c>
      <c r="E666" s="12" t="s">
        <v>25</v>
      </c>
      <c r="F666" s="15">
        <v>165.42</v>
      </c>
      <c r="G666" s="103"/>
      <c r="H666" s="103"/>
    </row>
    <row r="667" spans="1:8" x14ac:dyDescent="0.2">
      <c r="A667" s="12" t="s">
        <v>2597</v>
      </c>
      <c r="B667" s="12" t="s">
        <v>17</v>
      </c>
      <c r="C667" s="12" t="s">
        <v>3371</v>
      </c>
      <c r="D667" s="13" t="s">
        <v>2596</v>
      </c>
      <c r="E667" s="12" t="s">
        <v>25</v>
      </c>
      <c r="F667" s="15">
        <v>17.8</v>
      </c>
      <c r="G667" s="103"/>
      <c r="H667" s="103"/>
    </row>
    <row r="668" spans="1:8" ht="56.25" x14ac:dyDescent="0.2">
      <c r="A668" s="12" t="s">
        <v>3291</v>
      </c>
      <c r="B668" s="12" t="s">
        <v>17</v>
      </c>
      <c r="C668" s="12" t="s">
        <v>3371</v>
      </c>
      <c r="D668" s="13" t="s">
        <v>3290</v>
      </c>
      <c r="E668" s="12" t="s">
        <v>25</v>
      </c>
      <c r="F668" s="15">
        <v>42819.93</v>
      </c>
      <c r="G668" s="103"/>
      <c r="H668" s="103"/>
    </row>
    <row r="669" spans="1:8" ht="45" x14ac:dyDescent="0.2">
      <c r="A669" s="12" t="s">
        <v>2812</v>
      </c>
      <c r="B669" s="12" t="s">
        <v>17</v>
      </c>
      <c r="C669" s="12" t="s">
        <v>3371</v>
      </c>
      <c r="D669" s="13" t="s">
        <v>2811</v>
      </c>
      <c r="E669" s="12" t="s">
        <v>25</v>
      </c>
      <c r="F669" s="15">
        <v>2113.2399999999998</v>
      </c>
      <c r="G669" s="103"/>
      <c r="H669" s="103"/>
    </row>
    <row r="670" spans="1:8" x14ac:dyDescent="0.2">
      <c r="A670" s="12" t="s">
        <v>2780</v>
      </c>
      <c r="B670" s="12" t="s">
        <v>17</v>
      </c>
      <c r="C670" s="12" t="s">
        <v>3371</v>
      </c>
      <c r="D670" s="13" t="s">
        <v>2779</v>
      </c>
      <c r="E670" s="12" t="s">
        <v>242</v>
      </c>
      <c r="F670" s="15">
        <v>18.02</v>
      </c>
      <c r="G670" s="103"/>
      <c r="H670" s="103"/>
    </row>
    <row r="671" spans="1:8" x14ac:dyDescent="0.2">
      <c r="A671" s="12" t="s">
        <v>2925</v>
      </c>
      <c r="B671" s="12" t="s">
        <v>17</v>
      </c>
      <c r="C671" s="12" t="s">
        <v>3371</v>
      </c>
      <c r="D671" s="13" t="s">
        <v>2924</v>
      </c>
      <c r="E671" s="12" t="s">
        <v>242</v>
      </c>
      <c r="F671" s="15">
        <v>48.1</v>
      </c>
      <c r="G671" s="103"/>
      <c r="H671" s="103"/>
    </row>
    <row r="672" spans="1:8" ht="22.5" x14ac:dyDescent="0.2">
      <c r="A672" s="12" t="s">
        <v>2326</v>
      </c>
      <c r="B672" s="12" t="s">
        <v>17</v>
      </c>
      <c r="C672" s="12" t="s">
        <v>3371</v>
      </c>
      <c r="D672" s="13" t="s">
        <v>2325</v>
      </c>
      <c r="E672" s="12" t="s">
        <v>25</v>
      </c>
      <c r="F672" s="15">
        <v>56.5</v>
      </c>
      <c r="G672" s="103" t="s">
        <v>3837</v>
      </c>
      <c r="H672" s="103" t="s">
        <v>3837</v>
      </c>
    </row>
    <row r="673" spans="1:8" x14ac:dyDescent="0.2">
      <c r="A673" s="12" t="s">
        <v>2682</v>
      </c>
      <c r="B673" s="12" t="s">
        <v>17</v>
      </c>
      <c r="C673" s="12" t="s">
        <v>3371</v>
      </c>
      <c r="D673" s="13" t="s">
        <v>2681</v>
      </c>
      <c r="E673" s="12" t="s">
        <v>25</v>
      </c>
      <c r="F673" s="15">
        <v>477.59</v>
      </c>
      <c r="G673" s="103" t="s">
        <v>3837</v>
      </c>
      <c r="H673" s="103" t="s">
        <v>3837</v>
      </c>
    </row>
    <row r="674" spans="1:8" ht="22.5" x14ac:dyDescent="0.2">
      <c r="A674" s="12" t="s">
        <v>2364</v>
      </c>
      <c r="B674" s="12" t="s">
        <v>17</v>
      </c>
      <c r="C674" s="12" t="s">
        <v>3371</v>
      </c>
      <c r="D674" s="13" t="s">
        <v>2363</v>
      </c>
      <c r="E674" s="12" t="s">
        <v>25</v>
      </c>
      <c r="F674" s="15">
        <v>107.64</v>
      </c>
      <c r="G674" s="103" t="s">
        <v>3837</v>
      </c>
      <c r="H674" s="103" t="s">
        <v>3837</v>
      </c>
    </row>
    <row r="675" spans="1:8" ht="22.5" x14ac:dyDescent="0.2">
      <c r="A675" s="12" t="s">
        <v>3361</v>
      </c>
      <c r="B675" s="12" t="s">
        <v>17</v>
      </c>
      <c r="C675" s="12" t="s">
        <v>3371</v>
      </c>
      <c r="D675" s="13" t="s">
        <v>1781</v>
      </c>
      <c r="E675" s="12" t="s">
        <v>25</v>
      </c>
      <c r="F675" s="15">
        <v>142000</v>
      </c>
      <c r="G675" s="103"/>
      <c r="H675" s="103"/>
    </row>
    <row r="676" spans="1:8" ht="33.75" x14ac:dyDescent="0.2">
      <c r="A676" s="12" t="s">
        <v>2987</v>
      </c>
      <c r="B676" s="12" t="s">
        <v>17</v>
      </c>
      <c r="C676" s="12" t="s">
        <v>3371</v>
      </c>
      <c r="D676" s="13" t="s">
        <v>2986</v>
      </c>
      <c r="E676" s="12" t="s">
        <v>25</v>
      </c>
      <c r="F676" s="15">
        <v>78.16</v>
      </c>
      <c r="G676" s="103"/>
      <c r="H676" s="103"/>
    </row>
    <row r="677" spans="1:8" ht="33.75" x14ac:dyDescent="0.2">
      <c r="A677" s="12" t="s">
        <v>2751</v>
      </c>
      <c r="B677" s="12" t="s">
        <v>17</v>
      </c>
      <c r="C677" s="12" t="s">
        <v>3371</v>
      </c>
      <c r="D677" s="13" t="s">
        <v>2750</v>
      </c>
      <c r="E677" s="12" t="s">
        <v>25</v>
      </c>
      <c r="F677" s="15">
        <v>124.16</v>
      </c>
      <c r="G677" s="103"/>
      <c r="H677" s="103"/>
    </row>
    <row r="678" spans="1:8" ht="22.5" x14ac:dyDescent="0.2">
      <c r="A678" s="12" t="s">
        <v>3085</v>
      </c>
      <c r="B678" s="12" t="s">
        <v>17</v>
      </c>
      <c r="C678" s="12" t="s">
        <v>3371</v>
      </c>
      <c r="D678" s="13" t="s">
        <v>3084</v>
      </c>
      <c r="E678" s="12" t="s">
        <v>25</v>
      </c>
      <c r="F678" s="15">
        <v>4121.7</v>
      </c>
      <c r="G678" s="103"/>
      <c r="H678" s="103"/>
    </row>
    <row r="679" spans="1:8" ht="22.5" x14ac:dyDescent="0.2">
      <c r="A679" s="12" t="s">
        <v>2763</v>
      </c>
      <c r="B679" s="12" t="s">
        <v>17</v>
      </c>
      <c r="C679" s="12" t="s">
        <v>3371</v>
      </c>
      <c r="D679" s="13" t="s">
        <v>2762</v>
      </c>
      <c r="E679" s="12" t="s">
        <v>25</v>
      </c>
      <c r="F679" s="15">
        <v>38.950000000000003</v>
      </c>
      <c r="G679" s="103"/>
      <c r="H679" s="103"/>
    </row>
    <row r="680" spans="1:8" x14ac:dyDescent="0.2">
      <c r="A680" s="12" t="s">
        <v>2425</v>
      </c>
      <c r="B680" s="12" t="s">
        <v>17</v>
      </c>
      <c r="C680" s="12" t="s">
        <v>3371</v>
      </c>
      <c r="D680" s="13" t="s">
        <v>2424</v>
      </c>
      <c r="E680" s="12" t="s">
        <v>242</v>
      </c>
      <c r="F680" s="15">
        <v>27.12</v>
      </c>
      <c r="G680" s="103"/>
      <c r="H680" s="103"/>
    </row>
    <row r="681" spans="1:8" x14ac:dyDescent="0.2">
      <c r="A681" s="12" t="s">
        <v>2406</v>
      </c>
      <c r="B681" s="12" t="s">
        <v>17</v>
      </c>
      <c r="C681" s="12" t="s">
        <v>3371</v>
      </c>
      <c r="D681" s="13" t="s">
        <v>2405</v>
      </c>
      <c r="E681" s="12" t="s">
        <v>25</v>
      </c>
      <c r="F681" s="15">
        <v>3.89</v>
      </c>
      <c r="G681" s="103"/>
      <c r="H681" s="103"/>
    </row>
    <row r="682" spans="1:8" x14ac:dyDescent="0.2">
      <c r="A682" s="12" t="s">
        <v>2640</v>
      </c>
      <c r="B682" s="12" t="s">
        <v>17</v>
      </c>
      <c r="C682" s="12" t="s">
        <v>3371</v>
      </c>
      <c r="D682" s="13" t="s">
        <v>2639</v>
      </c>
      <c r="E682" s="12" t="s">
        <v>25</v>
      </c>
      <c r="F682" s="15">
        <v>11.58</v>
      </c>
      <c r="G682" s="103"/>
      <c r="H682" s="103"/>
    </row>
    <row r="683" spans="1:8" ht="22.5" x14ac:dyDescent="0.2">
      <c r="A683" s="12" t="s">
        <v>2360</v>
      </c>
      <c r="B683" s="12" t="s">
        <v>17</v>
      </c>
      <c r="C683" s="12" t="s">
        <v>3371</v>
      </c>
      <c r="D683" s="13" t="s">
        <v>2359</v>
      </c>
      <c r="E683" s="12" t="s">
        <v>25</v>
      </c>
      <c r="F683" s="15">
        <v>0.44</v>
      </c>
      <c r="G683" s="103"/>
      <c r="H683" s="103"/>
    </row>
    <row r="684" spans="1:8" ht="22.5" x14ac:dyDescent="0.2">
      <c r="A684" s="12" t="s">
        <v>2565</v>
      </c>
      <c r="B684" s="12" t="s">
        <v>17</v>
      </c>
      <c r="C684" s="12" t="s">
        <v>3371</v>
      </c>
      <c r="D684" s="13" t="s">
        <v>2564</v>
      </c>
      <c r="E684" s="12" t="s">
        <v>25</v>
      </c>
      <c r="F684" s="15">
        <v>6.84</v>
      </c>
      <c r="G684" s="103" t="s">
        <v>3837</v>
      </c>
      <c r="H684" s="103" t="s">
        <v>3837</v>
      </c>
    </row>
    <row r="685" spans="1:8" x14ac:dyDescent="0.2">
      <c r="A685" s="12" t="s">
        <v>2635</v>
      </c>
      <c r="B685" s="12" t="s">
        <v>17</v>
      </c>
      <c r="C685" s="12" t="s">
        <v>3371</v>
      </c>
      <c r="D685" s="13" t="s">
        <v>2634</v>
      </c>
      <c r="E685" s="12" t="s">
        <v>25</v>
      </c>
      <c r="F685" s="15">
        <v>408.74</v>
      </c>
      <c r="G685" s="103"/>
      <c r="H685" s="103"/>
    </row>
    <row r="686" spans="1:8" ht="22.5" x14ac:dyDescent="0.2">
      <c r="A686" s="12" t="s">
        <v>2697</v>
      </c>
      <c r="B686" s="12" t="s">
        <v>17</v>
      </c>
      <c r="C686" s="12" t="s">
        <v>3371</v>
      </c>
      <c r="D686" s="13" t="s">
        <v>2696</v>
      </c>
      <c r="E686" s="12" t="s">
        <v>25</v>
      </c>
      <c r="F686" s="15">
        <v>1142.76</v>
      </c>
      <c r="G686" s="103"/>
      <c r="H686" s="103"/>
    </row>
    <row r="687" spans="1:8" x14ac:dyDescent="0.2">
      <c r="A687" s="12" t="s">
        <v>2386</v>
      </c>
      <c r="B687" s="12" t="s">
        <v>17</v>
      </c>
      <c r="C687" s="12" t="s">
        <v>3371</v>
      </c>
      <c r="D687" s="13" t="s">
        <v>2385</v>
      </c>
      <c r="E687" s="12" t="s">
        <v>25</v>
      </c>
      <c r="F687" s="15">
        <v>134.82</v>
      </c>
      <c r="G687" s="103"/>
      <c r="H687" s="103"/>
    </row>
    <row r="688" spans="1:8" ht="22.5" x14ac:dyDescent="0.2">
      <c r="A688" s="12" t="s">
        <v>2482</v>
      </c>
      <c r="B688" s="12" t="s">
        <v>17</v>
      </c>
      <c r="C688" s="12" t="s">
        <v>3371</v>
      </c>
      <c r="D688" s="13" t="s">
        <v>2481</v>
      </c>
      <c r="E688" s="12" t="s">
        <v>25</v>
      </c>
      <c r="F688" s="15">
        <v>11.75</v>
      </c>
      <c r="G688" s="103" t="s">
        <v>3837</v>
      </c>
      <c r="H688" s="103" t="s">
        <v>3837</v>
      </c>
    </row>
    <row r="689" spans="1:8" x14ac:dyDescent="0.2">
      <c r="A689" s="12" t="s">
        <v>2380</v>
      </c>
      <c r="B689" s="12" t="s">
        <v>17</v>
      </c>
      <c r="C689" s="12" t="s">
        <v>3371</v>
      </c>
      <c r="D689" s="13" t="s">
        <v>2379</v>
      </c>
      <c r="E689" s="12" t="s">
        <v>25</v>
      </c>
      <c r="F689" s="15">
        <v>20.64</v>
      </c>
      <c r="G689" s="103" t="s">
        <v>3837</v>
      </c>
      <c r="H689" s="103" t="s">
        <v>3837</v>
      </c>
    </row>
    <row r="690" spans="1:8" ht="33.75" x14ac:dyDescent="0.2">
      <c r="A690" s="12" t="s">
        <v>3267</v>
      </c>
      <c r="B690" s="12" t="s">
        <v>17</v>
      </c>
      <c r="C690" s="12" t="s">
        <v>3371</v>
      </c>
      <c r="D690" s="13" t="s">
        <v>3266</v>
      </c>
      <c r="E690" s="12" t="s">
        <v>46</v>
      </c>
      <c r="F690" s="15">
        <v>81.14</v>
      </c>
      <c r="G690" s="103"/>
      <c r="H690" s="103"/>
    </row>
    <row r="691" spans="1:8" x14ac:dyDescent="0.2">
      <c r="A691" s="12" t="s">
        <v>2308</v>
      </c>
      <c r="B691" s="12" t="s">
        <v>17</v>
      </c>
      <c r="C691" s="12" t="s">
        <v>3371</v>
      </c>
      <c r="D691" s="13" t="s">
        <v>2307</v>
      </c>
      <c r="E691" s="12" t="s">
        <v>25</v>
      </c>
      <c r="F691" s="15">
        <v>47.62</v>
      </c>
      <c r="G691" s="103" t="s">
        <v>3837</v>
      </c>
      <c r="H691" s="103" t="s">
        <v>3837</v>
      </c>
    </row>
    <row r="692" spans="1:8" x14ac:dyDescent="0.2">
      <c r="A692" s="12" t="s">
        <v>2286</v>
      </c>
      <c r="B692" s="12" t="s">
        <v>17</v>
      </c>
      <c r="C692" s="12" t="s">
        <v>3371</v>
      </c>
      <c r="D692" s="13" t="s">
        <v>2285</v>
      </c>
      <c r="E692" s="12" t="s">
        <v>25</v>
      </c>
      <c r="F692" s="15">
        <v>26.43</v>
      </c>
      <c r="G692" s="103" t="s">
        <v>3837</v>
      </c>
      <c r="H692" s="103" t="s">
        <v>3837</v>
      </c>
    </row>
    <row r="693" spans="1:8" x14ac:dyDescent="0.2">
      <c r="A693" s="12" t="s">
        <v>2419</v>
      </c>
      <c r="B693" s="12" t="s">
        <v>17</v>
      </c>
      <c r="C693" s="12" t="s">
        <v>3371</v>
      </c>
      <c r="D693" s="13" t="s">
        <v>2418</v>
      </c>
      <c r="E693" s="12" t="s">
        <v>25</v>
      </c>
      <c r="F693" s="15">
        <v>46.59</v>
      </c>
      <c r="G693" s="103" t="s">
        <v>3837</v>
      </c>
      <c r="H693" s="103" t="s">
        <v>3837</v>
      </c>
    </row>
    <row r="694" spans="1:8" x14ac:dyDescent="0.2">
      <c r="A694" s="12" t="s">
        <v>2627</v>
      </c>
      <c r="B694" s="12" t="s">
        <v>17</v>
      </c>
      <c r="C694" s="12" t="s">
        <v>3371</v>
      </c>
      <c r="D694" s="13" t="s">
        <v>2626</v>
      </c>
      <c r="E694" s="12" t="s">
        <v>25</v>
      </c>
      <c r="F694" s="15">
        <v>194.08</v>
      </c>
      <c r="G694" s="103" t="s">
        <v>3837</v>
      </c>
      <c r="H694" s="103" t="s">
        <v>3837</v>
      </c>
    </row>
    <row r="695" spans="1:8" x14ac:dyDescent="0.2">
      <c r="A695" s="12" t="s">
        <v>2854</v>
      </c>
      <c r="B695" s="12" t="s">
        <v>17</v>
      </c>
      <c r="C695" s="12" t="s">
        <v>3371</v>
      </c>
      <c r="D695" s="13" t="s">
        <v>2853</v>
      </c>
      <c r="E695" s="12" t="s">
        <v>242</v>
      </c>
      <c r="F695" s="15">
        <v>5.0599999999999996</v>
      </c>
      <c r="G695" s="103"/>
      <c r="H695" s="103"/>
    </row>
    <row r="696" spans="1:8" x14ac:dyDescent="0.2">
      <c r="A696" s="12" t="s">
        <v>2603</v>
      </c>
      <c r="B696" s="12" t="s">
        <v>17</v>
      </c>
      <c r="C696" s="12" t="s">
        <v>3371</v>
      </c>
      <c r="D696" s="13" t="s">
        <v>2602</v>
      </c>
      <c r="E696" s="12" t="s">
        <v>25</v>
      </c>
      <c r="F696" s="15">
        <v>8.0500000000000007</v>
      </c>
      <c r="G696" s="103"/>
      <c r="H696" s="103"/>
    </row>
    <row r="697" spans="1:8" x14ac:dyDescent="0.2">
      <c r="A697" s="12" t="s">
        <v>2631</v>
      </c>
      <c r="B697" s="12" t="s">
        <v>17</v>
      </c>
      <c r="C697" s="12" t="s">
        <v>3371</v>
      </c>
      <c r="D697" s="13" t="s">
        <v>2630</v>
      </c>
      <c r="E697" s="12" t="s">
        <v>25</v>
      </c>
      <c r="F697" s="15">
        <v>9.81</v>
      </c>
      <c r="G697" s="103"/>
      <c r="H697" s="103"/>
    </row>
    <row r="698" spans="1:8" ht="22.5" x14ac:dyDescent="0.2">
      <c r="A698" s="12" t="s">
        <v>2539</v>
      </c>
      <c r="B698" s="12" t="s">
        <v>17</v>
      </c>
      <c r="C698" s="12" t="s">
        <v>3371</v>
      </c>
      <c r="D698" s="13" t="s">
        <v>2538</v>
      </c>
      <c r="E698" s="12" t="s">
        <v>25</v>
      </c>
      <c r="F698" s="15">
        <v>77.41</v>
      </c>
      <c r="G698" s="103"/>
      <c r="H698" s="103"/>
    </row>
    <row r="699" spans="1:8" ht="22.5" x14ac:dyDescent="0.2">
      <c r="A699" s="12" t="s">
        <v>2680</v>
      </c>
      <c r="B699" s="12" t="s">
        <v>17</v>
      </c>
      <c r="C699" s="12" t="s">
        <v>3371</v>
      </c>
      <c r="D699" s="13" t="s">
        <v>2679</v>
      </c>
      <c r="E699" s="12" t="s">
        <v>25</v>
      </c>
      <c r="F699" s="15">
        <v>51.86</v>
      </c>
      <c r="G699" s="103"/>
      <c r="H699" s="103"/>
    </row>
    <row r="700" spans="1:8" x14ac:dyDescent="0.2">
      <c r="A700" s="12" t="s">
        <v>2450</v>
      </c>
      <c r="B700" s="12" t="s">
        <v>17</v>
      </c>
      <c r="C700" s="12" t="s">
        <v>3371</v>
      </c>
      <c r="D700" s="13" t="s">
        <v>30</v>
      </c>
      <c r="E700" s="12" t="s">
        <v>19</v>
      </c>
      <c r="F700" s="15">
        <v>233.94</v>
      </c>
      <c r="G700" s="103" t="s">
        <v>3837</v>
      </c>
      <c r="H700" s="103" t="s">
        <v>3837</v>
      </c>
    </row>
    <row r="701" spans="1:8" ht="33.75" x14ac:dyDescent="0.2">
      <c r="A701" s="12" t="s">
        <v>2280</v>
      </c>
      <c r="B701" s="12" t="s">
        <v>17</v>
      </c>
      <c r="C701" s="12" t="s">
        <v>3371</v>
      </c>
      <c r="D701" s="13" t="s">
        <v>2279</v>
      </c>
      <c r="E701" s="12" t="s">
        <v>25</v>
      </c>
      <c r="F701" s="15">
        <v>11.66</v>
      </c>
      <c r="G701" s="103" t="s">
        <v>3837</v>
      </c>
      <c r="H701" s="103" t="s">
        <v>3837</v>
      </c>
    </row>
    <row r="702" spans="1:8" ht="22.5" x14ac:dyDescent="0.2">
      <c r="A702" s="12" t="s">
        <v>2278</v>
      </c>
      <c r="B702" s="12" t="s">
        <v>17</v>
      </c>
      <c r="C702" s="12" t="s">
        <v>3371</v>
      </c>
      <c r="D702" s="13" t="s">
        <v>2277</v>
      </c>
      <c r="E702" s="12" t="s">
        <v>25</v>
      </c>
      <c r="F702" s="15">
        <v>11.66</v>
      </c>
      <c r="G702" s="103" t="s">
        <v>3837</v>
      </c>
      <c r="H702" s="103" t="s">
        <v>3837</v>
      </c>
    </row>
    <row r="703" spans="1:8" x14ac:dyDescent="0.2">
      <c r="A703" s="12" t="s">
        <v>2577</v>
      </c>
      <c r="B703" s="12" t="s">
        <v>17</v>
      </c>
      <c r="C703" s="12" t="s">
        <v>3371</v>
      </c>
      <c r="D703" s="13" t="s">
        <v>2576</v>
      </c>
      <c r="E703" s="12" t="s">
        <v>242</v>
      </c>
      <c r="F703" s="15">
        <v>155.01</v>
      </c>
      <c r="G703" s="103"/>
      <c r="H703" s="103"/>
    </row>
    <row r="704" spans="1:8" ht="45" x14ac:dyDescent="0.2">
      <c r="A704" s="12" t="s">
        <v>3245</v>
      </c>
      <c r="B704" s="12" t="s">
        <v>17</v>
      </c>
      <c r="C704" s="12" t="s">
        <v>3371</v>
      </c>
      <c r="D704" s="13" t="s">
        <v>3244</v>
      </c>
      <c r="E704" s="12" t="s">
        <v>25</v>
      </c>
      <c r="F704" s="15">
        <v>23801.08</v>
      </c>
      <c r="G704" s="103"/>
      <c r="H704" s="103"/>
    </row>
    <row r="705" spans="1:8" ht="33.75" x14ac:dyDescent="0.2">
      <c r="A705" s="12" t="s">
        <v>2650</v>
      </c>
      <c r="B705" s="12" t="s">
        <v>17</v>
      </c>
      <c r="C705" s="12" t="s">
        <v>3371</v>
      </c>
      <c r="D705" s="13" t="s">
        <v>2649</v>
      </c>
      <c r="E705" s="12" t="s">
        <v>25</v>
      </c>
      <c r="F705" s="15">
        <v>854.93</v>
      </c>
      <c r="G705" s="103"/>
      <c r="H705" s="103"/>
    </row>
    <row r="706" spans="1:8" ht="45" x14ac:dyDescent="0.2">
      <c r="A706" s="12" t="s">
        <v>2792</v>
      </c>
      <c r="B706" s="12" t="s">
        <v>17</v>
      </c>
      <c r="C706" s="12" t="s">
        <v>3371</v>
      </c>
      <c r="D706" s="13" t="s">
        <v>2791</v>
      </c>
      <c r="E706" s="12" t="s">
        <v>25</v>
      </c>
      <c r="F706" s="15">
        <v>1915.3</v>
      </c>
      <c r="G706" s="103"/>
      <c r="H706" s="103"/>
    </row>
    <row r="707" spans="1:8" ht="22.5" x14ac:dyDescent="0.2">
      <c r="A707" s="12" t="s">
        <v>3175</v>
      </c>
      <c r="B707" s="12" t="s">
        <v>17</v>
      </c>
      <c r="C707" s="12" t="s">
        <v>3371</v>
      </c>
      <c r="D707" s="13" t="s">
        <v>3174</v>
      </c>
      <c r="E707" s="12" t="s">
        <v>25</v>
      </c>
      <c r="F707" s="15">
        <v>676.82</v>
      </c>
      <c r="G707" s="103"/>
      <c r="H707" s="103"/>
    </row>
    <row r="708" spans="1:8" ht="22.5" x14ac:dyDescent="0.2">
      <c r="A708" s="12" t="s">
        <v>2684</v>
      </c>
      <c r="B708" s="12" t="s">
        <v>17</v>
      </c>
      <c r="C708" s="12" t="s">
        <v>3371</v>
      </c>
      <c r="D708" s="13" t="s">
        <v>2683</v>
      </c>
      <c r="E708" s="12" t="s">
        <v>25</v>
      </c>
      <c r="F708" s="15">
        <v>497.04</v>
      </c>
      <c r="G708" s="103" t="s">
        <v>3837</v>
      </c>
      <c r="H708" s="103" t="s">
        <v>3837</v>
      </c>
    </row>
    <row r="709" spans="1:8" x14ac:dyDescent="0.2">
      <c r="A709" s="12" t="s">
        <v>2889</v>
      </c>
      <c r="B709" s="12" t="s">
        <v>17</v>
      </c>
      <c r="C709" s="12" t="s">
        <v>3371</v>
      </c>
      <c r="D709" s="13" t="s">
        <v>2888</v>
      </c>
      <c r="E709" s="12" t="s">
        <v>242</v>
      </c>
      <c r="F709" s="15">
        <v>5.07</v>
      </c>
      <c r="G709" s="103" t="s">
        <v>3837</v>
      </c>
      <c r="H709" s="103" t="s">
        <v>3837</v>
      </c>
    </row>
    <row r="710" spans="1:8" x14ac:dyDescent="0.2">
      <c r="A710" s="12" t="s">
        <v>2607</v>
      </c>
      <c r="B710" s="12" t="s">
        <v>17</v>
      </c>
      <c r="C710" s="12" t="s">
        <v>3371</v>
      </c>
      <c r="D710" s="13" t="s">
        <v>2606</v>
      </c>
      <c r="E710" s="12" t="s">
        <v>46</v>
      </c>
      <c r="F710" s="15">
        <v>290.16000000000003</v>
      </c>
      <c r="G710" s="103" t="s">
        <v>3837</v>
      </c>
      <c r="H710" s="103" t="s">
        <v>3837</v>
      </c>
    </row>
    <row r="711" spans="1:8" x14ac:dyDescent="0.2">
      <c r="A711" s="12" t="s">
        <v>2585</v>
      </c>
      <c r="B711" s="12" t="s">
        <v>17</v>
      </c>
      <c r="C711" s="12" t="s">
        <v>3371</v>
      </c>
      <c r="D711" s="13" t="s">
        <v>2584</v>
      </c>
      <c r="E711" s="12" t="s">
        <v>25</v>
      </c>
      <c r="F711" s="15">
        <v>35.450000000000003</v>
      </c>
      <c r="G711" s="103"/>
      <c r="H711" s="103"/>
    </row>
    <row r="712" spans="1:8" ht="45" x14ac:dyDescent="0.2">
      <c r="A712" s="12" t="s">
        <v>2862</v>
      </c>
      <c r="B712" s="12" t="s">
        <v>17</v>
      </c>
      <c r="C712" s="12" t="s">
        <v>3371</v>
      </c>
      <c r="D712" s="13" t="s">
        <v>2861</v>
      </c>
      <c r="E712" s="12" t="s">
        <v>25</v>
      </c>
      <c r="F712" s="15">
        <v>2503.8000000000002</v>
      </c>
      <c r="G712" s="103"/>
      <c r="H712" s="103"/>
    </row>
    <row r="713" spans="1:8" x14ac:dyDescent="0.2">
      <c r="A713" s="12" t="s">
        <v>2840</v>
      </c>
      <c r="B713" s="12" t="s">
        <v>17</v>
      </c>
      <c r="C713" s="12" t="s">
        <v>3371</v>
      </c>
      <c r="D713" s="13" t="s">
        <v>2839</v>
      </c>
      <c r="E713" s="12" t="s">
        <v>25</v>
      </c>
      <c r="F713" s="15">
        <v>29.82</v>
      </c>
      <c r="G713" s="103"/>
      <c r="H713" s="103"/>
    </row>
    <row r="714" spans="1:8" x14ac:dyDescent="0.2">
      <c r="A714" s="12" t="s">
        <v>2866</v>
      </c>
      <c r="B714" s="12" t="s">
        <v>17</v>
      </c>
      <c r="C714" s="12" t="s">
        <v>3371</v>
      </c>
      <c r="D714" s="13" t="s">
        <v>2865</v>
      </c>
      <c r="E714" s="12" t="s">
        <v>242</v>
      </c>
      <c r="F714" s="15">
        <v>30.92</v>
      </c>
      <c r="G714" s="103"/>
      <c r="H714" s="103"/>
    </row>
    <row r="715" spans="1:8" ht="33.75" x14ac:dyDescent="0.2">
      <c r="A715" s="12" t="s">
        <v>3248</v>
      </c>
      <c r="B715" s="12" t="s">
        <v>17</v>
      </c>
      <c r="C715" s="12" t="s">
        <v>3371</v>
      </c>
      <c r="D715" s="13" t="s">
        <v>3247</v>
      </c>
      <c r="E715" s="12" t="s">
        <v>242</v>
      </c>
      <c r="F715" s="15">
        <v>7.05</v>
      </c>
      <c r="G715" s="103"/>
      <c r="H715" s="103"/>
    </row>
    <row r="716" spans="1:8" x14ac:dyDescent="0.2">
      <c r="A716" s="12" t="s">
        <v>3065</v>
      </c>
      <c r="B716" s="12" t="s">
        <v>17</v>
      </c>
      <c r="C716" s="12" t="s">
        <v>3371</v>
      </c>
      <c r="D716" s="13" t="s">
        <v>3064</v>
      </c>
      <c r="E716" s="12" t="s">
        <v>25</v>
      </c>
      <c r="F716" s="15">
        <v>3637.89</v>
      </c>
      <c r="G716" s="103"/>
      <c r="H716" s="103"/>
    </row>
    <row r="717" spans="1:8" ht="22.5" x14ac:dyDescent="0.2">
      <c r="A717" s="12" t="s">
        <v>3142</v>
      </c>
      <c r="B717" s="12" t="s">
        <v>17</v>
      </c>
      <c r="C717" s="12" t="s">
        <v>3371</v>
      </c>
      <c r="D717" s="13" t="s">
        <v>3141</v>
      </c>
      <c r="E717" s="12" t="s">
        <v>235</v>
      </c>
      <c r="F717" s="15">
        <v>9.4499999999999993</v>
      </c>
      <c r="G717" s="103"/>
      <c r="H717" s="103"/>
    </row>
    <row r="718" spans="1:8" ht="45" x14ac:dyDescent="0.2">
      <c r="A718" s="12" t="s">
        <v>3044</v>
      </c>
      <c r="B718" s="12" t="s">
        <v>17</v>
      </c>
      <c r="C718" s="12" t="s">
        <v>3371</v>
      </c>
      <c r="D718" s="13" t="s">
        <v>3043</v>
      </c>
      <c r="E718" s="12" t="s">
        <v>25</v>
      </c>
      <c r="F718" s="15">
        <v>1701.3</v>
      </c>
      <c r="G718" s="103"/>
      <c r="H718" s="103"/>
    </row>
    <row r="719" spans="1:8" ht="22.5" x14ac:dyDescent="0.2">
      <c r="A719" s="12" t="s">
        <v>2773</v>
      </c>
      <c r="B719" s="12" t="s">
        <v>17</v>
      </c>
      <c r="C719" s="12" t="s">
        <v>3371</v>
      </c>
      <c r="D719" s="13" t="s">
        <v>2772</v>
      </c>
      <c r="E719" s="12" t="s">
        <v>25</v>
      </c>
      <c r="F719" s="15">
        <v>1754.91</v>
      </c>
      <c r="G719" s="103"/>
      <c r="H719" s="103"/>
    </row>
    <row r="720" spans="1:8" ht="22.5" x14ac:dyDescent="0.2">
      <c r="A720" s="12" t="s">
        <v>2885</v>
      </c>
      <c r="B720" s="12" t="s">
        <v>17</v>
      </c>
      <c r="C720" s="12" t="s">
        <v>3371</v>
      </c>
      <c r="D720" s="13" t="s">
        <v>2884</v>
      </c>
      <c r="E720" s="12" t="s">
        <v>25</v>
      </c>
      <c r="F720" s="15">
        <v>2919.28</v>
      </c>
      <c r="G720" s="103"/>
      <c r="H720" s="103"/>
    </row>
    <row r="721" spans="1:8" x14ac:dyDescent="0.2">
      <c r="A721" s="12" t="s">
        <v>2767</v>
      </c>
      <c r="B721" s="12" t="s">
        <v>17</v>
      </c>
      <c r="C721" s="12" t="s">
        <v>3371</v>
      </c>
      <c r="D721" s="13" t="s">
        <v>2766</v>
      </c>
      <c r="E721" s="12" t="s">
        <v>25</v>
      </c>
      <c r="F721" s="15">
        <v>1694.02</v>
      </c>
      <c r="G721" s="103"/>
      <c r="H721" s="103"/>
    </row>
    <row r="722" spans="1:8" ht="22.5" x14ac:dyDescent="0.2">
      <c r="A722" s="12" t="s">
        <v>2621</v>
      </c>
      <c r="B722" s="12" t="s">
        <v>17</v>
      </c>
      <c r="C722" s="12" t="s">
        <v>3371</v>
      </c>
      <c r="D722" s="13" t="s">
        <v>2620</v>
      </c>
      <c r="E722" s="12" t="s">
        <v>25</v>
      </c>
      <c r="F722" s="15">
        <v>374.53</v>
      </c>
      <c r="G722" s="103"/>
      <c r="H722" s="103"/>
    </row>
    <row r="723" spans="1:8" ht="22.5" x14ac:dyDescent="0.2">
      <c r="A723" s="12" t="s">
        <v>2993</v>
      </c>
      <c r="B723" s="12" t="s">
        <v>17</v>
      </c>
      <c r="C723" s="12" t="s">
        <v>3371</v>
      </c>
      <c r="D723" s="13" t="s">
        <v>2992</v>
      </c>
      <c r="E723" s="12" t="s">
        <v>25</v>
      </c>
      <c r="F723" s="15">
        <v>317.41000000000003</v>
      </c>
      <c r="G723" s="103"/>
      <c r="H723" s="103"/>
    </row>
    <row r="724" spans="1:8" x14ac:dyDescent="0.2">
      <c r="A724" s="12" t="s">
        <v>2664</v>
      </c>
      <c r="B724" s="12" t="s">
        <v>17</v>
      </c>
      <c r="C724" s="12" t="s">
        <v>3371</v>
      </c>
      <c r="D724" s="13" t="s">
        <v>2663</v>
      </c>
      <c r="E724" s="12" t="s">
        <v>25</v>
      </c>
      <c r="F724" s="15">
        <v>30.31</v>
      </c>
      <c r="G724" s="103" t="s">
        <v>3837</v>
      </c>
      <c r="H724" s="103" t="s">
        <v>3837</v>
      </c>
    </row>
    <row r="725" spans="1:8" x14ac:dyDescent="0.2">
      <c r="A725" s="12" t="s">
        <v>2344</v>
      </c>
      <c r="B725" s="12" t="s">
        <v>17</v>
      </c>
      <c r="C725" s="12" t="s">
        <v>3371</v>
      </c>
      <c r="D725" s="13" t="s">
        <v>2343</v>
      </c>
      <c r="E725" s="12" t="s">
        <v>25</v>
      </c>
      <c r="F725" s="15">
        <v>14.34</v>
      </c>
      <c r="G725" s="103" t="s">
        <v>3837</v>
      </c>
      <c r="H725" s="103" t="s">
        <v>3837</v>
      </c>
    </row>
    <row r="726" spans="1:8" x14ac:dyDescent="0.2">
      <c r="A726" s="12" t="s">
        <v>2609</v>
      </c>
      <c r="B726" s="12" t="s">
        <v>17</v>
      </c>
      <c r="C726" s="12" t="s">
        <v>3371</v>
      </c>
      <c r="D726" s="13" t="s">
        <v>2608</v>
      </c>
      <c r="E726" s="12" t="s">
        <v>25</v>
      </c>
      <c r="F726" s="15">
        <v>331.74</v>
      </c>
      <c r="G726" s="103"/>
      <c r="H726" s="103"/>
    </row>
    <row r="727" spans="1:8" x14ac:dyDescent="0.2">
      <c r="A727" s="12" t="s">
        <v>2559</v>
      </c>
      <c r="B727" s="12" t="s">
        <v>17</v>
      </c>
      <c r="C727" s="12" t="s">
        <v>3371</v>
      </c>
      <c r="D727" s="13" t="s">
        <v>2558</v>
      </c>
      <c r="E727" s="12" t="s">
        <v>25</v>
      </c>
      <c r="F727" s="15">
        <v>532.86</v>
      </c>
      <c r="G727" s="103"/>
      <c r="H727" s="103"/>
    </row>
    <row r="728" spans="1:8" ht="22.5" x14ac:dyDescent="0.2">
      <c r="A728" s="12" t="s">
        <v>2745</v>
      </c>
      <c r="B728" s="12" t="s">
        <v>17</v>
      </c>
      <c r="C728" s="12" t="s">
        <v>3371</v>
      </c>
      <c r="D728" s="13" t="s">
        <v>2744</v>
      </c>
      <c r="E728" s="12" t="s">
        <v>242</v>
      </c>
      <c r="F728" s="15">
        <v>32.04</v>
      </c>
      <c r="G728" s="103"/>
      <c r="H728" s="103"/>
    </row>
    <row r="729" spans="1:8" ht="33.75" x14ac:dyDescent="0.2">
      <c r="A729" s="12" t="s">
        <v>3016</v>
      </c>
      <c r="B729" s="12" t="s">
        <v>17</v>
      </c>
      <c r="C729" s="12" t="s">
        <v>3371</v>
      </c>
      <c r="D729" s="13" t="s">
        <v>3015</v>
      </c>
      <c r="E729" s="12" t="s">
        <v>242</v>
      </c>
      <c r="F729" s="15">
        <v>44.1</v>
      </c>
      <c r="G729" s="103"/>
      <c r="H729" s="103"/>
    </row>
    <row r="730" spans="1:8" ht="33.75" x14ac:dyDescent="0.2">
      <c r="A730" s="12" t="s">
        <v>2642</v>
      </c>
      <c r="B730" s="12" t="s">
        <v>17</v>
      </c>
      <c r="C730" s="12" t="s">
        <v>3371</v>
      </c>
      <c r="D730" s="13" t="s">
        <v>2641</v>
      </c>
      <c r="E730" s="12" t="s">
        <v>242</v>
      </c>
      <c r="F730" s="15">
        <v>53.04</v>
      </c>
      <c r="G730" s="103"/>
      <c r="H730" s="103"/>
    </row>
    <row r="731" spans="1:8" ht="33.75" x14ac:dyDescent="0.2">
      <c r="A731" s="12" t="s">
        <v>2907</v>
      </c>
      <c r="B731" s="12" t="s">
        <v>17</v>
      </c>
      <c r="C731" s="12" t="s">
        <v>3371</v>
      </c>
      <c r="D731" s="13" t="s">
        <v>2906</v>
      </c>
      <c r="E731" s="12" t="s">
        <v>242</v>
      </c>
      <c r="F731" s="15">
        <v>5.12</v>
      </c>
      <c r="G731" s="103"/>
      <c r="H731" s="103"/>
    </row>
    <row r="732" spans="1:8" x14ac:dyDescent="0.2">
      <c r="A732" s="12" t="s">
        <v>2878</v>
      </c>
      <c r="B732" s="12" t="s">
        <v>17</v>
      </c>
      <c r="C732" s="12" t="s">
        <v>3371</v>
      </c>
      <c r="D732" s="13" t="s">
        <v>2877</v>
      </c>
      <c r="E732" s="12" t="s">
        <v>242</v>
      </c>
      <c r="F732" s="15">
        <v>7.44</v>
      </c>
      <c r="G732" s="103"/>
      <c r="H732" s="103"/>
    </row>
    <row r="733" spans="1:8" ht="22.5" x14ac:dyDescent="0.2">
      <c r="A733" s="12" t="s">
        <v>3283</v>
      </c>
      <c r="B733" s="12" t="s">
        <v>17</v>
      </c>
      <c r="C733" s="12" t="s">
        <v>3371</v>
      </c>
      <c r="D733" s="13" t="s">
        <v>3282</v>
      </c>
      <c r="E733" s="12" t="s">
        <v>55</v>
      </c>
      <c r="F733" s="15">
        <v>38000</v>
      </c>
      <c r="G733" s="103" t="s">
        <v>3837</v>
      </c>
      <c r="H733" s="103" t="s">
        <v>3837</v>
      </c>
    </row>
    <row r="734" spans="1:8" ht="22.5" x14ac:dyDescent="0.2">
      <c r="A734" s="12" t="s">
        <v>3323</v>
      </c>
      <c r="B734" s="12" t="s">
        <v>17</v>
      </c>
      <c r="C734" s="12" t="s">
        <v>3371</v>
      </c>
      <c r="D734" s="13" t="s">
        <v>3322</v>
      </c>
      <c r="E734" s="12" t="s">
        <v>55</v>
      </c>
      <c r="F734" s="15">
        <v>76000</v>
      </c>
      <c r="G734" s="103" t="s">
        <v>3837</v>
      </c>
      <c r="H734" s="103" t="s">
        <v>3837</v>
      </c>
    </row>
    <row r="735" spans="1:8" x14ac:dyDescent="0.2">
      <c r="A735" s="12" t="s">
        <v>3057</v>
      </c>
      <c r="B735" s="12" t="s">
        <v>17</v>
      </c>
      <c r="C735" s="12" t="s">
        <v>3371</v>
      </c>
      <c r="D735" s="13" t="s">
        <v>3056</v>
      </c>
      <c r="E735" s="12" t="s">
        <v>242</v>
      </c>
      <c r="F735" s="15">
        <v>511.3</v>
      </c>
      <c r="G735" s="103" t="s">
        <v>3837</v>
      </c>
      <c r="H735" s="103" t="s">
        <v>3837</v>
      </c>
    </row>
    <row r="736" spans="1:8" ht="45" x14ac:dyDescent="0.2">
      <c r="A736" s="12" t="s">
        <v>3224</v>
      </c>
      <c r="B736" s="12" t="s">
        <v>17</v>
      </c>
      <c r="C736" s="12" t="s">
        <v>3371</v>
      </c>
      <c r="D736" s="13" t="s">
        <v>3223</v>
      </c>
      <c r="E736" s="12" t="s">
        <v>46</v>
      </c>
      <c r="F736" s="15">
        <v>385.83</v>
      </c>
      <c r="G736" s="103" t="s">
        <v>3837</v>
      </c>
      <c r="H736" s="103" t="s">
        <v>3837</v>
      </c>
    </row>
    <row r="737" spans="1:8" ht="45" x14ac:dyDescent="0.2">
      <c r="A737" s="12" t="s">
        <v>3304</v>
      </c>
      <c r="B737" s="12" t="s">
        <v>17</v>
      </c>
      <c r="C737" s="12" t="s">
        <v>3371</v>
      </c>
      <c r="D737" s="13" t="s">
        <v>3303</v>
      </c>
      <c r="E737" s="12" t="s">
        <v>46</v>
      </c>
      <c r="F737" s="15">
        <v>1679.45</v>
      </c>
      <c r="G737" s="103" t="s">
        <v>3837</v>
      </c>
      <c r="H737" s="103" t="s">
        <v>3837</v>
      </c>
    </row>
    <row r="738" spans="1:8" ht="22.5" x14ac:dyDescent="0.2">
      <c r="A738" s="12" t="s">
        <v>2599</v>
      </c>
      <c r="B738" s="12" t="s">
        <v>17</v>
      </c>
      <c r="C738" s="12" t="s">
        <v>3371</v>
      </c>
      <c r="D738" s="13" t="s">
        <v>2598</v>
      </c>
      <c r="E738" s="12" t="s">
        <v>242</v>
      </c>
      <c r="F738" s="15">
        <v>11.66</v>
      </c>
      <c r="G738" s="103" t="s">
        <v>3837</v>
      </c>
      <c r="H738" s="103" t="s">
        <v>3837</v>
      </c>
    </row>
    <row r="739" spans="1:8" ht="33.75" x14ac:dyDescent="0.2">
      <c r="A739" s="12" t="s">
        <v>2985</v>
      </c>
      <c r="B739" s="12" t="s">
        <v>17</v>
      </c>
      <c r="C739" s="12" t="s">
        <v>3371</v>
      </c>
      <c r="D739" s="13" t="s">
        <v>2984</v>
      </c>
      <c r="E739" s="12" t="s">
        <v>25</v>
      </c>
      <c r="F739" s="15">
        <v>0.71</v>
      </c>
      <c r="G739" s="103" t="s">
        <v>3837</v>
      </c>
      <c r="H739" s="103" t="s">
        <v>3837</v>
      </c>
    </row>
    <row r="740" spans="1:8" ht="33.75" x14ac:dyDescent="0.2">
      <c r="A740" s="12" t="s">
        <v>2652</v>
      </c>
      <c r="B740" s="12" t="s">
        <v>17</v>
      </c>
      <c r="C740" s="12" t="s">
        <v>3371</v>
      </c>
      <c r="D740" s="13" t="s">
        <v>2651</v>
      </c>
      <c r="E740" s="12" t="s">
        <v>25</v>
      </c>
      <c r="F740" s="15">
        <v>5.94</v>
      </c>
      <c r="G740" s="103" t="s">
        <v>3837</v>
      </c>
      <c r="H740" s="103" t="s">
        <v>3837</v>
      </c>
    </row>
    <row r="741" spans="1:8" x14ac:dyDescent="0.2">
      <c r="A741" s="12" t="s">
        <v>2883</v>
      </c>
      <c r="B741" s="12" t="s">
        <v>17</v>
      </c>
      <c r="C741" s="12" t="s">
        <v>3371</v>
      </c>
      <c r="D741" s="13" t="s">
        <v>2882</v>
      </c>
      <c r="E741" s="12" t="s">
        <v>25</v>
      </c>
      <c r="F741" s="15">
        <v>462.45</v>
      </c>
      <c r="G741" s="103"/>
      <c r="H741" s="103"/>
    </row>
    <row r="742" spans="1:8" ht="22.5" x14ac:dyDescent="0.2">
      <c r="A742" s="12" t="s">
        <v>2354</v>
      </c>
      <c r="B742" s="12" t="s">
        <v>17</v>
      </c>
      <c r="C742" s="12" t="s">
        <v>3371</v>
      </c>
      <c r="D742" s="13" t="s">
        <v>2353</v>
      </c>
      <c r="E742" s="12" t="s">
        <v>25</v>
      </c>
      <c r="F742" s="15">
        <v>10.17</v>
      </c>
      <c r="G742" s="103"/>
      <c r="H742" s="103"/>
    </row>
    <row r="743" spans="1:8" ht="45" x14ac:dyDescent="0.2">
      <c r="A743" s="12" t="s">
        <v>3220</v>
      </c>
      <c r="B743" s="12" t="s">
        <v>17</v>
      </c>
      <c r="C743" s="12" t="s">
        <v>3371</v>
      </c>
      <c r="D743" s="13" t="s">
        <v>3219</v>
      </c>
      <c r="E743" s="12" t="s">
        <v>25</v>
      </c>
      <c r="F743" s="15">
        <v>68.22</v>
      </c>
      <c r="G743" s="103"/>
      <c r="H743" s="103"/>
    </row>
    <row r="744" spans="1:8" ht="67.5" x14ac:dyDescent="0.2">
      <c r="A744" s="12" t="s">
        <v>3202</v>
      </c>
      <c r="B744" s="12" t="s">
        <v>17</v>
      </c>
      <c r="C744" s="12" t="s">
        <v>3371</v>
      </c>
      <c r="D744" s="13" t="s">
        <v>3201</v>
      </c>
      <c r="E744" s="12" t="s">
        <v>25</v>
      </c>
      <c r="F744" s="15">
        <v>14.45</v>
      </c>
      <c r="G744" s="103"/>
      <c r="H744" s="103"/>
    </row>
    <row r="745" spans="1:8" ht="33.75" x14ac:dyDescent="0.2">
      <c r="A745" s="12" t="s">
        <v>2825</v>
      </c>
      <c r="B745" s="12" t="s">
        <v>17</v>
      </c>
      <c r="C745" s="12" t="s">
        <v>3371</v>
      </c>
      <c r="D745" s="13" t="s">
        <v>2824</v>
      </c>
      <c r="E745" s="12" t="s">
        <v>25</v>
      </c>
      <c r="F745" s="15">
        <v>137.1</v>
      </c>
      <c r="G745" s="103"/>
      <c r="H745" s="103"/>
    </row>
    <row r="746" spans="1:8" ht="33.75" x14ac:dyDescent="0.2">
      <c r="A746" s="12" t="s">
        <v>3012</v>
      </c>
      <c r="B746" s="12" t="s">
        <v>17</v>
      </c>
      <c r="C746" s="12" t="s">
        <v>3371</v>
      </c>
      <c r="D746" s="13" t="s">
        <v>3011</v>
      </c>
      <c r="E746" s="12" t="s">
        <v>25</v>
      </c>
      <c r="F746" s="15">
        <v>93.2</v>
      </c>
      <c r="G746" s="103"/>
      <c r="H746" s="103"/>
    </row>
    <row r="747" spans="1:8" ht="33.75" x14ac:dyDescent="0.2">
      <c r="A747" s="12" t="s">
        <v>3164</v>
      </c>
      <c r="B747" s="12" t="s">
        <v>17</v>
      </c>
      <c r="C747" s="12" t="s">
        <v>3371</v>
      </c>
      <c r="D747" s="13" t="s">
        <v>3163</v>
      </c>
      <c r="E747" s="12" t="s">
        <v>25</v>
      </c>
      <c r="F747" s="15">
        <v>150.16</v>
      </c>
      <c r="G747" s="103"/>
      <c r="H747" s="103"/>
    </row>
    <row r="748" spans="1:8" ht="33.75" x14ac:dyDescent="0.2">
      <c r="A748" s="12" t="s">
        <v>2705</v>
      </c>
      <c r="B748" s="12" t="s">
        <v>17</v>
      </c>
      <c r="C748" s="12" t="s">
        <v>3371</v>
      </c>
      <c r="D748" s="13" t="s">
        <v>2704</v>
      </c>
      <c r="E748" s="12" t="s">
        <v>25</v>
      </c>
      <c r="F748" s="15">
        <v>206.19</v>
      </c>
      <c r="G748" s="103"/>
      <c r="H748" s="103"/>
    </row>
    <row r="749" spans="1:8" ht="33.75" x14ac:dyDescent="0.2">
      <c r="A749" s="12" t="s">
        <v>2368</v>
      </c>
      <c r="B749" s="12" t="s">
        <v>17</v>
      </c>
      <c r="C749" s="12" t="s">
        <v>3371</v>
      </c>
      <c r="D749" s="13" t="s">
        <v>2367</v>
      </c>
      <c r="E749" s="12" t="s">
        <v>25</v>
      </c>
      <c r="F749" s="15">
        <v>10.17</v>
      </c>
      <c r="G749" s="103"/>
      <c r="H749" s="103"/>
    </row>
    <row r="750" spans="1:8" ht="33.75" x14ac:dyDescent="0.2">
      <c r="A750" s="12" t="s">
        <v>2393</v>
      </c>
      <c r="B750" s="12" t="s">
        <v>17</v>
      </c>
      <c r="C750" s="12" t="s">
        <v>3371</v>
      </c>
      <c r="D750" s="13" t="s">
        <v>2392</v>
      </c>
      <c r="E750" s="12" t="s">
        <v>25</v>
      </c>
      <c r="F750" s="15">
        <v>25.18</v>
      </c>
      <c r="G750" s="103"/>
      <c r="H750" s="103"/>
    </row>
    <row r="751" spans="1:8" ht="56.25" x14ac:dyDescent="0.2">
      <c r="A751" s="12" t="s">
        <v>3293</v>
      </c>
      <c r="B751" s="12" t="s">
        <v>17</v>
      </c>
      <c r="C751" s="12" t="s">
        <v>3371</v>
      </c>
      <c r="D751" s="13" t="s">
        <v>3292</v>
      </c>
      <c r="E751" s="12" t="s">
        <v>25</v>
      </c>
      <c r="F751" s="15">
        <v>3530.2</v>
      </c>
      <c r="G751" s="103"/>
      <c r="H751" s="103"/>
    </row>
    <row r="752" spans="1:8" ht="45" x14ac:dyDescent="0.2">
      <c r="A752" s="12" t="s">
        <v>3055</v>
      </c>
      <c r="B752" s="12" t="s">
        <v>17</v>
      </c>
      <c r="C752" s="12" t="s">
        <v>3371</v>
      </c>
      <c r="D752" s="13" t="s">
        <v>3054</v>
      </c>
      <c r="E752" s="12" t="s">
        <v>25</v>
      </c>
      <c r="F752" s="15">
        <v>177.5</v>
      </c>
      <c r="G752" s="103"/>
      <c r="H752" s="103"/>
    </row>
    <row r="753" spans="1:8" ht="33.75" x14ac:dyDescent="0.2">
      <c r="A753" s="12" t="s">
        <v>2535</v>
      </c>
      <c r="B753" s="12" t="s">
        <v>17</v>
      </c>
      <c r="C753" s="12" t="s">
        <v>3371</v>
      </c>
      <c r="D753" s="13" t="s">
        <v>2534</v>
      </c>
      <c r="E753" s="12" t="s">
        <v>25</v>
      </c>
      <c r="F753" s="15">
        <v>41.89</v>
      </c>
      <c r="G753" s="103"/>
      <c r="H753" s="103"/>
    </row>
    <row r="754" spans="1:8" ht="45" x14ac:dyDescent="0.2">
      <c r="A754" s="12" t="s">
        <v>2872</v>
      </c>
      <c r="B754" s="12" t="s">
        <v>17</v>
      </c>
      <c r="C754" s="12" t="s">
        <v>3371</v>
      </c>
      <c r="D754" s="13" t="s">
        <v>2871</v>
      </c>
      <c r="E754" s="12" t="s">
        <v>25</v>
      </c>
      <c r="F754" s="15">
        <v>221.44</v>
      </c>
      <c r="G754" s="103"/>
      <c r="H754" s="103"/>
    </row>
    <row r="755" spans="1:8" ht="33.75" x14ac:dyDescent="0.2">
      <c r="A755" s="12" t="s">
        <v>2494</v>
      </c>
      <c r="B755" s="12" t="s">
        <v>17</v>
      </c>
      <c r="C755" s="12" t="s">
        <v>3371</v>
      </c>
      <c r="D755" s="13" t="s">
        <v>2493</v>
      </c>
      <c r="E755" s="12" t="s">
        <v>25</v>
      </c>
      <c r="F755" s="15">
        <v>29.85</v>
      </c>
      <c r="G755" s="103"/>
      <c r="H755" s="103"/>
    </row>
    <row r="756" spans="1:8" ht="67.5" x14ac:dyDescent="0.2">
      <c r="A756" s="12" t="s">
        <v>3144</v>
      </c>
      <c r="B756" s="12" t="s">
        <v>17</v>
      </c>
      <c r="C756" s="12" t="s">
        <v>3371</v>
      </c>
      <c r="D756" s="13" t="s">
        <v>3143</v>
      </c>
      <c r="E756" s="12" t="s">
        <v>25</v>
      </c>
      <c r="F756" s="15">
        <v>235</v>
      </c>
      <c r="G756" s="103"/>
      <c r="H756" s="103"/>
    </row>
    <row r="757" spans="1:8" ht="45" x14ac:dyDescent="0.2">
      <c r="A757" s="12" t="s">
        <v>2668</v>
      </c>
      <c r="B757" s="12" t="s">
        <v>17</v>
      </c>
      <c r="C757" s="12" t="s">
        <v>3371</v>
      </c>
      <c r="D757" s="13" t="s">
        <v>2667</v>
      </c>
      <c r="E757" s="12" t="s">
        <v>25</v>
      </c>
      <c r="F757" s="15">
        <v>150.16999999999999</v>
      </c>
      <c r="G757" s="103"/>
      <c r="H757" s="103"/>
    </row>
    <row r="758" spans="1:8" x14ac:dyDescent="0.2">
      <c r="A758" s="12" t="s">
        <v>3315</v>
      </c>
      <c r="B758" s="12" t="s">
        <v>17</v>
      </c>
      <c r="C758" s="12" t="s">
        <v>3371</v>
      </c>
      <c r="D758" s="13" t="s">
        <v>3314</v>
      </c>
      <c r="E758" s="12" t="s">
        <v>25</v>
      </c>
      <c r="F758" s="15">
        <v>59921.7</v>
      </c>
      <c r="G758" s="103"/>
      <c r="H758" s="103"/>
    </row>
    <row r="759" spans="1:8" x14ac:dyDescent="0.2">
      <c r="A759" s="12" t="s">
        <v>3302</v>
      </c>
      <c r="B759" s="12" t="s">
        <v>17</v>
      </c>
      <c r="C759" s="12" t="s">
        <v>3371</v>
      </c>
      <c r="D759" s="13" t="s">
        <v>3301</v>
      </c>
      <c r="E759" s="12" t="s">
        <v>25</v>
      </c>
      <c r="F759" s="15">
        <v>50556.3</v>
      </c>
      <c r="G759" s="103"/>
      <c r="H759" s="103"/>
    </row>
    <row r="760" spans="1:8" x14ac:dyDescent="0.2">
      <c r="A760" s="12" t="s">
        <v>3255</v>
      </c>
      <c r="B760" s="12" t="s">
        <v>17</v>
      </c>
      <c r="C760" s="12" t="s">
        <v>3371</v>
      </c>
      <c r="D760" s="13" t="s">
        <v>3254</v>
      </c>
      <c r="E760" s="12" t="s">
        <v>25</v>
      </c>
      <c r="F760" s="15">
        <v>25513.8</v>
      </c>
      <c r="G760" s="103"/>
      <c r="H760" s="103"/>
    </row>
    <row r="761" spans="1:8" x14ac:dyDescent="0.2">
      <c r="A761" s="12" t="s">
        <v>3222</v>
      </c>
      <c r="B761" s="12" t="s">
        <v>17</v>
      </c>
      <c r="C761" s="12" t="s">
        <v>3371</v>
      </c>
      <c r="D761" s="13" t="s">
        <v>3221</v>
      </c>
      <c r="E761" s="12" t="s">
        <v>25</v>
      </c>
      <c r="F761" s="15">
        <v>13606.8</v>
      </c>
      <c r="G761" s="103"/>
      <c r="H761" s="103"/>
    </row>
    <row r="762" spans="1:8" x14ac:dyDescent="0.2">
      <c r="A762" s="12" t="s">
        <v>3138</v>
      </c>
      <c r="B762" s="12" t="s">
        <v>17</v>
      </c>
      <c r="C762" s="12" t="s">
        <v>3371</v>
      </c>
      <c r="D762" s="13" t="s">
        <v>3137</v>
      </c>
      <c r="E762" s="12" t="s">
        <v>25</v>
      </c>
      <c r="F762" s="15">
        <v>11328.4</v>
      </c>
      <c r="G762" s="103"/>
      <c r="H762" s="103"/>
    </row>
    <row r="763" spans="1:8" x14ac:dyDescent="0.2">
      <c r="A763" s="12" t="s">
        <v>3158</v>
      </c>
      <c r="B763" s="12" t="s">
        <v>17</v>
      </c>
      <c r="C763" s="12" t="s">
        <v>3371</v>
      </c>
      <c r="D763" s="13" t="s">
        <v>3157</v>
      </c>
      <c r="E763" s="12" t="s">
        <v>25</v>
      </c>
      <c r="F763" s="15">
        <v>12469.6</v>
      </c>
      <c r="G763" s="103"/>
      <c r="H763" s="103"/>
    </row>
    <row r="764" spans="1:8" x14ac:dyDescent="0.2">
      <c r="A764" s="12" t="s">
        <v>3150</v>
      </c>
      <c r="B764" s="12" t="s">
        <v>17</v>
      </c>
      <c r="C764" s="12" t="s">
        <v>3371</v>
      </c>
      <c r="D764" s="13" t="s">
        <v>3149</v>
      </c>
      <c r="E764" s="12" t="s">
        <v>25</v>
      </c>
      <c r="F764" s="15">
        <v>11941.2</v>
      </c>
      <c r="G764" s="103"/>
      <c r="H764" s="103"/>
    </row>
    <row r="765" spans="1:8" x14ac:dyDescent="0.2">
      <c r="A765" s="12" t="s">
        <v>3110</v>
      </c>
      <c r="B765" s="12" t="s">
        <v>17</v>
      </c>
      <c r="C765" s="12" t="s">
        <v>3371</v>
      </c>
      <c r="D765" s="13" t="s">
        <v>3109</v>
      </c>
      <c r="E765" s="12" t="s">
        <v>25</v>
      </c>
      <c r="F765" s="15">
        <v>9478.4</v>
      </c>
      <c r="G765" s="103"/>
      <c r="H765" s="103"/>
    </row>
    <row r="766" spans="1:8" x14ac:dyDescent="0.2">
      <c r="A766" s="12" t="s">
        <v>3112</v>
      </c>
      <c r="B766" s="12" t="s">
        <v>17</v>
      </c>
      <c r="C766" s="12" t="s">
        <v>3371</v>
      </c>
      <c r="D766" s="13" t="s">
        <v>3111</v>
      </c>
      <c r="E766" s="12" t="s">
        <v>25</v>
      </c>
      <c r="F766" s="15">
        <v>9494.7000000000007</v>
      </c>
      <c r="G766" s="103"/>
      <c r="H766" s="103"/>
    </row>
    <row r="767" spans="1:8" x14ac:dyDescent="0.2">
      <c r="A767" s="12" t="s">
        <v>3104</v>
      </c>
      <c r="B767" s="12" t="s">
        <v>17</v>
      </c>
      <c r="C767" s="12" t="s">
        <v>3371</v>
      </c>
      <c r="D767" s="13" t="s">
        <v>3103</v>
      </c>
      <c r="E767" s="12" t="s">
        <v>25</v>
      </c>
      <c r="F767" s="15">
        <v>9204.2000000000007</v>
      </c>
      <c r="G767" s="103"/>
      <c r="H767" s="103"/>
    </row>
    <row r="768" spans="1:8" x14ac:dyDescent="0.2">
      <c r="A768" s="12" t="s">
        <v>2874</v>
      </c>
      <c r="B768" s="12" t="s">
        <v>17</v>
      </c>
      <c r="C768" s="12" t="s">
        <v>3371</v>
      </c>
      <c r="D768" s="13" t="s">
        <v>2873</v>
      </c>
      <c r="E768" s="12" t="s">
        <v>25</v>
      </c>
      <c r="F768" s="15">
        <v>2680.5</v>
      </c>
      <c r="G768" s="103"/>
      <c r="H768" s="103"/>
    </row>
    <row r="769" spans="1:8" x14ac:dyDescent="0.2">
      <c r="A769" s="12" t="s">
        <v>2829</v>
      </c>
      <c r="B769" s="12" t="s">
        <v>17</v>
      </c>
      <c r="C769" s="12" t="s">
        <v>3371</v>
      </c>
      <c r="D769" s="13" t="s">
        <v>2828</v>
      </c>
      <c r="E769" s="12" t="s">
        <v>25</v>
      </c>
      <c r="F769" s="15">
        <v>2263.3000000000002</v>
      </c>
      <c r="G769" s="103"/>
      <c r="H769" s="103"/>
    </row>
    <row r="770" spans="1:8" x14ac:dyDescent="0.2">
      <c r="A770" s="12" t="s">
        <v>2929</v>
      </c>
      <c r="B770" s="12" t="s">
        <v>17</v>
      </c>
      <c r="C770" s="12" t="s">
        <v>3371</v>
      </c>
      <c r="D770" s="13" t="s">
        <v>2928</v>
      </c>
      <c r="E770" s="12" t="s">
        <v>25</v>
      </c>
      <c r="F770" s="15">
        <v>3982.5</v>
      </c>
      <c r="G770" s="103"/>
      <c r="H770" s="103"/>
    </row>
    <row r="771" spans="1:8" ht="33.75" x14ac:dyDescent="0.2">
      <c r="A771" s="12" t="s">
        <v>2879</v>
      </c>
      <c r="B771" s="12" t="s">
        <v>17</v>
      </c>
      <c r="C771" s="12" t="s">
        <v>3371</v>
      </c>
      <c r="D771" s="13" t="s">
        <v>1245</v>
      </c>
      <c r="E771" s="12" t="s">
        <v>25</v>
      </c>
      <c r="F771" s="15">
        <v>2741.45</v>
      </c>
      <c r="G771" s="103"/>
      <c r="H771" s="103"/>
    </row>
    <row r="772" spans="1:8" x14ac:dyDescent="0.2">
      <c r="A772" s="12" t="s">
        <v>2613</v>
      </c>
      <c r="B772" s="12" t="s">
        <v>17</v>
      </c>
      <c r="C772" s="12" t="s">
        <v>3371</v>
      </c>
      <c r="D772" s="13" t="s">
        <v>2612</v>
      </c>
      <c r="E772" s="12" t="s">
        <v>25</v>
      </c>
      <c r="F772" s="15">
        <v>118.6</v>
      </c>
      <c r="G772" s="103" t="s">
        <v>3837</v>
      </c>
      <c r="H772" s="103" t="s">
        <v>3837</v>
      </c>
    </row>
    <row r="773" spans="1:8" ht="22.5" x14ac:dyDescent="0.2">
      <c r="A773" s="12" t="s">
        <v>2903</v>
      </c>
      <c r="B773" s="12" t="s">
        <v>17</v>
      </c>
      <c r="C773" s="12" t="s">
        <v>3371</v>
      </c>
      <c r="D773" s="13" t="s">
        <v>1248</v>
      </c>
      <c r="E773" s="12" t="s">
        <v>25</v>
      </c>
      <c r="F773" s="15">
        <v>1643.64</v>
      </c>
      <c r="G773" s="103" t="s">
        <v>3837</v>
      </c>
      <c r="H773" s="103" t="s">
        <v>3837</v>
      </c>
    </row>
    <row r="774" spans="1:8" x14ac:dyDescent="0.2">
      <c r="A774" s="12" t="s">
        <v>2387</v>
      </c>
      <c r="B774" s="12" t="s">
        <v>17</v>
      </c>
      <c r="C774" s="12" t="s">
        <v>3371</v>
      </c>
      <c r="D774" s="13" t="s">
        <v>1251</v>
      </c>
      <c r="E774" s="12" t="s">
        <v>25</v>
      </c>
      <c r="F774" s="15">
        <v>141.75</v>
      </c>
      <c r="G774" s="103" t="s">
        <v>3837</v>
      </c>
      <c r="H774" s="103" t="s">
        <v>3837</v>
      </c>
    </row>
    <row r="775" spans="1:8" ht="22.5" x14ac:dyDescent="0.2">
      <c r="A775" s="12" t="s">
        <v>2619</v>
      </c>
      <c r="B775" s="12" t="s">
        <v>17</v>
      </c>
      <c r="C775" s="12" t="s">
        <v>3371</v>
      </c>
      <c r="D775" s="13" t="s">
        <v>2618</v>
      </c>
      <c r="E775" s="12" t="s">
        <v>25</v>
      </c>
      <c r="F775" s="15">
        <v>372.36</v>
      </c>
      <c r="G775" s="103" t="s">
        <v>3837</v>
      </c>
      <c r="H775" s="103" t="s">
        <v>3837</v>
      </c>
    </row>
    <row r="776" spans="1:8" x14ac:dyDescent="0.2">
      <c r="A776" s="12" t="s">
        <v>2646</v>
      </c>
      <c r="B776" s="12" t="s">
        <v>17</v>
      </c>
      <c r="C776" s="12" t="s">
        <v>3371</v>
      </c>
      <c r="D776" s="13" t="s">
        <v>2645</v>
      </c>
      <c r="E776" s="12" t="s">
        <v>25</v>
      </c>
      <c r="F776" s="15">
        <v>281.41000000000003</v>
      </c>
      <c r="G776" s="103" t="s">
        <v>3837</v>
      </c>
      <c r="H776" s="103" t="s">
        <v>3837</v>
      </c>
    </row>
    <row r="777" spans="1:8" x14ac:dyDescent="0.2">
      <c r="A777" s="12" t="s">
        <v>2533</v>
      </c>
      <c r="B777" s="12" t="s">
        <v>17</v>
      </c>
      <c r="C777" s="12" t="s">
        <v>3371</v>
      </c>
      <c r="D777" s="13" t="s">
        <v>2532</v>
      </c>
      <c r="E777" s="12" t="s">
        <v>25</v>
      </c>
      <c r="F777" s="15">
        <v>76.180000000000007</v>
      </c>
      <c r="G777" s="103" t="s">
        <v>3837</v>
      </c>
      <c r="H777" s="103" t="s">
        <v>3837</v>
      </c>
    </row>
    <row r="778" spans="1:8" x14ac:dyDescent="0.2">
      <c r="A778" s="12" t="s">
        <v>2525</v>
      </c>
      <c r="B778" s="12" t="s">
        <v>17</v>
      </c>
      <c r="C778" s="12" t="s">
        <v>3371</v>
      </c>
      <c r="D778" s="13" t="s">
        <v>2524</v>
      </c>
      <c r="E778" s="12" t="s">
        <v>242</v>
      </c>
      <c r="F778" s="15">
        <v>48.73</v>
      </c>
      <c r="G778" s="103"/>
      <c r="H778" s="103"/>
    </row>
    <row r="779" spans="1:8" ht="33.75" x14ac:dyDescent="0.2">
      <c r="A779" s="12" t="s">
        <v>3265</v>
      </c>
      <c r="B779" s="12" t="s">
        <v>17</v>
      </c>
      <c r="C779" s="12" t="s">
        <v>3371</v>
      </c>
      <c r="D779" s="13" t="s">
        <v>3264</v>
      </c>
      <c r="E779" s="12" t="s">
        <v>614</v>
      </c>
      <c r="F779" s="15">
        <v>172.27</v>
      </c>
      <c r="G779" s="103"/>
      <c r="H779" s="103"/>
    </row>
    <row r="780" spans="1:8" x14ac:dyDescent="0.2">
      <c r="A780" s="12" t="s">
        <v>2470</v>
      </c>
      <c r="B780" s="12" t="s">
        <v>17</v>
      </c>
      <c r="C780" s="12" t="s">
        <v>3371</v>
      </c>
      <c r="D780" s="13" t="s">
        <v>2469</v>
      </c>
      <c r="E780" s="12" t="s">
        <v>25</v>
      </c>
      <c r="F780" s="15">
        <v>0.76</v>
      </c>
      <c r="G780" s="103"/>
      <c r="H780" s="103"/>
    </row>
    <row r="781" spans="1:8" ht="33.75" x14ac:dyDescent="0.2">
      <c r="A781" s="12" t="s">
        <v>2557</v>
      </c>
      <c r="B781" s="12" t="s">
        <v>17</v>
      </c>
      <c r="C781" s="12" t="s">
        <v>3371</v>
      </c>
      <c r="D781" s="13" t="s">
        <v>2556</v>
      </c>
      <c r="E781" s="12" t="s">
        <v>25</v>
      </c>
      <c r="F781" s="15">
        <v>64.5</v>
      </c>
      <c r="G781" s="103"/>
      <c r="H781" s="103"/>
    </row>
    <row r="782" spans="1:8" ht="33.75" x14ac:dyDescent="0.2">
      <c r="A782" s="12" t="s">
        <v>2567</v>
      </c>
      <c r="B782" s="12" t="s">
        <v>17</v>
      </c>
      <c r="C782" s="12" t="s">
        <v>3371</v>
      </c>
      <c r="D782" s="13" t="s">
        <v>2566</v>
      </c>
      <c r="E782" s="12" t="s">
        <v>25</v>
      </c>
      <c r="F782" s="15">
        <v>68.47</v>
      </c>
      <c r="G782" s="103"/>
      <c r="H782" s="103"/>
    </row>
    <row r="783" spans="1:8" ht="45" x14ac:dyDescent="0.2">
      <c r="A783" s="12" t="s">
        <v>2933</v>
      </c>
      <c r="B783" s="12" t="s">
        <v>17</v>
      </c>
      <c r="C783" s="12" t="s">
        <v>3371</v>
      </c>
      <c r="D783" s="13" t="s">
        <v>2932</v>
      </c>
      <c r="E783" s="12" t="s">
        <v>25</v>
      </c>
      <c r="F783" s="15">
        <v>2029.81</v>
      </c>
      <c r="G783" s="103"/>
      <c r="H783" s="103"/>
    </row>
    <row r="784" spans="1:8" x14ac:dyDescent="0.2">
      <c r="A784" s="12" t="s">
        <v>3272</v>
      </c>
      <c r="B784" s="12" t="s">
        <v>17</v>
      </c>
      <c r="C784" s="12" t="s">
        <v>3371</v>
      </c>
      <c r="D784" s="13" t="s">
        <v>3271</v>
      </c>
      <c r="E784" s="12" t="s">
        <v>25</v>
      </c>
      <c r="F784" s="15">
        <v>32898.199999999997</v>
      </c>
      <c r="G784" s="103"/>
      <c r="H784" s="103"/>
    </row>
    <row r="785" spans="1:8" ht="101.25" x14ac:dyDescent="0.2">
      <c r="A785" s="12" t="s">
        <v>3349</v>
      </c>
      <c r="B785" s="12" t="s">
        <v>17</v>
      </c>
      <c r="C785" s="12" t="s">
        <v>3371</v>
      </c>
      <c r="D785" s="13" t="s">
        <v>3348</v>
      </c>
      <c r="E785" s="12" t="s">
        <v>25</v>
      </c>
      <c r="F785" s="15">
        <v>166779.82999999999</v>
      </c>
      <c r="G785" s="103"/>
      <c r="H785" s="103"/>
    </row>
    <row r="786" spans="1:8" ht="45" x14ac:dyDescent="0.2">
      <c r="A786" s="12" t="s">
        <v>3319</v>
      </c>
      <c r="B786" s="12" t="s">
        <v>17</v>
      </c>
      <c r="C786" s="12" t="s">
        <v>3371</v>
      </c>
      <c r="D786" s="13" t="s">
        <v>3318</v>
      </c>
      <c r="E786" s="12" t="s">
        <v>25</v>
      </c>
      <c r="F786" s="15">
        <v>64531.94</v>
      </c>
      <c r="G786" s="103"/>
      <c r="H786" s="103"/>
    </row>
    <row r="787" spans="1:8" ht="78.75" x14ac:dyDescent="0.2">
      <c r="A787" s="12" t="s">
        <v>3337</v>
      </c>
      <c r="B787" s="12" t="s">
        <v>17</v>
      </c>
      <c r="C787" s="12" t="s">
        <v>3371</v>
      </c>
      <c r="D787" s="13" t="s">
        <v>3336</v>
      </c>
      <c r="E787" s="12" t="s">
        <v>25</v>
      </c>
      <c r="F787" s="15">
        <v>103750</v>
      </c>
      <c r="G787" s="103"/>
      <c r="H787" s="103"/>
    </row>
    <row r="788" spans="1:8" ht="22.5" x14ac:dyDescent="0.2">
      <c r="A788" s="12" t="s">
        <v>3285</v>
      </c>
      <c r="B788" s="12" t="s">
        <v>17</v>
      </c>
      <c r="C788" s="12" t="s">
        <v>3371</v>
      </c>
      <c r="D788" s="13" t="s">
        <v>3284</v>
      </c>
      <c r="E788" s="12" t="s">
        <v>46</v>
      </c>
      <c r="F788" s="15">
        <v>66.349999999999994</v>
      </c>
      <c r="G788" s="103"/>
      <c r="H788" s="103"/>
    </row>
    <row r="789" spans="1:8" ht="22.5" x14ac:dyDescent="0.2">
      <c r="A789" s="12" t="s">
        <v>2701</v>
      </c>
      <c r="B789" s="12" t="s">
        <v>17</v>
      </c>
      <c r="C789" s="12" t="s">
        <v>3371</v>
      </c>
      <c r="D789" s="13" t="s">
        <v>2700</v>
      </c>
      <c r="E789" s="12" t="s">
        <v>25</v>
      </c>
      <c r="F789" s="15">
        <v>192.6</v>
      </c>
      <c r="G789" s="103"/>
      <c r="H789" s="103"/>
    </row>
    <row r="790" spans="1:8" ht="33.75" x14ac:dyDescent="0.2">
      <c r="A790" s="12" t="s">
        <v>2654</v>
      </c>
      <c r="B790" s="12" t="s">
        <v>17</v>
      </c>
      <c r="C790" s="12" t="s">
        <v>3371</v>
      </c>
      <c r="D790" s="13" t="s">
        <v>2653</v>
      </c>
      <c r="E790" s="12" t="s">
        <v>25</v>
      </c>
      <c r="F790" s="15">
        <v>107</v>
      </c>
      <c r="G790" s="103"/>
      <c r="H790" s="103"/>
    </row>
    <row r="791" spans="1:8" x14ac:dyDescent="0.2">
      <c r="A791" s="12" t="s">
        <v>3134</v>
      </c>
      <c r="B791" s="12" t="s">
        <v>17</v>
      </c>
      <c r="C791" s="12" t="s">
        <v>3371</v>
      </c>
      <c r="D791" s="13" t="s">
        <v>3133</v>
      </c>
      <c r="E791" s="12" t="s">
        <v>25</v>
      </c>
      <c r="F791" s="15">
        <v>161.72999999999999</v>
      </c>
      <c r="G791" s="103"/>
      <c r="H791" s="103"/>
    </row>
    <row r="792" spans="1:8" x14ac:dyDescent="0.2">
      <c r="A792" s="12" t="s">
        <v>2429</v>
      </c>
      <c r="B792" s="12" t="s">
        <v>17</v>
      </c>
      <c r="C792" s="12" t="s">
        <v>3371</v>
      </c>
      <c r="D792" s="13" t="s">
        <v>2428</v>
      </c>
      <c r="E792" s="12" t="s">
        <v>25</v>
      </c>
      <c r="F792" s="15">
        <v>100</v>
      </c>
      <c r="G792" s="103"/>
      <c r="H792" s="103"/>
    </row>
    <row r="793" spans="1:8" x14ac:dyDescent="0.2">
      <c r="A793" s="12" t="s">
        <v>3263</v>
      </c>
      <c r="B793" s="12" t="s">
        <v>17</v>
      </c>
      <c r="C793" s="12" t="s">
        <v>3371</v>
      </c>
      <c r="D793" s="13" t="s">
        <v>3262</v>
      </c>
      <c r="E793" s="12" t="s">
        <v>25</v>
      </c>
      <c r="F793" s="15">
        <v>1429.2</v>
      </c>
      <c r="G793" s="103"/>
      <c r="H793" s="103"/>
    </row>
    <row r="794" spans="1:8" ht="22.5" x14ac:dyDescent="0.2">
      <c r="A794" s="12" t="s">
        <v>2958</v>
      </c>
      <c r="B794" s="12" t="s">
        <v>17</v>
      </c>
      <c r="C794" s="12" t="s">
        <v>3371</v>
      </c>
      <c r="D794" s="13" t="s">
        <v>1651</v>
      </c>
      <c r="E794" s="12" t="s">
        <v>25</v>
      </c>
      <c r="F794" s="15">
        <v>4500</v>
      </c>
      <c r="G794" s="103"/>
      <c r="H794" s="103"/>
    </row>
    <row r="795" spans="1:8" ht="22.5" x14ac:dyDescent="0.2">
      <c r="A795" s="12" t="s">
        <v>2761</v>
      </c>
      <c r="B795" s="12" t="s">
        <v>17</v>
      </c>
      <c r="C795" s="12" t="s">
        <v>3371</v>
      </c>
      <c r="D795" s="13" t="s">
        <v>2760</v>
      </c>
      <c r="E795" s="12" t="s">
        <v>25</v>
      </c>
      <c r="F795" s="15">
        <v>277.5</v>
      </c>
      <c r="G795" s="103"/>
      <c r="H795" s="103"/>
    </row>
    <row r="796" spans="1:8" x14ac:dyDescent="0.2">
      <c r="A796" s="12" t="s">
        <v>2957</v>
      </c>
      <c r="B796" s="12" t="s">
        <v>17</v>
      </c>
      <c r="C796" s="12" t="s">
        <v>3371</v>
      </c>
      <c r="D796" s="13" t="s">
        <v>2956</v>
      </c>
      <c r="E796" s="12" t="s">
        <v>25</v>
      </c>
      <c r="F796" s="15">
        <v>2244.4299999999998</v>
      </c>
      <c r="G796" s="103"/>
      <c r="H796" s="103"/>
    </row>
    <row r="797" spans="1:8" ht="22.5" x14ac:dyDescent="0.2">
      <c r="A797" s="12" t="s">
        <v>3032</v>
      </c>
      <c r="B797" s="12" t="s">
        <v>17</v>
      </c>
      <c r="C797" s="12" t="s">
        <v>3371</v>
      </c>
      <c r="D797" s="13" t="s">
        <v>3031</v>
      </c>
      <c r="E797" s="12" t="s">
        <v>25</v>
      </c>
      <c r="F797" s="15">
        <v>6640.33</v>
      </c>
      <c r="G797" s="103"/>
      <c r="H797" s="103"/>
    </row>
    <row r="798" spans="1:8" ht="22.5" x14ac:dyDescent="0.2">
      <c r="A798" s="12" t="s">
        <v>2437</v>
      </c>
      <c r="B798" s="12" t="s">
        <v>17</v>
      </c>
      <c r="C798" s="12" t="s">
        <v>3371</v>
      </c>
      <c r="D798" s="13" t="s">
        <v>2436</v>
      </c>
      <c r="E798" s="12" t="s">
        <v>25</v>
      </c>
      <c r="F798" s="15">
        <v>215.01</v>
      </c>
      <c r="G798" s="103"/>
      <c r="H798" s="103"/>
    </row>
    <row r="799" spans="1:8" ht="22.5" x14ac:dyDescent="0.2">
      <c r="A799" s="12" t="s">
        <v>3300</v>
      </c>
      <c r="B799" s="12" t="s">
        <v>17</v>
      </c>
      <c r="C799" s="12" t="s">
        <v>3371</v>
      </c>
      <c r="D799" s="13" t="s">
        <v>3299</v>
      </c>
      <c r="E799" s="12" t="s">
        <v>25</v>
      </c>
      <c r="F799" s="15">
        <v>4526.62</v>
      </c>
      <c r="G799" s="103"/>
      <c r="H799" s="103"/>
    </row>
    <row r="800" spans="1:8" x14ac:dyDescent="0.2">
      <c r="A800" s="12" t="s">
        <v>2306</v>
      </c>
      <c r="B800" s="12" t="s">
        <v>17</v>
      </c>
      <c r="C800" s="12" t="s">
        <v>3371</v>
      </c>
      <c r="D800" s="13" t="s">
        <v>2305</v>
      </c>
      <c r="E800" s="12" t="s">
        <v>25</v>
      </c>
      <c r="F800" s="15">
        <v>44.9</v>
      </c>
      <c r="G800" s="103"/>
      <c r="H800" s="103"/>
    </row>
    <row r="801" spans="1:8" ht="33.75" x14ac:dyDescent="0.2">
      <c r="A801" s="12" t="s">
        <v>2384</v>
      </c>
      <c r="B801" s="12" t="s">
        <v>17</v>
      </c>
      <c r="C801" s="12" t="s">
        <v>3371</v>
      </c>
      <c r="D801" s="13" t="s">
        <v>2383</v>
      </c>
      <c r="E801" s="12" t="s">
        <v>25</v>
      </c>
      <c r="F801" s="15">
        <v>13.51</v>
      </c>
      <c r="G801" s="103"/>
      <c r="H801" s="103"/>
    </row>
    <row r="802" spans="1:8" ht="33.75" x14ac:dyDescent="0.2">
      <c r="A802" s="12" t="s">
        <v>3194</v>
      </c>
      <c r="B802" s="12" t="s">
        <v>17</v>
      </c>
      <c r="C802" s="12" t="s">
        <v>3371</v>
      </c>
      <c r="D802" s="13" t="s">
        <v>3193</v>
      </c>
      <c r="E802" s="12" t="s">
        <v>242</v>
      </c>
      <c r="F802" s="15">
        <v>79.87</v>
      </c>
      <c r="G802" s="103"/>
      <c r="H802" s="103"/>
    </row>
    <row r="803" spans="1:8" ht="67.5" x14ac:dyDescent="0.2">
      <c r="A803" s="12" t="s">
        <v>2693</v>
      </c>
      <c r="B803" s="12" t="s">
        <v>17</v>
      </c>
      <c r="C803" s="12" t="s">
        <v>3371</v>
      </c>
      <c r="D803" s="13" t="s">
        <v>2692</v>
      </c>
      <c r="E803" s="12" t="s">
        <v>25</v>
      </c>
      <c r="F803" s="15">
        <v>605.30999999999995</v>
      </c>
      <c r="G803" s="103"/>
      <c r="H803" s="103"/>
    </row>
    <row r="804" spans="1:8" ht="67.5" x14ac:dyDescent="0.2">
      <c r="A804" s="12" t="s">
        <v>3073</v>
      </c>
      <c r="B804" s="12" t="s">
        <v>17</v>
      </c>
      <c r="C804" s="12" t="s">
        <v>3371</v>
      </c>
      <c r="D804" s="13" t="s">
        <v>3072</v>
      </c>
      <c r="E804" s="12" t="s">
        <v>25</v>
      </c>
      <c r="F804" s="15">
        <v>2194.1799999999998</v>
      </c>
      <c r="G804" s="103"/>
      <c r="H804" s="103"/>
    </row>
    <row r="805" spans="1:8" ht="33.75" x14ac:dyDescent="0.2">
      <c r="A805" s="12" t="s">
        <v>2788</v>
      </c>
      <c r="B805" s="12" t="s">
        <v>17</v>
      </c>
      <c r="C805" s="12" t="s">
        <v>3371</v>
      </c>
      <c r="D805" s="13" t="s">
        <v>2787</v>
      </c>
      <c r="E805" s="12" t="s">
        <v>25</v>
      </c>
      <c r="F805" s="15">
        <v>317.07</v>
      </c>
      <c r="G805" s="103"/>
      <c r="H805" s="103"/>
    </row>
    <row r="806" spans="1:8" ht="33.75" x14ac:dyDescent="0.2">
      <c r="A806" s="12" t="s">
        <v>2506</v>
      </c>
      <c r="B806" s="12" t="s">
        <v>17</v>
      </c>
      <c r="C806" s="12" t="s">
        <v>3371</v>
      </c>
      <c r="D806" s="13" t="s">
        <v>2505</v>
      </c>
      <c r="E806" s="12" t="s">
        <v>25</v>
      </c>
      <c r="F806" s="15">
        <v>192.16</v>
      </c>
      <c r="G806" s="103"/>
      <c r="H806" s="103"/>
    </row>
    <row r="807" spans="1:8" ht="56.25" x14ac:dyDescent="0.2">
      <c r="A807" s="12" t="s">
        <v>3089</v>
      </c>
      <c r="B807" s="12" t="s">
        <v>17</v>
      </c>
      <c r="C807" s="12" t="s">
        <v>3371</v>
      </c>
      <c r="D807" s="13" t="s">
        <v>3088</v>
      </c>
      <c r="E807" s="12" t="s">
        <v>25</v>
      </c>
      <c r="F807" s="15">
        <v>8384.19</v>
      </c>
      <c r="G807" s="103"/>
      <c r="H807" s="103"/>
    </row>
    <row r="808" spans="1:8" ht="56.25" x14ac:dyDescent="0.2">
      <c r="A808" s="12" t="s">
        <v>3120</v>
      </c>
      <c r="B808" s="12" t="s">
        <v>17</v>
      </c>
      <c r="C808" s="12" t="s">
        <v>3371</v>
      </c>
      <c r="D808" s="13" t="s">
        <v>3119</v>
      </c>
      <c r="E808" s="12" t="s">
        <v>25</v>
      </c>
      <c r="F808" s="15">
        <v>10061.61</v>
      </c>
      <c r="G808" s="103"/>
      <c r="H808" s="103"/>
    </row>
    <row r="809" spans="1:8" ht="67.5" x14ac:dyDescent="0.2">
      <c r="A809" s="12" t="s">
        <v>3042</v>
      </c>
      <c r="B809" s="12" t="s">
        <v>17</v>
      </c>
      <c r="C809" s="12" t="s">
        <v>3371</v>
      </c>
      <c r="D809" s="13" t="s">
        <v>3041</v>
      </c>
      <c r="E809" s="12" t="s">
        <v>25</v>
      </c>
      <c r="F809" s="15">
        <v>3393.77</v>
      </c>
      <c r="G809" s="103"/>
      <c r="H809" s="103"/>
    </row>
    <row r="810" spans="1:8" ht="67.5" x14ac:dyDescent="0.2">
      <c r="A810" s="12" t="s">
        <v>3356</v>
      </c>
      <c r="B810" s="12" t="s">
        <v>17</v>
      </c>
      <c r="C810" s="12" t="s">
        <v>3371</v>
      </c>
      <c r="D810" s="13" t="s">
        <v>3355</v>
      </c>
      <c r="E810" s="12" t="s">
        <v>25</v>
      </c>
      <c r="F810" s="15">
        <v>3393.77</v>
      </c>
      <c r="G810" s="103"/>
      <c r="H810" s="103"/>
    </row>
    <row r="811" spans="1:8" ht="67.5" x14ac:dyDescent="0.2">
      <c r="A811" s="12" t="s">
        <v>3277</v>
      </c>
      <c r="B811" s="12" t="s">
        <v>17</v>
      </c>
      <c r="C811" s="12" t="s">
        <v>3371</v>
      </c>
      <c r="D811" s="13" t="s">
        <v>3276</v>
      </c>
      <c r="E811" s="12" t="s">
        <v>25</v>
      </c>
      <c r="F811" s="15">
        <v>3984.74</v>
      </c>
      <c r="G811" s="103"/>
      <c r="H811" s="103"/>
    </row>
    <row r="812" spans="1:8" ht="67.5" x14ac:dyDescent="0.2">
      <c r="A812" s="12" t="s">
        <v>3077</v>
      </c>
      <c r="B812" s="12" t="s">
        <v>17</v>
      </c>
      <c r="C812" s="12" t="s">
        <v>3371</v>
      </c>
      <c r="D812" s="13" t="s">
        <v>3076</v>
      </c>
      <c r="E812" s="12" t="s">
        <v>25</v>
      </c>
      <c r="F812" s="15">
        <v>3981.2</v>
      </c>
      <c r="G812" s="103"/>
      <c r="H812" s="103"/>
    </row>
    <row r="813" spans="1:8" ht="33.75" x14ac:dyDescent="0.2">
      <c r="A813" s="12" t="s">
        <v>3003</v>
      </c>
      <c r="B813" s="12" t="s">
        <v>17</v>
      </c>
      <c r="C813" s="12" t="s">
        <v>3371</v>
      </c>
      <c r="D813" s="13" t="s">
        <v>3002</v>
      </c>
      <c r="E813" s="12" t="s">
        <v>25</v>
      </c>
      <c r="F813" s="15">
        <v>271.24</v>
      </c>
      <c r="G813" s="103"/>
      <c r="H813" s="103"/>
    </row>
    <row r="814" spans="1:8" ht="33.75" x14ac:dyDescent="0.2">
      <c r="A814" s="12" t="s">
        <v>2981</v>
      </c>
      <c r="B814" s="12" t="s">
        <v>17</v>
      </c>
      <c r="C814" s="12" t="s">
        <v>3371</v>
      </c>
      <c r="D814" s="13" t="s">
        <v>2980</v>
      </c>
      <c r="E814" s="12" t="s">
        <v>25</v>
      </c>
      <c r="F814" s="15">
        <v>281.67</v>
      </c>
      <c r="G814" s="103"/>
      <c r="H814" s="103"/>
    </row>
    <row r="815" spans="1:8" ht="33.75" x14ac:dyDescent="0.2">
      <c r="A815" s="12" t="s">
        <v>3177</v>
      </c>
      <c r="B815" s="12" t="s">
        <v>17</v>
      </c>
      <c r="C815" s="12" t="s">
        <v>3371</v>
      </c>
      <c r="D815" s="13" t="s">
        <v>3176</v>
      </c>
      <c r="E815" s="12" t="s">
        <v>25</v>
      </c>
      <c r="F815" s="15">
        <v>438.15</v>
      </c>
      <c r="G815" s="103"/>
      <c r="H815" s="103"/>
    </row>
    <row r="816" spans="1:8" ht="33.75" x14ac:dyDescent="0.2">
      <c r="A816" s="12" t="s">
        <v>2941</v>
      </c>
      <c r="B816" s="12" t="s">
        <v>17</v>
      </c>
      <c r="C816" s="12" t="s">
        <v>3371</v>
      </c>
      <c r="D816" s="13" t="s">
        <v>2940</v>
      </c>
      <c r="E816" s="12" t="s">
        <v>25</v>
      </c>
      <c r="F816" s="15">
        <v>1074.52</v>
      </c>
      <c r="G816" s="103"/>
      <c r="H816" s="103"/>
    </row>
    <row r="817" spans="1:8" ht="22.5" x14ac:dyDescent="0.2">
      <c r="A817" s="12" t="s">
        <v>2832</v>
      </c>
      <c r="B817" s="12" t="s">
        <v>17</v>
      </c>
      <c r="C817" s="12" t="s">
        <v>3371</v>
      </c>
      <c r="D817" s="13" t="s">
        <v>2831</v>
      </c>
      <c r="E817" s="12" t="s">
        <v>25</v>
      </c>
      <c r="F817" s="15">
        <v>1152.5899999999999</v>
      </c>
      <c r="G817" s="103"/>
      <c r="H817" s="103"/>
    </row>
    <row r="818" spans="1:8" ht="56.25" x14ac:dyDescent="0.2">
      <c r="A818" s="12" t="s">
        <v>2707</v>
      </c>
      <c r="B818" s="12" t="s">
        <v>17</v>
      </c>
      <c r="C818" s="12" t="s">
        <v>3371</v>
      </c>
      <c r="D818" s="13" t="s">
        <v>2706</v>
      </c>
      <c r="E818" s="12" t="s">
        <v>242</v>
      </c>
      <c r="F818" s="15">
        <v>7.33</v>
      </c>
      <c r="G818" s="103"/>
      <c r="H818" s="103"/>
    </row>
    <row r="819" spans="1:8" x14ac:dyDescent="0.2">
      <c r="A819" s="12" t="s">
        <v>3048</v>
      </c>
      <c r="B819" s="12" t="s">
        <v>17</v>
      </c>
      <c r="C819" s="12" t="s">
        <v>3371</v>
      </c>
      <c r="D819" s="13" t="s">
        <v>3047</v>
      </c>
      <c r="E819" s="12" t="s">
        <v>242</v>
      </c>
      <c r="F819" s="15">
        <v>29.93</v>
      </c>
      <c r="G819" s="103"/>
      <c r="H819" s="103"/>
    </row>
    <row r="820" spans="1:8" ht="56.25" x14ac:dyDescent="0.2">
      <c r="A820" s="12" t="s">
        <v>2749</v>
      </c>
      <c r="B820" s="12" t="s">
        <v>17</v>
      </c>
      <c r="C820" s="12" t="s">
        <v>3371</v>
      </c>
      <c r="D820" s="13" t="s">
        <v>2748</v>
      </c>
      <c r="E820" s="12" t="s">
        <v>242</v>
      </c>
      <c r="F820" s="15">
        <v>22.84</v>
      </c>
      <c r="G820" s="103"/>
      <c r="H820" s="103"/>
    </row>
    <row r="821" spans="1:8" ht="56.25" x14ac:dyDescent="0.2">
      <c r="A821" s="12" t="s">
        <v>2919</v>
      </c>
      <c r="B821" s="12" t="s">
        <v>17</v>
      </c>
      <c r="C821" s="12" t="s">
        <v>3371</v>
      </c>
      <c r="D821" s="13" t="s">
        <v>2918</v>
      </c>
      <c r="E821" s="12" t="s">
        <v>242</v>
      </c>
      <c r="F821" s="15">
        <v>25.72</v>
      </c>
      <c r="G821" s="103"/>
      <c r="H821" s="103"/>
    </row>
    <row r="822" spans="1:8" ht="78.75" x14ac:dyDescent="0.2">
      <c r="A822" s="12" t="s">
        <v>3296</v>
      </c>
      <c r="B822" s="12" t="s">
        <v>17</v>
      </c>
      <c r="C822" s="12" t="s">
        <v>3371</v>
      </c>
      <c r="D822" s="13" t="s">
        <v>3295</v>
      </c>
      <c r="E822" s="12" t="s">
        <v>25</v>
      </c>
      <c r="F822" s="15">
        <v>48325.48</v>
      </c>
      <c r="G822" s="103"/>
      <c r="H822" s="103"/>
    </row>
    <row r="823" spans="1:8" ht="78.75" x14ac:dyDescent="0.2">
      <c r="A823" s="12" t="s">
        <v>3329</v>
      </c>
      <c r="B823" s="12" t="s">
        <v>17</v>
      </c>
      <c r="C823" s="12" t="s">
        <v>3371</v>
      </c>
      <c r="D823" s="13" t="s">
        <v>3328</v>
      </c>
      <c r="E823" s="12" t="s">
        <v>25</v>
      </c>
      <c r="F823" s="15">
        <v>84359.71</v>
      </c>
      <c r="G823" s="103"/>
      <c r="H823" s="103"/>
    </row>
    <row r="824" spans="1:8" ht="67.5" x14ac:dyDescent="0.2">
      <c r="A824" s="12" t="s">
        <v>3152</v>
      </c>
      <c r="B824" s="12" t="s">
        <v>17</v>
      </c>
      <c r="C824" s="12" t="s">
        <v>3371</v>
      </c>
      <c r="D824" s="13" t="s">
        <v>3151</v>
      </c>
      <c r="E824" s="12" t="s">
        <v>25</v>
      </c>
      <c r="F824" s="15">
        <v>3981.2</v>
      </c>
      <c r="G824" s="103"/>
      <c r="H824" s="103"/>
    </row>
    <row r="825" spans="1:8" ht="67.5" x14ac:dyDescent="0.2">
      <c r="A825" s="12" t="s">
        <v>3250</v>
      </c>
      <c r="B825" s="12" t="s">
        <v>17</v>
      </c>
      <c r="C825" s="12" t="s">
        <v>3371</v>
      </c>
      <c r="D825" s="13" t="s">
        <v>3249</v>
      </c>
      <c r="E825" s="12" t="s">
        <v>25</v>
      </c>
      <c r="F825" s="15">
        <v>25154.74</v>
      </c>
      <c r="G825" s="103"/>
      <c r="H825" s="103"/>
    </row>
    <row r="826" spans="1:8" ht="56.25" x14ac:dyDescent="0.2">
      <c r="A826" s="12" t="s">
        <v>2995</v>
      </c>
      <c r="B826" s="12" t="s">
        <v>17</v>
      </c>
      <c r="C826" s="12" t="s">
        <v>3371</v>
      </c>
      <c r="D826" s="13" t="s">
        <v>2994</v>
      </c>
      <c r="E826" s="12" t="s">
        <v>25</v>
      </c>
      <c r="F826" s="15">
        <v>5333.61</v>
      </c>
      <c r="G826" s="103"/>
      <c r="H826" s="103"/>
    </row>
    <row r="827" spans="1:8" ht="45" x14ac:dyDescent="0.2">
      <c r="A827" s="12" t="s">
        <v>2977</v>
      </c>
      <c r="B827" s="12" t="s">
        <v>17</v>
      </c>
      <c r="C827" s="12" t="s">
        <v>3371</v>
      </c>
      <c r="D827" s="13" t="s">
        <v>2976</v>
      </c>
      <c r="E827" s="12" t="s">
        <v>25</v>
      </c>
      <c r="F827" s="15">
        <v>417.3</v>
      </c>
      <c r="G827" s="103"/>
      <c r="H827" s="103"/>
    </row>
    <row r="828" spans="1:8" ht="22.5" x14ac:dyDescent="0.2">
      <c r="A828" s="12" t="s">
        <v>2611</v>
      </c>
      <c r="B828" s="12" t="s">
        <v>17</v>
      </c>
      <c r="C828" s="12" t="s">
        <v>3371</v>
      </c>
      <c r="D828" s="13" t="s">
        <v>2610</v>
      </c>
      <c r="E828" s="12" t="s">
        <v>25</v>
      </c>
      <c r="F828" s="15">
        <v>24.61</v>
      </c>
      <c r="G828" s="103" t="s">
        <v>3837</v>
      </c>
      <c r="H828" s="103" t="s">
        <v>3837</v>
      </c>
    </row>
    <row r="829" spans="1:8" x14ac:dyDescent="0.2">
      <c r="A829" s="12" t="s">
        <v>3034</v>
      </c>
      <c r="B829" s="12" t="s">
        <v>17</v>
      </c>
      <c r="C829" s="12" t="s">
        <v>3371</v>
      </c>
      <c r="D829" s="13" t="s">
        <v>3033</v>
      </c>
      <c r="E829" s="12" t="s">
        <v>46</v>
      </c>
      <c r="F829" s="15">
        <v>65.989999999999995</v>
      </c>
      <c r="G829" s="103"/>
      <c r="H829" s="103"/>
    </row>
    <row r="830" spans="1:8" x14ac:dyDescent="0.2">
      <c r="A830" s="12" t="s">
        <v>3334</v>
      </c>
      <c r="B830" s="12" t="s">
        <v>17</v>
      </c>
      <c r="C830" s="12" t="s">
        <v>3371</v>
      </c>
      <c r="D830" s="13" t="s">
        <v>3333</v>
      </c>
      <c r="E830" s="12" t="s">
        <v>46</v>
      </c>
      <c r="F830" s="15">
        <v>66.349999999999994</v>
      </c>
      <c r="G830" s="103"/>
      <c r="H830" s="103"/>
    </row>
    <row r="831" spans="1:8" ht="22.5" x14ac:dyDescent="0.2">
      <c r="A831" s="12" t="s">
        <v>3010</v>
      </c>
      <c r="B831" s="12" t="s">
        <v>17</v>
      </c>
      <c r="C831" s="12" t="s">
        <v>3371</v>
      </c>
      <c r="D831" s="13" t="s">
        <v>3009</v>
      </c>
      <c r="E831" s="12" t="s">
        <v>242</v>
      </c>
      <c r="F831" s="15">
        <v>31.09</v>
      </c>
      <c r="G831" s="103"/>
      <c r="H831" s="103"/>
    </row>
    <row r="832" spans="1:8" ht="33.75" x14ac:dyDescent="0.2">
      <c r="A832" s="12" t="s">
        <v>3050</v>
      </c>
      <c r="B832" s="12" t="s">
        <v>17</v>
      </c>
      <c r="C832" s="12" t="s">
        <v>3371</v>
      </c>
      <c r="D832" s="13" t="s">
        <v>3049</v>
      </c>
      <c r="E832" s="12" t="s">
        <v>25</v>
      </c>
      <c r="F832" s="15">
        <v>6975.71</v>
      </c>
      <c r="G832" s="103"/>
      <c r="H832" s="103"/>
    </row>
    <row r="833" spans="1:8" ht="22.5" x14ac:dyDescent="0.2">
      <c r="A833" s="12" t="s">
        <v>3218</v>
      </c>
      <c r="B833" s="12" t="s">
        <v>17</v>
      </c>
      <c r="C833" s="12" t="s">
        <v>3371</v>
      </c>
      <c r="D833" s="13" t="s">
        <v>3217</v>
      </c>
      <c r="E833" s="12" t="s">
        <v>46</v>
      </c>
      <c r="F833" s="15">
        <v>770.73</v>
      </c>
      <c r="G833" s="103"/>
      <c r="H833" s="103"/>
    </row>
    <row r="834" spans="1:8" ht="22.5" x14ac:dyDescent="0.2">
      <c r="A834" s="12" t="s">
        <v>3341</v>
      </c>
      <c r="B834" s="12" t="s">
        <v>17</v>
      </c>
      <c r="C834" s="12" t="s">
        <v>3371</v>
      </c>
      <c r="D834" s="13" t="s">
        <v>3340</v>
      </c>
      <c r="E834" s="12" t="s">
        <v>46</v>
      </c>
      <c r="F834" s="15">
        <v>770.71</v>
      </c>
      <c r="G834" s="103"/>
      <c r="H834" s="103"/>
    </row>
    <row r="835" spans="1:8" ht="22.5" x14ac:dyDescent="0.2">
      <c r="A835" s="12" t="s">
        <v>2997</v>
      </c>
      <c r="B835" s="12" t="s">
        <v>17</v>
      </c>
      <c r="C835" s="12" t="s">
        <v>3371</v>
      </c>
      <c r="D835" s="13" t="s">
        <v>2996</v>
      </c>
      <c r="E835" s="12" t="s">
        <v>46</v>
      </c>
      <c r="F835" s="15">
        <v>770.73</v>
      </c>
      <c r="G835" s="103"/>
      <c r="H835" s="103"/>
    </row>
    <row r="836" spans="1:8" ht="22.5" x14ac:dyDescent="0.2">
      <c r="A836" s="12" t="s">
        <v>2796</v>
      </c>
      <c r="B836" s="12" t="s">
        <v>17</v>
      </c>
      <c r="C836" s="12" t="s">
        <v>3371</v>
      </c>
      <c r="D836" s="13" t="s">
        <v>2795</v>
      </c>
      <c r="E836" s="12" t="s">
        <v>46</v>
      </c>
      <c r="F836" s="15">
        <v>770.71</v>
      </c>
      <c r="G836" s="103"/>
      <c r="H836" s="103"/>
    </row>
    <row r="837" spans="1:8" x14ac:dyDescent="0.2">
      <c r="A837" s="12" t="s">
        <v>2955</v>
      </c>
      <c r="B837" s="12" t="s">
        <v>17</v>
      </c>
      <c r="C837" s="12" t="s">
        <v>3371</v>
      </c>
      <c r="D837" s="13" t="s">
        <v>2954</v>
      </c>
      <c r="E837" s="12" t="s">
        <v>25</v>
      </c>
      <c r="F837" s="15">
        <v>4468</v>
      </c>
      <c r="G837" s="103"/>
      <c r="H837" s="103"/>
    </row>
    <row r="838" spans="1:8" ht="22.5" x14ac:dyDescent="0.2">
      <c r="A838" s="12" t="s">
        <v>3097</v>
      </c>
      <c r="B838" s="12" t="s">
        <v>17</v>
      </c>
      <c r="C838" s="12" t="s">
        <v>3371</v>
      </c>
      <c r="D838" s="13" t="s">
        <v>3096</v>
      </c>
      <c r="E838" s="12" t="s">
        <v>46</v>
      </c>
      <c r="F838" s="15">
        <v>770.71</v>
      </c>
      <c r="G838" s="103"/>
      <c r="H838" s="103"/>
    </row>
    <row r="839" spans="1:8" ht="22.5" x14ac:dyDescent="0.2">
      <c r="A839" s="12" t="s">
        <v>2823</v>
      </c>
      <c r="B839" s="12" t="s">
        <v>17</v>
      </c>
      <c r="C839" s="12" t="s">
        <v>3371</v>
      </c>
      <c r="D839" s="13" t="s">
        <v>2822</v>
      </c>
      <c r="E839" s="12" t="s">
        <v>25</v>
      </c>
      <c r="F839" s="15">
        <v>1091.72</v>
      </c>
      <c r="G839" s="103"/>
      <c r="H839" s="103"/>
    </row>
    <row r="840" spans="1:8" ht="22.5" x14ac:dyDescent="0.2">
      <c r="A840" s="12" t="s">
        <v>2771</v>
      </c>
      <c r="B840" s="12" t="s">
        <v>17</v>
      </c>
      <c r="C840" s="12" t="s">
        <v>3371</v>
      </c>
      <c r="D840" s="13" t="s">
        <v>2770</v>
      </c>
      <c r="E840" s="12" t="s">
        <v>46</v>
      </c>
      <c r="F840" s="15">
        <v>349.85</v>
      </c>
      <c r="G840" s="103"/>
      <c r="H840" s="103"/>
    </row>
    <row r="841" spans="1:8" x14ac:dyDescent="0.2">
      <c r="A841" s="12" t="s">
        <v>3339</v>
      </c>
      <c r="B841" s="12" t="s">
        <v>17</v>
      </c>
      <c r="C841" s="12" t="s">
        <v>3371</v>
      </c>
      <c r="D841" s="13" t="s">
        <v>3338</v>
      </c>
      <c r="E841" s="12" t="s">
        <v>46</v>
      </c>
      <c r="F841" s="15">
        <v>286.7</v>
      </c>
      <c r="G841" s="103"/>
      <c r="H841" s="103"/>
    </row>
    <row r="842" spans="1:8" x14ac:dyDescent="0.2">
      <c r="A842" s="12" t="s">
        <v>2575</v>
      </c>
      <c r="B842" s="12" t="s">
        <v>17</v>
      </c>
      <c r="C842" s="12" t="s">
        <v>3371</v>
      </c>
      <c r="D842" s="13" t="s">
        <v>2574</v>
      </c>
      <c r="E842" s="12" t="s">
        <v>25</v>
      </c>
      <c r="F842" s="15">
        <v>570.25</v>
      </c>
      <c r="G842" s="103"/>
      <c r="H842" s="103"/>
    </row>
    <row r="843" spans="1:8" x14ac:dyDescent="0.2">
      <c r="A843" s="12" t="s">
        <v>2901</v>
      </c>
      <c r="B843" s="12" t="s">
        <v>17</v>
      </c>
      <c r="C843" s="12" t="s">
        <v>3371</v>
      </c>
      <c r="D843" s="13" t="s">
        <v>2900</v>
      </c>
      <c r="E843" s="12" t="s">
        <v>25</v>
      </c>
      <c r="F843" s="15">
        <v>158</v>
      </c>
      <c r="G843" s="103" t="s">
        <v>3837</v>
      </c>
      <c r="H843" s="103" t="s">
        <v>3837</v>
      </c>
    </row>
    <row r="844" spans="1:8" x14ac:dyDescent="0.2">
      <c r="A844" s="12" t="s">
        <v>2454</v>
      </c>
      <c r="B844" s="12" t="s">
        <v>17</v>
      </c>
      <c r="C844" s="12" t="s">
        <v>3371</v>
      </c>
      <c r="D844" s="13" t="s">
        <v>2453</v>
      </c>
      <c r="E844" s="12" t="s">
        <v>25</v>
      </c>
      <c r="F844" s="15">
        <v>246.1</v>
      </c>
      <c r="G844" s="103"/>
      <c r="H844" s="103"/>
    </row>
    <row r="845" spans="1:8" ht="45" x14ac:dyDescent="0.2">
      <c r="A845" s="12" t="s">
        <v>2915</v>
      </c>
      <c r="B845" s="12" t="s">
        <v>17</v>
      </c>
      <c r="C845" s="12" t="s">
        <v>3371</v>
      </c>
      <c r="D845" s="13" t="s">
        <v>2914</v>
      </c>
      <c r="E845" s="12" t="s">
        <v>25</v>
      </c>
      <c r="F845" s="15">
        <v>1169.51</v>
      </c>
      <c r="G845" s="103"/>
      <c r="H845" s="103"/>
    </row>
    <row r="846" spans="1:8" x14ac:dyDescent="0.2">
      <c r="A846" s="12" t="s">
        <v>2644</v>
      </c>
      <c r="B846" s="12" t="s">
        <v>17</v>
      </c>
      <c r="C846" s="12" t="s">
        <v>3371</v>
      </c>
      <c r="D846" s="13" t="s">
        <v>2643</v>
      </c>
      <c r="E846" s="12" t="s">
        <v>25</v>
      </c>
      <c r="F846" s="15">
        <v>421.62</v>
      </c>
      <c r="G846" s="103"/>
      <c r="H846" s="103"/>
    </row>
    <row r="847" spans="1:8" x14ac:dyDescent="0.2">
      <c r="A847" s="12" t="s">
        <v>2569</v>
      </c>
      <c r="B847" s="12" t="s">
        <v>17</v>
      </c>
      <c r="C847" s="12" t="s">
        <v>3371</v>
      </c>
      <c r="D847" s="13" t="s">
        <v>2568</v>
      </c>
      <c r="E847" s="12" t="s">
        <v>242</v>
      </c>
      <c r="F847" s="15">
        <v>49.71</v>
      </c>
      <c r="G847" s="103" t="s">
        <v>3837</v>
      </c>
      <c r="H847" s="103" t="s">
        <v>3837</v>
      </c>
    </row>
    <row r="848" spans="1:8" x14ac:dyDescent="0.2">
      <c r="A848" s="12" t="s">
        <v>2759</v>
      </c>
      <c r="B848" s="12" t="s">
        <v>17</v>
      </c>
      <c r="C848" s="12" t="s">
        <v>3371</v>
      </c>
      <c r="D848" s="13" t="s">
        <v>2758</v>
      </c>
      <c r="E848" s="12" t="s">
        <v>25</v>
      </c>
      <c r="F848" s="15">
        <v>54.44</v>
      </c>
      <c r="G848" s="103"/>
      <c r="H848" s="103"/>
    </row>
    <row r="849" spans="1:8" ht="22.5" x14ac:dyDescent="0.2">
      <c r="A849" s="12" t="s">
        <v>2850</v>
      </c>
      <c r="B849" s="12" t="s">
        <v>17</v>
      </c>
      <c r="C849" s="12" t="s">
        <v>3371</v>
      </c>
      <c r="D849" s="13" t="s">
        <v>2849</v>
      </c>
      <c r="E849" s="12" t="s">
        <v>25</v>
      </c>
      <c r="F849" s="15">
        <v>613.21</v>
      </c>
      <c r="G849" s="103"/>
      <c r="H849" s="103"/>
    </row>
    <row r="850" spans="1:8" x14ac:dyDescent="0.2">
      <c r="A850" s="12" t="s">
        <v>2314</v>
      </c>
      <c r="B850" s="12" t="s">
        <v>17</v>
      </c>
      <c r="C850" s="12" t="s">
        <v>3371</v>
      </c>
      <c r="D850" s="13" t="s">
        <v>2313</v>
      </c>
      <c r="E850" s="12" t="s">
        <v>25</v>
      </c>
      <c r="F850" s="15">
        <v>4.53</v>
      </c>
      <c r="G850" s="103"/>
      <c r="H850" s="103"/>
    </row>
    <row r="851" spans="1:8" ht="22.5" x14ac:dyDescent="0.2">
      <c r="A851" s="12" t="s">
        <v>3100</v>
      </c>
      <c r="B851" s="12" t="s">
        <v>17</v>
      </c>
      <c r="C851" s="12" t="s">
        <v>3371</v>
      </c>
      <c r="D851" s="13" t="s">
        <v>941</v>
      </c>
      <c r="E851" s="12" t="s">
        <v>25</v>
      </c>
      <c r="F851" s="15">
        <v>1300</v>
      </c>
      <c r="G851" s="103"/>
      <c r="H851" s="103"/>
    </row>
    <row r="852" spans="1:8" ht="22.5" x14ac:dyDescent="0.2">
      <c r="A852" s="12" t="s">
        <v>3165</v>
      </c>
      <c r="B852" s="12" t="s">
        <v>17</v>
      </c>
      <c r="C852" s="12" t="s">
        <v>3371</v>
      </c>
      <c r="D852" s="13" t="s">
        <v>944</v>
      </c>
      <c r="E852" s="12" t="s">
        <v>25</v>
      </c>
      <c r="F852" s="15">
        <v>1654.54</v>
      </c>
      <c r="G852" s="103"/>
      <c r="H852" s="103"/>
    </row>
    <row r="853" spans="1:8" ht="33.75" x14ac:dyDescent="0.2">
      <c r="A853" s="12" t="s">
        <v>3182</v>
      </c>
      <c r="B853" s="12" t="s">
        <v>17</v>
      </c>
      <c r="C853" s="12" t="s">
        <v>3371</v>
      </c>
      <c r="D853" s="13" t="s">
        <v>594</v>
      </c>
      <c r="E853" s="12" t="s">
        <v>46</v>
      </c>
      <c r="F853" s="15">
        <v>36.58</v>
      </c>
      <c r="G853" s="103"/>
      <c r="H853" s="103"/>
    </row>
    <row r="854" spans="1:8" ht="22.5" x14ac:dyDescent="0.2">
      <c r="A854" s="12" t="s">
        <v>3367</v>
      </c>
      <c r="B854" s="12" t="s">
        <v>17</v>
      </c>
      <c r="C854" s="12" t="s">
        <v>3371</v>
      </c>
      <c r="D854" s="13" t="s">
        <v>3366</v>
      </c>
      <c r="E854" s="12" t="s">
        <v>46</v>
      </c>
      <c r="F854" s="15">
        <v>355.04</v>
      </c>
      <c r="G854" s="103"/>
      <c r="H854" s="103"/>
    </row>
    <row r="855" spans="1:8" ht="22.5" x14ac:dyDescent="0.2">
      <c r="A855" s="12" t="s">
        <v>2858</v>
      </c>
      <c r="B855" s="12" t="s">
        <v>17</v>
      </c>
      <c r="C855" s="12" t="s">
        <v>3371</v>
      </c>
      <c r="D855" s="13" t="s">
        <v>3740</v>
      </c>
      <c r="E855" s="12" t="s">
        <v>46</v>
      </c>
      <c r="F855" s="15">
        <v>305.12</v>
      </c>
      <c r="G855" s="103"/>
      <c r="H855" s="103"/>
    </row>
    <row r="856" spans="1:8" ht="22.5" x14ac:dyDescent="0.2">
      <c r="A856" s="12" t="s">
        <v>3241</v>
      </c>
      <c r="B856" s="12" t="s">
        <v>17</v>
      </c>
      <c r="C856" s="12" t="s">
        <v>3371</v>
      </c>
      <c r="D856" s="13" t="s">
        <v>3240</v>
      </c>
      <c r="E856" s="12" t="s">
        <v>46</v>
      </c>
      <c r="F856" s="15">
        <v>103.35</v>
      </c>
      <c r="G856" s="103"/>
      <c r="H856" s="103"/>
    </row>
    <row r="857" spans="1:8" ht="22.5" x14ac:dyDescent="0.2">
      <c r="A857" s="12" t="s">
        <v>3279</v>
      </c>
      <c r="B857" s="12" t="s">
        <v>17</v>
      </c>
      <c r="C857" s="12" t="s">
        <v>3371</v>
      </c>
      <c r="D857" s="13" t="s">
        <v>3278</v>
      </c>
      <c r="E857" s="12" t="s">
        <v>46</v>
      </c>
      <c r="F857" s="15">
        <v>103.44</v>
      </c>
      <c r="G857" s="103"/>
      <c r="H857" s="103"/>
    </row>
    <row r="858" spans="1:8" ht="22.5" x14ac:dyDescent="0.2">
      <c r="A858" s="12" t="s">
        <v>2723</v>
      </c>
      <c r="B858" s="12" t="s">
        <v>17</v>
      </c>
      <c r="C858" s="12" t="s">
        <v>3371</v>
      </c>
      <c r="D858" s="13" t="s">
        <v>2722</v>
      </c>
      <c r="E858" s="12" t="s">
        <v>242</v>
      </c>
      <c r="F858" s="15">
        <v>29.22</v>
      </c>
      <c r="G858" s="103"/>
      <c r="H858" s="103"/>
    </row>
    <row r="859" spans="1:8" x14ac:dyDescent="0.2">
      <c r="A859" s="12" t="s">
        <v>3188</v>
      </c>
      <c r="B859" s="12" t="s">
        <v>17</v>
      </c>
      <c r="C859" s="12" t="s">
        <v>3371</v>
      </c>
      <c r="D859" s="13" t="s">
        <v>3187</v>
      </c>
      <c r="E859" s="12" t="s">
        <v>242</v>
      </c>
      <c r="F859" s="15">
        <v>11.87</v>
      </c>
      <c r="G859" s="103"/>
      <c r="H859" s="103"/>
    </row>
    <row r="860" spans="1:8" ht="22.5" x14ac:dyDescent="0.2">
      <c r="A860" s="12" t="s">
        <v>2852</v>
      </c>
      <c r="B860" s="12" t="s">
        <v>17</v>
      </c>
      <c r="C860" s="12" t="s">
        <v>3371</v>
      </c>
      <c r="D860" s="13" t="s">
        <v>2851</v>
      </c>
      <c r="E860" s="12" t="s">
        <v>242</v>
      </c>
      <c r="F860" s="15">
        <v>11.06</v>
      </c>
      <c r="G860" s="103"/>
      <c r="H860" s="103"/>
    </row>
    <row r="861" spans="1:8" ht="22.5" x14ac:dyDescent="0.2">
      <c r="A861" s="12" t="s">
        <v>3028</v>
      </c>
      <c r="B861" s="12" t="s">
        <v>17</v>
      </c>
      <c r="C861" s="12" t="s">
        <v>3371</v>
      </c>
      <c r="D861" s="13" t="s">
        <v>3027</v>
      </c>
      <c r="E861" s="12" t="s">
        <v>25</v>
      </c>
      <c r="F861" s="15">
        <v>6500</v>
      </c>
      <c r="G861" s="103"/>
      <c r="H861" s="103"/>
    </row>
    <row r="862" spans="1:8" x14ac:dyDescent="0.2">
      <c r="A862" s="12" t="s">
        <v>2721</v>
      </c>
      <c r="B862" s="12" t="s">
        <v>17</v>
      </c>
      <c r="C862" s="12" t="s">
        <v>3371</v>
      </c>
      <c r="D862" s="13" t="s">
        <v>2720</v>
      </c>
      <c r="E862" s="12" t="s">
        <v>25</v>
      </c>
      <c r="F862" s="15">
        <v>120.72</v>
      </c>
      <c r="G862" s="103"/>
      <c r="H862" s="103"/>
    </row>
    <row r="863" spans="1:8" x14ac:dyDescent="0.2">
      <c r="A863" s="12" t="s">
        <v>2296</v>
      </c>
      <c r="B863" s="12" t="s">
        <v>17</v>
      </c>
      <c r="C863" s="12" t="s">
        <v>3371</v>
      </c>
      <c r="D863" s="13" t="s">
        <v>2295</v>
      </c>
      <c r="E863" s="12" t="s">
        <v>25</v>
      </c>
      <c r="F863" s="15">
        <v>10.09</v>
      </c>
      <c r="G863" s="103"/>
      <c r="H863" s="103"/>
    </row>
    <row r="864" spans="1:8" x14ac:dyDescent="0.2">
      <c r="A864" s="12" t="s">
        <v>2881</v>
      </c>
      <c r="B864" s="12" t="s">
        <v>17</v>
      </c>
      <c r="C864" s="12" t="s">
        <v>3371</v>
      </c>
      <c r="D864" s="13" t="s">
        <v>2880</v>
      </c>
      <c r="E864" s="12" t="s">
        <v>25</v>
      </c>
      <c r="F864" s="15">
        <v>76.260000000000005</v>
      </c>
      <c r="G864" s="103"/>
      <c r="H864" s="103"/>
    </row>
    <row r="865" spans="1:8" x14ac:dyDescent="0.2">
      <c r="A865" s="12" t="s">
        <v>2821</v>
      </c>
      <c r="B865" s="12" t="s">
        <v>17</v>
      </c>
      <c r="C865" s="12" t="s">
        <v>3371</v>
      </c>
      <c r="D865" s="13" t="s">
        <v>2820</v>
      </c>
      <c r="E865" s="12" t="s">
        <v>25</v>
      </c>
      <c r="F865" s="15">
        <v>99.23</v>
      </c>
      <c r="G865" s="103"/>
      <c r="H865" s="103"/>
    </row>
    <row r="866" spans="1:8" x14ac:dyDescent="0.2">
      <c r="A866" s="12" t="s">
        <v>2340</v>
      </c>
      <c r="B866" s="12" t="s">
        <v>17</v>
      </c>
      <c r="C866" s="12" t="s">
        <v>3371</v>
      </c>
      <c r="D866" s="13" t="s">
        <v>2339</v>
      </c>
      <c r="E866" s="12" t="s">
        <v>25</v>
      </c>
      <c r="F866" s="15">
        <v>19.46</v>
      </c>
      <c r="G866" s="103"/>
      <c r="H866" s="103"/>
    </row>
    <row r="867" spans="1:8" x14ac:dyDescent="0.2">
      <c r="A867" s="12" t="s">
        <v>2571</v>
      </c>
      <c r="B867" s="12" t="s">
        <v>17</v>
      </c>
      <c r="C867" s="12" t="s">
        <v>3371</v>
      </c>
      <c r="D867" s="13" t="s">
        <v>2570</v>
      </c>
      <c r="E867" s="12" t="s">
        <v>25</v>
      </c>
      <c r="F867" s="15">
        <v>138.49</v>
      </c>
      <c r="G867" s="103"/>
      <c r="H867" s="103"/>
    </row>
    <row r="868" spans="1:8" ht="22.5" x14ac:dyDescent="0.2">
      <c r="A868" s="12" t="s">
        <v>3059</v>
      </c>
      <c r="B868" s="12" t="s">
        <v>17</v>
      </c>
      <c r="C868" s="12" t="s">
        <v>3371</v>
      </c>
      <c r="D868" s="13" t="s">
        <v>3058</v>
      </c>
      <c r="E868" s="12" t="s">
        <v>25</v>
      </c>
      <c r="F868" s="15">
        <v>3579.52</v>
      </c>
      <c r="G868" s="103"/>
      <c r="H868" s="103"/>
    </row>
    <row r="869" spans="1:8" ht="33.75" x14ac:dyDescent="0.2">
      <c r="A869" s="12" t="s">
        <v>3226</v>
      </c>
      <c r="B869" s="12" t="s">
        <v>17</v>
      </c>
      <c r="C869" s="12" t="s">
        <v>3371</v>
      </c>
      <c r="D869" s="13" t="s">
        <v>3225</v>
      </c>
      <c r="E869" s="12" t="s">
        <v>25</v>
      </c>
      <c r="F869" s="15">
        <v>20934.599999999999</v>
      </c>
      <c r="G869" s="103"/>
      <c r="H869" s="103"/>
    </row>
    <row r="870" spans="1:8" x14ac:dyDescent="0.2">
      <c r="A870" s="12" t="s">
        <v>2911</v>
      </c>
      <c r="B870" s="12" t="s">
        <v>17</v>
      </c>
      <c r="C870" s="12" t="s">
        <v>3371</v>
      </c>
      <c r="D870" s="13" t="s">
        <v>2910</v>
      </c>
      <c r="E870" s="12" t="s">
        <v>25</v>
      </c>
      <c r="F870" s="15">
        <v>25</v>
      </c>
      <c r="G870" s="103" t="s">
        <v>3837</v>
      </c>
      <c r="H870" s="103" t="s">
        <v>3837</v>
      </c>
    </row>
    <row r="871" spans="1:8" ht="33.75" x14ac:dyDescent="0.2">
      <c r="A871" s="12" t="s">
        <v>2813</v>
      </c>
      <c r="B871" s="12" t="s">
        <v>17</v>
      </c>
      <c r="C871" s="12" t="s">
        <v>3371</v>
      </c>
      <c r="D871" s="13" t="s">
        <v>610</v>
      </c>
      <c r="E871" s="12" t="s">
        <v>25</v>
      </c>
      <c r="F871" s="15">
        <v>267.44</v>
      </c>
      <c r="G871" s="103"/>
      <c r="H871" s="103"/>
    </row>
    <row r="872" spans="1:8" x14ac:dyDescent="0.2">
      <c r="A872" s="12" t="s">
        <v>2492</v>
      </c>
      <c r="B872" s="12" t="s">
        <v>17</v>
      </c>
      <c r="C872" s="12" t="s">
        <v>3371</v>
      </c>
      <c r="D872" s="13" t="s">
        <v>2491</v>
      </c>
      <c r="E872" s="12" t="s">
        <v>19</v>
      </c>
      <c r="F872" s="15">
        <v>88.78</v>
      </c>
      <c r="G872" s="103" t="s">
        <v>3837</v>
      </c>
      <c r="H872" s="103" t="s">
        <v>3837</v>
      </c>
    </row>
    <row r="873" spans="1:8" x14ac:dyDescent="0.2">
      <c r="A873" s="12" t="s">
        <v>2262</v>
      </c>
      <c r="B873" s="12" t="s">
        <v>17</v>
      </c>
      <c r="C873" s="12" t="s">
        <v>3371</v>
      </c>
      <c r="D873" s="13" t="s">
        <v>2261</v>
      </c>
      <c r="E873" s="12" t="s">
        <v>25</v>
      </c>
      <c r="F873" s="15">
        <v>14.79</v>
      </c>
      <c r="G873" s="103" t="s">
        <v>3837</v>
      </c>
      <c r="H873" s="103" t="s">
        <v>3837</v>
      </c>
    </row>
    <row r="874" spans="1:8" x14ac:dyDescent="0.2">
      <c r="A874" s="12" t="s">
        <v>2547</v>
      </c>
      <c r="B874" s="12" t="s">
        <v>17</v>
      </c>
      <c r="C874" s="12" t="s">
        <v>3371</v>
      </c>
      <c r="D874" s="13" t="s">
        <v>2546</v>
      </c>
      <c r="E874" s="12" t="s">
        <v>25</v>
      </c>
      <c r="F874" s="15">
        <v>164.8</v>
      </c>
      <c r="G874" s="103" t="s">
        <v>3837</v>
      </c>
      <c r="H874" s="103" t="s">
        <v>3837</v>
      </c>
    </row>
    <row r="875" spans="1:8" x14ac:dyDescent="0.2">
      <c r="A875" s="12" t="s">
        <v>2282</v>
      </c>
      <c r="B875" s="12" t="s">
        <v>17</v>
      </c>
      <c r="C875" s="12" t="s">
        <v>3371</v>
      </c>
      <c r="D875" s="13" t="s">
        <v>2281</v>
      </c>
      <c r="E875" s="12" t="s">
        <v>25</v>
      </c>
      <c r="F875" s="15">
        <v>11.8</v>
      </c>
      <c r="G875" s="103" t="s">
        <v>3837</v>
      </c>
      <c r="H875" s="103" t="s">
        <v>3837</v>
      </c>
    </row>
    <row r="876" spans="1:8" x14ac:dyDescent="0.2">
      <c r="A876" s="12" t="s">
        <v>2810</v>
      </c>
      <c r="B876" s="12" t="s">
        <v>17</v>
      </c>
      <c r="C876" s="12" t="s">
        <v>3371</v>
      </c>
      <c r="D876" s="13" t="s">
        <v>2809</v>
      </c>
      <c r="E876" s="12" t="s">
        <v>46</v>
      </c>
      <c r="F876" s="15">
        <v>391.89</v>
      </c>
      <c r="G876" s="103" t="s">
        <v>3837</v>
      </c>
      <c r="H876" s="103" t="s">
        <v>3837</v>
      </c>
    </row>
    <row r="877" spans="1:8" ht="22.5" x14ac:dyDescent="0.2">
      <c r="A877" s="12" t="s">
        <v>3192</v>
      </c>
      <c r="B877" s="12" t="s">
        <v>17</v>
      </c>
      <c r="C877" s="12" t="s">
        <v>3371</v>
      </c>
      <c r="D877" s="13" t="s">
        <v>3191</v>
      </c>
      <c r="E877" s="12" t="s">
        <v>46</v>
      </c>
      <c r="F877" s="15">
        <v>103.35</v>
      </c>
      <c r="G877" s="103"/>
      <c r="H877" s="103"/>
    </row>
    <row r="878" spans="1:8" x14ac:dyDescent="0.2">
      <c r="A878" s="12" t="s">
        <v>2458</v>
      </c>
      <c r="B878" s="12" t="s">
        <v>17</v>
      </c>
      <c r="C878" s="12" t="s">
        <v>3371</v>
      </c>
      <c r="D878" s="13" t="s">
        <v>2457</v>
      </c>
      <c r="E878" s="12" t="s">
        <v>25</v>
      </c>
      <c r="F878" s="15">
        <v>1.33</v>
      </c>
      <c r="G878" s="103" t="s">
        <v>3837</v>
      </c>
      <c r="H878" s="103" t="s">
        <v>3837</v>
      </c>
    </row>
    <row r="879" spans="1:8" x14ac:dyDescent="0.2">
      <c r="A879" s="12" t="s">
        <v>2423</v>
      </c>
      <c r="B879" s="12" t="s">
        <v>17</v>
      </c>
      <c r="C879" s="12" t="s">
        <v>3371</v>
      </c>
      <c r="D879" s="13" t="s">
        <v>2422</v>
      </c>
      <c r="E879" s="12" t="s">
        <v>25</v>
      </c>
      <c r="F879" s="15">
        <v>1.22</v>
      </c>
      <c r="G879" s="103" t="s">
        <v>3837</v>
      </c>
      <c r="H879" s="103" t="s">
        <v>3837</v>
      </c>
    </row>
    <row r="880" spans="1:8" x14ac:dyDescent="0.2">
      <c r="A880" s="12" t="s">
        <v>2466</v>
      </c>
      <c r="B880" s="12" t="s">
        <v>17</v>
      </c>
      <c r="C880" s="12" t="s">
        <v>3371</v>
      </c>
      <c r="D880" s="13" t="s">
        <v>2465</v>
      </c>
      <c r="E880" s="12" t="s">
        <v>25</v>
      </c>
      <c r="F880" s="15">
        <v>4.5199999999999996</v>
      </c>
      <c r="G880" s="103"/>
      <c r="H880" s="103"/>
    </row>
    <row r="881" spans="1:8" x14ac:dyDescent="0.2">
      <c r="A881" s="12" t="s">
        <v>2441</v>
      </c>
      <c r="B881" s="12" t="s">
        <v>17</v>
      </c>
      <c r="C881" s="12" t="s">
        <v>3371</v>
      </c>
      <c r="D881" s="13" t="s">
        <v>2440</v>
      </c>
      <c r="E881" s="12" t="s">
        <v>25</v>
      </c>
      <c r="F881" s="15">
        <v>1.39</v>
      </c>
      <c r="G881" s="103" t="s">
        <v>3837</v>
      </c>
      <c r="H881" s="103" t="s">
        <v>3837</v>
      </c>
    </row>
    <row r="882" spans="1:8" x14ac:dyDescent="0.2">
      <c r="A882" s="12" t="s">
        <v>2605</v>
      </c>
      <c r="B882" s="12" t="s">
        <v>17</v>
      </c>
      <c r="C882" s="12" t="s">
        <v>3371</v>
      </c>
      <c r="D882" s="13" t="s">
        <v>2604</v>
      </c>
      <c r="E882" s="12" t="s">
        <v>25</v>
      </c>
      <c r="F882" s="15">
        <v>94.16</v>
      </c>
      <c r="G882" s="103" t="s">
        <v>3837</v>
      </c>
      <c r="H882" s="103" t="s">
        <v>3837</v>
      </c>
    </row>
    <row r="883" spans="1:8" x14ac:dyDescent="0.2">
      <c r="A883" s="12" t="s">
        <v>2290</v>
      </c>
      <c r="B883" s="12" t="s">
        <v>17</v>
      </c>
      <c r="C883" s="12" t="s">
        <v>3371</v>
      </c>
      <c r="D883" s="13" t="s">
        <v>2289</v>
      </c>
      <c r="E883" s="12" t="s">
        <v>242</v>
      </c>
      <c r="F883" s="15">
        <v>0.13</v>
      </c>
      <c r="G883" s="103" t="s">
        <v>3837</v>
      </c>
      <c r="H883" s="103" t="s">
        <v>3837</v>
      </c>
    </row>
    <row r="884" spans="1:8" x14ac:dyDescent="0.2">
      <c r="A884" s="12" t="s">
        <v>3024</v>
      </c>
      <c r="B884" s="12" t="s">
        <v>17</v>
      </c>
      <c r="C884" s="12" t="s">
        <v>3371</v>
      </c>
      <c r="D884" s="13" t="s">
        <v>3023</v>
      </c>
      <c r="E884" s="12" t="s">
        <v>25</v>
      </c>
      <c r="F884" s="15">
        <v>6236.2</v>
      </c>
      <c r="G884" s="103"/>
      <c r="H884" s="103"/>
    </row>
    <row r="885" spans="1:8" x14ac:dyDescent="0.2">
      <c r="A885" s="12" t="s">
        <v>3079</v>
      </c>
      <c r="B885" s="12" t="s">
        <v>17</v>
      </c>
      <c r="C885" s="12" t="s">
        <v>3371</v>
      </c>
      <c r="D885" s="13" t="s">
        <v>3078</v>
      </c>
      <c r="E885" s="12" t="s">
        <v>25</v>
      </c>
      <c r="F885" s="15">
        <v>8044.46</v>
      </c>
      <c r="G885" s="103"/>
      <c r="H885" s="103"/>
    </row>
    <row r="886" spans="1:8" ht="45" x14ac:dyDescent="0.2">
      <c r="A886" s="12" t="s">
        <v>2589</v>
      </c>
      <c r="B886" s="12" t="s">
        <v>17</v>
      </c>
      <c r="C886" s="12" t="s">
        <v>3371</v>
      </c>
      <c r="D886" s="13" t="s">
        <v>2588</v>
      </c>
      <c r="E886" s="12" t="s">
        <v>25</v>
      </c>
      <c r="F886" s="15">
        <v>617.84</v>
      </c>
      <c r="G886" s="103"/>
      <c r="H886" s="103"/>
    </row>
    <row r="887" spans="1:8" x14ac:dyDescent="0.2">
      <c r="A887" s="12" t="s">
        <v>2288</v>
      </c>
      <c r="B887" s="12" t="s">
        <v>17</v>
      </c>
      <c r="C887" s="12" t="s">
        <v>3371</v>
      </c>
      <c r="D887" s="13" t="s">
        <v>2287</v>
      </c>
      <c r="E887" s="12" t="s">
        <v>25</v>
      </c>
      <c r="F887" s="15">
        <v>30.28</v>
      </c>
      <c r="G887" s="103"/>
      <c r="H887" s="103"/>
    </row>
    <row r="888" spans="1:8" x14ac:dyDescent="0.2">
      <c r="A888" s="12" t="s">
        <v>2318</v>
      </c>
      <c r="B888" s="12" t="s">
        <v>17</v>
      </c>
      <c r="C888" s="12" t="s">
        <v>3371</v>
      </c>
      <c r="D888" s="13" t="s">
        <v>2317</v>
      </c>
      <c r="E888" s="12" t="s">
        <v>25</v>
      </c>
      <c r="F888" s="15">
        <v>54.91</v>
      </c>
      <c r="G888" s="103"/>
      <c r="H888" s="103"/>
    </row>
    <row r="889" spans="1:8" x14ac:dyDescent="0.2">
      <c r="A889" s="12" t="s">
        <v>3067</v>
      </c>
      <c r="B889" s="12" t="s">
        <v>17</v>
      </c>
      <c r="C889" s="12" t="s">
        <v>3371</v>
      </c>
      <c r="D889" s="13" t="s">
        <v>3066</v>
      </c>
      <c r="E889" s="12" t="s">
        <v>25</v>
      </c>
      <c r="F889" s="15">
        <v>324.39999999999998</v>
      </c>
      <c r="G889" s="103"/>
      <c r="H889" s="103"/>
    </row>
    <row r="890" spans="1:8" x14ac:dyDescent="0.2">
      <c r="A890" s="12" t="s">
        <v>2452</v>
      </c>
      <c r="B890" s="12" t="s">
        <v>17</v>
      </c>
      <c r="C890" s="12" t="s">
        <v>3371</v>
      </c>
      <c r="D890" s="13" t="s">
        <v>2451</v>
      </c>
      <c r="E890" s="12" t="s">
        <v>25</v>
      </c>
      <c r="F890" s="15">
        <v>40.28</v>
      </c>
      <c r="G890" s="103"/>
      <c r="H890" s="103"/>
    </row>
    <row r="891" spans="1:8" ht="78.75" x14ac:dyDescent="0.2">
      <c r="A891" s="12" t="s">
        <v>3358</v>
      </c>
      <c r="B891" s="12" t="s">
        <v>17</v>
      </c>
      <c r="C891" s="12" t="s">
        <v>3371</v>
      </c>
      <c r="D891" s="13" t="s">
        <v>3357</v>
      </c>
      <c r="E891" s="12" t="s">
        <v>25</v>
      </c>
      <c r="F891" s="15">
        <v>46297.14</v>
      </c>
      <c r="G891" s="103"/>
      <c r="H891" s="103"/>
    </row>
    <row r="892" spans="1:8" ht="33.75" x14ac:dyDescent="0.2">
      <c r="A892" s="12" t="s">
        <v>2808</v>
      </c>
      <c r="B892" s="12" t="s">
        <v>17</v>
      </c>
      <c r="C892" s="12" t="s">
        <v>3371</v>
      </c>
      <c r="D892" s="13" t="s">
        <v>1853</v>
      </c>
      <c r="E892" s="12" t="s">
        <v>25</v>
      </c>
      <c r="F892" s="15">
        <v>97.87</v>
      </c>
      <c r="G892" s="103"/>
      <c r="H892" s="103"/>
    </row>
    <row r="893" spans="1:8" ht="33.75" x14ac:dyDescent="0.2">
      <c r="A893" s="12" t="s">
        <v>2407</v>
      </c>
      <c r="B893" s="12" t="s">
        <v>17</v>
      </c>
      <c r="C893" s="12" t="s">
        <v>3371</v>
      </c>
      <c r="D893" s="13" t="s">
        <v>1862</v>
      </c>
      <c r="E893" s="12" t="s">
        <v>25</v>
      </c>
      <c r="F893" s="15">
        <v>171.2</v>
      </c>
      <c r="G893" s="103"/>
      <c r="H893" s="103"/>
    </row>
    <row r="894" spans="1:8" ht="33.75" x14ac:dyDescent="0.2">
      <c r="A894" s="12" t="s">
        <v>2513</v>
      </c>
      <c r="B894" s="12" t="s">
        <v>17</v>
      </c>
      <c r="C894" s="12" t="s">
        <v>3371</v>
      </c>
      <c r="D894" s="13" t="s">
        <v>1865</v>
      </c>
      <c r="E894" s="12" t="s">
        <v>25</v>
      </c>
      <c r="F894" s="15">
        <v>199.02</v>
      </c>
      <c r="G894" s="103"/>
      <c r="H894" s="103"/>
    </row>
    <row r="895" spans="1:8" ht="33.75" x14ac:dyDescent="0.2">
      <c r="A895" s="12" t="s">
        <v>2449</v>
      </c>
      <c r="B895" s="12" t="s">
        <v>17</v>
      </c>
      <c r="C895" s="12" t="s">
        <v>3371</v>
      </c>
      <c r="D895" s="13" t="s">
        <v>2448</v>
      </c>
      <c r="E895" s="12" t="s">
        <v>25</v>
      </c>
      <c r="F895" s="15">
        <v>233.26</v>
      </c>
      <c r="G895" s="103"/>
      <c r="H895" s="103"/>
    </row>
    <row r="896" spans="1:8" ht="22.5" x14ac:dyDescent="0.2">
      <c r="A896" s="12" t="s">
        <v>3081</v>
      </c>
      <c r="B896" s="12" t="s">
        <v>17</v>
      </c>
      <c r="C896" s="12" t="s">
        <v>3371</v>
      </c>
      <c r="D896" s="13" t="s">
        <v>3080</v>
      </c>
      <c r="E896" s="12" t="s">
        <v>25</v>
      </c>
      <c r="F896" s="15">
        <v>4027.07</v>
      </c>
      <c r="G896" s="103"/>
      <c r="H896" s="103"/>
    </row>
    <row r="897" spans="1:8" ht="22.5" x14ac:dyDescent="0.2">
      <c r="A897" s="12" t="s">
        <v>2953</v>
      </c>
      <c r="B897" s="12" t="s">
        <v>17</v>
      </c>
      <c r="C897" s="12" t="s">
        <v>3371</v>
      </c>
      <c r="D897" s="13" t="s">
        <v>2952</v>
      </c>
      <c r="E897" s="12" t="s">
        <v>25</v>
      </c>
      <c r="F897" s="15">
        <v>4449.2299999999996</v>
      </c>
      <c r="G897" s="103"/>
      <c r="H897" s="103"/>
    </row>
    <row r="898" spans="1:8" ht="22.5" x14ac:dyDescent="0.2">
      <c r="A898" s="12" t="s">
        <v>2897</v>
      </c>
      <c r="B898" s="12" t="s">
        <v>17</v>
      </c>
      <c r="C898" s="12" t="s">
        <v>3371</v>
      </c>
      <c r="D898" s="13" t="s">
        <v>2896</v>
      </c>
      <c r="E898" s="12" t="s">
        <v>25</v>
      </c>
      <c r="F898" s="15">
        <v>3144.67</v>
      </c>
      <c r="G898" s="103"/>
      <c r="H898" s="103"/>
    </row>
    <row r="899" spans="1:8" ht="22.5" x14ac:dyDescent="0.2">
      <c r="A899" s="12" t="s">
        <v>3270</v>
      </c>
      <c r="B899" s="12" t="s">
        <v>17</v>
      </c>
      <c r="C899" s="12" t="s">
        <v>3371</v>
      </c>
      <c r="D899" s="13" t="s">
        <v>1821</v>
      </c>
      <c r="E899" s="12" t="s">
        <v>25</v>
      </c>
      <c r="F899" s="15">
        <v>785.56</v>
      </c>
      <c r="G899" s="103"/>
      <c r="H899" s="103"/>
    </row>
    <row r="900" spans="1:8" ht="22.5" x14ac:dyDescent="0.2">
      <c r="A900" s="12" t="s">
        <v>2905</v>
      </c>
      <c r="B900" s="12" t="s">
        <v>17</v>
      </c>
      <c r="C900" s="12" t="s">
        <v>3371</v>
      </c>
      <c r="D900" s="13" t="s">
        <v>2904</v>
      </c>
      <c r="E900" s="12" t="s">
        <v>242</v>
      </c>
      <c r="F900" s="15">
        <v>37.54</v>
      </c>
      <c r="G900" s="103"/>
      <c r="H900" s="103"/>
    </row>
    <row r="901" spans="1:8" x14ac:dyDescent="0.2">
      <c r="A901" s="12" t="s">
        <v>3093</v>
      </c>
      <c r="B901" s="12" t="s">
        <v>17</v>
      </c>
      <c r="C901" s="12" t="s">
        <v>3371</v>
      </c>
      <c r="D901" s="13" t="s">
        <v>3092</v>
      </c>
      <c r="E901" s="12" t="s">
        <v>235</v>
      </c>
      <c r="F901" s="15">
        <v>31.66</v>
      </c>
      <c r="G901" s="103"/>
      <c r="H901" s="103"/>
    </row>
    <row r="902" spans="1:8" x14ac:dyDescent="0.2">
      <c r="A902" s="12" t="s">
        <v>2769</v>
      </c>
      <c r="B902" s="12" t="s">
        <v>17</v>
      </c>
      <c r="C902" s="12" t="s">
        <v>3371</v>
      </c>
      <c r="D902" s="13" t="s">
        <v>2768</v>
      </c>
      <c r="E902" s="12" t="s">
        <v>46</v>
      </c>
      <c r="F902" s="15">
        <v>59.71</v>
      </c>
      <c r="G902" s="103"/>
      <c r="H902" s="103"/>
    </row>
    <row r="903" spans="1:8" x14ac:dyDescent="0.2">
      <c r="A903" s="12" t="s">
        <v>3330</v>
      </c>
      <c r="B903" s="12" t="s">
        <v>17</v>
      </c>
      <c r="C903" s="12" t="s">
        <v>3371</v>
      </c>
      <c r="D903" s="13" t="s">
        <v>1616</v>
      </c>
      <c r="E903" s="12" t="s">
        <v>25</v>
      </c>
      <c r="F903" s="15">
        <v>90237.73</v>
      </c>
      <c r="G903" s="103"/>
      <c r="H903" s="103"/>
    </row>
    <row r="904" spans="1:8" x14ac:dyDescent="0.2">
      <c r="A904" s="12" t="s">
        <v>3287</v>
      </c>
      <c r="B904" s="12" t="s">
        <v>17</v>
      </c>
      <c r="C904" s="12" t="s">
        <v>3371</v>
      </c>
      <c r="D904" s="13" t="s">
        <v>3286</v>
      </c>
      <c r="E904" s="12" t="s">
        <v>25</v>
      </c>
      <c r="F904" s="15">
        <v>38122.71</v>
      </c>
      <c r="G904" s="103"/>
      <c r="H904" s="103"/>
    </row>
    <row r="905" spans="1:8" x14ac:dyDescent="0.2">
      <c r="A905" s="12" t="s">
        <v>3294</v>
      </c>
      <c r="B905" s="12" t="s">
        <v>17</v>
      </c>
      <c r="C905" s="12" t="s">
        <v>3371</v>
      </c>
      <c r="D905" s="13" t="s">
        <v>1622</v>
      </c>
      <c r="E905" s="12" t="s">
        <v>25</v>
      </c>
      <c r="F905" s="15">
        <v>46966.02</v>
      </c>
      <c r="G905" s="103"/>
      <c r="H905" s="103"/>
    </row>
    <row r="906" spans="1:8" x14ac:dyDescent="0.2">
      <c r="A906" s="12" t="s">
        <v>3275</v>
      </c>
      <c r="B906" s="12" t="s">
        <v>17</v>
      </c>
      <c r="C906" s="12" t="s">
        <v>3371</v>
      </c>
      <c r="D906" s="13" t="s">
        <v>1625</v>
      </c>
      <c r="E906" s="12" t="s">
        <v>25</v>
      </c>
      <c r="F906" s="15">
        <v>34503.65</v>
      </c>
      <c r="G906" s="103"/>
      <c r="H906" s="103"/>
    </row>
    <row r="907" spans="1:8" x14ac:dyDescent="0.2">
      <c r="A907" s="12" t="s">
        <v>3237</v>
      </c>
      <c r="B907" s="12" t="s">
        <v>17</v>
      </c>
      <c r="C907" s="12" t="s">
        <v>3371</v>
      </c>
      <c r="D907" s="13" t="s">
        <v>1628</v>
      </c>
      <c r="E907" s="12" t="s">
        <v>25</v>
      </c>
      <c r="F907" s="15">
        <v>22273.33</v>
      </c>
      <c r="G907" s="103"/>
      <c r="H907" s="103"/>
    </row>
    <row r="908" spans="1:8" x14ac:dyDescent="0.2">
      <c r="A908" s="12" t="s">
        <v>3316</v>
      </c>
      <c r="B908" s="12" t="s">
        <v>17</v>
      </c>
      <c r="C908" s="12" t="s">
        <v>3371</v>
      </c>
      <c r="D908" s="13" t="s">
        <v>1631</v>
      </c>
      <c r="E908" s="12" t="s">
        <v>25</v>
      </c>
      <c r="F908" s="15">
        <v>60968.62</v>
      </c>
      <c r="G908" s="103"/>
      <c r="H908" s="103"/>
    </row>
    <row r="909" spans="1:8" x14ac:dyDescent="0.2">
      <c r="A909" s="12" t="s">
        <v>3309</v>
      </c>
      <c r="B909" s="12" t="s">
        <v>17</v>
      </c>
      <c r="C909" s="12" t="s">
        <v>3371</v>
      </c>
      <c r="D909" s="13" t="s">
        <v>1634</v>
      </c>
      <c r="E909" s="12" t="s">
        <v>25</v>
      </c>
      <c r="F909" s="15">
        <v>55087.47</v>
      </c>
      <c r="G909" s="103"/>
      <c r="H909" s="103"/>
    </row>
    <row r="910" spans="1:8" x14ac:dyDescent="0.2">
      <c r="A910" s="12" t="s">
        <v>3317</v>
      </c>
      <c r="B910" s="12" t="s">
        <v>17</v>
      </c>
      <c r="C910" s="12" t="s">
        <v>3371</v>
      </c>
      <c r="D910" s="13" t="s">
        <v>1637</v>
      </c>
      <c r="E910" s="12" t="s">
        <v>25</v>
      </c>
      <c r="F910" s="15">
        <v>62754.55</v>
      </c>
      <c r="G910" s="103"/>
      <c r="H910" s="103"/>
    </row>
    <row r="911" spans="1:8" ht="33.75" x14ac:dyDescent="0.2">
      <c r="A911" s="12" t="s">
        <v>3173</v>
      </c>
      <c r="B911" s="12" t="s">
        <v>17</v>
      </c>
      <c r="C911" s="12" t="s">
        <v>3371</v>
      </c>
      <c r="D911" s="13" t="s">
        <v>3172</v>
      </c>
      <c r="E911" s="12" t="s">
        <v>25</v>
      </c>
      <c r="F911" s="15">
        <v>7091</v>
      </c>
      <c r="G911" s="103"/>
      <c r="H911" s="103"/>
    </row>
    <row r="912" spans="1:8" ht="33.75" x14ac:dyDescent="0.2">
      <c r="A912" s="12" t="s">
        <v>2805</v>
      </c>
      <c r="B912" s="12" t="s">
        <v>17</v>
      </c>
      <c r="C912" s="12" t="s">
        <v>3371</v>
      </c>
      <c r="D912" s="13" t="s">
        <v>2804</v>
      </c>
      <c r="E912" s="12" t="s">
        <v>25</v>
      </c>
      <c r="F912" s="15">
        <v>334.79</v>
      </c>
      <c r="G912" s="103"/>
      <c r="H912" s="103"/>
    </row>
    <row r="913" spans="1:8" ht="22.5" x14ac:dyDescent="0.2">
      <c r="A913" s="12" t="s">
        <v>2975</v>
      </c>
      <c r="B913" s="12" t="s">
        <v>17</v>
      </c>
      <c r="C913" s="12" t="s">
        <v>3371</v>
      </c>
      <c r="D913" s="13" t="s">
        <v>2974</v>
      </c>
      <c r="E913" s="12" t="s">
        <v>25</v>
      </c>
      <c r="F913" s="15">
        <v>2450.3000000000002</v>
      </c>
      <c r="G913" s="103"/>
      <c r="H913" s="103"/>
    </row>
    <row r="914" spans="1:8" x14ac:dyDescent="0.2">
      <c r="A914" s="12" t="s">
        <v>2660</v>
      </c>
      <c r="B914" s="12" t="s">
        <v>17</v>
      </c>
      <c r="C914" s="12" t="s">
        <v>3371</v>
      </c>
      <c r="D914" s="13" t="s">
        <v>2659</v>
      </c>
      <c r="E914" s="12" t="s">
        <v>25</v>
      </c>
      <c r="F914" s="15">
        <v>876</v>
      </c>
      <c r="G914" s="103"/>
      <c r="H914" s="103"/>
    </row>
    <row r="915" spans="1:8" ht="22.5" x14ac:dyDescent="0.2">
      <c r="A915" s="12" t="s">
        <v>2902</v>
      </c>
      <c r="B915" s="12" t="s">
        <v>17</v>
      </c>
      <c r="C915" s="12" t="s">
        <v>3371</v>
      </c>
      <c r="D915" s="13" t="s">
        <v>1026</v>
      </c>
      <c r="E915" s="12" t="s">
        <v>25</v>
      </c>
      <c r="F915" s="15">
        <v>790</v>
      </c>
      <c r="G915" s="103"/>
      <c r="H915" s="103"/>
    </row>
    <row r="916" spans="1:8" x14ac:dyDescent="0.2">
      <c r="A916" s="12" t="s">
        <v>2803</v>
      </c>
      <c r="B916" s="12" t="s">
        <v>17</v>
      </c>
      <c r="C916" s="12" t="s">
        <v>3371</v>
      </c>
      <c r="D916" s="13" t="s">
        <v>36</v>
      </c>
      <c r="E916" s="12" t="s">
        <v>19</v>
      </c>
      <c r="F916" s="15">
        <v>2000</v>
      </c>
      <c r="G916" s="103" t="s">
        <v>3837</v>
      </c>
      <c r="H916" s="103" t="s">
        <v>3837</v>
      </c>
    </row>
    <row r="917" spans="1:8" x14ac:dyDescent="0.2">
      <c r="A917" s="12" t="s">
        <v>3269</v>
      </c>
      <c r="B917" s="12" t="s">
        <v>17</v>
      </c>
      <c r="C917" s="12" t="s">
        <v>3371</v>
      </c>
      <c r="D917" s="13" t="s">
        <v>3268</v>
      </c>
      <c r="E917" s="12" t="s">
        <v>2153</v>
      </c>
      <c r="F917" s="15">
        <v>1656</v>
      </c>
      <c r="G917" s="103" t="s">
        <v>3837</v>
      </c>
      <c r="H917" s="103" t="s">
        <v>3837</v>
      </c>
    </row>
    <row r="918" spans="1:8" x14ac:dyDescent="0.2">
      <c r="A918" s="12" t="s">
        <v>3216</v>
      </c>
      <c r="B918" s="12" t="s">
        <v>17</v>
      </c>
      <c r="C918" s="12" t="s">
        <v>3371</v>
      </c>
      <c r="D918" s="13" t="s">
        <v>3215</v>
      </c>
      <c r="E918" s="12" t="s">
        <v>2153</v>
      </c>
      <c r="F918" s="15">
        <v>1104</v>
      </c>
      <c r="G918" s="103" t="s">
        <v>3837</v>
      </c>
      <c r="H918" s="103" t="s">
        <v>3837</v>
      </c>
    </row>
    <row r="919" spans="1:8" x14ac:dyDescent="0.2">
      <c r="A919" s="12" t="s">
        <v>3022</v>
      </c>
      <c r="B919" s="12" t="s">
        <v>17</v>
      </c>
      <c r="C919" s="12" t="s">
        <v>3371</v>
      </c>
      <c r="D919" s="13" t="s">
        <v>3021</v>
      </c>
      <c r="E919" s="12" t="s">
        <v>2153</v>
      </c>
      <c r="F919" s="15">
        <v>345</v>
      </c>
      <c r="G919" s="103" t="s">
        <v>3837</v>
      </c>
      <c r="H919" s="103" t="s">
        <v>3837</v>
      </c>
    </row>
    <row r="920" spans="1:8" x14ac:dyDescent="0.2">
      <c r="A920" s="12" t="s">
        <v>2962</v>
      </c>
      <c r="B920" s="12" t="s">
        <v>17</v>
      </c>
      <c r="C920" s="12" t="s">
        <v>3371</v>
      </c>
      <c r="D920" s="13" t="s">
        <v>2961</v>
      </c>
      <c r="E920" s="12" t="s">
        <v>2153</v>
      </c>
      <c r="F920" s="15">
        <v>259</v>
      </c>
      <c r="G920" s="103" t="s">
        <v>3837</v>
      </c>
      <c r="H920" s="103" t="s">
        <v>3837</v>
      </c>
    </row>
    <row r="921" spans="1:8" x14ac:dyDescent="0.2">
      <c r="A921" s="12" t="s">
        <v>3106</v>
      </c>
      <c r="B921" s="12" t="s">
        <v>17</v>
      </c>
      <c r="C921" s="12" t="s">
        <v>3371</v>
      </c>
      <c r="D921" s="13" t="s">
        <v>3105</v>
      </c>
      <c r="E921" s="12" t="s">
        <v>2153</v>
      </c>
      <c r="F921" s="15">
        <v>518</v>
      </c>
      <c r="G921" s="103" t="s">
        <v>3837</v>
      </c>
      <c r="H921" s="103" t="s">
        <v>3837</v>
      </c>
    </row>
    <row r="922" spans="1:8" x14ac:dyDescent="0.2">
      <c r="A922" s="12" t="s">
        <v>3246</v>
      </c>
      <c r="B922" s="12" t="s">
        <v>17</v>
      </c>
      <c r="C922" s="12" t="s">
        <v>3371</v>
      </c>
      <c r="D922" s="13" t="s">
        <v>601</v>
      </c>
      <c r="E922" s="12" t="s">
        <v>25</v>
      </c>
      <c r="F922" s="15">
        <v>24000</v>
      </c>
      <c r="G922" s="103" t="s">
        <v>3837</v>
      </c>
      <c r="H922" s="103" t="s">
        <v>3837</v>
      </c>
    </row>
    <row r="923" spans="1:8" x14ac:dyDescent="0.2">
      <c r="A923" s="12" t="s">
        <v>3046</v>
      </c>
      <c r="B923" s="12" t="s">
        <v>17</v>
      </c>
      <c r="C923" s="12" t="s">
        <v>3371</v>
      </c>
      <c r="D923" s="13" t="s">
        <v>3045</v>
      </c>
      <c r="E923" s="12" t="s">
        <v>25</v>
      </c>
      <c r="F923" s="15">
        <v>550</v>
      </c>
      <c r="G923" s="103" t="s">
        <v>3837</v>
      </c>
      <c r="H923" s="103" t="s">
        <v>3837</v>
      </c>
    </row>
    <row r="924" spans="1:8" x14ac:dyDescent="0.2">
      <c r="A924" s="12" t="s">
        <v>2860</v>
      </c>
      <c r="B924" s="12" t="s">
        <v>17</v>
      </c>
      <c r="C924" s="12" t="s">
        <v>3371</v>
      </c>
      <c r="D924" s="13" t="s">
        <v>2859</v>
      </c>
      <c r="E924" s="12" t="s">
        <v>235</v>
      </c>
      <c r="F924" s="15">
        <v>63</v>
      </c>
      <c r="G924" s="103"/>
      <c r="H924" s="103"/>
    </row>
    <row r="925" spans="1:8" x14ac:dyDescent="0.2">
      <c r="A925" s="12" t="s">
        <v>2662</v>
      </c>
      <c r="B925" s="12" t="s">
        <v>17</v>
      </c>
      <c r="C925" s="12" t="s">
        <v>3371</v>
      </c>
      <c r="D925" s="13" t="s">
        <v>2661</v>
      </c>
      <c r="E925" s="12" t="s">
        <v>235</v>
      </c>
      <c r="F925" s="15">
        <v>5.52</v>
      </c>
      <c r="G925" s="103"/>
      <c r="H925" s="103"/>
    </row>
    <row r="926" spans="1:8" x14ac:dyDescent="0.2">
      <c r="A926" s="12" t="s">
        <v>2691</v>
      </c>
      <c r="B926" s="12" t="s">
        <v>17</v>
      </c>
      <c r="C926" s="12" t="s">
        <v>3371</v>
      </c>
      <c r="D926" s="13" t="s">
        <v>2690</v>
      </c>
      <c r="E926" s="12" t="s">
        <v>2689</v>
      </c>
      <c r="F926" s="15">
        <v>30.87</v>
      </c>
      <c r="G926" s="103" t="s">
        <v>3837</v>
      </c>
      <c r="H926" s="103" t="s">
        <v>3837</v>
      </c>
    </row>
    <row r="927" spans="1:8" ht="33.75" x14ac:dyDescent="0.2">
      <c r="A927" s="12" t="s">
        <v>3354</v>
      </c>
      <c r="B927" s="12" t="s">
        <v>17</v>
      </c>
      <c r="C927" s="12" t="s">
        <v>3371</v>
      </c>
      <c r="D927" s="13" t="s">
        <v>3353</v>
      </c>
      <c r="E927" s="12" t="s">
        <v>46</v>
      </c>
      <c r="F927" s="15">
        <v>197.44</v>
      </c>
      <c r="G927" s="103"/>
      <c r="H927" s="103"/>
    </row>
    <row r="928" spans="1:8" ht="22.5" x14ac:dyDescent="0.2">
      <c r="A928" s="12" t="s">
        <v>3004</v>
      </c>
      <c r="B928" s="12" t="s">
        <v>17</v>
      </c>
      <c r="C928" s="12" t="s">
        <v>3371</v>
      </c>
      <c r="D928" s="13" t="s">
        <v>1013</v>
      </c>
      <c r="E928" s="12" t="s">
        <v>25</v>
      </c>
      <c r="F928" s="15">
        <v>2735.92</v>
      </c>
      <c r="G928" s="103"/>
      <c r="H928" s="103"/>
    </row>
    <row r="929" spans="1:8" x14ac:dyDescent="0.2">
      <c r="A929" s="12" t="s">
        <v>2815</v>
      </c>
      <c r="B929" s="12" t="s">
        <v>17</v>
      </c>
      <c r="C929" s="12" t="s">
        <v>3371</v>
      </c>
      <c r="D929" s="13" t="s">
        <v>2814</v>
      </c>
      <c r="E929" s="12" t="s">
        <v>25</v>
      </c>
      <c r="F929" s="15">
        <v>133.94</v>
      </c>
      <c r="G929" s="103"/>
      <c r="H929" s="103"/>
    </row>
    <row r="930" spans="1:8" x14ac:dyDescent="0.2">
      <c r="A930" s="12" t="s">
        <v>2358</v>
      </c>
      <c r="B930" s="12" t="s">
        <v>17</v>
      </c>
      <c r="C930" s="12" t="s">
        <v>3371</v>
      </c>
      <c r="D930" s="13" t="s">
        <v>2357</v>
      </c>
      <c r="E930" s="12" t="s">
        <v>25</v>
      </c>
      <c r="F930" s="15">
        <v>17.05</v>
      </c>
      <c r="G930" s="103"/>
      <c r="H930" s="103"/>
    </row>
    <row r="931" spans="1:8" ht="22.5" x14ac:dyDescent="0.2">
      <c r="A931" s="12" t="s">
        <v>3306</v>
      </c>
      <c r="B931" s="12" t="s">
        <v>17</v>
      </c>
      <c r="C931" s="12" t="s">
        <v>3371</v>
      </c>
      <c r="D931" s="13" t="s">
        <v>3305</v>
      </c>
      <c r="E931" s="12" t="s">
        <v>235</v>
      </c>
      <c r="F931" s="15">
        <v>5.62</v>
      </c>
      <c r="G931" s="103"/>
      <c r="H931" s="103"/>
    </row>
    <row r="932" spans="1:8" ht="22.5" x14ac:dyDescent="0.2">
      <c r="A932" s="12" t="s">
        <v>2830</v>
      </c>
      <c r="B932" s="12" t="s">
        <v>17</v>
      </c>
      <c r="C932" s="12" t="s">
        <v>3371</v>
      </c>
      <c r="D932" s="13" t="s">
        <v>1549</v>
      </c>
      <c r="E932" s="12" t="s">
        <v>25</v>
      </c>
      <c r="F932" s="15">
        <v>1100</v>
      </c>
      <c r="G932" s="103"/>
      <c r="H932" s="103"/>
    </row>
    <row r="933" spans="1:8" ht="22.5" x14ac:dyDescent="0.2">
      <c r="A933" s="12" t="s">
        <v>2876</v>
      </c>
      <c r="B933" s="12" t="s">
        <v>17</v>
      </c>
      <c r="C933" s="12" t="s">
        <v>3371</v>
      </c>
      <c r="D933" s="13" t="s">
        <v>2875</v>
      </c>
      <c r="E933" s="12" t="s">
        <v>242</v>
      </c>
      <c r="F933" s="15">
        <v>42.41</v>
      </c>
      <c r="G933" s="103" t="s">
        <v>3837</v>
      </c>
      <c r="H933" s="103" t="s">
        <v>3837</v>
      </c>
    </row>
    <row r="934" spans="1:8" x14ac:dyDescent="0.2">
      <c r="A934" s="12" t="s">
        <v>2462</v>
      </c>
      <c r="B934" s="12" t="s">
        <v>17</v>
      </c>
      <c r="C934" s="12" t="s">
        <v>3371</v>
      </c>
      <c r="D934" s="13" t="s">
        <v>2461</v>
      </c>
      <c r="E934" s="12" t="s">
        <v>242</v>
      </c>
      <c r="F934" s="15">
        <v>0.45</v>
      </c>
      <c r="G934" s="103" t="s">
        <v>3837</v>
      </c>
      <c r="H934" s="103" t="s">
        <v>3837</v>
      </c>
    </row>
    <row r="935" spans="1:8" ht="45" x14ac:dyDescent="0.2">
      <c r="A935" s="12" t="s">
        <v>3257</v>
      </c>
      <c r="B935" s="12" t="s">
        <v>17</v>
      </c>
      <c r="C935" s="12" t="s">
        <v>3371</v>
      </c>
      <c r="D935" s="13" t="s">
        <v>3256</v>
      </c>
      <c r="E935" s="12" t="s">
        <v>25</v>
      </c>
      <c r="F935" s="15">
        <v>25640</v>
      </c>
      <c r="G935" s="103"/>
      <c r="H935" s="103"/>
    </row>
    <row r="936" spans="1:8" ht="22.5" x14ac:dyDescent="0.2">
      <c r="A936" s="12" t="s">
        <v>3741</v>
      </c>
      <c r="B936" s="12" t="s">
        <v>17</v>
      </c>
      <c r="C936" s="12" t="s">
        <v>3371</v>
      </c>
      <c r="D936" s="13" t="s">
        <v>3742</v>
      </c>
      <c r="E936" s="12" t="s">
        <v>65</v>
      </c>
      <c r="F936" s="15">
        <v>15.04</v>
      </c>
      <c r="G936" s="103" t="s">
        <v>3837</v>
      </c>
      <c r="H936" s="103" t="s">
        <v>3837</v>
      </c>
    </row>
  </sheetData>
  <sortState xmlns:xlrd2="http://schemas.microsoft.com/office/spreadsheetml/2017/richdata2" ref="A9:H936">
    <sortCondition descending="1" ref="B9:B936"/>
    <sortCondition descending="1" ref="C9:C936"/>
    <sortCondition ref="A9:A936"/>
  </sortState>
  <mergeCells count="13">
    <mergeCell ref="G6:H6"/>
    <mergeCell ref="A7:H7"/>
    <mergeCell ref="G1:H1"/>
    <mergeCell ref="A2:B2"/>
    <mergeCell ref="E2:F2"/>
    <mergeCell ref="G2:H2"/>
    <mergeCell ref="A4:B4"/>
    <mergeCell ref="C4:D4"/>
    <mergeCell ref="E4:F4"/>
    <mergeCell ref="G4:H4"/>
    <mergeCell ref="A6:B6"/>
    <mergeCell ref="E6:F6"/>
    <mergeCell ref="C6:D6"/>
  </mergeCells>
  <printOptions horizontalCentered="1"/>
  <pageMargins left="0.59055118110236227" right="0.59055118110236227" top="0.59055118110236227" bottom="0.59055118110236227" header="0.19685039370078741" footer="0.19685039370078741"/>
  <pageSetup paperSize="9" scale="56" fitToHeight="0" orientation="portrait" r:id="rId1"/>
  <headerFooter>
    <oddHeader>&amp;L &amp;C &amp;R</oddHeader>
    <oddFooter>&amp;L &amp;C &amp;R</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F28F5-52FF-4174-B86A-3891DF5D3F25}">
  <sheetPr>
    <pageSetUpPr fitToPage="1"/>
  </sheetPr>
  <dimension ref="A1:D24"/>
  <sheetViews>
    <sheetView showGridLines="0" zoomScaleSheetLayoutView="100" workbookViewId="0"/>
  </sheetViews>
  <sheetFormatPr defaultRowHeight="14.25" x14ac:dyDescent="0.2"/>
  <cols>
    <col min="1" max="2" width="10.625" style="2" customWidth="1"/>
    <col min="3" max="3" width="58.625" style="2" customWidth="1"/>
    <col min="4" max="4" width="18.625" style="2" customWidth="1"/>
    <col min="5" max="16384" width="9" style="2"/>
  </cols>
  <sheetData>
    <row r="1" spans="1:4" s="97" customFormat="1" ht="14.25" customHeight="1" x14ac:dyDescent="0.2">
      <c r="A1" s="94" t="str">
        <f>'Orçamento Sintético'!A1</f>
        <v>P. Execução:</v>
      </c>
      <c r="B1" s="105"/>
      <c r="C1" s="95" t="str">
        <f>'Orçamento Sintético'!D1</f>
        <v>Objeto: Contratação do remanescente da obra do edifício das Promotorias de Justiça de Brazlândia</v>
      </c>
      <c r="D1" s="96" t="str">
        <f>'Orçamento Sintético'!C1</f>
        <v>Licitação:</v>
      </c>
    </row>
    <row r="2" spans="1:4" s="97" customFormat="1" ht="14.25" customHeight="1" x14ac:dyDescent="0.2">
      <c r="A2" s="188" t="str">
        <f>'Orçamento Sintético'!A2:B2</f>
        <v>A</v>
      </c>
      <c r="B2" s="189"/>
      <c r="C2" s="99" t="str">
        <f>'Orçamento Sintético'!D2</f>
        <v>Local: Setor Administrativo, Setor Tradicional, Lotes 2 e 10 - Brazlândia / DF</v>
      </c>
      <c r="D2" s="100" t="str">
        <f>'Orçamento Sintético'!C2</f>
        <v>B</v>
      </c>
    </row>
    <row r="3" spans="1:4" s="97" customFormat="1" x14ac:dyDescent="0.2">
      <c r="A3" s="101" t="str">
        <f>'Orçamento Sintético'!A3</f>
        <v>P. Validade:</v>
      </c>
      <c r="B3" s="105"/>
      <c r="C3" s="101" t="str">
        <f>'Orçamento Sintético'!C3</f>
        <v>Razão Social:</v>
      </c>
      <c r="D3" s="96" t="str">
        <f>'Orçamento Sintético'!E1</f>
        <v>Data:</v>
      </c>
    </row>
    <row r="4" spans="1:4" s="97" customFormat="1" x14ac:dyDescent="0.2">
      <c r="A4" s="188" t="str">
        <f>'Orçamento Sintético'!A4:B4</f>
        <v>C</v>
      </c>
      <c r="B4" s="189"/>
      <c r="C4" s="135" t="str">
        <f>'Orçamento Sintético'!C4</f>
        <v>D</v>
      </c>
      <c r="D4" s="166">
        <f>'Orçamento Sintético'!E2</f>
        <v>1</v>
      </c>
    </row>
    <row r="5" spans="1:4" s="97" customFormat="1" x14ac:dyDescent="0.2">
      <c r="A5" s="94" t="str">
        <f>'Orçamento Sintético'!A5</f>
        <v>P. Garantia:</v>
      </c>
      <c r="B5" s="105"/>
      <c r="C5" s="101" t="str">
        <f>'Orçamento Sintético'!C5</f>
        <v>CNPJ:</v>
      </c>
      <c r="D5" s="96" t="str">
        <f>'Orçamento Sintético'!E3</f>
        <v>Telefone:</v>
      </c>
    </row>
    <row r="6" spans="1:4" s="97" customFormat="1" x14ac:dyDescent="0.2">
      <c r="A6" s="188" t="str">
        <f>'Orçamento Sintético'!A6:B6</f>
        <v>F</v>
      </c>
      <c r="B6" s="189"/>
      <c r="C6" s="135" t="str">
        <f>'Orçamento Sintético'!C6</f>
        <v>G</v>
      </c>
      <c r="D6" s="166" t="str">
        <f>'Orçamento Sintético'!E4</f>
        <v>E</v>
      </c>
    </row>
    <row r="7" spans="1:4" s="90" customFormat="1" ht="15" customHeight="1" x14ac:dyDescent="0.2">
      <c r="A7" s="213" t="s">
        <v>2167</v>
      </c>
      <c r="B7" s="213"/>
      <c r="C7" s="213"/>
      <c r="D7" s="213"/>
    </row>
    <row r="8" spans="1:4" ht="14.25" customHeight="1" x14ac:dyDescent="0.2">
      <c r="A8" s="4" t="s">
        <v>1</v>
      </c>
      <c r="B8" s="214" t="s">
        <v>2254</v>
      </c>
      <c r="C8" s="215"/>
      <c r="D8" s="4" t="s">
        <v>2168</v>
      </c>
    </row>
    <row r="9" spans="1:4" x14ac:dyDescent="0.2">
      <c r="A9" s="176" t="s">
        <v>2169</v>
      </c>
      <c r="B9" s="209" t="s">
        <v>2170</v>
      </c>
      <c r="C9" s="209"/>
      <c r="D9" s="177"/>
    </row>
    <row r="10" spans="1:4" x14ac:dyDescent="0.2">
      <c r="A10" s="173" t="s">
        <v>2171</v>
      </c>
      <c r="B10" s="210" t="s">
        <v>2172</v>
      </c>
      <c r="C10" s="210"/>
      <c r="D10" s="174">
        <f>ROUND(SUM(D11:D15),4)</f>
        <v>0.15740000000000001</v>
      </c>
    </row>
    <row r="11" spans="1:4" x14ac:dyDescent="0.2">
      <c r="A11" s="28" t="s">
        <v>2173</v>
      </c>
      <c r="B11" s="29" t="s">
        <v>2174</v>
      </c>
      <c r="C11" s="30"/>
      <c r="D11" s="31">
        <v>0.04</v>
      </c>
    </row>
    <row r="12" spans="1:4" x14ac:dyDescent="0.2">
      <c r="A12" s="28" t="s">
        <v>2175</v>
      </c>
      <c r="B12" s="29" t="s">
        <v>2176</v>
      </c>
      <c r="C12" s="30"/>
      <c r="D12" s="31">
        <v>8.0000000000000002E-3</v>
      </c>
    </row>
    <row r="13" spans="1:4" x14ac:dyDescent="0.2">
      <c r="A13" s="28" t="s">
        <v>2177</v>
      </c>
      <c r="B13" s="29" t="s">
        <v>2178</v>
      </c>
      <c r="C13" s="30"/>
      <c r="D13" s="31">
        <v>1.2699999999999999E-2</v>
      </c>
    </row>
    <row r="14" spans="1:4" x14ac:dyDescent="0.2">
      <c r="A14" s="28" t="s">
        <v>2179</v>
      </c>
      <c r="B14" s="29" t="s">
        <v>2180</v>
      </c>
      <c r="C14" s="30"/>
      <c r="D14" s="31">
        <v>1.23E-2</v>
      </c>
    </row>
    <row r="15" spans="1:4" x14ac:dyDescent="0.2">
      <c r="A15" s="28" t="s">
        <v>2181</v>
      </c>
      <c r="B15" s="29" t="s">
        <v>2182</v>
      </c>
      <c r="C15" s="30"/>
      <c r="D15" s="31">
        <v>8.4400000000000003E-2</v>
      </c>
    </row>
    <row r="16" spans="1:4" x14ac:dyDescent="0.2">
      <c r="A16" s="32"/>
      <c r="B16" s="29"/>
      <c r="C16" s="30"/>
      <c r="D16" s="31"/>
    </row>
    <row r="17" spans="1:4" x14ac:dyDescent="0.2">
      <c r="A17" s="176" t="s">
        <v>2183</v>
      </c>
      <c r="B17" s="209" t="s">
        <v>2184</v>
      </c>
      <c r="C17" s="209"/>
      <c r="D17" s="177"/>
    </row>
    <row r="18" spans="1:4" x14ac:dyDescent="0.2">
      <c r="A18" s="173" t="s">
        <v>2185</v>
      </c>
      <c r="B18" s="210" t="s">
        <v>2186</v>
      </c>
      <c r="C18" s="210"/>
      <c r="D18" s="174">
        <f>SUM(D19:D22)</f>
        <v>4.65E-2</v>
      </c>
    </row>
    <row r="19" spans="1:4" x14ac:dyDescent="0.2">
      <c r="A19" s="28"/>
      <c r="B19" s="29" t="s">
        <v>2187</v>
      </c>
      <c r="C19" s="30"/>
      <c r="D19" s="31">
        <v>6.5000000000000006E-3</v>
      </c>
    </row>
    <row r="20" spans="1:4" x14ac:dyDescent="0.2">
      <c r="A20" s="28"/>
      <c r="B20" s="29" t="s">
        <v>2188</v>
      </c>
      <c r="C20" s="30"/>
      <c r="D20" s="31">
        <v>0.03</v>
      </c>
    </row>
    <row r="21" spans="1:4" x14ac:dyDescent="0.2">
      <c r="A21" s="28"/>
      <c r="B21" s="29" t="s">
        <v>3793</v>
      </c>
      <c r="C21" s="30"/>
      <c r="D21" s="31">
        <f>2%*'Orçamento Sintético'!B790</f>
        <v>0.01</v>
      </c>
    </row>
    <row r="22" spans="1:4" ht="24" customHeight="1" x14ac:dyDescent="0.2">
      <c r="A22" s="28"/>
      <c r="B22" s="211" t="s">
        <v>2253</v>
      </c>
      <c r="C22" s="212"/>
      <c r="D22" s="31"/>
    </row>
    <row r="23" spans="1:4" x14ac:dyDescent="0.2">
      <c r="A23" s="28"/>
      <c r="B23" s="29"/>
      <c r="C23" s="30"/>
      <c r="D23" s="31"/>
    </row>
    <row r="24" spans="1:4" x14ac:dyDescent="0.2">
      <c r="A24" s="178" t="s">
        <v>2189</v>
      </c>
      <c r="B24" s="208" t="s">
        <v>2190</v>
      </c>
      <c r="C24" s="208"/>
      <c r="D24" s="175">
        <f>ROUND((((1+(D11+D12+D13))*(1+D14)*(1+D15))/(1-D18)-1),4)</f>
        <v>0.22120000000000001</v>
      </c>
    </row>
  </sheetData>
  <mergeCells count="11">
    <mergeCell ref="A7:D7"/>
    <mergeCell ref="B8:C8"/>
    <mergeCell ref="A2:B2"/>
    <mergeCell ref="A4:B4"/>
    <mergeCell ref="A6:B6"/>
    <mergeCell ref="B24:C24"/>
    <mergeCell ref="B9:C9"/>
    <mergeCell ref="B10:C10"/>
    <mergeCell ref="B17:C17"/>
    <mergeCell ref="B18:C18"/>
    <mergeCell ref="B22:C22"/>
  </mergeCells>
  <printOptions horizontalCentered="1"/>
  <pageMargins left="0.59055118110236227" right="0.59055118110236227" top="0.59055118110236227" bottom="0.59055118110236227" header="0.19685039370078741" footer="0.19685039370078741"/>
  <pageSetup paperSize="9" scale="84" fitToHeight="0" orientation="portrait" r:id="rId1"/>
  <headerFooter>
    <oddHeader>&amp;L &amp;C &amp;R</oddHeader>
    <oddFooter>&amp;L &amp;C &amp;R&amp;8&amp;P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AA6E60-293C-419C-8DF7-A8519B57A314}">
  <sheetPr>
    <tabColor indexed="43"/>
    <pageSetUpPr fitToPage="1"/>
  </sheetPr>
  <dimension ref="A1:D44"/>
  <sheetViews>
    <sheetView showGridLines="0" zoomScaleSheetLayoutView="100" workbookViewId="0"/>
  </sheetViews>
  <sheetFormatPr defaultRowHeight="14.25" x14ac:dyDescent="0.2"/>
  <cols>
    <col min="1" max="1" width="10.625" style="50" customWidth="1"/>
    <col min="2" max="2" width="10.625" style="51" customWidth="1"/>
    <col min="3" max="3" width="58.625" style="51" customWidth="1"/>
    <col min="4" max="4" width="18.625" style="52" customWidth="1"/>
    <col min="5" max="16384" width="9" style="53"/>
  </cols>
  <sheetData>
    <row r="1" spans="1:4" s="97" customFormat="1" ht="14.25" customHeight="1" x14ac:dyDescent="0.2">
      <c r="A1" s="94" t="str">
        <f>'Orçamento Sintético'!A1</f>
        <v>P. Execução:</v>
      </c>
      <c r="B1" s="105"/>
      <c r="C1" s="95" t="str">
        <f>'Orçamento Sintético'!D1</f>
        <v>Objeto: Contratação do remanescente da obra do edifício das Promotorias de Justiça de Brazlândia</v>
      </c>
      <c r="D1" s="96" t="str">
        <f>'Orçamento Sintético'!C1</f>
        <v>Licitação:</v>
      </c>
    </row>
    <row r="2" spans="1:4" s="97" customFormat="1" ht="14.25" customHeight="1" x14ac:dyDescent="0.2">
      <c r="A2" s="188" t="str">
        <f>'Orçamento Sintético'!A2:B2</f>
        <v>A</v>
      </c>
      <c r="B2" s="189"/>
      <c r="C2" s="99" t="str">
        <f>'Orçamento Sintético'!D2</f>
        <v>Local: Setor Administrativo, Setor Tradicional, Lotes 2 e 10 - Brazlândia / DF</v>
      </c>
      <c r="D2" s="100" t="str">
        <f>'Orçamento Sintético'!C2</f>
        <v>B</v>
      </c>
    </row>
    <row r="3" spans="1:4" s="97" customFormat="1" x14ac:dyDescent="0.2">
      <c r="A3" s="101" t="str">
        <f>'Orçamento Sintético'!A3</f>
        <v>P. Validade:</v>
      </c>
      <c r="B3" s="105"/>
      <c r="C3" s="101" t="str">
        <f>'Orçamento Sintético'!C3</f>
        <v>Razão Social:</v>
      </c>
      <c r="D3" s="96" t="str">
        <f>'Orçamento Sintético'!E1</f>
        <v>Data:</v>
      </c>
    </row>
    <row r="4" spans="1:4" s="97" customFormat="1" x14ac:dyDescent="0.2">
      <c r="A4" s="188" t="str">
        <f>'Orçamento Sintético'!A4:B4</f>
        <v>C</v>
      </c>
      <c r="B4" s="189"/>
      <c r="C4" s="135" t="str">
        <f>'Orçamento Sintético'!C4</f>
        <v>D</v>
      </c>
      <c r="D4" s="166">
        <f>'Orçamento Sintético'!E2</f>
        <v>1</v>
      </c>
    </row>
    <row r="5" spans="1:4" s="97" customFormat="1" x14ac:dyDescent="0.2">
      <c r="A5" s="94" t="str">
        <f>'Orçamento Sintético'!A5</f>
        <v>P. Garantia:</v>
      </c>
      <c r="B5" s="105"/>
      <c r="C5" s="101" t="str">
        <f>'Orçamento Sintético'!C5</f>
        <v>CNPJ:</v>
      </c>
      <c r="D5" s="96" t="str">
        <f>'Orçamento Sintético'!E3</f>
        <v>Telefone:</v>
      </c>
    </row>
    <row r="6" spans="1:4" s="97" customFormat="1" x14ac:dyDescent="0.2">
      <c r="A6" s="188" t="str">
        <f>'Orçamento Sintético'!A6:B6</f>
        <v>F</v>
      </c>
      <c r="B6" s="189"/>
      <c r="C6" s="135" t="str">
        <f>'Orçamento Sintético'!C6</f>
        <v>G</v>
      </c>
      <c r="D6" s="166" t="str">
        <f>'Orçamento Sintético'!E4</f>
        <v>E</v>
      </c>
    </row>
    <row r="7" spans="1:4" s="90" customFormat="1" ht="15" customHeight="1" x14ac:dyDescent="0.2">
      <c r="A7" s="221" t="s">
        <v>3794</v>
      </c>
      <c r="B7" s="221"/>
      <c r="C7" s="221"/>
      <c r="D7" s="221"/>
    </row>
    <row r="8" spans="1:4" s="33" customFormat="1" ht="12.75" x14ac:dyDescent="0.2">
      <c r="A8" s="89" t="s">
        <v>1</v>
      </c>
      <c r="B8" s="214" t="s">
        <v>2254</v>
      </c>
      <c r="C8" s="215"/>
      <c r="D8" s="4" t="s">
        <v>2168</v>
      </c>
    </row>
    <row r="9" spans="1:4" s="33" customFormat="1" ht="13.15" customHeight="1" x14ac:dyDescent="0.2">
      <c r="A9" s="216" t="s">
        <v>2191</v>
      </c>
      <c r="B9" s="217"/>
      <c r="C9" s="217"/>
      <c r="D9" s="218"/>
    </row>
    <row r="10" spans="1:4" s="33" customFormat="1" ht="12.75" x14ac:dyDescent="0.2">
      <c r="A10" s="34" t="s">
        <v>2171</v>
      </c>
      <c r="B10" s="35" t="s">
        <v>2192</v>
      </c>
      <c r="C10" s="36"/>
      <c r="D10" s="37">
        <v>0.2</v>
      </c>
    </row>
    <row r="11" spans="1:4" s="33" customFormat="1" ht="12.75" x14ac:dyDescent="0.2">
      <c r="A11" s="34" t="s">
        <v>2193</v>
      </c>
      <c r="B11" s="35" t="s">
        <v>2194</v>
      </c>
      <c r="C11" s="36"/>
      <c r="D11" s="37">
        <v>1.4999999999999999E-2</v>
      </c>
    </row>
    <row r="12" spans="1:4" s="33" customFormat="1" ht="12.75" x14ac:dyDescent="0.2">
      <c r="A12" s="34" t="s">
        <v>2195</v>
      </c>
      <c r="B12" s="35" t="s">
        <v>2196</v>
      </c>
      <c r="C12" s="36"/>
      <c r="D12" s="37">
        <v>0.01</v>
      </c>
    </row>
    <row r="13" spans="1:4" s="33" customFormat="1" ht="12.75" x14ac:dyDescent="0.2">
      <c r="A13" s="34" t="s">
        <v>2197</v>
      </c>
      <c r="B13" s="35" t="s">
        <v>2198</v>
      </c>
      <c r="C13" s="36"/>
      <c r="D13" s="37">
        <v>2E-3</v>
      </c>
    </row>
    <row r="14" spans="1:4" s="33" customFormat="1" ht="12.75" x14ac:dyDescent="0.2">
      <c r="A14" s="34" t="s">
        <v>2199</v>
      </c>
      <c r="B14" s="35" t="s">
        <v>2200</v>
      </c>
      <c r="C14" s="36"/>
      <c r="D14" s="37">
        <v>6.0000000000000001E-3</v>
      </c>
    </row>
    <row r="15" spans="1:4" s="33" customFormat="1" ht="12.75" x14ac:dyDescent="0.2">
      <c r="A15" s="34" t="s">
        <v>2201</v>
      </c>
      <c r="B15" s="35" t="s">
        <v>2202</v>
      </c>
      <c r="C15" s="36"/>
      <c r="D15" s="37">
        <v>2.5000000000000001E-2</v>
      </c>
    </row>
    <row r="16" spans="1:4" s="33" customFormat="1" ht="12.75" x14ac:dyDescent="0.2">
      <c r="A16" s="34" t="s">
        <v>2203</v>
      </c>
      <c r="B16" s="35" t="s">
        <v>2204</v>
      </c>
      <c r="C16" s="36"/>
      <c r="D16" s="37">
        <v>0.03</v>
      </c>
    </row>
    <row r="17" spans="1:4" s="33" customFormat="1" ht="12.75" x14ac:dyDescent="0.2">
      <c r="A17" s="34" t="s">
        <v>2205</v>
      </c>
      <c r="B17" s="35" t="s">
        <v>2206</v>
      </c>
      <c r="C17" s="36"/>
      <c r="D17" s="37">
        <v>0.08</v>
      </c>
    </row>
    <row r="18" spans="1:4" s="33" customFormat="1" ht="12.75" x14ac:dyDescent="0.2">
      <c r="A18" s="34" t="s">
        <v>2207</v>
      </c>
      <c r="B18" s="35" t="s">
        <v>2208</v>
      </c>
      <c r="C18" s="36"/>
      <c r="D18" s="37">
        <v>0.01</v>
      </c>
    </row>
    <row r="19" spans="1:4" s="33" customFormat="1" ht="12.75" x14ac:dyDescent="0.2">
      <c r="A19" s="38" t="s">
        <v>2209</v>
      </c>
      <c r="B19" s="39" t="s">
        <v>2210</v>
      </c>
      <c r="C19" s="40"/>
      <c r="D19" s="41">
        <f>SUM(D10:D18)</f>
        <v>0.37800000000000006</v>
      </c>
    </row>
    <row r="20" spans="1:4" s="33" customFormat="1" ht="13.15" customHeight="1" x14ac:dyDescent="0.2">
      <c r="A20" s="216" t="s">
        <v>2211</v>
      </c>
      <c r="B20" s="217"/>
      <c r="C20" s="217"/>
      <c r="D20" s="218"/>
    </row>
    <row r="21" spans="1:4" s="33" customFormat="1" ht="12.75" x14ac:dyDescent="0.2">
      <c r="A21" s="34" t="s">
        <v>2185</v>
      </c>
      <c r="B21" s="35" t="s">
        <v>2212</v>
      </c>
      <c r="C21" s="36"/>
      <c r="D21" s="37">
        <v>0.17749999999999999</v>
      </c>
    </row>
    <row r="22" spans="1:4" s="33" customFormat="1" ht="12.75" x14ac:dyDescent="0.2">
      <c r="A22" s="34" t="s">
        <v>2213</v>
      </c>
      <c r="B22" s="35" t="s">
        <v>2214</v>
      </c>
      <c r="C22" s="36"/>
      <c r="D22" s="37">
        <v>3.4099999999999998E-2</v>
      </c>
    </row>
    <row r="23" spans="1:4" s="33" customFormat="1" ht="12.75" x14ac:dyDescent="0.2">
      <c r="A23" s="34" t="s">
        <v>2215</v>
      </c>
      <c r="B23" s="35" t="s">
        <v>2216</v>
      </c>
      <c r="C23" s="36"/>
      <c r="D23" s="37">
        <v>8.6E-3</v>
      </c>
    </row>
    <row r="24" spans="1:4" s="33" customFormat="1" ht="12.75" x14ac:dyDescent="0.2">
      <c r="A24" s="34" t="s">
        <v>2217</v>
      </c>
      <c r="B24" s="35" t="s">
        <v>2218</v>
      </c>
      <c r="C24" s="36"/>
      <c r="D24" s="37">
        <v>0.1062</v>
      </c>
    </row>
    <row r="25" spans="1:4" s="33" customFormat="1" ht="12.75" x14ac:dyDescent="0.2">
      <c r="A25" s="34" t="s">
        <v>2219</v>
      </c>
      <c r="B25" s="35" t="s">
        <v>2220</v>
      </c>
      <c r="C25" s="36"/>
      <c r="D25" s="37">
        <v>6.9999999999999999E-4</v>
      </c>
    </row>
    <row r="26" spans="1:4" s="33" customFormat="1" ht="12.75" x14ac:dyDescent="0.2">
      <c r="A26" s="34" t="s">
        <v>2221</v>
      </c>
      <c r="B26" s="35" t="s">
        <v>2222</v>
      </c>
      <c r="C26" s="36"/>
      <c r="D26" s="37">
        <v>7.1000000000000004E-3</v>
      </c>
    </row>
    <row r="27" spans="1:4" s="33" customFormat="1" ht="12.75" x14ac:dyDescent="0.2">
      <c r="A27" s="34" t="s">
        <v>2223</v>
      </c>
      <c r="B27" s="35" t="s">
        <v>2224</v>
      </c>
      <c r="C27" s="36"/>
      <c r="D27" s="37">
        <v>1.3100000000000001E-2</v>
      </c>
    </row>
    <row r="28" spans="1:4" s="33" customFormat="1" ht="12.75" x14ac:dyDescent="0.2">
      <c r="A28" s="34" t="s">
        <v>2225</v>
      </c>
      <c r="B28" s="35" t="s">
        <v>2226</v>
      </c>
      <c r="C28" s="36"/>
      <c r="D28" s="37">
        <v>1.1000000000000001E-3</v>
      </c>
    </row>
    <row r="29" spans="1:4" s="33" customFormat="1" ht="12.75" x14ac:dyDescent="0.2">
      <c r="A29" s="34" t="s">
        <v>2227</v>
      </c>
      <c r="B29" s="35" t="s">
        <v>2228</v>
      </c>
      <c r="C29" s="36"/>
      <c r="D29" s="37">
        <v>0.13550000000000001</v>
      </c>
    </row>
    <row r="30" spans="1:4" s="33" customFormat="1" ht="12.75" x14ac:dyDescent="0.2">
      <c r="A30" s="34" t="s">
        <v>2229</v>
      </c>
      <c r="B30" s="35" t="s">
        <v>2230</v>
      </c>
      <c r="C30" s="36"/>
      <c r="D30" s="37">
        <v>2.9999999999999997E-4</v>
      </c>
    </row>
    <row r="31" spans="1:4" s="33" customFormat="1" ht="12.75" x14ac:dyDescent="0.2">
      <c r="A31" s="38" t="s">
        <v>2231</v>
      </c>
      <c r="B31" s="39" t="s">
        <v>2232</v>
      </c>
      <c r="C31" s="40"/>
      <c r="D31" s="41">
        <f>SUM(D21:D30)</f>
        <v>0.48419999999999996</v>
      </c>
    </row>
    <row r="32" spans="1:4" s="33" customFormat="1" ht="13.15" customHeight="1" x14ac:dyDescent="0.2">
      <c r="A32" s="216" t="s">
        <v>2233</v>
      </c>
      <c r="B32" s="217"/>
      <c r="C32" s="217"/>
      <c r="D32" s="218"/>
    </row>
    <row r="33" spans="1:4" s="33" customFormat="1" ht="12.75" x14ac:dyDescent="0.2">
      <c r="A33" s="42" t="s">
        <v>2234</v>
      </c>
      <c r="B33" s="43" t="s">
        <v>2235</v>
      </c>
      <c r="C33" s="44"/>
      <c r="D33" s="37">
        <v>4.1200000000000001E-2</v>
      </c>
    </row>
    <row r="34" spans="1:4" s="33" customFormat="1" ht="12.75" x14ac:dyDescent="0.2">
      <c r="A34" s="42" t="s">
        <v>2236</v>
      </c>
      <c r="B34" s="43" t="s">
        <v>2237</v>
      </c>
      <c r="C34" s="44"/>
      <c r="D34" s="37">
        <v>1E-3</v>
      </c>
    </row>
    <row r="35" spans="1:4" s="33" customFormat="1" ht="12.75" x14ac:dyDescent="0.2">
      <c r="A35" s="42" t="s">
        <v>2238</v>
      </c>
      <c r="B35" s="43" t="s">
        <v>2239</v>
      </c>
      <c r="C35" s="44"/>
      <c r="D35" s="37">
        <v>4.5999999999999999E-3</v>
      </c>
    </row>
    <row r="36" spans="1:4" s="33" customFormat="1" ht="12.75" x14ac:dyDescent="0.2">
      <c r="A36" s="42" t="s">
        <v>2240</v>
      </c>
      <c r="B36" s="43" t="s">
        <v>2241</v>
      </c>
      <c r="C36" s="44"/>
      <c r="D36" s="37">
        <v>3.7699999999999997E-2</v>
      </c>
    </row>
    <row r="37" spans="1:4" s="33" customFormat="1" ht="12.75" x14ac:dyDescent="0.2">
      <c r="A37" s="42" t="s">
        <v>2242</v>
      </c>
      <c r="B37" s="43" t="s">
        <v>2243</v>
      </c>
      <c r="C37" s="44"/>
      <c r="D37" s="37">
        <v>3.5000000000000001E-3</v>
      </c>
    </row>
    <row r="38" spans="1:4" s="33" customFormat="1" ht="12.75" x14ac:dyDescent="0.2">
      <c r="A38" s="45" t="s">
        <v>2244</v>
      </c>
      <c r="B38" s="46" t="s">
        <v>2232</v>
      </c>
      <c r="C38" s="47"/>
      <c r="D38" s="41">
        <f>SUM(D33:D37)</f>
        <v>8.7999999999999995E-2</v>
      </c>
    </row>
    <row r="39" spans="1:4" s="33" customFormat="1" ht="13.15" customHeight="1" x14ac:dyDescent="0.2">
      <c r="A39" s="216" t="s">
        <v>2245</v>
      </c>
      <c r="B39" s="217"/>
      <c r="C39" s="217"/>
      <c r="D39" s="218"/>
    </row>
    <row r="40" spans="1:4" s="33" customFormat="1" ht="12.75" x14ac:dyDescent="0.2">
      <c r="A40" s="42" t="s">
        <v>2246</v>
      </c>
      <c r="B40" s="43" t="s">
        <v>2247</v>
      </c>
      <c r="C40" s="44"/>
      <c r="D40" s="48">
        <f>ROUND(D19*D31,4)</f>
        <v>0.183</v>
      </c>
    </row>
    <row r="41" spans="1:4" s="33" customFormat="1" ht="12.75" x14ac:dyDescent="0.2">
      <c r="A41" s="42" t="s">
        <v>2248</v>
      </c>
      <c r="B41" s="43" t="s">
        <v>2249</v>
      </c>
      <c r="C41" s="44"/>
      <c r="D41" s="48">
        <f>ROUND(D17*D33+D19*D34,4)</f>
        <v>3.7000000000000002E-3</v>
      </c>
    </row>
    <row r="42" spans="1:4" s="33" customFormat="1" ht="12.75" x14ac:dyDescent="0.2">
      <c r="A42" s="45" t="s">
        <v>2250</v>
      </c>
      <c r="B42" s="46" t="s">
        <v>2251</v>
      </c>
      <c r="C42" s="47"/>
      <c r="D42" s="49">
        <f>SUM(D40:D41)</f>
        <v>0.1867</v>
      </c>
    </row>
    <row r="43" spans="1:4" s="33" customFormat="1" ht="12.75" x14ac:dyDescent="0.2">
      <c r="A43" s="42"/>
      <c r="B43" s="43"/>
      <c r="C43" s="44"/>
      <c r="D43" s="48"/>
    </row>
    <row r="44" spans="1:4" s="33" customFormat="1" ht="13.15" customHeight="1" x14ac:dyDescent="0.2">
      <c r="A44" s="219" t="s">
        <v>2252</v>
      </c>
      <c r="B44" s="220"/>
      <c r="C44" s="220"/>
      <c r="D44" s="175">
        <f>D19+D31+D38+D42</f>
        <v>1.1369</v>
      </c>
    </row>
  </sheetData>
  <sheetProtection selectLockedCells="1" selectUnlockedCells="1"/>
  <mergeCells count="10">
    <mergeCell ref="A2:B2"/>
    <mergeCell ref="A4:B4"/>
    <mergeCell ref="A6:B6"/>
    <mergeCell ref="A20:D20"/>
    <mergeCell ref="A32:D32"/>
    <mergeCell ref="A39:D39"/>
    <mergeCell ref="A44:C44"/>
    <mergeCell ref="A7:D7"/>
    <mergeCell ref="B8:C8"/>
    <mergeCell ref="A9:D9"/>
  </mergeCells>
  <printOptions horizontalCentered="1"/>
  <pageMargins left="0.59055118110236227" right="0.59055118110236227" top="0.59055118110236227" bottom="0.59055118110236227" header="0.19685039370078741" footer="0.19685039370078741"/>
  <pageSetup paperSize="9" scale="84" firstPageNumber="0" fitToHeight="0" orientation="portrait" r:id="rId1"/>
  <headerFooter>
    <oddHeader>&amp;L &amp;C &amp;R</oddHeader>
    <oddFooter>&amp;L &amp;C &amp;R&amp;8&amp;P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B7845-CBC3-46EF-8B3C-59E75C79596A}">
  <dimension ref="A1:U1575"/>
  <sheetViews>
    <sheetView showGridLines="0" showOutlineSymbols="0" showWhiteSpace="0" zoomScale="85" zoomScaleNormal="85" workbookViewId="0">
      <pane xSplit="21" ySplit="8" topLeftCell="V1536" activePane="bottomRight" state="frozen"/>
      <selection activeCell="F5" sqref="F5"/>
      <selection pane="topRight" activeCell="F5" sqref="F5"/>
      <selection pane="bottomLeft" activeCell="F5" sqref="F5"/>
      <selection pane="bottomRight" activeCell="U1575" sqref="U1575"/>
    </sheetView>
  </sheetViews>
  <sheetFormatPr defaultRowHeight="14.25" x14ac:dyDescent="0.2"/>
  <cols>
    <col min="1" max="1" width="10.75" style="2" bestFit="1" customWidth="1"/>
    <col min="2" max="2" width="105.125" style="2" customWidth="1"/>
    <col min="3" max="3" width="20" style="2" bestFit="1" customWidth="1"/>
    <col min="4" max="21" width="11.625" style="2" customWidth="1"/>
    <col min="22" max="29" width="12" style="2" bestFit="1" customWidth="1"/>
    <col min="30" max="16384" width="9" style="2"/>
  </cols>
  <sheetData>
    <row r="1" spans="1:21" s="97" customFormat="1" ht="14.25" customHeight="1" x14ac:dyDescent="0.2">
      <c r="A1" s="94" t="str">
        <f>'Orçamento Sintético'!A1</f>
        <v>P. Execução:</v>
      </c>
      <c r="B1" s="95" t="str">
        <f>'Orçamento Sintético'!D1</f>
        <v>Objeto: Contratação do remanescente da obra do edifício das Promotorias de Justiça de Brazlândia</v>
      </c>
      <c r="C1" s="96" t="str">
        <f>'Orçamento Sintético'!C1</f>
        <v>Licitação:</v>
      </c>
      <c r="D1" s="236"/>
      <c r="E1" s="144"/>
      <c r="F1" s="144"/>
      <c r="G1" s="144"/>
      <c r="H1" s="144"/>
      <c r="I1" s="144"/>
      <c r="J1" s="144"/>
      <c r="K1" s="144"/>
      <c r="L1" s="145"/>
      <c r="M1" s="150"/>
      <c r="N1" s="144"/>
      <c r="O1" s="144"/>
      <c r="P1" s="144"/>
      <c r="Q1" s="144"/>
      <c r="R1" s="144"/>
      <c r="S1" s="144"/>
      <c r="T1" s="144"/>
      <c r="U1" s="145"/>
    </row>
    <row r="2" spans="1:21" s="97" customFormat="1" ht="14.25" customHeight="1" x14ac:dyDescent="0.2">
      <c r="A2" s="98" t="str">
        <f>'Orçamento Sintético'!A2</f>
        <v>A</v>
      </c>
      <c r="B2" s="99" t="str">
        <f>'Orçamento Sintético'!D2</f>
        <v>Local: Setor Administrativo, Setor Tradicional, Lotes 2 e 10 - Brazlândia / DF</v>
      </c>
      <c r="C2" s="100" t="str">
        <f>'Orçamento Sintético'!C2</f>
        <v>B</v>
      </c>
      <c r="D2" s="237"/>
      <c r="E2" s="146"/>
      <c r="F2" s="146"/>
      <c r="G2" s="146"/>
      <c r="H2" s="146"/>
      <c r="I2" s="146"/>
      <c r="J2" s="146"/>
      <c r="K2" s="146"/>
      <c r="L2" s="147"/>
      <c r="M2" s="151"/>
      <c r="N2" s="146"/>
      <c r="O2" s="146"/>
      <c r="P2" s="146"/>
      <c r="Q2" s="146"/>
      <c r="R2" s="146"/>
      <c r="S2" s="146"/>
      <c r="T2" s="146"/>
      <c r="U2" s="147"/>
    </row>
    <row r="3" spans="1:21" s="97" customFormat="1" x14ac:dyDescent="0.2">
      <c r="A3" s="101" t="str">
        <f>'Orçamento Sintético'!A3</f>
        <v>P. Validade:</v>
      </c>
      <c r="B3" s="101" t="str">
        <f>'Orçamento Sintético'!C3</f>
        <v>Razão Social:</v>
      </c>
      <c r="C3" s="94" t="str">
        <f>'Orçamento Sintético'!E1</f>
        <v>Data:</v>
      </c>
      <c r="D3" s="237"/>
      <c r="E3" s="146"/>
      <c r="F3" s="146"/>
      <c r="G3" s="146"/>
      <c r="H3" s="146"/>
      <c r="I3" s="146"/>
      <c r="J3" s="146"/>
      <c r="K3" s="146"/>
      <c r="L3" s="147"/>
      <c r="M3" s="151"/>
      <c r="N3" s="146"/>
      <c r="O3" s="146"/>
      <c r="P3" s="146"/>
      <c r="Q3" s="146"/>
      <c r="R3" s="146"/>
      <c r="S3" s="146"/>
      <c r="T3" s="146"/>
      <c r="U3" s="147"/>
    </row>
    <row r="4" spans="1:21" s="97" customFormat="1" x14ac:dyDescent="0.2">
      <c r="A4" s="98" t="str">
        <f>'Orçamento Sintético'!A4</f>
        <v>C</v>
      </c>
      <c r="B4" s="102" t="str">
        <f>'Orçamento Sintético'!C4</f>
        <v>D</v>
      </c>
      <c r="C4" s="102">
        <f>'Orçamento Sintético'!E2</f>
        <v>1</v>
      </c>
      <c r="D4" s="237"/>
      <c r="E4" s="146"/>
      <c r="F4" s="146"/>
      <c r="G4" s="146"/>
      <c r="H4" s="146"/>
      <c r="I4" s="146"/>
      <c r="J4" s="146"/>
      <c r="K4" s="146"/>
      <c r="L4" s="147"/>
      <c r="M4" s="151"/>
      <c r="N4" s="146"/>
      <c r="O4" s="146"/>
      <c r="P4" s="146"/>
      <c r="Q4" s="146"/>
      <c r="R4" s="146"/>
      <c r="S4" s="146"/>
      <c r="T4" s="146"/>
      <c r="U4" s="147"/>
    </row>
    <row r="5" spans="1:21" s="97" customFormat="1" x14ac:dyDescent="0.2">
      <c r="A5" s="94" t="str">
        <f>'Orçamento Sintético'!A5</f>
        <v>P. Garantia:</v>
      </c>
      <c r="B5" s="101" t="str">
        <f>'Orçamento Sintético'!C5</f>
        <v>CNPJ:</v>
      </c>
      <c r="C5" s="94" t="str">
        <f>'Orçamento Sintético'!E3</f>
        <v>Telefone:</v>
      </c>
      <c r="D5" s="237"/>
      <c r="E5" s="146"/>
      <c r="F5" s="146"/>
      <c r="G5" s="146"/>
      <c r="H5" s="146"/>
      <c r="I5" s="146"/>
      <c r="J5" s="146"/>
      <c r="K5" s="146"/>
      <c r="L5" s="147"/>
      <c r="M5" s="151"/>
      <c r="N5" s="146"/>
      <c r="O5" s="146"/>
      <c r="P5" s="146"/>
      <c r="Q5" s="146"/>
      <c r="R5" s="146"/>
      <c r="S5" s="146"/>
      <c r="T5" s="146"/>
      <c r="U5" s="147"/>
    </row>
    <row r="6" spans="1:21" s="97" customFormat="1" x14ac:dyDescent="0.2">
      <c r="A6" s="98" t="str">
        <f>'Orçamento Sintético'!A6</f>
        <v>F</v>
      </c>
      <c r="B6" s="102" t="str">
        <f>'Orçamento Sintético'!C6</f>
        <v>G</v>
      </c>
      <c r="C6" s="102" t="str">
        <f>'Orçamento Sintético'!E4</f>
        <v>E</v>
      </c>
      <c r="D6" s="238"/>
      <c r="E6" s="148"/>
      <c r="F6" s="148"/>
      <c r="G6" s="148"/>
      <c r="H6" s="148"/>
      <c r="I6" s="148"/>
      <c r="J6" s="148"/>
      <c r="K6" s="148"/>
      <c r="L6" s="149"/>
      <c r="M6" s="152"/>
      <c r="N6" s="148"/>
      <c r="O6" s="148"/>
      <c r="P6" s="148"/>
      <c r="Q6" s="148"/>
      <c r="R6" s="148"/>
      <c r="S6" s="148"/>
      <c r="T6" s="148"/>
      <c r="U6" s="149"/>
    </row>
    <row r="7" spans="1:21" s="90" customFormat="1" ht="15" customHeight="1" x14ac:dyDescent="0.25">
      <c r="A7" s="239" t="s">
        <v>3718</v>
      </c>
      <c r="B7" s="239"/>
      <c r="C7" s="239"/>
      <c r="D7" s="153"/>
    </row>
    <row r="8" spans="1:21" x14ac:dyDescent="0.2">
      <c r="A8" s="89" t="s">
        <v>1</v>
      </c>
      <c r="B8" s="89" t="s">
        <v>4</v>
      </c>
      <c r="C8" s="89" t="s">
        <v>3717</v>
      </c>
      <c r="D8" s="89" t="s">
        <v>3721</v>
      </c>
      <c r="E8" s="89" t="s">
        <v>3722</v>
      </c>
      <c r="F8" s="89" t="s">
        <v>3723</v>
      </c>
      <c r="G8" s="89" t="s">
        <v>3724</v>
      </c>
      <c r="H8" s="89" t="s">
        <v>3725</v>
      </c>
      <c r="I8" s="89" t="s">
        <v>3726</v>
      </c>
      <c r="J8" s="89" t="s">
        <v>3727</v>
      </c>
      <c r="K8" s="89" t="s">
        <v>3728</v>
      </c>
      <c r="L8" s="89" t="s">
        <v>3729</v>
      </c>
      <c r="M8" s="89" t="s">
        <v>3730</v>
      </c>
      <c r="N8" s="89" t="s">
        <v>3731</v>
      </c>
      <c r="O8" s="89" t="s">
        <v>3732</v>
      </c>
      <c r="P8" s="89" t="s">
        <v>3733</v>
      </c>
      <c r="Q8" s="89" t="s">
        <v>3734</v>
      </c>
      <c r="R8" s="89" t="s">
        <v>3735</v>
      </c>
      <c r="S8" s="89" t="s">
        <v>3736</v>
      </c>
      <c r="T8" s="89" t="s">
        <v>3737</v>
      </c>
      <c r="U8" s="89" t="s">
        <v>3738</v>
      </c>
    </row>
    <row r="9" spans="1:21" x14ac:dyDescent="0.2">
      <c r="A9" s="232" t="s">
        <v>9</v>
      </c>
      <c r="B9" s="231" t="str">
        <f>VLOOKUP($A9,'Orçamento Sintético'!$A:$H,4,0)</f>
        <v>SERVIÇOS TÉCNICO - PROFISSIONAIS</v>
      </c>
      <c r="C9" s="122">
        <f>ROUND(C10/$U$1572,4)</f>
        <v>1.1000000000000001E-3</v>
      </c>
      <c r="D9" s="123">
        <f>ROUND(D10/$C10,4)</f>
        <v>4.1099999999999998E-2</v>
      </c>
      <c r="E9" s="123">
        <f t="shared" ref="E9:U9" si="0">ROUND(E10/$C10,4)</f>
        <v>0.35809999999999997</v>
      </c>
      <c r="F9" s="123">
        <f t="shared" si="0"/>
        <v>0.1153</v>
      </c>
      <c r="G9" s="123">
        <f t="shared" si="0"/>
        <v>0.1153</v>
      </c>
      <c r="H9" s="123">
        <f t="shared" si="0"/>
        <v>0.1153</v>
      </c>
      <c r="I9" s="123">
        <f t="shared" si="0"/>
        <v>0.1153</v>
      </c>
      <c r="J9" s="123">
        <f t="shared" si="0"/>
        <v>0</v>
      </c>
      <c r="K9" s="123">
        <f t="shared" si="0"/>
        <v>0</v>
      </c>
      <c r="L9" s="123">
        <f t="shared" si="0"/>
        <v>0</v>
      </c>
      <c r="M9" s="123">
        <f t="shared" si="0"/>
        <v>0</v>
      </c>
      <c r="N9" s="123">
        <f t="shared" si="0"/>
        <v>0</v>
      </c>
      <c r="O9" s="123">
        <f t="shared" si="0"/>
        <v>0</v>
      </c>
      <c r="P9" s="123">
        <f t="shared" si="0"/>
        <v>0</v>
      </c>
      <c r="Q9" s="123">
        <f t="shared" si="0"/>
        <v>0</v>
      </c>
      <c r="R9" s="123">
        <f t="shared" si="0"/>
        <v>0</v>
      </c>
      <c r="S9" s="123">
        <f t="shared" si="0"/>
        <v>0</v>
      </c>
      <c r="T9" s="123">
        <f t="shared" si="0"/>
        <v>0</v>
      </c>
      <c r="U9" s="123">
        <f t="shared" si="0"/>
        <v>0.13969999999999999</v>
      </c>
    </row>
    <row r="10" spans="1:21" s="90" customFormat="1" x14ac:dyDescent="0.2">
      <c r="A10" s="232"/>
      <c r="B10" s="231"/>
      <c r="C10" s="124">
        <f>VLOOKUP($A9,'Orçamento Sintético'!$A:$H,8,0)</f>
        <v>14315.94</v>
      </c>
      <c r="D10" s="125">
        <f>D12+D18+D22</f>
        <v>589.05999999999995</v>
      </c>
      <c r="E10" s="125">
        <f t="shared" ref="E10:U10" si="1">E12+E18+E22</f>
        <v>5126.88</v>
      </c>
      <c r="F10" s="125">
        <f t="shared" si="1"/>
        <v>1650</v>
      </c>
      <c r="G10" s="125">
        <f t="shared" si="1"/>
        <v>1650</v>
      </c>
      <c r="H10" s="125">
        <f t="shared" si="1"/>
        <v>1650</v>
      </c>
      <c r="I10" s="125">
        <f t="shared" si="1"/>
        <v>1650</v>
      </c>
      <c r="J10" s="125">
        <f t="shared" si="1"/>
        <v>0</v>
      </c>
      <c r="K10" s="125">
        <f t="shared" si="1"/>
        <v>0</v>
      </c>
      <c r="L10" s="125">
        <f t="shared" si="1"/>
        <v>0</v>
      </c>
      <c r="M10" s="125">
        <f t="shared" si="1"/>
        <v>0</v>
      </c>
      <c r="N10" s="125">
        <f t="shared" si="1"/>
        <v>0</v>
      </c>
      <c r="O10" s="125">
        <f t="shared" si="1"/>
        <v>0</v>
      </c>
      <c r="P10" s="125">
        <f t="shared" si="1"/>
        <v>0</v>
      </c>
      <c r="Q10" s="125">
        <f t="shared" si="1"/>
        <v>0</v>
      </c>
      <c r="R10" s="125">
        <f t="shared" si="1"/>
        <v>0</v>
      </c>
      <c r="S10" s="125">
        <f t="shared" si="1"/>
        <v>0</v>
      </c>
      <c r="T10" s="125">
        <f t="shared" si="1"/>
        <v>0</v>
      </c>
      <c r="U10" s="125">
        <f t="shared" si="1"/>
        <v>2000</v>
      </c>
    </row>
    <row r="11" spans="1:21" x14ac:dyDescent="0.2">
      <c r="A11" s="229" t="s">
        <v>11</v>
      </c>
      <c r="B11" s="230" t="str">
        <f>VLOOKUP($A11,'Orçamento Sintético'!$A:$H,4,0)</f>
        <v>ESTUDOS E PROJETOS</v>
      </c>
      <c r="C11" s="128">
        <f>ROUND(C12/$U$1572,4)</f>
        <v>4.0000000000000002E-4</v>
      </c>
      <c r="D11" s="128">
        <f>ROUND(D12/$C12,4)</f>
        <v>0</v>
      </c>
      <c r="E11" s="128">
        <f>ROUND(E12/$C12,4)</f>
        <v>1</v>
      </c>
      <c r="F11" s="128">
        <f t="shared" ref="F11:U11" si="2">ROUND(F12/$C12,4)</f>
        <v>0</v>
      </c>
      <c r="G11" s="128">
        <f t="shared" si="2"/>
        <v>0</v>
      </c>
      <c r="H11" s="128">
        <f t="shared" si="2"/>
        <v>0</v>
      </c>
      <c r="I11" s="128">
        <f t="shared" si="2"/>
        <v>0</v>
      </c>
      <c r="J11" s="128">
        <f t="shared" si="2"/>
        <v>0</v>
      </c>
      <c r="K11" s="128">
        <f t="shared" si="2"/>
        <v>0</v>
      </c>
      <c r="L11" s="128">
        <f t="shared" si="2"/>
        <v>0</v>
      </c>
      <c r="M11" s="128">
        <f t="shared" si="2"/>
        <v>0</v>
      </c>
      <c r="N11" s="128">
        <f t="shared" si="2"/>
        <v>0</v>
      </c>
      <c r="O11" s="128">
        <f t="shared" si="2"/>
        <v>0</v>
      </c>
      <c r="P11" s="128">
        <f t="shared" si="2"/>
        <v>0</v>
      </c>
      <c r="Q11" s="128">
        <f t="shared" si="2"/>
        <v>0</v>
      </c>
      <c r="R11" s="128">
        <f t="shared" si="2"/>
        <v>0</v>
      </c>
      <c r="S11" s="128">
        <f t="shared" si="2"/>
        <v>0</v>
      </c>
      <c r="T11" s="128">
        <f t="shared" si="2"/>
        <v>0</v>
      </c>
      <c r="U11" s="128">
        <f t="shared" si="2"/>
        <v>0</v>
      </c>
    </row>
    <row r="12" spans="1:21" s="90" customFormat="1" x14ac:dyDescent="0.2">
      <c r="A12" s="229"/>
      <c r="B12" s="230"/>
      <c r="C12" s="129">
        <f>VLOOKUP($A11,'Orçamento Sintético'!$A:$H,8,0)</f>
        <v>5126.88</v>
      </c>
      <c r="D12" s="129">
        <f>D14</f>
        <v>0</v>
      </c>
      <c r="E12" s="129">
        <f>E14</f>
        <v>5126.88</v>
      </c>
      <c r="F12" s="129">
        <f t="shared" ref="F12:U12" si="3">F14</f>
        <v>0</v>
      </c>
      <c r="G12" s="129">
        <f t="shared" si="3"/>
        <v>0</v>
      </c>
      <c r="H12" s="129">
        <f t="shared" si="3"/>
        <v>0</v>
      </c>
      <c r="I12" s="129">
        <f t="shared" si="3"/>
        <v>0</v>
      </c>
      <c r="J12" s="129">
        <f t="shared" si="3"/>
        <v>0</v>
      </c>
      <c r="K12" s="129">
        <f t="shared" si="3"/>
        <v>0</v>
      </c>
      <c r="L12" s="129">
        <f t="shared" si="3"/>
        <v>0</v>
      </c>
      <c r="M12" s="129">
        <f t="shared" si="3"/>
        <v>0</v>
      </c>
      <c r="N12" s="129">
        <f t="shared" si="3"/>
        <v>0</v>
      </c>
      <c r="O12" s="129">
        <f t="shared" si="3"/>
        <v>0</v>
      </c>
      <c r="P12" s="129">
        <f t="shared" si="3"/>
        <v>0</v>
      </c>
      <c r="Q12" s="129">
        <f t="shared" si="3"/>
        <v>0</v>
      </c>
      <c r="R12" s="129">
        <f t="shared" si="3"/>
        <v>0</v>
      </c>
      <c r="S12" s="129">
        <f t="shared" si="3"/>
        <v>0</v>
      </c>
      <c r="T12" s="129">
        <f t="shared" si="3"/>
        <v>0</v>
      </c>
      <c r="U12" s="129">
        <f t="shared" si="3"/>
        <v>0</v>
      </c>
    </row>
    <row r="13" spans="1:21" x14ac:dyDescent="0.2">
      <c r="A13" s="225" t="s">
        <v>13</v>
      </c>
      <c r="B13" s="226" t="str">
        <f>VLOOKUP($A13,'Orçamento Sintético'!$A:$H,4,0)</f>
        <v>Projeto Executivo</v>
      </c>
      <c r="C13" s="130">
        <f>ROUND(C14/$U$1572,4)</f>
        <v>4.0000000000000002E-4</v>
      </c>
      <c r="D13" s="131">
        <f t="shared" ref="D13:L13" si="4">ROUND(D14/$C14,4)</f>
        <v>0</v>
      </c>
      <c r="E13" s="131">
        <f t="shared" si="4"/>
        <v>1</v>
      </c>
      <c r="F13" s="131">
        <f t="shared" si="4"/>
        <v>0</v>
      </c>
      <c r="G13" s="131">
        <f t="shared" si="4"/>
        <v>0</v>
      </c>
      <c r="H13" s="131">
        <f t="shared" si="4"/>
        <v>0</v>
      </c>
      <c r="I13" s="131">
        <f t="shared" si="4"/>
        <v>0</v>
      </c>
      <c r="J13" s="131">
        <f t="shared" si="4"/>
        <v>0</v>
      </c>
      <c r="K13" s="131">
        <f t="shared" si="4"/>
        <v>0</v>
      </c>
      <c r="L13" s="131">
        <f t="shared" si="4"/>
        <v>0</v>
      </c>
      <c r="M13" s="131">
        <f t="shared" ref="M13:U13" si="5">ROUND(M14/$C14,4)</f>
        <v>0</v>
      </c>
      <c r="N13" s="131">
        <f t="shared" si="5"/>
        <v>0</v>
      </c>
      <c r="O13" s="131">
        <f t="shared" si="5"/>
        <v>0</v>
      </c>
      <c r="P13" s="131">
        <f t="shared" si="5"/>
        <v>0</v>
      </c>
      <c r="Q13" s="131">
        <f t="shared" si="5"/>
        <v>0</v>
      </c>
      <c r="R13" s="131">
        <f t="shared" si="5"/>
        <v>0</v>
      </c>
      <c r="S13" s="131">
        <f t="shared" si="5"/>
        <v>0</v>
      </c>
      <c r="T13" s="131">
        <f t="shared" si="5"/>
        <v>0</v>
      </c>
      <c r="U13" s="131">
        <f t="shared" si="5"/>
        <v>0</v>
      </c>
    </row>
    <row r="14" spans="1:21" s="90" customFormat="1" x14ac:dyDescent="0.2">
      <c r="A14" s="225"/>
      <c r="B14" s="226"/>
      <c r="C14" s="132">
        <f>VLOOKUP($A13,'Orçamento Sintético'!$A:$H,8,0)</f>
        <v>5126.88</v>
      </c>
      <c r="D14" s="133">
        <f t="shared" ref="D14:L14" si="6">D16</f>
        <v>0</v>
      </c>
      <c r="E14" s="133">
        <f t="shared" si="6"/>
        <v>5126.88</v>
      </c>
      <c r="F14" s="133">
        <f t="shared" si="6"/>
        <v>0</v>
      </c>
      <c r="G14" s="133">
        <f t="shared" si="6"/>
        <v>0</v>
      </c>
      <c r="H14" s="133">
        <f t="shared" si="6"/>
        <v>0</v>
      </c>
      <c r="I14" s="133">
        <f t="shared" si="6"/>
        <v>0</v>
      </c>
      <c r="J14" s="133">
        <f t="shared" si="6"/>
        <v>0</v>
      </c>
      <c r="K14" s="133">
        <f t="shared" si="6"/>
        <v>0</v>
      </c>
      <c r="L14" s="133">
        <f t="shared" si="6"/>
        <v>0</v>
      </c>
      <c r="M14" s="133">
        <f t="shared" ref="M14:U14" si="7">M16</f>
        <v>0</v>
      </c>
      <c r="N14" s="133">
        <f t="shared" si="7"/>
        <v>0</v>
      </c>
      <c r="O14" s="133">
        <f t="shared" si="7"/>
        <v>0</v>
      </c>
      <c r="P14" s="133">
        <f t="shared" si="7"/>
        <v>0</v>
      </c>
      <c r="Q14" s="133">
        <f t="shared" si="7"/>
        <v>0</v>
      </c>
      <c r="R14" s="133">
        <f t="shared" si="7"/>
        <v>0</v>
      </c>
      <c r="S14" s="133">
        <f t="shared" si="7"/>
        <v>0</v>
      </c>
      <c r="T14" s="133">
        <f t="shared" si="7"/>
        <v>0</v>
      </c>
      <c r="U14" s="133">
        <f t="shared" si="7"/>
        <v>0</v>
      </c>
    </row>
    <row r="15" spans="1:21" x14ac:dyDescent="0.2">
      <c r="A15" s="224" t="s">
        <v>15</v>
      </c>
      <c r="B15" s="222" t="str">
        <f>VLOOKUP($A15,'Orçamento Sintético'!$A:$H,4,0)</f>
        <v>Projeto de arquitetura complementar</v>
      </c>
      <c r="C15" s="126">
        <f>ROUND(C16/$U$1572,4)</f>
        <v>4.0000000000000002E-4</v>
      </c>
      <c r="D15" s="126"/>
      <c r="E15" s="126">
        <v>1</v>
      </c>
      <c r="F15" s="126"/>
      <c r="G15" s="126"/>
      <c r="H15" s="126"/>
      <c r="I15" s="126"/>
      <c r="J15" s="126"/>
      <c r="K15" s="126"/>
      <c r="L15" s="126"/>
      <c r="M15" s="126"/>
      <c r="N15" s="126"/>
      <c r="O15" s="126"/>
      <c r="P15" s="126"/>
      <c r="Q15" s="126"/>
      <c r="R15" s="126"/>
      <c r="S15" s="126"/>
      <c r="T15" s="126"/>
      <c r="U15" s="126">
        <f t="shared" ref="U15" si="8">ROUND(U16/$C16,4)</f>
        <v>0</v>
      </c>
    </row>
    <row r="16" spans="1:21" s="90" customFormat="1" x14ac:dyDescent="0.2">
      <c r="A16" s="224"/>
      <c r="B16" s="223"/>
      <c r="C16" s="127">
        <f>VLOOKUP($A15,'Orçamento Sintético'!$A:$H,8,0)</f>
        <v>5126.88</v>
      </c>
      <c r="D16" s="127">
        <f>ROUND($C16*D15,2)</f>
        <v>0</v>
      </c>
      <c r="E16" s="127">
        <f>ROUND($C16*E15,2)</f>
        <v>5126.88</v>
      </c>
      <c r="F16" s="127">
        <f>ROUND($C16*F15,2)</f>
        <v>0</v>
      </c>
      <c r="G16" s="127">
        <f t="shared" ref="G16:T16" si="9">ROUND($C16*G15,2)</f>
        <v>0</v>
      </c>
      <c r="H16" s="127">
        <f t="shared" si="9"/>
        <v>0</v>
      </c>
      <c r="I16" s="127">
        <f t="shared" si="9"/>
        <v>0</v>
      </c>
      <c r="J16" s="127">
        <f t="shared" si="9"/>
        <v>0</v>
      </c>
      <c r="K16" s="127">
        <f t="shared" si="9"/>
        <v>0</v>
      </c>
      <c r="L16" s="127">
        <f t="shared" si="9"/>
        <v>0</v>
      </c>
      <c r="M16" s="127">
        <f t="shared" si="9"/>
        <v>0</v>
      </c>
      <c r="N16" s="127">
        <f t="shared" si="9"/>
        <v>0</v>
      </c>
      <c r="O16" s="127">
        <f t="shared" si="9"/>
        <v>0</v>
      </c>
      <c r="P16" s="127">
        <f t="shared" si="9"/>
        <v>0</v>
      </c>
      <c r="Q16" s="127">
        <f t="shared" si="9"/>
        <v>0</v>
      </c>
      <c r="R16" s="127">
        <f t="shared" si="9"/>
        <v>0</v>
      </c>
      <c r="S16" s="127">
        <f t="shared" si="9"/>
        <v>0</v>
      </c>
      <c r="T16" s="127">
        <f t="shared" si="9"/>
        <v>0</v>
      </c>
      <c r="U16" s="127">
        <f>$C16-SUM(D16:T16)</f>
        <v>0</v>
      </c>
    </row>
    <row r="17" spans="1:21" x14ac:dyDescent="0.2">
      <c r="A17" s="229" t="s">
        <v>20</v>
      </c>
      <c r="B17" s="230" t="str">
        <f>VLOOKUP($A17,'Orçamento Sintético'!$A:$H,4,0)</f>
        <v>PERÍCIAS E VISTORIAS</v>
      </c>
      <c r="C17" s="128">
        <f>ROUND(C18/$U$1572,4)</f>
        <v>5.0000000000000001E-4</v>
      </c>
      <c r="D17" s="128">
        <f>ROUND(D18/$C18,4)</f>
        <v>0</v>
      </c>
      <c r="E17" s="128">
        <f>ROUND(E18/$C18,4)</f>
        <v>0</v>
      </c>
      <c r="F17" s="128">
        <f t="shared" ref="F17" si="10">ROUND(F18/$C18,4)</f>
        <v>0.25</v>
      </c>
      <c r="G17" s="128">
        <f t="shared" ref="G17" si="11">ROUND(G18/$C18,4)</f>
        <v>0.25</v>
      </c>
      <c r="H17" s="128">
        <f t="shared" ref="H17" si="12">ROUND(H18/$C18,4)</f>
        <v>0.25</v>
      </c>
      <c r="I17" s="128">
        <f t="shared" ref="I17" si="13">ROUND(I18/$C18,4)</f>
        <v>0.25</v>
      </c>
      <c r="J17" s="128">
        <f t="shared" ref="J17" si="14">ROUND(J18/$C18,4)</f>
        <v>0</v>
      </c>
      <c r="K17" s="128">
        <f t="shared" ref="K17" si="15">ROUND(K18/$C18,4)</f>
        <v>0</v>
      </c>
      <c r="L17" s="128">
        <f t="shared" ref="L17" si="16">ROUND(L18/$C18,4)</f>
        <v>0</v>
      </c>
      <c r="M17" s="128">
        <f t="shared" ref="M17" si="17">ROUND(M18/$C18,4)</f>
        <v>0</v>
      </c>
      <c r="N17" s="128">
        <f t="shared" ref="N17" si="18">ROUND(N18/$C18,4)</f>
        <v>0</v>
      </c>
      <c r="O17" s="128">
        <f t="shared" ref="O17" si="19">ROUND(O18/$C18,4)</f>
        <v>0</v>
      </c>
      <c r="P17" s="128">
        <f t="shared" ref="P17" si="20">ROUND(P18/$C18,4)</f>
        <v>0</v>
      </c>
      <c r="Q17" s="128">
        <f t="shared" ref="Q17" si="21">ROUND(Q18/$C18,4)</f>
        <v>0</v>
      </c>
      <c r="R17" s="128">
        <f t="shared" ref="R17" si="22">ROUND(R18/$C18,4)</f>
        <v>0</v>
      </c>
      <c r="S17" s="128">
        <f t="shared" ref="S17" si="23">ROUND(S18/$C18,4)</f>
        <v>0</v>
      </c>
      <c r="T17" s="128">
        <f t="shared" ref="T17" si="24">ROUND(T18/$C18,4)</f>
        <v>0</v>
      </c>
      <c r="U17" s="128">
        <f t="shared" ref="U17" si="25">ROUND(U18/$C18,4)</f>
        <v>0</v>
      </c>
    </row>
    <row r="18" spans="1:21" s="90" customFormat="1" x14ac:dyDescent="0.2">
      <c r="A18" s="229"/>
      <c r="B18" s="230"/>
      <c r="C18" s="129">
        <f>VLOOKUP($A17,'Orçamento Sintético'!$A:$H,8,0)</f>
        <v>6600</v>
      </c>
      <c r="D18" s="129">
        <f>D20</f>
        <v>0</v>
      </c>
      <c r="E18" s="129">
        <f>E20</f>
        <v>0</v>
      </c>
      <c r="F18" s="129">
        <f t="shared" ref="F18:U18" si="26">F20</f>
        <v>1650</v>
      </c>
      <c r="G18" s="129">
        <f t="shared" si="26"/>
        <v>1650</v>
      </c>
      <c r="H18" s="129">
        <f t="shared" si="26"/>
        <v>1650</v>
      </c>
      <c r="I18" s="129">
        <f t="shared" si="26"/>
        <v>1650</v>
      </c>
      <c r="J18" s="129">
        <f t="shared" si="26"/>
        <v>0</v>
      </c>
      <c r="K18" s="129">
        <f t="shared" si="26"/>
        <v>0</v>
      </c>
      <c r="L18" s="129">
        <f t="shared" si="26"/>
        <v>0</v>
      </c>
      <c r="M18" s="129">
        <f t="shared" si="26"/>
        <v>0</v>
      </c>
      <c r="N18" s="129">
        <f t="shared" si="26"/>
        <v>0</v>
      </c>
      <c r="O18" s="129">
        <f t="shared" si="26"/>
        <v>0</v>
      </c>
      <c r="P18" s="129">
        <f t="shared" si="26"/>
        <v>0</v>
      </c>
      <c r="Q18" s="129">
        <f t="shared" si="26"/>
        <v>0</v>
      </c>
      <c r="R18" s="129">
        <f t="shared" si="26"/>
        <v>0</v>
      </c>
      <c r="S18" s="129">
        <f t="shared" si="26"/>
        <v>0</v>
      </c>
      <c r="T18" s="129">
        <f t="shared" si="26"/>
        <v>0</v>
      </c>
      <c r="U18" s="129">
        <f t="shared" si="26"/>
        <v>0</v>
      </c>
    </row>
    <row r="19" spans="1:21" x14ac:dyDescent="0.2">
      <c r="A19" s="224" t="s">
        <v>22</v>
      </c>
      <c r="B19" s="222" t="str">
        <f>VLOOKUP($A19,'Orçamento Sintético'!$A:$H,4,0)</f>
        <v>Teste de arrancamento de argamassa (com 12 amostras) - determinação de resistência de aderência à tração</v>
      </c>
      <c r="C19" s="126">
        <f>ROUND(C20/$U$1572,4)</f>
        <v>5.0000000000000001E-4</v>
      </c>
      <c r="D19" s="126"/>
      <c r="E19" s="126"/>
      <c r="F19" s="126">
        <v>0.25</v>
      </c>
      <c r="G19" s="126">
        <v>0.25</v>
      </c>
      <c r="H19" s="126">
        <v>0.25</v>
      </c>
      <c r="I19" s="126">
        <v>0.25</v>
      </c>
      <c r="J19" s="126"/>
      <c r="K19" s="126"/>
      <c r="L19" s="126"/>
      <c r="M19" s="126"/>
      <c r="N19" s="126"/>
      <c r="O19" s="126"/>
      <c r="P19" s="126"/>
      <c r="Q19" s="126"/>
      <c r="R19" s="126"/>
      <c r="S19" s="126"/>
      <c r="T19" s="126"/>
      <c r="U19" s="126">
        <f t="shared" ref="U19" si="27">ROUND(U20/$C20,4)</f>
        <v>0</v>
      </c>
    </row>
    <row r="20" spans="1:21" s="90" customFormat="1" x14ac:dyDescent="0.2">
      <c r="A20" s="224"/>
      <c r="B20" s="223"/>
      <c r="C20" s="127">
        <f>VLOOKUP($A19,'Orçamento Sintético'!$A:$H,8,0)</f>
        <v>6600</v>
      </c>
      <c r="D20" s="127">
        <f>ROUND($C20*D19,2)</f>
        <v>0</v>
      </c>
      <c r="E20" s="127">
        <f>ROUND($C20*E19,2)</f>
        <v>0</v>
      </c>
      <c r="F20" s="127">
        <f>ROUND($C20*F19,2)</f>
        <v>1650</v>
      </c>
      <c r="G20" s="127">
        <f t="shared" ref="G20" si="28">ROUND($C20*G19,2)</f>
        <v>1650</v>
      </c>
      <c r="H20" s="127">
        <f t="shared" ref="H20" si="29">ROUND($C20*H19,2)</f>
        <v>1650</v>
      </c>
      <c r="I20" s="127">
        <f t="shared" ref="I20" si="30">ROUND($C20*I19,2)</f>
        <v>1650</v>
      </c>
      <c r="J20" s="127">
        <f t="shared" ref="J20" si="31">ROUND($C20*J19,2)</f>
        <v>0</v>
      </c>
      <c r="K20" s="127">
        <f t="shared" ref="K20" si="32">ROUND($C20*K19,2)</f>
        <v>0</v>
      </c>
      <c r="L20" s="127">
        <f t="shared" ref="L20" si="33">ROUND($C20*L19,2)</f>
        <v>0</v>
      </c>
      <c r="M20" s="127">
        <f t="shared" ref="M20" si="34">ROUND($C20*M19,2)</f>
        <v>0</v>
      </c>
      <c r="N20" s="127">
        <f t="shared" ref="N20" si="35">ROUND($C20*N19,2)</f>
        <v>0</v>
      </c>
      <c r="O20" s="127">
        <f t="shared" ref="O20" si="36">ROUND($C20*O19,2)</f>
        <v>0</v>
      </c>
      <c r="P20" s="127">
        <f t="shared" ref="P20" si="37">ROUND($C20*P19,2)</f>
        <v>0</v>
      </c>
      <c r="Q20" s="127">
        <f t="shared" ref="Q20" si="38">ROUND($C20*Q19,2)</f>
        <v>0</v>
      </c>
      <c r="R20" s="127">
        <f t="shared" ref="R20" si="39">ROUND($C20*R19,2)</f>
        <v>0</v>
      </c>
      <c r="S20" s="127">
        <f t="shared" ref="S20" si="40">ROUND($C20*S19,2)</f>
        <v>0</v>
      </c>
      <c r="T20" s="127">
        <f t="shared" ref="T20" si="41">ROUND($C20*T19,2)</f>
        <v>0</v>
      </c>
      <c r="U20" s="127">
        <f>$C20-SUM(D20:T20)</f>
        <v>0</v>
      </c>
    </row>
    <row r="21" spans="1:21" x14ac:dyDescent="0.2">
      <c r="A21" s="229" t="s">
        <v>26</v>
      </c>
      <c r="B21" s="230" t="str">
        <f>VLOOKUP($A21,'Orçamento Sintético'!$A:$H,4,0)</f>
        <v>TAXAS E EMOLUMENTOS</v>
      </c>
      <c r="C21" s="128">
        <f>ROUND(C22/$U$1572,4)</f>
        <v>2.0000000000000001E-4</v>
      </c>
      <c r="D21" s="128">
        <f>ROUND(D22/$C22,4)</f>
        <v>0.22750000000000001</v>
      </c>
      <c r="E21" s="128">
        <f>ROUND(E22/$C22,4)</f>
        <v>0</v>
      </c>
      <c r="F21" s="128">
        <f t="shared" ref="F21" si="42">ROUND(F22/$C22,4)</f>
        <v>0</v>
      </c>
      <c r="G21" s="128">
        <f t="shared" ref="G21" si="43">ROUND(G22/$C22,4)</f>
        <v>0</v>
      </c>
      <c r="H21" s="128">
        <f t="shared" ref="H21" si="44">ROUND(H22/$C22,4)</f>
        <v>0</v>
      </c>
      <c r="I21" s="128">
        <f t="shared" ref="I21" si="45">ROUND(I22/$C22,4)</f>
        <v>0</v>
      </c>
      <c r="J21" s="128">
        <f t="shared" ref="J21" si="46">ROUND(J22/$C22,4)</f>
        <v>0</v>
      </c>
      <c r="K21" s="128">
        <f t="shared" ref="K21" si="47">ROUND(K22/$C22,4)</f>
        <v>0</v>
      </c>
      <c r="L21" s="128">
        <f t="shared" ref="L21" si="48">ROUND(L22/$C22,4)</f>
        <v>0</v>
      </c>
      <c r="M21" s="128">
        <f t="shared" ref="M21" si="49">ROUND(M22/$C22,4)</f>
        <v>0</v>
      </c>
      <c r="N21" s="128">
        <f t="shared" ref="N21" si="50">ROUND(N22/$C22,4)</f>
        <v>0</v>
      </c>
      <c r="O21" s="128">
        <f t="shared" ref="O21" si="51">ROUND(O22/$C22,4)</f>
        <v>0</v>
      </c>
      <c r="P21" s="128">
        <f t="shared" ref="P21" si="52">ROUND(P22/$C22,4)</f>
        <v>0</v>
      </c>
      <c r="Q21" s="128">
        <f t="shared" ref="Q21" si="53">ROUND(Q22/$C22,4)</f>
        <v>0</v>
      </c>
      <c r="R21" s="128">
        <f t="shared" ref="R21" si="54">ROUND(R22/$C22,4)</f>
        <v>0</v>
      </c>
      <c r="S21" s="128">
        <f t="shared" ref="S21" si="55">ROUND(S22/$C22,4)</f>
        <v>0</v>
      </c>
      <c r="T21" s="128">
        <f t="shared" ref="T21" si="56">ROUND(T22/$C22,4)</f>
        <v>0</v>
      </c>
      <c r="U21" s="128">
        <f t="shared" ref="U21" si="57">ROUND(U22/$C22,4)</f>
        <v>0.77249999999999996</v>
      </c>
    </row>
    <row r="22" spans="1:21" s="90" customFormat="1" x14ac:dyDescent="0.2">
      <c r="A22" s="229"/>
      <c r="B22" s="230"/>
      <c r="C22" s="129">
        <f>VLOOKUP($A21,'Orçamento Sintético'!$A:$H,8,0)</f>
        <v>2589.06</v>
      </c>
      <c r="D22" s="129">
        <f>D24+D26+D28</f>
        <v>589.05999999999995</v>
      </c>
      <c r="E22" s="129">
        <f t="shared" ref="E22:U22" si="58">E24+E26+E28</f>
        <v>0</v>
      </c>
      <c r="F22" s="129">
        <f t="shared" si="58"/>
        <v>0</v>
      </c>
      <c r="G22" s="129">
        <f t="shared" si="58"/>
        <v>0</v>
      </c>
      <c r="H22" s="129">
        <f t="shared" si="58"/>
        <v>0</v>
      </c>
      <c r="I22" s="129">
        <f t="shared" si="58"/>
        <v>0</v>
      </c>
      <c r="J22" s="129">
        <f t="shared" si="58"/>
        <v>0</v>
      </c>
      <c r="K22" s="129">
        <f t="shared" si="58"/>
        <v>0</v>
      </c>
      <c r="L22" s="129">
        <f t="shared" si="58"/>
        <v>0</v>
      </c>
      <c r="M22" s="129">
        <f t="shared" si="58"/>
        <v>0</v>
      </c>
      <c r="N22" s="129">
        <f t="shared" si="58"/>
        <v>0</v>
      </c>
      <c r="O22" s="129">
        <f t="shared" si="58"/>
        <v>0</v>
      </c>
      <c r="P22" s="129">
        <f t="shared" si="58"/>
        <v>0</v>
      </c>
      <c r="Q22" s="129">
        <f t="shared" si="58"/>
        <v>0</v>
      </c>
      <c r="R22" s="129">
        <f t="shared" si="58"/>
        <v>0</v>
      </c>
      <c r="S22" s="129">
        <f t="shared" si="58"/>
        <v>0</v>
      </c>
      <c r="T22" s="129">
        <f t="shared" si="58"/>
        <v>0</v>
      </c>
      <c r="U22" s="129">
        <f t="shared" si="58"/>
        <v>2000</v>
      </c>
    </row>
    <row r="23" spans="1:21" x14ac:dyDescent="0.2">
      <c r="A23" s="224" t="s">
        <v>28</v>
      </c>
      <c r="B23" s="222" t="str">
        <f>VLOOKUP($A23,'Orçamento Sintético'!$A:$H,4,0)</f>
        <v>Anotação de Resposanbilidade Técnica (Faixa 3 - Tabela A - CONFEA)</v>
      </c>
      <c r="C23" s="126">
        <f>ROUND(C24/$U$1572,4)</f>
        <v>0</v>
      </c>
      <c r="D23" s="126">
        <v>1</v>
      </c>
      <c r="E23" s="126"/>
      <c r="F23" s="126"/>
      <c r="G23" s="126"/>
      <c r="H23" s="126"/>
      <c r="I23" s="126"/>
      <c r="J23" s="126"/>
      <c r="K23" s="126"/>
      <c r="L23" s="126"/>
      <c r="M23" s="126"/>
      <c r="N23" s="126"/>
      <c r="O23" s="126"/>
      <c r="P23" s="126"/>
      <c r="Q23" s="126"/>
      <c r="R23" s="126"/>
      <c r="S23" s="126"/>
      <c r="T23" s="126"/>
      <c r="U23" s="126">
        <f t="shared" ref="U23" si="59">ROUND(U24/$C24,4)</f>
        <v>0</v>
      </c>
    </row>
    <row r="24" spans="1:21" s="90" customFormat="1" x14ac:dyDescent="0.2">
      <c r="A24" s="224"/>
      <c r="B24" s="223"/>
      <c r="C24" s="127">
        <f>VLOOKUP($A23,'Orçamento Sintético'!$A:$H,8,0)</f>
        <v>233.94</v>
      </c>
      <c r="D24" s="127">
        <f>ROUND($C24*D23,2)</f>
        <v>233.94</v>
      </c>
      <c r="E24" s="127">
        <f>ROUND($C24*E23,2)</f>
        <v>0</v>
      </c>
      <c r="F24" s="127">
        <f>ROUND($C24*F23,2)</f>
        <v>0</v>
      </c>
      <c r="G24" s="127">
        <f t="shared" ref="G24" si="60">ROUND($C24*G23,2)</f>
        <v>0</v>
      </c>
      <c r="H24" s="127">
        <f t="shared" ref="H24" si="61">ROUND($C24*H23,2)</f>
        <v>0</v>
      </c>
      <c r="I24" s="127">
        <f t="shared" ref="I24" si="62">ROUND($C24*I23,2)</f>
        <v>0</v>
      </c>
      <c r="J24" s="127">
        <f t="shared" ref="J24" si="63">ROUND($C24*J23,2)</f>
        <v>0</v>
      </c>
      <c r="K24" s="127">
        <f t="shared" ref="K24" si="64">ROUND($C24*K23,2)</f>
        <v>0</v>
      </c>
      <c r="L24" s="127">
        <f t="shared" ref="L24" si="65">ROUND($C24*L23,2)</f>
        <v>0</v>
      </c>
      <c r="M24" s="127">
        <f t="shared" ref="M24" si="66">ROUND($C24*M23,2)</f>
        <v>0</v>
      </c>
      <c r="N24" s="127">
        <f t="shared" ref="N24" si="67">ROUND($C24*N23,2)</f>
        <v>0</v>
      </c>
      <c r="O24" s="127">
        <f t="shared" ref="O24" si="68">ROUND($C24*O23,2)</f>
        <v>0</v>
      </c>
      <c r="P24" s="127">
        <f t="shared" ref="P24" si="69">ROUND($C24*P23,2)</f>
        <v>0</v>
      </c>
      <c r="Q24" s="127">
        <f t="shared" ref="Q24" si="70">ROUND($C24*Q23,2)</f>
        <v>0</v>
      </c>
      <c r="R24" s="127">
        <f t="shared" ref="R24" si="71">ROUND($C24*R23,2)</f>
        <v>0</v>
      </c>
      <c r="S24" s="127">
        <f t="shared" ref="S24" si="72">ROUND($C24*S23,2)</f>
        <v>0</v>
      </c>
      <c r="T24" s="127">
        <f t="shared" ref="T24" si="73">ROUND($C24*T23,2)</f>
        <v>0</v>
      </c>
      <c r="U24" s="127">
        <f>$C24-SUM(D24:T24)</f>
        <v>0</v>
      </c>
    </row>
    <row r="25" spans="1:21" x14ac:dyDescent="0.2">
      <c r="A25" s="224" t="s">
        <v>31</v>
      </c>
      <c r="B25" s="222" t="str">
        <f>VLOOKUP($A25,'Orçamento Sintético'!$A:$H,4,0)</f>
        <v>Anotação de Responsabilidade Técnica (Faixa 1 - Tabela A - CONFEA)</v>
      </c>
      <c r="C25" s="126">
        <f>ROUND(C26/$U$1572,4)</f>
        <v>0</v>
      </c>
      <c r="D25" s="126">
        <v>1</v>
      </c>
      <c r="E25" s="126"/>
      <c r="F25" s="126"/>
      <c r="G25" s="126"/>
      <c r="H25" s="126"/>
      <c r="I25" s="126"/>
      <c r="J25" s="126"/>
      <c r="K25" s="126"/>
      <c r="L25" s="126"/>
      <c r="M25" s="126"/>
      <c r="N25" s="126"/>
      <c r="O25" s="126"/>
      <c r="P25" s="126"/>
      <c r="Q25" s="126"/>
      <c r="R25" s="126"/>
      <c r="S25" s="126"/>
      <c r="T25" s="126"/>
      <c r="U25" s="126">
        <f t="shared" ref="U25" si="74">ROUND(U26/$C26,4)</f>
        <v>0</v>
      </c>
    </row>
    <row r="26" spans="1:21" s="90" customFormat="1" x14ac:dyDescent="0.2">
      <c r="A26" s="224"/>
      <c r="B26" s="223"/>
      <c r="C26" s="127">
        <f>VLOOKUP($A25,'Orçamento Sintético'!$A:$H,8,0)</f>
        <v>355.12</v>
      </c>
      <c r="D26" s="127">
        <f>ROUND($C26*D25,2)</f>
        <v>355.12</v>
      </c>
      <c r="E26" s="127">
        <f>ROUND($C26*E25,2)</f>
        <v>0</v>
      </c>
      <c r="F26" s="127">
        <f>ROUND($C26*F25,2)</f>
        <v>0</v>
      </c>
      <c r="G26" s="127">
        <f t="shared" ref="G26" si="75">ROUND($C26*G25,2)</f>
        <v>0</v>
      </c>
      <c r="H26" s="127">
        <f t="shared" ref="H26" si="76">ROUND($C26*H25,2)</f>
        <v>0</v>
      </c>
      <c r="I26" s="127">
        <f t="shared" ref="I26" si="77">ROUND($C26*I25,2)</f>
        <v>0</v>
      </c>
      <c r="J26" s="127">
        <f t="shared" ref="J26" si="78">ROUND($C26*J25,2)</f>
        <v>0</v>
      </c>
      <c r="K26" s="127">
        <f t="shared" ref="K26" si="79">ROUND($C26*K25,2)</f>
        <v>0</v>
      </c>
      <c r="L26" s="127">
        <f t="shared" ref="L26" si="80">ROUND($C26*L25,2)</f>
        <v>0</v>
      </c>
      <c r="M26" s="127">
        <f t="shared" ref="M26" si="81">ROUND($C26*M25,2)</f>
        <v>0</v>
      </c>
      <c r="N26" s="127">
        <f t="shared" ref="N26" si="82">ROUND($C26*N25,2)</f>
        <v>0</v>
      </c>
      <c r="O26" s="127">
        <f t="shared" ref="O26" si="83">ROUND($C26*O25,2)</f>
        <v>0</v>
      </c>
      <c r="P26" s="127">
        <f t="shared" ref="P26" si="84">ROUND($C26*P25,2)</f>
        <v>0</v>
      </c>
      <c r="Q26" s="127">
        <f t="shared" ref="Q26" si="85">ROUND($C26*Q25,2)</f>
        <v>0</v>
      </c>
      <c r="R26" s="127">
        <f t="shared" ref="R26" si="86">ROUND($C26*R25,2)</f>
        <v>0</v>
      </c>
      <c r="S26" s="127">
        <f t="shared" ref="S26" si="87">ROUND($C26*S25,2)</f>
        <v>0</v>
      </c>
      <c r="T26" s="127">
        <f t="shared" ref="T26" si="88">ROUND($C26*T25,2)</f>
        <v>0</v>
      </c>
      <c r="U26" s="127">
        <f>$C26-SUM(D26:T26)</f>
        <v>0</v>
      </c>
    </row>
    <row r="27" spans="1:21" x14ac:dyDescent="0.2">
      <c r="A27" s="224" t="s">
        <v>34</v>
      </c>
      <c r="B27" s="222" t="str">
        <f>VLOOKUP($A27,'Orçamento Sintético'!$A:$H,4,0)</f>
        <v>Aprovações, despesas, taxas e emolumentos, habite-se</v>
      </c>
      <c r="C27" s="126">
        <f>ROUND(C28/$U$1572,4)</f>
        <v>2.0000000000000001E-4</v>
      </c>
      <c r="D27" s="126"/>
      <c r="E27" s="126"/>
      <c r="F27" s="126"/>
      <c r="G27" s="126"/>
      <c r="H27" s="126"/>
      <c r="I27" s="126"/>
      <c r="J27" s="126"/>
      <c r="K27" s="126"/>
      <c r="L27" s="126"/>
      <c r="M27" s="126"/>
      <c r="N27" s="126"/>
      <c r="O27" s="126"/>
      <c r="P27" s="126"/>
      <c r="Q27" s="126"/>
      <c r="R27" s="126"/>
      <c r="S27" s="126"/>
      <c r="T27" s="126"/>
      <c r="U27" s="126">
        <f t="shared" ref="U27" si="89">ROUND(U28/$C28,4)</f>
        <v>1</v>
      </c>
    </row>
    <row r="28" spans="1:21" s="90" customFormat="1" x14ac:dyDescent="0.2">
      <c r="A28" s="224"/>
      <c r="B28" s="223"/>
      <c r="C28" s="127">
        <f>VLOOKUP($A27,'Orçamento Sintético'!$A:$H,8,0)</f>
        <v>2000</v>
      </c>
      <c r="D28" s="127">
        <f>ROUND($C28*D27,2)</f>
        <v>0</v>
      </c>
      <c r="E28" s="127">
        <f>ROUND($C28*E27,2)</f>
        <v>0</v>
      </c>
      <c r="F28" s="127">
        <f>ROUND($C28*F27,2)</f>
        <v>0</v>
      </c>
      <c r="G28" s="127">
        <f t="shared" ref="G28" si="90">ROUND($C28*G27,2)</f>
        <v>0</v>
      </c>
      <c r="H28" s="127">
        <f t="shared" ref="H28" si="91">ROUND($C28*H27,2)</f>
        <v>0</v>
      </c>
      <c r="I28" s="127">
        <f t="shared" ref="I28" si="92">ROUND($C28*I27,2)</f>
        <v>0</v>
      </c>
      <c r="J28" s="127">
        <f t="shared" ref="J28" si="93">ROUND($C28*J27,2)</f>
        <v>0</v>
      </c>
      <c r="K28" s="127">
        <f t="shared" ref="K28" si="94">ROUND($C28*K27,2)</f>
        <v>0</v>
      </c>
      <c r="L28" s="127">
        <f t="shared" ref="L28" si="95">ROUND($C28*L27,2)</f>
        <v>0</v>
      </c>
      <c r="M28" s="127">
        <f t="shared" ref="M28" si="96">ROUND($C28*M27,2)</f>
        <v>0</v>
      </c>
      <c r="N28" s="127">
        <f t="shared" ref="N28" si="97">ROUND($C28*N27,2)</f>
        <v>0</v>
      </c>
      <c r="O28" s="127">
        <f t="shared" ref="O28" si="98">ROUND($C28*O27,2)</f>
        <v>0</v>
      </c>
      <c r="P28" s="127">
        <f t="shared" ref="P28" si="99">ROUND($C28*P27,2)</f>
        <v>0</v>
      </c>
      <c r="Q28" s="127">
        <f t="shared" ref="Q28" si="100">ROUND($C28*Q27,2)</f>
        <v>0</v>
      </c>
      <c r="R28" s="127">
        <f t="shared" ref="R28" si="101">ROUND($C28*R27,2)</f>
        <v>0</v>
      </c>
      <c r="S28" s="127">
        <f t="shared" ref="S28" si="102">ROUND($C28*S27,2)</f>
        <v>0</v>
      </c>
      <c r="T28" s="127">
        <f t="shared" ref="T28" si="103">ROUND($C28*T27,2)</f>
        <v>0</v>
      </c>
      <c r="U28" s="127">
        <f>$C28-SUM(D28:T28)</f>
        <v>2000</v>
      </c>
    </row>
    <row r="29" spans="1:21" x14ac:dyDescent="0.2">
      <c r="A29" s="232" t="s">
        <v>37</v>
      </c>
      <c r="B29" s="231" t="str">
        <f>VLOOKUP($A29,'Orçamento Sintético'!$A:$H,4,0)</f>
        <v>SERVIÇOS PRELIMINARES</v>
      </c>
      <c r="C29" s="122">
        <f>ROUND(C30/$U$1572,4)</f>
        <v>1.44E-2</v>
      </c>
      <c r="D29" s="123">
        <f>ROUND(D30/$C30,4)</f>
        <v>0.47449999999999998</v>
      </c>
      <c r="E29" s="123">
        <f t="shared" ref="E29" si="104">ROUND(E30/$C30,4)</f>
        <v>1.7999999999999999E-2</v>
      </c>
      <c r="F29" s="123">
        <f t="shared" ref="F29" si="105">ROUND(F30/$C30,4)</f>
        <v>1.9599999999999999E-2</v>
      </c>
      <c r="G29" s="123">
        <f t="shared" ref="G29" si="106">ROUND(G30/$C30,4)</f>
        <v>1.9599999999999999E-2</v>
      </c>
      <c r="H29" s="123">
        <f t="shared" ref="H29" si="107">ROUND(H30/$C30,4)</f>
        <v>1.9599999999999999E-2</v>
      </c>
      <c r="I29" s="123">
        <f t="shared" ref="I29" si="108">ROUND(I30/$C30,4)</f>
        <v>1.9599999999999999E-2</v>
      </c>
      <c r="J29" s="123">
        <f t="shared" ref="J29" si="109">ROUND(J30/$C30,4)</f>
        <v>8.6499999999999994E-2</v>
      </c>
      <c r="K29" s="123">
        <f t="shared" ref="K29" si="110">ROUND(K30/$C30,4)</f>
        <v>0.1056</v>
      </c>
      <c r="L29" s="123">
        <f t="shared" ref="L29" si="111">ROUND(L30/$C30,4)</f>
        <v>0.1429</v>
      </c>
      <c r="M29" s="123">
        <f t="shared" ref="M29" si="112">ROUND(M30/$C30,4)</f>
        <v>2.4299999999999999E-2</v>
      </c>
      <c r="N29" s="123">
        <f t="shared" ref="N29" si="113">ROUND(N30/$C30,4)</f>
        <v>2.4299999999999999E-2</v>
      </c>
      <c r="O29" s="123">
        <f t="shared" ref="O29" si="114">ROUND(O30/$C30,4)</f>
        <v>2.4299999999999999E-2</v>
      </c>
      <c r="P29" s="123">
        <f t="shared" ref="P29" si="115">ROUND(P30/$C30,4)</f>
        <v>5.1999999999999998E-3</v>
      </c>
      <c r="Q29" s="123">
        <f t="shared" ref="Q29" si="116">ROUND(Q30/$C30,4)</f>
        <v>5.1999999999999998E-3</v>
      </c>
      <c r="R29" s="123">
        <f t="shared" ref="R29" si="117">ROUND(R30/$C30,4)</f>
        <v>5.1999999999999998E-3</v>
      </c>
      <c r="S29" s="123">
        <f t="shared" ref="S29" si="118">ROUND(S30/$C30,4)</f>
        <v>5.1999999999999998E-3</v>
      </c>
      <c r="T29" s="123">
        <f t="shared" ref="T29" si="119">ROUND(T30/$C30,4)</f>
        <v>0</v>
      </c>
      <c r="U29" s="123">
        <f t="shared" ref="U29" si="120">ROUND(U30/$C30,4)</f>
        <v>0</v>
      </c>
    </row>
    <row r="30" spans="1:21" s="90" customFormat="1" x14ac:dyDescent="0.2">
      <c r="A30" s="232"/>
      <c r="B30" s="231"/>
      <c r="C30" s="124">
        <f>VLOOKUP($A29,'Orçamento Sintético'!$A:$H,8,0)</f>
        <v>180075.2</v>
      </c>
      <c r="D30" s="125">
        <f>D32+D70+D90+D94</f>
        <v>85449.02</v>
      </c>
      <c r="E30" s="125">
        <f t="shared" ref="E30:U30" si="121">E32+E70+E90+E94</f>
        <v>3246.75</v>
      </c>
      <c r="F30" s="125">
        <f t="shared" si="121"/>
        <v>3531.49</v>
      </c>
      <c r="G30" s="125">
        <f t="shared" si="121"/>
        <v>3531.49</v>
      </c>
      <c r="H30" s="125">
        <f t="shared" si="121"/>
        <v>3531.49</v>
      </c>
      <c r="I30" s="125">
        <f t="shared" si="121"/>
        <v>3531.49</v>
      </c>
      <c r="J30" s="125">
        <f t="shared" si="121"/>
        <v>15583.71</v>
      </c>
      <c r="K30" s="125">
        <f t="shared" si="121"/>
        <v>19021.849999999999</v>
      </c>
      <c r="L30" s="125">
        <f t="shared" si="121"/>
        <v>25741.329999999998</v>
      </c>
      <c r="M30" s="125">
        <f t="shared" si="121"/>
        <v>4379.87</v>
      </c>
      <c r="N30" s="125">
        <f t="shared" si="121"/>
        <v>4379.87</v>
      </c>
      <c r="O30" s="125">
        <f t="shared" si="121"/>
        <v>4379.87</v>
      </c>
      <c r="P30" s="125">
        <f t="shared" si="121"/>
        <v>941.73</v>
      </c>
      <c r="Q30" s="125">
        <f t="shared" si="121"/>
        <v>941.73</v>
      </c>
      <c r="R30" s="125">
        <f t="shared" si="121"/>
        <v>941.73</v>
      </c>
      <c r="S30" s="125">
        <f t="shared" si="121"/>
        <v>941.73</v>
      </c>
      <c r="T30" s="125">
        <f t="shared" si="121"/>
        <v>0</v>
      </c>
      <c r="U30" s="125">
        <f t="shared" si="121"/>
        <v>5.0000000006548362E-2</v>
      </c>
    </row>
    <row r="31" spans="1:21" x14ac:dyDescent="0.2">
      <c r="A31" s="229" t="s">
        <v>39</v>
      </c>
      <c r="B31" s="227" t="str">
        <f>VLOOKUP($A31,'Orçamento Sintético'!$A:$H,4,0)</f>
        <v>CANTEIRO DE OBRAS</v>
      </c>
      <c r="C31" s="128">
        <f>ROUND(C32/$U$1572,4)</f>
        <v>8.6999999999999994E-3</v>
      </c>
      <c r="D31" s="128">
        <f>ROUND(D32/$C32,4)</f>
        <v>0.59350000000000003</v>
      </c>
      <c r="E31" s="128">
        <f>ROUND(E32/$C32,4)</f>
        <v>0.03</v>
      </c>
      <c r="F31" s="128">
        <f t="shared" ref="F31" si="122">ROUND(F32/$C32,4)</f>
        <v>3.2599999999999997E-2</v>
      </c>
      <c r="G31" s="128">
        <f t="shared" ref="G31" si="123">ROUND(G32/$C32,4)</f>
        <v>3.2599999999999997E-2</v>
      </c>
      <c r="H31" s="128">
        <f t="shared" ref="H31" si="124">ROUND(H32/$C32,4)</f>
        <v>3.2599999999999997E-2</v>
      </c>
      <c r="I31" s="128">
        <f t="shared" ref="I31" si="125">ROUND(I32/$C32,4)</f>
        <v>3.2599999999999997E-2</v>
      </c>
      <c r="J31" s="128">
        <f t="shared" ref="J31" si="126">ROUND(J32/$C32,4)</f>
        <v>8.6999999999999994E-3</v>
      </c>
      <c r="K31" s="128">
        <f t="shared" ref="K31" si="127">ROUND(K32/$C32,4)</f>
        <v>4.0500000000000001E-2</v>
      </c>
      <c r="L31" s="128">
        <f t="shared" ref="L31" si="128">ROUND(L32/$C32,4)</f>
        <v>4.0500000000000001E-2</v>
      </c>
      <c r="M31" s="128">
        <f t="shared" ref="M31" si="129">ROUND(M32/$C32,4)</f>
        <v>4.0500000000000001E-2</v>
      </c>
      <c r="N31" s="128">
        <f t="shared" ref="N31" si="130">ROUND(N32/$C32,4)</f>
        <v>4.0500000000000001E-2</v>
      </c>
      <c r="O31" s="128">
        <f t="shared" ref="O31" si="131">ROUND(O32/$C32,4)</f>
        <v>4.0500000000000001E-2</v>
      </c>
      <c r="P31" s="128">
        <f t="shared" ref="P31" si="132">ROUND(P32/$C32,4)</f>
        <v>8.6999999999999994E-3</v>
      </c>
      <c r="Q31" s="128">
        <f t="shared" ref="Q31" si="133">ROUND(Q32/$C32,4)</f>
        <v>8.6999999999999994E-3</v>
      </c>
      <c r="R31" s="128">
        <f t="shared" ref="R31" si="134">ROUND(R32/$C32,4)</f>
        <v>8.6999999999999994E-3</v>
      </c>
      <c r="S31" s="128">
        <f t="shared" ref="S31" si="135">ROUND(S32/$C32,4)</f>
        <v>8.6999999999999994E-3</v>
      </c>
      <c r="T31" s="128">
        <f t="shared" ref="T31" si="136">ROUND(T32/$C32,4)</f>
        <v>0</v>
      </c>
      <c r="U31" s="128">
        <f t="shared" ref="U31" si="137">ROUND(U32/$C32,4)</f>
        <v>0</v>
      </c>
    </row>
    <row r="32" spans="1:21" s="90" customFormat="1" x14ac:dyDescent="0.2">
      <c r="A32" s="229"/>
      <c r="B32" s="228"/>
      <c r="C32" s="129">
        <f>VLOOKUP($A31,'Orçamento Sintético'!$A:$H,8,0)</f>
        <v>108200.82</v>
      </c>
      <c r="D32" s="129">
        <f>D34+D62</f>
        <v>64220.070000000007</v>
      </c>
      <c r="E32" s="129">
        <f t="shared" ref="E32:U32" si="138">E34+E62</f>
        <v>3246.75</v>
      </c>
      <c r="F32" s="129">
        <f t="shared" si="138"/>
        <v>3531.49</v>
      </c>
      <c r="G32" s="129">
        <f t="shared" si="138"/>
        <v>3531.49</v>
      </c>
      <c r="H32" s="129">
        <f t="shared" si="138"/>
        <v>3531.49</v>
      </c>
      <c r="I32" s="129">
        <f t="shared" si="138"/>
        <v>3531.49</v>
      </c>
      <c r="J32" s="129">
        <f t="shared" si="138"/>
        <v>941.73</v>
      </c>
      <c r="K32" s="129">
        <f t="shared" si="138"/>
        <v>4379.87</v>
      </c>
      <c r="L32" s="129">
        <f t="shared" si="138"/>
        <v>4379.87</v>
      </c>
      <c r="M32" s="129">
        <f t="shared" si="138"/>
        <v>4379.87</v>
      </c>
      <c r="N32" s="129">
        <f t="shared" si="138"/>
        <v>4379.87</v>
      </c>
      <c r="O32" s="129">
        <f t="shared" si="138"/>
        <v>4379.87</v>
      </c>
      <c r="P32" s="129">
        <f t="shared" si="138"/>
        <v>941.73</v>
      </c>
      <c r="Q32" s="129">
        <f t="shared" si="138"/>
        <v>941.73</v>
      </c>
      <c r="R32" s="129">
        <f t="shared" si="138"/>
        <v>941.73</v>
      </c>
      <c r="S32" s="129">
        <f t="shared" si="138"/>
        <v>941.73</v>
      </c>
      <c r="T32" s="129">
        <f t="shared" si="138"/>
        <v>0</v>
      </c>
      <c r="U32" s="129">
        <f t="shared" si="138"/>
        <v>4.0000000004511094E-2</v>
      </c>
    </row>
    <row r="33" spans="1:21" x14ac:dyDescent="0.2">
      <c r="A33" s="225" t="s">
        <v>41</v>
      </c>
      <c r="B33" s="226" t="str">
        <f>VLOOKUP($A33,'Orçamento Sintético'!$A:$H,4,0)</f>
        <v>Construções Provisórias</v>
      </c>
      <c r="C33" s="130">
        <f>ROUND(C34/$U$1572,4)</f>
        <v>6.8999999999999999E-3</v>
      </c>
      <c r="D33" s="131">
        <f t="shared" ref="D33:U33" si="139">ROUND(D34/$C34,4)</f>
        <v>0.72829999999999995</v>
      </c>
      <c r="E33" s="131">
        <f t="shared" si="139"/>
        <v>0</v>
      </c>
      <c r="F33" s="131">
        <f t="shared" si="139"/>
        <v>4.0800000000000003E-2</v>
      </c>
      <c r="G33" s="131">
        <f t="shared" si="139"/>
        <v>4.0800000000000003E-2</v>
      </c>
      <c r="H33" s="131">
        <f t="shared" si="139"/>
        <v>4.0800000000000003E-2</v>
      </c>
      <c r="I33" s="131">
        <f t="shared" si="139"/>
        <v>4.0800000000000003E-2</v>
      </c>
      <c r="J33" s="131">
        <f t="shared" si="139"/>
        <v>1.09E-2</v>
      </c>
      <c r="K33" s="131">
        <f t="shared" si="139"/>
        <v>1.09E-2</v>
      </c>
      <c r="L33" s="131">
        <f t="shared" si="139"/>
        <v>1.09E-2</v>
      </c>
      <c r="M33" s="131">
        <f t="shared" si="139"/>
        <v>1.09E-2</v>
      </c>
      <c r="N33" s="131">
        <f t="shared" si="139"/>
        <v>1.09E-2</v>
      </c>
      <c r="O33" s="131">
        <f t="shared" si="139"/>
        <v>1.09E-2</v>
      </c>
      <c r="P33" s="131">
        <f t="shared" si="139"/>
        <v>1.09E-2</v>
      </c>
      <c r="Q33" s="131">
        <f t="shared" si="139"/>
        <v>1.09E-2</v>
      </c>
      <c r="R33" s="131">
        <f t="shared" si="139"/>
        <v>1.09E-2</v>
      </c>
      <c r="S33" s="131">
        <f t="shared" si="139"/>
        <v>1.09E-2</v>
      </c>
      <c r="T33" s="131">
        <f t="shared" si="139"/>
        <v>0</v>
      </c>
      <c r="U33" s="131">
        <f t="shared" si="139"/>
        <v>0</v>
      </c>
    </row>
    <row r="34" spans="1:21" s="90" customFormat="1" x14ac:dyDescent="0.2">
      <c r="A34" s="225"/>
      <c r="B34" s="226"/>
      <c r="C34" s="132">
        <f>VLOOKUP($A33,'Orçamento Sintético'!$A:$H,8,0)</f>
        <v>86638.35</v>
      </c>
      <c r="D34" s="133">
        <f t="shared" ref="D34:U34" si="140">D36+D38+D40+D42+D44+D46+D48+D50+D52+D54+D56+D58+D60</f>
        <v>63095.070000000007</v>
      </c>
      <c r="E34" s="133">
        <f t="shared" si="140"/>
        <v>0</v>
      </c>
      <c r="F34" s="133">
        <f t="shared" si="140"/>
        <v>3531.49</v>
      </c>
      <c r="G34" s="133">
        <f t="shared" si="140"/>
        <v>3531.49</v>
      </c>
      <c r="H34" s="133">
        <f t="shared" si="140"/>
        <v>3531.49</v>
      </c>
      <c r="I34" s="133">
        <f t="shared" si="140"/>
        <v>3531.49</v>
      </c>
      <c r="J34" s="133">
        <f t="shared" si="140"/>
        <v>941.73</v>
      </c>
      <c r="K34" s="133">
        <f t="shared" si="140"/>
        <v>941.73</v>
      </c>
      <c r="L34" s="133">
        <f t="shared" si="140"/>
        <v>941.73</v>
      </c>
      <c r="M34" s="133">
        <f t="shared" si="140"/>
        <v>941.73</v>
      </c>
      <c r="N34" s="133">
        <f t="shared" si="140"/>
        <v>941.73</v>
      </c>
      <c r="O34" s="133">
        <f t="shared" si="140"/>
        <v>941.73</v>
      </c>
      <c r="P34" s="133">
        <f t="shared" si="140"/>
        <v>941.73</v>
      </c>
      <c r="Q34" s="133">
        <f t="shared" si="140"/>
        <v>941.73</v>
      </c>
      <c r="R34" s="133">
        <f t="shared" si="140"/>
        <v>941.73</v>
      </c>
      <c r="S34" s="133">
        <f t="shared" si="140"/>
        <v>941.73</v>
      </c>
      <c r="T34" s="133">
        <f t="shared" si="140"/>
        <v>0</v>
      </c>
      <c r="U34" s="133">
        <f t="shared" si="140"/>
        <v>2.0000000004074536E-2</v>
      </c>
    </row>
    <row r="35" spans="1:21" x14ac:dyDescent="0.2">
      <c r="A35" s="224" t="s">
        <v>43</v>
      </c>
      <c r="B35" s="222" t="str">
        <f>VLOOKUP($A35,'Orçamento Sintético'!$A:$H,4,0)</f>
        <v>Cópia SINAPI (98441) - Substituição de chapas de madeira compensada, espessura de 2,5cm</v>
      </c>
      <c r="C35" s="126">
        <f>ROUND(C36/$U$1572,4)</f>
        <v>1.2999999999999999E-3</v>
      </c>
      <c r="D35" s="126">
        <v>1</v>
      </c>
      <c r="E35" s="126"/>
      <c r="F35" s="126"/>
      <c r="G35" s="126"/>
      <c r="H35" s="126"/>
      <c r="I35" s="126"/>
      <c r="J35" s="126"/>
      <c r="K35" s="126"/>
      <c r="L35" s="126"/>
      <c r="M35" s="126"/>
      <c r="N35" s="126"/>
      <c r="O35" s="126"/>
      <c r="P35" s="126"/>
      <c r="Q35" s="126"/>
      <c r="R35" s="126"/>
      <c r="S35" s="126"/>
      <c r="T35" s="126"/>
      <c r="U35" s="126">
        <f t="shared" ref="U35" si="141">ROUND(U36/$C36,4)</f>
        <v>0</v>
      </c>
    </row>
    <row r="36" spans="1:21" s="90" customFormat="1" x14ac:dyDescent="0.2">
      <c r="A36" s="224"/>
      <c r="B36" s="223"/>
      <c r="C36" s="127">
        <f>VLOOKUP($A35,'Orçamento Sintético'!$A:$H,8,0)</f>
        <v>16430.400000000001</v>
      </c>
      <c r="D36" s="127">
        <f>ROUND($C36*D35,2)</f>
        <v>16430.400000000001</v>
      </c>
      <c r="E36" s="127">
        <f>ROUND($C36*E35,2)</f>
        <v>0</v>
      </c>
      <c r="F36" s="127">
        <f>ROUND($C36*F35,2)</f>
        <v>0</v>
      </c>
      <c r="G36" s="127">
        <f t="shared" ref="G36" si="142">ROUND($C36*G35,2)</f>
        <v>0</v>
      </c>
      <c r="H36" s="127">
        <f t="shared" ref="H36" si="143">ROUND($C36*H35,2)</f>
        <v>0</v>
      </c>
      <c r="I36" s="127">
        <f t="shared" ref="I36" si="144">ROUND($C36*I35,2)</f>
        <v>0</v>
      </c>
      <c r="J36" s="127">
        <f t="shared" ref="J36" si="145">ROUND($C36*J35,2)</f>
        <v>0</v>
      </c>
      <c r="K36" s="127">
        <f t="shared" ref="K36" si="146">ROUND($C36*K35,2)</f>
        <v>0</v>
      </c>
      <c r="L36" s="127">
        <f t="shared" ref="L36" si="147">ROUND($C36*L35,2)</f>
        <v>0</v>
      </c>
      <c r="M36" s="127">
        <f t="shared" ref="M36" si="148">ROUND($C36*M35,2)</f>
        <v>0</v>
      </c>
      <c r="N36" s="127">
        <f t="shared" ref="N36" si="149">ROUND($C36*N35,2)</f>
        <v>0</v>
      </c>
      <c r="O36" s="127">
        <f t="shared" ref="O36" si="150">ROUND($C36*O35,2)</f>
        <v>0</v>
      </c>
      <c r="P36" s="127">
        <f t="shared" ref="P36" si="151">ROUND($C36*P35,2)</f>
        <v>0</v>
      </c>
      <c r="Q36" s="127">
        <f t="shared" ref="Q36" si="152">ROUND($C36*Q35,2)</f>
        <v>0</v>
      </c>
      <c r="R36" s="127">
        <f t="shared" ref="R36" si="153">ROUND($C36*R35,2)</f>
        <v>0</v>
      </c>
      <c r="S36" s="127">
        <f t="shared" ref="S36" si="154">ROUND($C36*S35,2)</f>
        <v>0</v>
      </c>
      <c r="T36" s="127">
        <f t="shared" ref="T36" si="155">ROUND($C36*T35,2)</f>
        <v>0</v>
      </c>
      <c r="U36" s="127">
        <f>$C36-SUM(D36:T36)</f>
        <v>0</v>
      </c>
    </row>
    <row r="37" spans="1:21" x14ac:dyDescent="0.2">
      <c r="A37" s="224" t="s">
        <v>47</v>
      </c>
      <c r="B37" s="222" t="str">
        <f>VLOOKUP($A37,'Orçamento Sintético'!$A:$H,4,0)</f>
        <v>TAPUME COM COMPENSADO DE MADEIRA. AF_05/2018</v>
      </c>
      <c r="C37" s="126">
        <f>ROUND(C38/$U$1572,4)</f>
        <v>5.0000000000000001E-4</v>
      </c>
      <c r="D37" s="126">
        <v>1</v>
      </c>
      <c r="E37" s="126"/>
      <c r="F37" s="126"/>
      <c r="G37" s="126"/>
      <c r="H37" s="126"/>
      <c r="I37" s="126"/>
      <c r="J37" s="126"/>
      <c r="K37" s="126"/>
      <c r="L37" s="126"/>
      <c r="M37" s="126"/>
      <c r="N37" s="126"/>
      <c r="O37" s="126"/>
      <c r="P37" s="126"/>
      <c r="Q37" s="126"/>
      <c r="R37" s="126"/>
      <c r="S37" s="126"/>
      <c r="T37" s="126"/>
      <c r="U37" s="126">
        <f t="shared" ref="U37" si="156">ROUND(U38/$C38,4)</f>
        <v>0</v>
      </c>
    </row>
    <row r="38" spans="1:21" s="90" customFormat="1" x14ac:dyDescent="0.2">
      <c r="A38" s="224"/>
      <c r="B38" s="223"/>
      <c r="C38" s="127">
        <f>VLOOKUP($A37,'Orçamento Sintético'!$A:$H,8,0)</f>
        <v>6506.08</v>
      </c>
      <c r="D38" s="127">
        <f>ROUND($C38*D37,2)</f>
        <v>6506.08</v>
      </c>
      <c r="E38" s="127">
        <f>ROUND($C38*E37,2)</f>
        <v>0</v>
      </c>
      <c r="F38" s="127">
        <f>ROUND($C38*F37,2)</f>
        <v>0</v>
      </c>
      <c r="G38" s="127">
        <f t="shared" ref="G38" si="157">ROUND($C38*G37,2)</f>
        <v>0</v>
      </c>
      <c r="H38" s="127">
        <f t="shared" ref="H38" si="158">ROUND($C38*H37,2)</f>
        <v>0</v>
      </c>
      <c r="I38" s="127">
        <f t="shared" ref="I38" si="159">ROUND($C38*I37,2)</f>
        <v>0</v>
      </c>
      <c r="J38" s="127">
        <f t="shared" ref="J38" si="160">ROUND($C38*J37,2)</f>
        <v>0</v>
      </c>
      <c r="K38" s="127">
        <f t="shared" ref="K38" si="161">ROUND($C38*K37,2)</f>
        <v>0</v>
      </c>
      <c r="L38" s="127">
        <f t="shared" ref="L38" si="162">ROUND($C38*L37,2)</f>
        <v>0</v>
      </c>
      <c r="M38" s="127">
        <f t="shared" ref="M38" si="163">ROUND($C38*M37,2)</f>
        <v>0</v>
      </c>
      <c r="N38" s="127">
        <f t="shared" ref="N38" si="164">ROUND($C38*N37,2)</f>
        <v>0</v>
      </c>
      <c r="O38" s="127">
        <f t="shared" ref="O38" si="165">ROUND($C38*O37,2)</f>
        <v>0</v>
      </c>
      <c r="P38" s="127">
        <f t="shared" ref="P38" si="166">ROUND($C38*P37,2)</f>
        <v>0</v>
      </c>
      <c r="Q38" s="127">
        <f t="shared" ref="Q38" si="167">ROUND($C38*Q37,2)</f>
        <v>0</v>
      </c>
      <c r="R38" s="127">
        <f t="shared" ref="R38" si="168">ROUND($C38*R37,2)</f>
        <v>0</v>
      </c>
      <c r="S38" s="127">
        <f t="shared" ref="S38" si="169">ROUND($C38*S37,2)</f>
        <v>0</v>
      </c>
      <c r="T38" s="127">
        <f t="shared" ref="T38" si="170">ROUND($C38*T37,2)</f>
        <v>0</v>
      </c>
      <c r="U38" s="127">
        <f>$C38-SUM(D38:T38)</f>
        <v>0</v>
      </c>
    </row>
    <row r="39" spans="1:21" x14ac:dyDescent="0.2">
      <c r="A39" s="224" t="s">
        <v>51</v>
      </c>
      <c r="B39" s="222" t="str">
        <f>VLOOKUP($A39,'Orçamento Sintético'!$A:$H,4,0)</f>
        <v>APLICAÇÃO MANUAL DE PINTURA COM TINTA LÁTEX ACRÍLICA EM PAREDES, DUAS DEMÃOS. AF_06/2014</v>
      </c>
      <c r="C39" s="126">
        <f>ROUND(C40/$U$1572,4)</f>
        <v>6.9999999999999999E-4</v>
      </c>
      <c r="D39" s="126">
        <v>1</v>
      </c>
      <c r="E39" s="126"/>
      <c r="F39" s="126"/>
      <c r="G39" s="126"/>
      <c r="H39" s="126"/>
      <c r="I39" s="126"/>
      <c r="J39" s="126"/>
      <c r="K39" s="126"/>
      <c r="L39" s="126"/>
      <c r="M39" s="126"/>
      <c r="N39" s="126"/>
      <c r="O39" s="126"/>
      <c r="P39" s="126"/>
      <c r="Q39" s="126"/>
      <c r="R39" s="126"/>
      <c r="S39" s="126"/>
      <c r="T39" s="126"/>
      <c r="U39" s="126">
        <f t="shared" ref="U39" si="171">ROUND(U40/$C40,4)</f>
        <v>0</v>
      </c>
    </row>
    <row r="40" spans="1:21" s="90" customFormat="1" x14ac:dyDescent="0.2">
      <c r="A40" s="224"/>
      <c r="B40" s="223"/>
      <c r="C40" s="127">
        <f>VLOOKUP($A39,'Orçamento Sintético'!$A:$H,8,0)</f>
        <v>8344.1200000000008</v>
      </c>
      <c r="D40" s="127">
        <f>ROUND($C40*D39,2)</f>
        <v>8344.1200000000008</v>
      </c>
      <c r="E40" s="127">
        <f>ROUND($C40*E39,2)</f>
        <v>0</v>
      </c>
      <c r="F40" s="127">
        <f>ROUND($C40*F39,2)</f>
        <v>0</v>
      </c>
      <c r="G40" s="127">
        <f t="shared" ref="G40" si="172">ROUND($C40*G39,2)</f>
        <v>0</v>
      </c>
      <c r="H40" s="127">
        <f t="shared" ref="H40" si="173">ROUND($C40*H39,2)</f>
        <v>0</v>
      </c>
      <c r="I40" s="127">
        <f t="shared" ref="I40" si="174">ROUND($C40*I39,2)</f>
        <v>0</v>
      </c>
      <c r="J40" s="127">
        <f t="shared" ref="J40" si="175">ROUND($C40*J39,2)</f>
        <v>0</v>
      </c>
      <c r="K40" s="127">
        <f t="shared" ref="K40" si="176">ROUND($C40*K39,2)</f>
        <v>0</v>
      </c>
      <c r="L40" s="127">
        <f t="shared" ref="L40" si="177">ROUND($C40*L39,2)</f>
        <v>0</v>
      </c>
      <c r="M40" s="127">
        <f t="shared" ref="M40" si="178">ROUND($C40*M39,2)</f>
        <v>0</v>
      </c>
      <c r="N40" s="127">
        <f t="shared" ref="N40" si="179">ROUND($C40*N39,2)</f>
        <v>0</v>
      </c>
      <c r="O40" s="127">
        <f t="shared" ref="O40" si="180">ROUND($C40*O39,2)</f>
        <v>0</v>
      </c>
      <c r="P40" s="127">
        <f t="shared" ref="P40" si="181">ROUND($C40*P39,2)</f>
        <v>0</v>
      </c>
      <c r="Q40" s="127">
        <f t="shared" ref="Q40" si="182">ROUND($C40*Q39,2)</f>
        <v>0</v>
      </c>
      <c r="R40" s="127">
        <f t="shared" ref="R40" si="183">ROUND($C40*R39,2)</f>
        <v>0</v>
      </c>
      <c r="S40" s="127">
        <f t="shared" ref="S40" si="184">ROUND($C40*S39,2)</f>
        <v>0</v>
      </c>
      <c r="T40" s="127">
        <f t="shared" ref="T40" si="185">ROUND($C40*T39,2)</f>
        <v>0</v>
      </c>
      <c r="U40" s="127">
        <f>$C40-SUM(D40:T40)</f>
        <v>0</v>
      </c>
    </row>
    <row r="41" spans="1:21" x14ac:dyDescent="0.2">
      <c r="A41" s="224" t="s">
        <v>52</v>
      </c>
      <c r="B41" s="222" t="str">
        <f>VLOOKUP($A41,'Orçamento Sintético'!$A:$H,4,0)</f>
        <v>Revisão das instalações dos sanitários e vestiários</v>
      </c>
      <c r="C41" s="126">
        <f>ROUND(C42/$U$1572,4)</f>
        <v>0</v>
      </c>
      <c r="D41" s="126">
        <v>1</v>
      </c>
      <c r="E41" s="126"/>
      <c r="F41" s="126"/>
      <c r="G41" s="126"/>
      <c r="H41" s="126"/>
      <c r="I41" s="126"/>
      <c r="J41" s="126"/>
      <c r="K41" s="126"/>
      <c r="L41" s="126"/>
      <c r="M41" s="126"/>
      <c r="N41" s="126"/>
      <c r="O41" s="126"/>
      <c r="P41" s="126"/>
      <c r="Q41" s="126"/>
      <c r="R41" s="126"/>
      <c r="S41" s="126"/>
      <c r="T41" s="126"/>
      <c r="U41" s="126">
        <f t="shared" ref="U41" si="186">ROUND(U42/$C42,4)</f>
        <v>0</v>
      </c>
    </row>
    <row r="42" spans="1:21" s="90" customFormat="1" x14ac:dyDescent="0.2">
      <c r="A42" s="224"/>
      <c r="B42" s="223"/>
      <c r="C42" s="127">
        <f>VLOOKUP($A41,'Orçamento Sintético'!$A:$H,8,0)</f>
        <v>81.08</v>
      </c>
      <c r="D42" s="127">
        <f>ROUND($C42*D41,2)</f>
        <v>81.08</v>
      </c>
      <c r="E42" s="127">
        <f>ROUND($C42*E41,2)</f>
        <v>0</v>
      </c>
      <c r="F42" s="127">
        <f>ROUND($C42*F41,2)</f>
        <v>0</v>
      </c>
      <c r="G42" s="127">
        <f t="shared" ref="G42" si="187">ROUND($C42*G41,2)</f>
        <v>0</v>
      </c>
      <c r="H42" s="127">
        <f t="shared" ref="H42" si="188">ROUND($C42*H41,2)</f>
        <v>0</v>
      </c>
      <c r="I42" s="127">
        <f t="shared" ref="I42" si="189">ROUND($C42*I41,2)</f>
        <v>0</v>
      </c>
      <c r="J42" s="127">
        <f t="shared" ref="J42" si="190">ROUND($C42*J41,2)</f>
        <v>0</v>
      </c>
      <c r="K42" s="127">
        <f t="shared" ref="K42" si="191">ROUND($C42*K41,2)</f>
        <v>0</v>
      </c>
      <c r="L42" s="127">
        <f t="shared" ref="L42" si="192">ROUND($C42*L41,2)</f>
        <v>0</v>
      </c>
      <c r="M42" s="127">
        <f t="shared" ref="M42" si="193">ROUND($C42*M41,2)</f>
        <v>0</v>
      </c>
      <c r="N42" s="127">
        <f t="shared" ref="N42" si="194">ROUND($C42*N41,2)</f>
        <v>0</v>
      </c>
      <c r="O42" s="127">
        <f t="shared" ref="O42" si="195">ROUND($C42*O41,2)</f>
        <v>0</v>
      </c>
      <c r="P42" s="127">
        <f t="shared" ref="P42" si="196">ROUND($C42*P41,2)</f>
        <v>0</v>
      </c>
      <c r="Q42" s="127">
        <f t="shared" ref="Q42" si="197">ROUND($C42*Q41,2)</f>
        <v>0</v>
      </c>
      <c r="R42" s="127">
        <f t="shared" ref="R42" si="198">ROUND($C42*R41,2)</f>
        <v>0</v>
      </c>
      <c r="S42" s="127">
        <f t="shared" ref="S42" si="199">ROUND($C42*S41,2)</f>
        <v>0</v>
      </c>
      <c r="T42" s="127">
        <f t="shared" ref="T42" si="200">ROUND($C42*T41,2)</f>
        <v>0</v>
      </c>
      <c r="U42" s="127">
        <f>$C42-SUM(D42:T42)</f>
        <v>0</v>
      </c>
    </row>
    <row r="43" spans="1:21" x14ac:dyDescent="0.2">
      <c r="A43" s="224" t="s">
        <v>56</v>
      </c>
      <c r="B43" s="222" t="str">
        <f>VLOOKUP($A43,'Orçamento Sintético'!$A:$H,4,0)</f>
        <v>Copia da SINAPI (98458) - Construção de baias para depósito de areia e brita, h=1,20m</v>
      </c>
      <c r="C43" s="126">
        <f>ROUND(C44/$U$1572,4)</f>
        <v>4.0000000000000002E-4</v>
      </c>
      <c r="D43" s="126">
        <v>1</v>
      </c>
      <c r="E43" s="126"/>
      <c r="F43" s="126"/>
      <c r="G43" s="126"/>
      <c r="H43" s="126"/>
      <c r="I43" s="126"/>
      <c r="J43" s="126"/>
      <c r="K43" s="126"/>
      <c r="L43" s="126"/>
      <c r="M43" s="126"/>
      <c r="N43" s="126"/>
      <c r="O43" s="126"/>
      <c r="P43" s="126"/>
      <c r="Q43" s="126"/>
      <c r="R43" s="126"/>
      <c r="S43" s="126"/>
      <c r="T43" s="126"/>
      <c r="U43" s="126">
        <f t="shared" ref="U43" si="201">ROUND(U44/$C44,4)</f>
        <v>0</v>
      </c>
    </row>
    <row r="44" spans="1:21" s="90" customFormat="1" x14ac:dyDescent="0.2">
      <c r="A44" s="224"/>
      <c r="B44" s="223"/>
      <c r="C44" s="127">
        <f>VLOOKUP($A43,'Orçamento Sintético'!$A:$H,8,0)</f>
        <v>5513.4</v>
      </c>
      <c r="D44" s="127">
        <f>ROUND($C44*D43,2)</f>
        <v>5513.4</v>
      </c>
      <c r="E44" s="127">
        <f>ROUND($C44*E43,2)</f>
        <v>0</v>
      </c>
      <c r="F44" s="127">
        <f>ROUND($C44*F43,2)</f>
        <v>0</v>
      </c>
      <c r="G44" s="127">
        <f t="shared" ref="G44" si="202">ROUND($C44*G43,2)</f>
        <v>0</v>
      </c>
      <c r="H44" s="127">
        <f t="shared" ref="H44" si="203">ROUND($C44*H43,2)</f>
        <v>0</v>
      </c>
      <c r="I44" s="127">
        <f t="shared" ref="I44" si="204">ROUND($C44*I43,2)</f>
        <v>0</v>
      </c>
      <c r="J44" s="127">
        <f t="shared" ref="J44" si="205">ROUND($C44*J43,2)</f>
        <v>0</v>
      </c>
      <c r="K44" s="127">
        <f t="shared" ref="K44" si="206">ROUND($C44*K43,2)</f>
        <v>0</v>
      </c>
      <c r="L44" s="127">
        <f t="shared" ref="L44" si="207">ROUND($C44*L43,2)</f>
        <v>0</v>
      </c>
      <c r="M44" s="127">
        <f t="shared" ref="M44" si="208">ROUND($C44*M43,2)</f>
        <v>0</v>
      </c>
      <c r="N44" s="127">
        <f t="shared" ref="N44" si="209">ROUND($C44*N43,2)</f>
        <v>0</v>
      </c>
      <c r="O44" s="127">
        <f t="shared" ref="O44" si="210">ROUND($C44*O43,2)</f>
        <v>0</v>
      </c>
      <c r="P44" s="127">
        <f t="shared" ref="P44" si="211">ROUND($C44*P43,2)</f>
        <v>0</v>
      </c>
      <c r="Q44" s="127">
        <f t="shared" ref="Q44" si="212">ROUND($C44*Q43,2)</f>
        <v>0</v>
      </c>
      <c r="R44" s="127">
        <f t="shared" ref="R44" si="213">ROUND($C44*R43,2)</f>
        <v>0</v>
      </c>
      <c r="S44" s="127">
        <f t="shared" ref="S44" si="214">ROUND($C44*S43,2)</f>
        <v>0</v>
      </c>
      <c r="T44" s="127">
        <f t="shared" ref="T44" si="215">ROUND($C44*T43,2)</f>
        <v>0</v>
      </c>
      <c r="U44" s="127">
        <f>$C44-SUM(D44:T44)</f>
        <v>0</v>
      </c>
    </row>
    <row r="45" spans="1:21" x14ac:dyDescent="0.2">
      <c r="A45" s="224" t="s">
        <v>59</v>
      </c>
      <c r="B45" s="222" t="str">
        <f>VLOOKUP($A45,'Orçamento Sintético'!$A:$H,4,0)</f>
        <v>Copia da SINAPI (94213) - Substituição de telhas em aço galvanizado</v>
      </c>
      <c r="C45" s="126">
        <f>ROUND(C46/$U$1572,4)</f>
        <v>2.0000000000000001E-4</v>
      </c>
      <c r="D45" s="126">
        <v>1</v>
      </c>
      <c r="E45" s="126"/>
      <c r="F45" s="126"/>
      <c r="G45" s="126"/>
      <c r="H45" s="126"/>
      <c r="I45" s="126"/>
      <c r="J45" s="126"/>
      <c r="K45" s="126"/>
      <c r="L45" s="126"/>
      <c r="M45" s="126"/>
      <c r="N45" s="126"/>
      <c r="O45" s="126"/>
      <c r="P45" s="126"/>
      <c r="Q45" s="126"/>
      <c r="R45" s="126"/>
      <c r="S45" s="126"/>
      <c r="T45" s="126"/>
      <c r="U45" s="126">
        <f t="shared" ref="U45" si="216">ROUND(U46/$C46,4)</f>
        <v>0</v>
      </c>
    </row>
    <row r="46" spans="1:21" s="90" customFormat="1" x14ac:dyDescent="0.2">
      <c r="A46" s="224"/>
      <c r="B46" s="223"/>
      <c r="C46" s="127">
        <f>VLOOKUP($A45,'Orçamento Sintético'!$A:$H,8,0)</f>
        <v>2924.46</v>
      </c>
      <c r="D46" s="127">
        <f>ROUND($C46*D45,2)</f>
        <v>2924.46</v>
      </c>
      <c r="E46" s="127">
        <f>ROUND($C46*E45,2)</f>
        <v>0</v>
      </c>
      <c r="F46" s="127">
        <f>ROUND($C46*F45,2)</f>
        <v>0</v>
      </c>
      <c r="G46" s="127">
        <f t="shared" ref="G46" si="217">ROUND($C46*G45,2)</f>
        <v>0</v>
      </c>
      <c r="H46" s="127">
        <f t="shared" ref="H46" si="218">ROUND($C46*H45,2)</f>
        <v>0</v>
      </c>
      <c r="I46" s="127">
        <f t="shared" ref="I46" si="219">ROUND($C46*I45,2)</f>
        <v>0</v>
      </c>
      <c r="J46" s="127">
        <f t="shared" ref="J46" si="220">ROUND($C46*J45,2)</f>
        <v>0</v>
      </c>
      <c r="K46" s="127">
        <f t="shared" ref="K46" si="221">ROUND($C46*K45,2)</f>
        <v>0</v>
      </c>
      <c r="L46" s="127">
        <f t="shared" ref="L46" si="222">ROUND($C46*L45,2)</f>
        <v>0</v>
      </c>
      <c r="M46" s="127">
        <f t="shared" ref="M46" si="223">ROUND($C46*M45,2)</f>
        <v>0</v>
      </c>
      <c r="N46" s="127">
        <f t="shared" ref="N46" si="224">ROUND($C46*N45,2)</f>
        <v>0</v>
      </c>
      <c r="O46" s="127">
        <f t="shared" ref="O46" si="225">ROUND($C46*O45,2)</f>
        <v>0</v>
      </c>
      <c r="P46" s="127">
        <f t="shared" ref="P46" si="226">ROUND($C46*P45,2)</f>
        <v>0</v>
      </c>
      <c r="Q46" s="127">
        <f t="shared" ref="Q46" si="227">ROUND($C46*Q45,2)</f>
        <v>0</v>
      </c>
      <c r="R46" s="127">
        <f t="shared" ref="R46" si="228">ROUND($C46*R45,2)</f>
        <v>0</v>
      </c>
      <c r="S46" s="127">
        <f t="shared" ref="S46" si="229">ROUND($C46*S45,2)</f>
        <v>0</v>
      </c>
      <c r="T46" s="127">
        <f t="shared" ref="T46" si="230">ROUND($C46*T45,2)</f>
        <v>0</v>
      </c>
      <c r="U46" s="127">
        <f>$C46-SUM(D46:T46)</f>
        <v>0</v>
      </c>
    </row>
    <row r="47" spans="1:21" ht="14.25" customHeight="1" x14ac:dyDescent="0.2">
      <c r="A47" s="224" t="s">
        <v>62</v>
      </c>
      <c r="B47" s="222" t="str">
        <f>VLOOKUP($A47,'Orçamento Sintético'!$A:$H,4,0)</f>
        <v>PONTO DE CONSUMO TERMINAL DE ÁGUA FRIA (SUBRAMAL) COM TUBULAÇÃO DE PVC, DN 25 MM, INSTALADO EM RAMAL DE ÁGUA, INCLUSOS RASGO E CHUMBAMENTO EM ALVENARIA. AF_12/2014</v>
      </c>
      <c r="C47" s="126">
        <f>ROUND(C48/$U$1572,4)</f>
        <v>0</v>
      </c>
      <c r="D47" s="126">
        <v>1</v>
      </c>
      <c r="E47" s="126"/>
      <c r="F47" s="126"/>
      <c r="G47" s="126"/>
      <c r="H47" s="126"/>
      <c r="I47" s="126"/>
      <c r="J47" s="126"/>
      <c r="K47" s="126"/>
      <c r="L47" s="126"/>
      <c r="M47" s="126"/>
      <c r="N47" s="126"/>
      <c r="O47" s="126"/>
      <c r="P47" s="126"/>
      <c r="Q47" s="126"/>
      <c r="R47" s="126"/>
      <c r="S47" s="126"/>
      <c r="T47" s="126"/>
      <c r="U47" s="126">
        <f t="shared" ref="U47" si="231">ROUND(U48/$C48,4)</f>
        <v>0</v>
      </c>
    </row>
    <row r="48" spans="1:21" s="90" customFormat="1" x14ac:dyDescent="0.2">
      <c r="A48" s="224"/>
      <c r="B48" s="223"/>
      <c r="C48" s="127">
        <f>VLOOKUP($A47,'Orçamento Sintético'!$A:$H,8,0)</f>
        <v>375.54</v>
      </c>
      <c r="D48" s="127">
        <f>ROUND($C48*D47,2)</f>
        <v>375.54</v>
      </c>
      <c r="E48" s="127">
        <f>ROUND($C48*E47,2)</f>
        <v>0</v>
      </c>
      <c r="F48" s="127">
        <f>ROUND($C48*F47,2)</f>
        <v>0</v>
      </c>
      <c r="G48" s="127">
        <f t="shared" ref="G48" si="232">ROUND($C48*G47,2)</f>
        <v>0</v>
      </c>
      <c r="H48" s="127">
        <f t="shared" ref="H48" si="233">ROUND($C48*H47,2)</f>
        <v>0</v>
      </c>
      <c r="I48" s="127">
        <f t="shared" ref="I48" si="234">ROUND($C48*I47,2)</f>
        <v>0</v>
      </c>
      <c r="J48" s="127">
        <f t="shared" ref="J48" si="235">ROUND($C48*J47,2)</f>
        <v>0</v>
      </c>
      <c r="K48" s="127">
        <f t="shared" ref="K48" si="236">ROUND($C48*K47,2)</f>
        <v>0</v>
      </c>
      <c r="L48" s="127">
        <f t="shared" ref="L48" si="237">ROUND($C48*L47,2)</f>
        <v>0</v>
      </c>
      <c r="M48" s="127">
        <f t="shared" ref="M48" si="238">ROUND($C48*M47,2)</f>
        <v>0</v>
      </c>
      <c r="N48" s="127">
        <f t="shared" ref="N48" si="239">ROUND($C48*N47,2)</f>
        <v>0</v>
      </c>
      <c r="O48" s="127">
        <f t="shared" ref="O48" si="240">ROUND($C48*O47,2)</f>
        <v>0</v>
      </c>
      <c r="P48" s="127">
        <f t="shared" ref="P48" si="241">ROUND($C48*P47,2)</f>
        <v>0</v>
      </c>
      <c r="Q48" s="127">
        <f t="shared" ref="Q48" si="242">ROUND($C48*Q47,2)</f>
        <v>0</v>
      </c>
      <c r="R48" s="127">
        <f t="shared" ref="R48" si="243">ROUND($C48*R47,2)</f>
        <v>0</v>
      </c>
      <c r="S48" s="127">
        <f t="shared" ref="S48" si="244">ROUND($C48*S47,2)</f>
        <v>0</v>
      </c>
      <c r="T48" s="127">
        <f t="shared" ref="T48" si="245">ROUND($C48*T47,2)</f>
        <v>0</v>
      </c>
      <c r="U48" s="127">
        <f>$C48-SUM(D48:T48)</f>
        <v>0</v>
      </c>
    </row>
    <row r="49" spans="1:21" x14ac:dyDescent="0.2">
      <c r="A49" s="224" t="s">
        <v>66</v>
      </c>
      <c r="B49" s="222" t="str">
        <f>VLOOKUP($A49,'Orçamento Sintético'!$A:$H,4,0)</f>
        <v>Ponto de tomada para canteiro de obras</v>
      </c>
      <c r="C49" s="126">
        <f>ROUND(C50/$U$1572,4)</f>
        <v>2.9999999999999997E-4</v>
      </c>
      <c r="D49" s="126">
        <v>1</v>
      </c>
      <c r="E49" s="126"/>
      <c r="F49" s="126"/>
      <c r="G49" s="126"/>
      <c r="H49" s="126"/>
      <c r="I49" s="126"/>
      <c r="J49" s="126"/>
      <c r="K49" s="126"/>
      <c r="L49" s="126"/>
      <c r="M49" s="126"/>
      <c r="N49" s="126"/>
      <c r="O49" s="126"/>
      <c r="P49" s="126"/>
      <c r="Q49" s="126"/>
      <c r="R49" s="126"/>
      <c r="S49" s="126"/>
      <c r="T49" s="126"/>
      <c r="U49" s="126">
        <f t="shared" ref="U49" si="246">ROUND(U50/$C50,4)</f>
        <v>0</v>
      </c>
    </row>
    <row r="50" spans="1:21" s="90" customFormat="1" x14ac:dyDescent="0.2">
      <c r="A50" s="224"/>
      <c r="B50" s="223"/>
      <c r="C50" s="127">
        <f>VLOOKUP($A49,'Orçamento Sintético'!$A:$H,8,0)</f>
        <v>3634.8</v>
      </c>
      <c r="D50" s="127">
        <f>ROUND($C50*D49,2)</f>
        <v>3634.8</v>
      </c>
      <c r="E50" s="127">
        <f>ROUND($C50*E49,2)</f>
        <v>0</v>
      </c>
      <c r="F50" s="127">
        <f>ROUND($C50*F49,2)</f>
        <v>0</v>
      </c>
      <c r="G50" s="127">
        <f t="shared" ref="G50" si="247">ROUND($C50*G49,2)</f>
        <v>0</v>
      </c>
      <c r="H50" s="127">
        <f t="shared" ref="H50" si="248">ROUND($C50*H49,2)</f>
        <v>0</v>
      </c>
      <c r="I50" s="127">
        <f t="shared" ref="I50" si="249">ROUND($C50*I49,2)</f>
        <v>0</v>
      </c>
      <c r="J50" s="127">
        <f t="shared" ref="J50" si="250">ROUND($C50*J49,2)</f>
        <v>0</v>
      </c>
      <c r="K50" s="127">
        <f t="shared" ref="K50" si="251">ROUND($C50*K49,2)</f>
        <v>0</v>
      </c>
      <c r="L50" s="127">
        <f t="shared" ref="L50" si="252">ROUND($C50*L49,2)</f>
        <v>0</v>
      </c>
      <c r="M50" s="127">
        <f t="shared" ref="M50" si="253">ROUND($C50*M49,2)</f>
        <v>0</v>
      </c>
      <c r="N50" s="127">
        <f t="shared" ref="N50" si="254">ROUND($C50*N49,2)</f>
        <v>0</v>
      </c>
      <c r="O50" s="127">
        <f t="shared" ref="O50" si="255">ROUND($C50*O49,2)</f>
        <v>0</v>
      </c>
      <c r="P50" s="127">
        <f t="shared" ref="P50" si="256">ROUND($C50*P49,2)</f>
        <v>0</v>
      </c>
      <c r="Q50" s="127">
        <f t="shared" ref="Q50" si="257">ROUND($C50*Q49,2)</f>
        <v>0</v>
      </c>
      <c r="R50" s="127">
        <f t="shared" ref="R50" si="258">ROUND($C50*R49,2)</f>
        <v>0</v>
      </c>
      <c r="S50" s="127">
        <f t="shared" ref="S50" si="259">ROUND($C50*S49,2)</f>
        <v>0</v>
      </c>
      <c r="T50" s="127">
        <f t="shared" ref="T50" si="260">ROUND($C50*T49,2)</f>
        <v>0</v>
      </c>
      <c r="U50" s="127">
        <f>$C50-SUM(D50:T50)</f>
        <v>0</v>
      </c>
    </row>
    <row r="51" spans="1:21" x14ac:dyDescent="0.2">
      <c r="A51" s="224" t="s">
        <v>69</v>
      </c>
      <c r="B51" s="222" t="str">
        <f>VLOOKUP($A51,'Orçamento Sintético'!$A:$H,4,0)</f>
        <v>Ponto de luz para canteiro de obras</v>
      </c>
      <c r="C51" s="126">
        <f>ROUND(C52/$U$1572,4)</f>
        <v>1E-4</v>
      </c>
      <c r="D51" s="126">
        <v>1</v>
      </c>
      <c r="E51" s="126"/>
      <c r="F51" s="126"/>
      <c r="G51" s="126"/>
      <c r="H51" s="126"/>
      <c r="I51" s="126"/>
      <c r="J51" s="126"/>
      <c r="K51" s="126"/>
      <c r="L51" s="126"/>
      <c r="M51" s="126"/>
      <c r="N51" s="126"/>
      <c r="O51" s="126"/>
      <c r="P51" s="126"/>
      <c r="Q51" s="126"/>
      <c r="R51" s="126"/>
      <c r="S51" s="126"/>
      <c r="T51" s="126"/>
      <c r="U51" s="126">
        <f t="shared" ref="U51" si="261">ROUND(U52/$C52,4)</f>
        <v>0</v>
      </c>
    </row>
    <row r="52" spans="1:21" s="90" customFormat="1" x14ac:dyDescent="0.2">
      <c r="A52" s="224"/>
      <c r="B52" s="223"/>
      <c r="C52" s="127">
        <f>VLOOKUP($A51,'Orçamento Sintético'!$A:$H,8,0)</f>
        <v>1338.45</v>
      </c>
      <c r="D52" s="127">
        <f>ROUND($C52*D51,2)</f>
        <v>1338.45</v>
      </c>
      <c r="E52" s="127">
        <f>ROUND($C52*E51,2)</f>
        <v>0</v>
      </c>
      <c r="F52" s="127">
        <f>ROUND($C52*F51,2)</f>
        <v>0</v>
      </c>
      <c r="G52" s="127">
        <f t="shared" ref="G52" si="262">ROUND($C52*G51,2)</f>
        <v>0</v>
      </c>
      <c r="H52" s="127">
        <f t="shared" ref="H52" si="263">ROUND($C52*H51,2)</f>
        <v>0</v>
      </c>
      <c r="I52" s="127">
        <f t="shared" ref="I52" si="264">ROUND($C52*I51,2)</f>
        <v>0</v>
      </c>
      <c r="J52" s="127">
        <f t="shared" ref="J52" si="265">ROUND($C52*J51,2)</f>
        <v>0</v>
      </c>
      <c r="K52" s="127">
        <f t="shared" ref="K52" si="266">ROUND($C52*K51,2)</f>
        <v>0</v>
      </c>
      <c r="L52" s="127">
        <f t="shared" ref="L52" si="267">ROUND($C52*L51,2)</f>
        <v>0</v>
      </c>
      <c r="M52" s="127">
        <f t="shared" ref="M52" si="268">ROUND($C52*M51,2)</f>
        <v>0</v>
      </c>
      <c r="N52" s="127">
        <f t="shared" ref="N52" si="269">ROUND($C52*N51,2)</f>
        <v>0</v>
      </c>
      <c r="O52" s="127">
        <f t="shared" ref="O52" si="270">ROUND($C52*O51,2)</f>
        <v>0</v>
      </c>
      <c r="P52" s="127">
        <f t="shared" ref="P52" si="271">ROUND($C52*P51,2)</f>
        <v>0</v>
      </c>
      <c r="Q52" s="127">
        <f t="shared" ref="Q52" si="272">ROUND($C52*Q51,2)</f>
        <v>0</v>
      </c>
      <c r="R52" s="127">
        <f t="shared" ref="R52" si="273">ROUND($C52*R51,2)</f>
        <v>0</v>
      </c>
      <c r="S52" s="127">
        <f t="shared" ref="S52" si="274">ROUND($C52*S51,2)</f>
        <v>0</v>
      </c>
      <c r="T52" s="127">
        <f t="shared" ref="T52" si="275">ROUND($C52*T51,2)</f>
        <v>0</v>
      </c>
      <c r="U52" s="127">
        <f>$C52-SUM(D52:T52)</f>
        <v>0</v>
      </c>
    </row>
    <row r="53" spans="1:21" x14ac:dyDescent="0.2">
      <c r="A53" s="224" t="s">
        <v>72</v>
      </c>
      <c r="B53" s="222" t="str">
        <f>VLOOKUP($A53,'Orçamento Sintético'!$A:$H,4,0)</f>
        <v>Cópia SINAPI (73618) - Locação mensal de andaime metálico tipo fachadeiro, inclusive montagem</v>
      </c>
      <c r="C53" s="126">
        <f>ROUND(C54/$U$1572,4)</f>
        <v>1.9E-3</v>
      </c>
      <c r="D53" s="126"/>
      <c r="E53" s="126"/>
      <c r="F53" s="126">
        <v>0.15</v>
      </c>
      <c r="G53" s="126">
        <v>0.15</v>
      </c>
      <c r="H53" s="126">
        <v>0.15</v>
      </c>
      <c r="I53" s="126">
        <v>0.15</v>
      </c>
      <c r="J53" s="126">
        <v>0.04</v>
      </c>
      <c r="K53" s="126">
        <v>0.04</v>
      </c>
      <c r="L53" s="126">
        <v>0.04</v>
      </c>
      <c r="M53" s="126">
        <v>0.04</v>
      </c>
      <c r="N53" s="126">
        <v>0.04</v>
      </c>
      <c r="O53" s="126">
        <v>0.04</v>
      </c>
      <c r="P53" s="126">
        <v>0.04</v>
      </c>
      <c r="Q53" s="126">
        <v>0.04</v>
      </c>
      <c r="R53" s="126">
        <v>0.04</v>
      </c>
      <c r="S53" s="126">
        <v>0.04</v>
      </c>
      <c r="T53" s="126"/>
      <c r="U53" s="126">
        <f t="shared" ref="U53" si="276">ROUND(U54/$C54,4)</f>
        <v>0</v>
      </c>
    </row>
    <row r="54" spans="1:21" s="90" customFormat="1" x14ac:dyDescent="0.2">
      <c r="A54" s="224"/>
      <c r="B54" s="223"/>
      <c r="C54" s="127">
        <f>VLOOKUP($A53,'Orçamento Sintético'!$A:$H,8,0)</f>
        <v>23543.279999999999</v>
      </c>
      <c r="D54" s="127">
        <f>ROUND($C54*D53,2)</f>
        <v>0</v>
      </c>
      <c r="E54" s="127">
        <f>ROUND($C54*E53,2)</f>
        <v>0</v>
      </c>
      <c r="F54" s="127">
        <f>ROUND($C54*F53,2)</f>
        <v>3531.49</v>
      </c>
      <c r="G54" s="127">
        <f t="shared" ref="G54" si="277">ROUND($C54*G53,2)</f>
        <v>3531.49</v>
      </c>
      <c r="H54" s="127">
        <f t="shared" ref="H54" si="278">ROUND($C54*H53,2)</f>
        <v>3531.49</v>
      </c>
      <c r="I54" s="127">
        <f t="shared" ref="I54" si="279">ROUND($C54*I53,2)</f>
        <v>3531.49</v>
      </c>
      <c r="J54" s="127">
        <f t="shared" ref="J54" si="280">ROUND($C54*J53,2)</f>
        <v>941.73</v>
      </c>
      <c r="K54" s="127">
        <f t="shared" ref="K54" si="281">ROUND($C54*K53,2)</f>
        <v>941.73</v>
      </c>
      <c r="L54" s="127">
        <f t="shared" ref="L54" si="282">ROUND($C54*L53,2)</f>
        <v>941.73</v>
      </c>
      <c r="M54" s="127">
        <f t="shared" ref="M54" si="283">ROUND($C54*M53,2)</f>
        <v>941.73</v>
      </c>
      <c r="N54" s="127">
        <f t="shared" ref="N54" si="284">ROUND($C54*N53,2)</f>
        <v>941.73</v>
      </c>
      <c r="O54" s="127">
        <f t="shared" ref="O54" si="285">ROUND($C54*O53,2)</f>
        <v>941.73</v>
      </c>
      <c r="P54" s="127">
        <f t="shared" ref="P54" si="286">ROUND($C54*P53,2)</f>
        <v>941.73</v>
      </c>
      <c r="Q54" s="127">
        <f t="shared" ref="Q54" si="287">ROUND($C54*Q53,2)</f>
        <v>941.73</v>
      </c>
      <c r="R54" s="127">
        <f t="shared" ref="R54" si="288">ROUND($C54*R53,2)</f>
        <v>941.73</v>
      </c>
      <c r="S54" s="127">
        <f t="shared" ref="S54" si="289">ROUND($C54*S53,2)</f>
        <v>941.73</v>
      </c>
      <c r="T54" s="127">
        <f t="shared" ref="T54" si="290">ROUND($C54*T53,2)</f>
        <v>0</v>
      </c>
      <c r="U54" s="127">
        <f>$C54-SUM(D54:T54)</f>
        <v>2.0000000004074536E-2</v>
      </c>
    </row>
    <row r="55" spans="1:21" x14ac:dyDescent="0.2">
      <c r="A55" s="224" t="s">
        <v>75</v>
      </c>
      <c r="B55" s="222" t="str">
        <f>VLOOKUP($A55,'Orçamento Sintético'!$A:$H,4,0)</f>
        <v>ESTRUTURA DE MADEIRA PROVISÓRIA PARA SUPORTE DE CAIXA DÁGUA ELEVADA DE 3000 LITROS. AF_05/2018</v>
      </c>
      <c r="C55" s="126">
        <f>ROUND(C56/$U$1572,4)</f>
        <v>5.0000000000000001E-4</v>
      </c>
      <c r="D55" s="126">
        <v>1</v>
      </c>
      <c r="E55" s="126"/>
      <c r="F55" s="126"/>
      <c r="G55" s="126"/>
      <c r="H55" s="126"/>
      <c r="I55" s="126"/>
      <c r="J55" s="126"/>
      <c r="K55" s="126"/>
      <c r="L55" s="126"/>
      <c r="M55" s="126"/>
      <c r="N55" s="126"/>
      <c r="O55" s="126"/>
      <c r="P55" s="126"/>
      <c r="Q55" s="126"/>
      <c r="R55" s="126"/>
      <c r="S55" s="126"/>
      <c r="T55" s="126"/>
      <c r="U55" s="126">
        <f t="shared" ref="U55" si="291">ROUND(U56/$C56,4)</f>
        <v>0</v>
      </c>
    </row>
    <row r="56" spans="1:21" s="90" customFormat="1" x14ac:dyDescent="0.2">
      <c r="A56" s="224"/>
      <c r="B56" s="223"/>
      <c r="C56" s="127">
        <f>VLOOKUP($A55,'Orçamento Sintético'!$A:$H,8,0)</f>
        <v>6051.78</v>
      </c>
      <c r="D56" s="127">
        <f>ROUND($C56*D55,2)</f>
        <v>6051.78</v>
      </c>
      <c r="E56" s="127">
        <f>ROUND($C56*E55,2)</f>
        <v>0</v>
      </c>
      <c r="F56" s="127">
        <f>ROUND($C56*F55,2)</f>
        <v>0</v>
      </c>
      <c r="G56" s="127">
        <f t="shared" ref="G56" si="292">ROUND($C56*G55,2)</f>
        <v>0</v>
      </c>
      <c r="H56" s="127">
        <f t="shared" ref="H56" si="293">ROUND($C56*H55,2)</f>
        <v>0</v>
      </c>
      <c r="I56" s="127">
        <f t="shared" ref="I56" si="294">ROUND($C56*I55,2)</f>
        <v>0</v>
      </c>
      <c r="J56" s="127">
        <f t="shared" ref="J56" si="295">ROUND($C56*J55,2)</f>
        <v>0</v>
      </c>
      <c r="K56" s="127">
        <f t="shared" ref="K56" si="296">ROUND($C56*K55,2)</f>
        <v>0</v>
      </c>
      <c r="L56" s="127">
        <f t="shared" ref="L56" si="297">ROUND($C56*L55,2)</f>
        <v>0</v>
      </c>
      <c r="M56" s="127">
        <f t="shared" ref="M56" si="298">ROUND($C56*M55,2)</f>
        <v>0</v>
      </c>
      <c r="N56" s="127">
        <f t="shared" ref="N56" si="299">ROUND($C56*N55,2)</f>
        <v>0</v>
      </c>
      <c r="O56" s="127">
        <f t="shared" ref="O56" si="300">ROUND($C56*O55,2)</f>
        <v>0</v>
      </c>
      <c r="P56" s="127">
        <f t="shared" ref="P56" si="301">ROUND($C56*P55,2)</f>
        <v>0</v>
      </c>
      <c r="Q56" s="127">
        <f t="shared" ref="Q56" si="302">ROUND($C56*Q55,2)</f>
        <v>0</v>
      </c>
      <c r="R56" s="127">
        <f t="shared" ref="R56" si="303">ROUND($C56*R55,2)</f>
        <v>0</v>
      </c>
      <c r="S56" s="127">
        <f t="shared" ref="S56" si="304">ROUND($C56*S55,2)</f>
        <v>0</v>
      </c>
      <c r="T56" s="127">
        <f t="shared" ref="T56" si="305">ROUND($C56*T55,2)</f>
        <v>0</v>
      </c>
      <c r="U56" s="127">
        <f>$C56-SUM(D56:T56)</f>
        <v>0</v>
      </c>
    </row>
    <row r="57" spans="1:21" x14ac:dyDescent="0.2">
      <c r="A57" s="224" t="s">
        <v>78</v>
      </c>
      <c r="B57" s="222" t="str">
        <f>VLOOKUP($A57,'Orçamento Sintético'!$A:$H,4,0)</f>
        <v>Copia da SINAPI (98458) - Recuperação do abrigo de betoneira e cimento existente</v>
      </c>
      <c r="C57" s="126">
        <f>ROUND(C58/$U$1572,4)</f>
        <v>8.9999999999999998E-4</v>
      </c>
      <c r="D57" s="126">
        <v>1</v>
      </c>
      <c r="E57" s="126"/>
      <c r="F57" s="126"/>
      <c r="G57" s="126"/>
      <c r="H57" s="126"/>
      <c r="I57" s="126"/>
      <c r="J57" s="126"/>
      <c r="K57" s="126"/>
      <c r="L57" s="126"/>
      <c r="M57" s="126"/>
      <c r="N57" s="126"/>
      <c r="O57" s="126"/>
      <c r="P57" s="126"/>
      <c r="Q57" s="126"/>
      <c r="R57" s="126"/>
      <c r="S57" s="126"/>
      <c r="T57" s="126"/>
      <c r="U57" s="126">
        <f t="shared" ref="U57" si="306">ROUND(U58/$C58,4)</f>
        <v>0</v>
      </c>
    </row>
    <row r="58" spans="1:21" s="90" customFormat="1" x14ac:dyDescent="0.2">
      <c r="A58" s="224"/>
      <c r="B58" s="223"/>
      <c r="C58" s="127">
        <f>VLOOKUP($A57,'Orçamento Sintético'!$A:$H,8,0)</f>
        <v>11514.01</v>
      </c>
      <c r="D58" s="127">
        <f>ROUND($C58*D57,2)</f>
        <v>11514.01</v>
      </c>
      <c r="E58" s="127">
        <f>ROUND($C58*E57,2)</f>
        <v>0</v>
      </c>
      <c r="F58" s="127">
        <f>ROUND($C58*F57,2)</f>
        <v>0</v>
      </c>
      <c r="G58" s="127">
        <f t="shared" ref="G58" si="307">ROUND($C58*G57,2)</f>
        <v>0</v>
      </c>
      <c r="H58" s="127">
        <f t="shared" ref="H58" si="308">ROUND($C58*H57,2)</f>
        <v>0</v>
      </c>
      <c r="I58" s="127">
        <f t="shared" ref="I58" si="309">ROUND($C58*I57,2)</f>
        <v>0</v>
      </c>
      <c r="J58" s="127">
        <f t="shared" ref="J58" si="310">ROUND($C58*J57,2)</f>
        <v>0</v>
      </c>
      <c r="K58" s="127">
        <f t="shared" ref="K58" si="311">ROUND($C58*K57,2)</f>
        <v>0</v>
      </c>
      <c r="L58" s="127">
        <f t="shared" ref="L58" si="312">ROUND($C58*L57,2)</f>
        <v>0</v>
      </c>
      <c r="M58" s="127">
        <f t="shared" ref="M58" si="313">ROUND($C58*M57,2)</f>
        <v>0</v>
      </c>
      <c r="N58" s="127">
        <f t="shared" ref="N58" si="314">ROUND($C58*N57,2)</f>
        <v>0</v>
      </c>
      <c r="O58" s="127">
        <f t="shared" ref="O58" si="315">ROUND($C58*O57,2)</f>
        <v>0</v>
      </c>
      <c r="P58" s="127">
        <f t="shared" ref="P58" si="316">ROUND($C58*P57,2)</f>
        <v>0</v>
      </c>
      <c r="Q58" s="127">
        <f t="shared" ref="Q58" si="317">ROUND($C58*Q57,2)</f>
        <v>0</v>
      </c>
      <c r="R58" s="127">
        <f t="shared" ref="R58" si="318">ROUND($C58*R57,2)</f>
        <v>0</v>
      </c>
      <c r="S58" s="127">
        <f t="shared" ref="S58" si="319">ROUND($C58*S57,2)</f>
        <v>0</v>
      </c>
      <c r="T58" s="127">
        <f t="shared" ref="T58" si="320">ROUND($C58*T57,2)</f>
        <v>0</v>
      </c>
      <c r="U58" s="127">
        <f>$C58-SUM(D58:T58)</f>
        <v>0</v>
      </c>
    </row>
    <row r="59" spans="1:21" x14ac:dyDescent="0.2">
      <c r="A59" s="224" t="s">
        <v>81</v>
      </c>
      <c r="B59" s="222" t="str">
        <f>VLOOKUP($A59,'Orçamento Sintético'!$A:$H,4,0)</f>
        <v>CHUVEIRO ELÉTRICO COMUM CORPO PLÁSTICO, TIPO DUCHA  FORNECIMENTO E INSTALAÇÃO. AF_01/2020</v>
      </c>
      <c r="C59" s="126">
        <f>ROUND(C60/$U$1572,4)</f>
        <v>0</v>
      </c>
      <c r="D59" s="126">
        <v>1</v>
      </c>
      <c r="E59" s="126"/>
      <c r="F59" s="126"/>
      <c r="G59" s="126"/>
      <c r="H59" s="126"/>
      <c r="I59" s="126"/>
      <c r="J59" s="126"/>
      <c r="K59" s="126"/>
      <c r="L59" s="126"/>
      <c r="M59" s="126"/>
      <c r="N59" s="126"/>
      <c r="O59" s="126"/>
      <c r="P59" s="126"/>
      <c r="Q59" s="126"/>
      <c r="R59" s="126"/>
      <c r="S59" s="126"/>
      <c r="T59" s="126"/>
      <c r="U59" s="126">
        <f t="shared" ref="U59" si="321">ROUND(U60/$C60,4)</f>
        <v>0</v>
      </c>
    </row>
    <row r="60" spans="1:21" s="90" customFormat="1" x14ac:dyDescent="0.2">
      <c r="A60" s="224"/>
      <c r="B60" s="223"/>
      <c r="C60" s="127">
        <f>VLOOKUP($A59,'Orçamento Sintético'!$A:$H,8,0)</f>
        <v>380.95</v>
      </c>
      <c r="D60" s="127">
        <f>ROUND($C60*D59,2)</f>
        <v>380.95</v>
      </c>
      <c r="E60" s="127">
        <f>ROUND($C60*E59,2)</f>
        <v>0</v>
      </c>
      <c r="F60" s="127">
        <f>ROUND($C60*F59,2)</f>
        <v>0</v>
      </c>
      <c r="G60" s="127">
        <f t="shared" ref="G60" si="322">ROUND($C60*G59,2)</f>
        <v>0</v>
      </c>
      <c r="H60" s="127">
        <f t="shared" ref="H60" si="323">ROUND($C60*H59,2)</f>
        <v>0</v>
      </c>
      <c r="I60" s="127">
        <f t="shared" ref="I60" si="324">ROUND($C60*I59,2)</f>
        <v>0</v>
      </c>
      <c r="J60" s="127">
        <f t="shared" ref="J60" si="325">ROUND($C60*J59,2)</f>
        <v>0</v>
      </c>
      <c r="K60" s="127">
        <f t="shared" ref="K60" si="326">ROUND($C60*K59,2)</f>
        <v>0</v>
      </c>
      <c r="L60" s="127">
        <f t="shared" ref="L60" si="327">ROUND($C60*L59,2)</f>
        <v>0</v>
      </c>
      <c r="M60" s="127">
        <f t="shared" ref="M60" si="328">ROUND($C60*M59,2)</f>
        <v>0</v>
      </c>
      <c r="N60" s="127">
        <f t="shared" ref="N60" si="329">ROUND($C60*N59,2)</f>
        <v>0</v>
      </c>
      <c r="O60" s="127">
        <f t="shared" ref="O60" si="330">ROUND($C60*O59,2)</f>
        <v>0</v>
      </c>
      <c r="P60" s="127">
        <f t="shared" ref="P60" si="331">ROUND($C60*P59,2)</f>
        <v>0</v>
      </c>
      <c r="Q60" s="127">
        <f t="shared" ref="Q60" si="332">ROUND($C60*Q59,2)</f>
        <v>0</v>
      </c>
      <c r="R60" s="127">
        <f t="shared" ref="R60" si="333">ROUND($C60*R59,2)</f>
        <v>0</v>
      </c>
      <c r="S60" s="127">
        <f t="shared" ref="S60" si="334">ROUND($C60*S59,2)</f>
        <v>0</v>
      </c>
      <c r="T60" s="127">
        <f t="shared" ref="T60" si="335">ROUND($C60*T59,2)</f>
        <v>0</v>
      </c>
      <c r="U60" s="127">
        <f>$C60-SUM(D60:T60)</f>
        <v>0</v>
      </c>
    </row>
    <row r="61" spans="1:21" x14ac:dyDescent="0.2">
      <c r="A61" s="225" t="s">
        <v>84</v>
      </c>
      <c r="B61" s="226" t="str">
        <f>VLOOKUP($A61,'Orçamento Sintético'!$A:$H,4,0)</f>
        <v>Proteção e Sinalização</v>
      </c>
      <c r="C61" s="130">
        <f>ROUND(C62/$U$1572,4)</f>
        <v>1.6999999999999999E-3</v>
      </c>
      <c r="D61" s="131">
        <f>ROUND(D62/$C62,4)</f>
        <v>5.2200000000000003E-2</v>
      </c>
      <c r="E61" s="131">
        <f t="shared" ref="E61:U61" si="336">ROUND(E62/$C62,4)</f>
        <v>0.15060000000000001</v>
      </c>
      <c r="F61" s="131">
        <f t="shared" si="336"/>
        <v>0</v>
      </c>
      <c r="G61" s="131">
        <f t="shared" si="336"/>
        <v>0</v>
      </c>
      <c r="H61" s="131">
        <f t="shared" si="336"/>
        <v>0</v>
      </c>
      <c r="I61" s="131">
        <f t="shared" si="336"/>
        <v>0</v>
      </c>
      <c r="J61" s="131">
        <f t="shared" si="336"/>
        <v>0</v>
      </c>
      <c r="K61" s="131">
        <f t="shared" si="336"/>
        <v>0.1595</v>
      </c>
      <c r="L61" s="131">
        <f t="shared" si="336"/>
        <v>0.1595</v>
      </c>
      <c r="M61" s="131">
        <f t="shared" si="336"/>
        <v>0.1595</v>
      </c>
      <c r="N61" s="131">
        <f t="shared" si="336"/>
        <v>0.1595</v>
      </c>
      <c r="O61" s="131">
        <f t="shared" si="336"/>
        <v>0.1595</v>
      </c>
      <c r="P61" s="131">
        <f t="shared" si="336"/>
        <v>0</v>
      </c>
      <c r="Q61" s="131">
        <f t="shared" si="336"/>
        <v>0</v>
      </c>
      <c r="R61" s="131">
        <f t="shared" si="336"/>
        <v>0</v>
      </c>
      <c r="S61" s="131">
        <f t="shared" si="336"/>
        <v>0</v>
      </c>
      <c r="T61" s="131">
        <f t="shared" si="336"/>
        <v>0</v>
      </c>
      <c r="U61" s="131">
        <f t="shared" si="336"/>
        <v>0</v>
      </c>
    </row>
    <row r="62" spans="1:21" s="90" customFormat="1" x14ac:dyDescent="0.2">
      <c r="A62" s="225"/>
      <c r="B62" s="226"/>
      <c r="C62" s="132">
        <f>VLOOKUP($A61,'Orçamento Sintético'!$A:$H,8,0)</f>
        <v>21562.47</v>
      </c>
      <c r="D62" s="133">
        <f>D64+D66+D68</f>
        <v>1125</v>
      </c>
      <c r="E62" s="133">
        <f t="shared" ref="E62:U62" si="337">E64+E66+E68</f>
        <v>3246.75</v>
      </c>
      <c r="F62" s="133">
        <f t="shared" si="337"/>
        <v>0</v>
      </c>
      <c r="G62" s="133">
        <f t="shared" si="337"/>
        <v>0</v>
      </c>
      <c r="H62" s="133">
        <f t="shared" si="337"/>
        <v>0</v>
      </c>
      <c r="I62" s="133">
        <f t="shared" si="337"/>
        <v>0</v>
      </c>
      <c r="J62" s="133">
        <f t="shared" si="337"/>
        <v>0</v>
      </c>
      <c r="K62" s="133">
        <f t="shared" si="337"/>
        <v>3438.14</v>
      </c>
      <c r="L62" s="133">
        <f t="shared" si="337"/>
        <v>3438.14</v>
      </c>
      <c r="M62" s="133">
        <f t="shared" si="337"/>
        <v>3438.14</v>
      </c>
      <c r="N62" s="133">
        <f t="shared" si="337"/>
        <v>3438.14</v>
      </c>
      <c r="O62" s="133">
        <f t="shared" si="337"/>
        <v>3438.14</v>
      </c>
      <c r="P62" s="133">
        <f t="shared" si="337"/>
        <v>0</v>
      </c>
      <c r="Q62" s="133">
        <f t="shared" si="337"/>
        <v>0</v>
      </c>
      <c r="R62" s="133">
        <f t="shared" si="337"/>
        <v>0</v>
      </c>
      <c r="S62" s="133">
        <f t="shared" si="337"/>
        <v>0</v>
      </c>
      <c r="T62" s="133">
        <f t="shared" si="337"/>
        <v>0</v>
      </c>
      <c r="U62" s="133">
        <f t="shared" si="337"/>
        <v>2.0000000000436557E-2</v>
      </c>
    </row>
    <row r="63" spans="1:21" x14ac:dyDescent="0.2">
      <c r="A63" s="224" t="s">
        <v>86</v>
      </c>
      <c r="B63" s="222" t="str">
        <f>VLOOKUP($A63,'Orçamento Sintético'!$A:$H,4,0)</f>
        <v>PLACA DE OBRA (PARA CONSTRUCAO CIVIL) EM CHAPA GALVANIZADA *N. 22*, ADESIVADA, DE *2,0 X 1,125* M</v>
      </c>
      <c r="C63" s="126">
        <f>ROUND(C64/$U$1572,4)</f>
        <v>1E-4</v>
      </c>
      <c r="D63" s="126">
        <v>1</v>
      </c>
      <c r="E63" s="126"/>
      <c r="F63" s="126"/>
      <c r="G63" s="126"/>
      <c r="H63" s="126"/>
      <c r="I63" s="126"/>
      <c r="J63" s="126"/>
      <c r="K63" s="126"/>
      <c r="L63" s="126"/>
      <c r="M63" s="126"/>
      <c r="N63" s="126"/>
      <c r="O63" s="126"/>
      <c r="P63" s="126"/>
      <c r="Q63" s="126"/>
      <c r="R63" s="126"/>
      <c r="S63" s="126"/>
      <c r="T63" s="126"/>
      <c r="U63" s="126">
        <f t="shared" ref="U63" si="338">ROUND(U64/$C64,4)</f>
        <v>0</v>
      </c>
    </row>
    <row r="64" spans="1:21" s="90" customFormat="1" x14ac:dyDescent="0.2">
      <c r="A64" s="224"/>
      <c r="B64" s="223"/>
      <c r="C64" s="127">
        <f>VLOOKUP($A63,'Orçamento Sintético'!$A:$H,8,0)</f>
        <v>1125</v>
      </c>
      <c r="D64" s="127">
        <f>ROUND($C64*D63,2)</f>
        <v>1125</v>
      </c>
      <c r="E64" s="127">
        <f>ROUND($C64*E63,2)</f>
        <v>0</v>
      </c>
      <c r="F64" s="127">
        <f>ROUND($C64*F63,2)</f>
        <v>0</v>
      </c>
      <c r="G64" s="127">
        <f t="shared" ref="G64" si="339">ROUND($C64*G63,2)</f>
        <v>0</v>
      </c>
      <c r="H64" s="127">
        <f t="shared" ref="H64" si="340">ROUND($C64*H63,2)</f>
        <v>0</v>
      </c>
      <c r="I64" s="127">
        <f t="shared" ref="I64" si="341">ROUND($C64*I63,2)</f>
        <v>0</v>
      </c>
      <c r="J64" s="127">
        <f t="shared" ref="J64" si="342">ROUND($C64*J63,2)</f>
        <v>0</v>
      </c>
      <c r="K64" s="127">
        <f t="shared" ref="K64" si="343">ROUND($C64*K63,2)</f>
        <v>0</v>
      </c>
      <c r="L64" s="127">
        <f t="shared" ref="L64" si="344">ROUND($C64*L63,2)</f>
        <v>0</v>
      </c>
      <c r="M64" s="127">
        <f t="shared" ref="M64" si="345">ROUND($C64*M63,2)</f>
        <v>0</v>
      </c>
      <c r="N64" s="127">
        <f t="shared" ref="N64" si="346">ROUND($C64*N63,2)</f>
        <v>0</v>
      </c>
      <c r="O64" s="127">
        <f t="shared" ref="O64" si="347">ROUND($C64*O63,2)</f>
        <v>0</v>
      </c>
      <c r="P64" s="127">
        <f t="shared" ref="P64" si="348">ROUND($C64*P63,2)</f>
        <v>0</v>
      </c>
      <c r="Q64" s="127">
        <f t="shared" ref="Q64" si="349">ROUND($C64*Q63,2)</f>
        <v>0</v>
      </c>
      <c r="R64" s="127">
        <f t="shared" ref="R64" si="350">ROUND($C64*R63,2)</f>
        <v>0</v>
      </c>
      <c r="S64" s="127">
        <f t="shared" ref="S64" si="351">ROUND($C64*S63,2)</f>
        <v>0</v>
      </c>
      <c r="T64" s="127">
        <f t="shared" ref="T64" si="352">ROUND($C64*T63,2)</f>
        <v>0</v>
      </c>
      <c r="U64" s="127">
        <f>$C64-SUM(D64:T64)</f>
        <v>0</v>
      </c>
    </row>
    <row r="65" spans="1:21" x14ac:dyDescent="0.2">
      <c r="A65" s="224" t="s">
        <v>89</v>
      </c>
      <c r="B65" s="222" t="str">
        <f>VLOOKUP($A65,'Orçamento Sintético'!$A:$H,4,0)</f>
        <v>Copia da SINAPI (98459) - Instalação de telha metálica em barracão (telhas e estrutura existente)</v>
      </c>
      <c r="C65" s="126">
        <f>ROUND(C66/$U$1572,4)</f>
        <v>2.9999999999999997E-4</v>
      </c>
      <c r="D65" s="126"/>
      <c r="E65" s="126">
        <v>1</v>
      </c>
      <c r="F65" s="126"/>
      <c r="G65" s="126"/>
      <c r="H65" s="126"/>
      <c r="I65" s="126"/>
      <c r="J65" s="126"/>
      <c r="K65" s="126"/>
      <c r="L65" s="126"/>
      <c r="M65" s="126"/>
      <c r="N65" s="126"/>
      <c r="O65" s="126"/>
      <c r="P65" s="126"/>
      <c r="Q65" s="126"/>
      <c r="R65" s="126"/>
      <c r="S65" s="126"/>
      <c r="T65" s="126"/>
      <c r="U65" s="126">
        <f t="shared" ref="U65" si="353">ROUND(U66/$C66,4)</f>
        <v>0</v>
      </c>
    </row>
    <row r="66" spans="1:21" s="90" customFormat="1" x14ac:dyDescent="0.2">
      <c r="A66" s="224"/>
      <c r="B66" s="223"/>
      <c r="C66" s="127">
        <f>VLOOKUP($A65,'Orçamento Sintético'!$A:$H,8,0)</f>
        <v>3246.75</v>
      </c>
      <c r="D66" s="127">
        <f>ROUND($C66*D65,2)</f>
        <v>0</v>
      </c>
      <c r="E66" s="127">
        <f>ROUND($C66*E65,2)</f>
        <v>3246.75</v>
      </c>
      <c r="F66" s="127">
        <f>ROUND($C66*F65,2)</f>
        <v>0</v>
      </c>
      <c r="G66" s="127">
        <f t="shared" ref="G66" si="354">ROUND($C66*G65,2)</f>
        <v>0</v>
      </c>
      <c r="H66" s="127">
        <f t="shared" ref="H66" si="355">ROUND($C66*H65,2)</f>
        <v>0</v>
      </c>
      <c r="I66" s="127">
        <f t="shared" ref="I66" si="356">ROUND($C66*I65,2)</f>
        <v>0</v>
      </c>
      <c r="J66" s="127">
        <f t="shared" ref="J66" si="357">ROUND($C66*J65,2)</f>
        <v>0</v>
      </c>
      <c r="K66" s="127">
        <f t="shared" ref="K66" si="358">ROUND($C66*K65,2)</f>
        <v>0</v>
      </c>
      <c r="L66" s="127">
        <f t="shared" ref="L66" si="359">ROUND($C66*L65,2)</f>
        <v>0</v>
      </c>
      <c r="M66" s="127">
        <f t="shared" ref="M66" si="360">ROUND($C66*M65,2)</f>
        <v>0</v>
      </c>
      <c r="N66" s="127">
        <f t="shared" ref="N66" si="361">ROUND($C66*N65,2)</f>
        <v>0</v>
      </c>
      <c r="O66" s="127">
        <f t="shared" ref="O66" si="362">ROUND($C66*O65,2)</f>
        <v>0</v>
      </c>
      <c r="P66" s="127">
        <f t="shared" ref="P66" si="363">ROUND($C66*P65,2)</f>
        <v>0</v>
      </c>
      <c r="Q66" s="127">
        <f t="shared" ref="Q66" si="364">ROUND($C66*Q65,2)</f>
        <v>0</v>
      </c>
      <c r="R66" s="127">
        <f t="shared" ref="R66" si="365">ROUND($C66*R65,2)</f>
        <v>0</v>
      </c>
      <c r="S66" s="127">
        <f t="shared" ref="S66" si="366">ROUND($C66*S65,2)</f>
        <v>0</v>
      </c>
      <c r="T66" s="127">
        <f t="shared" ref="T66" si="367">ROUND($C66*T65,2)</f>
        <v>0</v>
      </c>
      <c r="U66" s="127">
        <f>$C66-SUM(D66:T66)</f>
        <v>0</v>
      </c>
    </row>
    <row r="67" spans="1:21" x14ac:dyDescent="0.2">
      <c r="A67" s="224" t="s">
        <v>92</v>
      </c>
      <c r="B67" s="222" t="str">
        <f>VLOOKUP($A67,'Orçamento Sintético'!$A:$H,4,0)</f>
        <v>Copia da ORSE (4518) - Protecao de fachada com tela de polipropileno fixada em estrutura de madeira</v>
      </c>
      <c r="C67" s="126">
        <f>ROUND(C68/$U$1572,4)</f>
        <v>1.4E-3</v>
      </c>
      <c r="D67" s="126"/>
      <c r="E67" s="126"/>
      <c r="F67" s="126"/>
      <c r="G67" s="126"/>
      <c r="H67" s="126"/>
      <c r="I67" s="126"/>
      <c r="J67" s="126"/>
      <c r="K67" s="126">
        <v>0.2</v>
      </c>
      <c r="L67" s="126">
        <v>0.2</v>
      </c>
      <c r="M67" s="126">
        <v>0.2</v>
      </c>
      <c r="N67" s="126">
        <v>0.2</v>
      </c>
      <c r="O67" s="126">
        <v>0.2</v>
      </c>
      <c r="P67" s="126"/>
      <c r="Q67" s="126"/>
      <c r="R67" s="126"/>
      <c r="S67" s="126"/>
      <c r="T67" s="126"/>
      <c r="U67" s="126">
        <f t="shared" ref="U67" si="368">ROUND(U68/$C68,4)</f>
        <v>0</v>
      </c>
    </row>
    <row r="68" spans="1:21" s="90" customFormat="1" x14ac:dyDescent="0.2">
      <c r="A68" s="224"/>
      <c r="B68" s="223"/>
      <c r="C68" s="127">
        <f>VLOOKUP($A67,'Orçamento Sintético'!$A:$H,8,0)</f>
        <v>17190.72</v>
      </c>
      <c r="D68" s="127">
        <f>ROUND($C68*D67,2)</f>
        <v>0</v>
      </c>
      <c r="E68" s="127">
        <f>ROUND($C68*E67,2)</f>
        <v>0</v>
      </c>
      <c r="F68" s="127">
        <f>ROUND($C68*F67,2)</f>
        <v>0</v>
      </c>
      <c r="G68" s="127">
        <f t="shared" ref="G68" si="369">ROUND($C68*G67,2)</f>
        <v>0</v>
      </c>
      <c r="H68" s="127">
        <f t="shared" ref="H68" si="370">ROUND($C68*H67,2)</f>
        <v>0</v>
      </c>
      <c r="I68" s="127">
        <f t="shared" ref="I68" si="371">ROUND($C68*I67,2)</f>
        <v>0</v>
      </c>
      <c r="J68" s="127">
        <f t="shared" ref="J68" si="372">ROUND($C68*J67,2)</f>
        <v>0</v>
      </c>
      <c r="K68" s="127">
        <f t="shared" ref="K68" si="373">ROUND($C68*K67,2)</f>
        <v>3438.14</v>
      </c>
      <c r="L68" s="127">
        <f t="shared" ref="L68" si="374">ROUND($C68*L67,2)</f>
        <v>3438.14</v>
      </c>
      <c r="M68" s="127">
        <f t="shared" ref="M68" si="375">ROUND($C68*M67,2)</f>
        <v>3438.14</v>
      </c>
      <c r="N68" s="127">
        <f t="shared" ref="N68" si="376">ROUND($C68*N67,2)</f>
        <v>3438.14</v>
      </c>
      <c r="O68" s="127">
        <f t="shared" ref="O68" si="377">ROUND($C68*O67,2)</f>
        <v>3438.14</v>
      </c>
      <c r="P68" s="127">
        <f t="shared" ref="P68" si="378">ROUND($C68*P67,2)</f>
        <v>0</v>
      </c>
      <c r="Q68" s="127">
        <f t="shared" ref="Q68" si="379">ROUND($C68*Q67,2)</f>
        <v>0</v>
      </c>
      <c r="R68" s="127">
        <f t="shared" ref="R68" si="380">ROUND($C68*R67,2)</f>
        <v>0</v>
      </c>
      <c r="S68" s="127">
        <f t="shared" ref="S68" si="381">ROUND($C68*S67,2)</f>
        <v>0</v>
      </c>
      <c r="T68" s="127">
        <f t="shared" ref="T68" si="382">ROUND($C68*T67,2)</f>
        <v>0</v>
      </c>
      <c r="U68" s="127">
        <f>$C68-SUM(D68:T68)</f>
        <v>2.0000000000436557E-2</v>
      </c>
    </row>
    <row r="69" spans="1:21" x14ac:dyDescent="0.2">
      <c r="A69" s="229" t="s">
        <v>95</v>
      </c>
      <c r="B69" s="227" t="str">
        <f>VLOOKUP($A69,'Orçamento Sintético'!$A:$H,4,0)</f>
        <v>DEMOLIÇÃO</v>
      </c>
      <c r="C69" s="128">
        <f>ROUND(C70/$U$1572,4)</f>
        <v>1.1000000000000001E-3</v>
      </c>
      <c r="D69" s="128">
        <f>ROUND(D70/$C70,4)</f>
        <v>1</v>
      </c>
      <c r="E69" s="128">
        <f t="shared" ref="E69:U69" si="383">ROUND(E70/$C70,4)</f>
        <v>0</v>
      </c>
      <c r="F69" s="128">
        <f t="shared" si="383"/>
        <v>0</v>
      </c>
      <c r="G69" s="128">
        <f t="shared" si="383"/>
        <v>0</v>
      </c>
      <c r="H69" s="128">
        <f t="shared" si="383"/>
        <v>0</v>
      </c>
      <c r="I69" s="128">
        <f t="shared" si="383"/>
        <v>0</v>
      </c>
      <c r="J69" s="128">
        <f t="shared" si="383"/>
        <v>0</v>
      </c>
      <c r="K69" s="128">
        <f t="shared" si="383"/>
        <v>0</v>
      </c>
      <c r="L69" s="128">
        <f t="shared" si="383"/>
        <v>0</v>
      </c>
      <c r="M69" s="128">
        <f t="shared" si="383"/>
        <v>0</v>
      </c>
      <c r="N69" s="128">
        <f t="shared" si="383"/>
        <v>0</v>
      </c>
      <c r="O69" s="128">
        <f t="shared" si="383"/>
        <v>0</v>
      </c>
      <c r="P69" s="128">
        <f t="shared" si="383"/>
        <v>0</v>
      </c>
      <c r="Q69" s="128">
        <f t="shared" si="383"/>
        <v>0</v>
      </c>
      <c r="R69" s="128">
        <f t="shared" si="383"/>
        <v>0</v>
      </c>
      <c r="S69" s="128">
        <f t="shared" si="383"/>
        <v>0</v>
      </c>
      <c r="T69" s="128">
        <f t="shared" si="383"/>
        <v>0</v>
      </c>
      <c r="U69" s="128">
        <f t="shared" si="383"/>
        <v>0</v>
      </c>
    </row>
    <row r="70" spans="1:21" s="90" customFormat="1" x14ac:dyDescent="0.2">
      <c r="A70" s="229"/>
      <c r="B70" s="228"/>
      <c r="C70" s="129">
        <f>VLOOKUP($A69,'Orçamento Sintético'!$A:$H,8,0)</f>
        <v>14330.59</v>
      </c>
      <c r="D70" s="129">
        <f>D72+D76</f>
        <v>14330.59</v>
      </c>
      <c r="E70" s="129">
        <f t="shared" ref="E70:U70" si="384">E72+E76</f>
        <v>0</v>
      </c>
      <c r="F70" s="129">
        <f t="shared" si="384"/>
        <v>0</v>
      </c>
      <c r="G70" s="129">
        <f t="shared" si="384"/>
        <v>0</v>
      </c>
      <c r="H70" s="129">
        <f t="shared" si="384"/>
        <v>0</v>
      </c>
      <c r="I70" s="129">
        <f t="shared" si="384"/>
        <v>0</v>
      </c>
      <c r="J70" s="129">
        <f t="shared" si="384"/>
        <v>0</v>
      </c>
      <c r="K70" s="129">
        <f t="shared" si="384"/>
        <v>0</v>
      </c>
      <c r="L70" s="129">
        <f t="shared" si="384"/>
        <v>0</v>
      </c>
      <c r="M70" s="129">
        <f t="shared" si="384"/>
        <v>0</v>
      </c>
      <c r="N70" s="129">
        <f t="shared" si="384"/>
        <v>0</v>
      </c>
      <c r="O70" s="129">
        <f t="shared" si="384"/>
        <v>0</v>
      </c>
      <c r="P70" s="129">
        <f t="shared" si="384"/>
        <v>0</v>
      </c>
      <c r="Q70" s="129">
        <f t="shared" si="384"/>
        <v>0</v>
      </c>
      <c r="R70" s="129">
        <f t="shared" si="384"/>
        <v>0</v>
      </c>
      <c r="S70" s="129">
        <f t="shared" si="384"/>
        <v>0</v>
      </c>
      <c r="T70" s="129">
        <f t="shared" si="384"/>
        <v>0</v>
      </c>
      <c r="U70" s="129">
        <f t="shared" si="384"/>
        <v>0</v>
      </c>
    </row>
    <row r="71" spans="1:21" x14ac:dyDescent="0.2">
      <c r="A71" s="225" t="s">
        <v>97</v>
      </c>
      <c r="B71" s="226" t="str">
        <f>VLOOKUP($A71,'Orçamento Sintético'!$A:$H,4,0)</f>
        <v>Demolição Convencional</v>
      </c>
      <c r="C71" s="130">
        <f>ROUND(C72/$U$1572,4)</f>
        <v>1E-4</v>
      </c>
      <c r="D71" s="131">
        <f>ROUND(D72/$C72,4)</f>
        <v>1</v>
      </c>
      <c r="E71" s="131">
        <f t="shared" ref="E71:U71" si="385">ROUND(E72/$C72,4)</f>
        <v>0</v>
      </c>
      <c r="F71" s="131">
        <f t="shared" si="385"/>
        <v>0</v>
      </c>
      <c r="G71" s="131">
        <f t="shared" si="385"/>
        <v>0</v>
      </c>
      <c r="H71" s="131">
        <f t="shared" si="385"/>
        <v>0</v>
      </c>
      <c r="I71" s="131">
        <f t="shared" si="385"/>
        <v>0</v>
      </c>
      <c r="J71" s="131">
        <f t="shared" si="385"/>
        <v>0</v>
      </c>
      <c r="K71" s="131">
        <f t="shared" si="385"/>
        <v>0</v>
      </c>
      <c r="L71" s="131">
        <f t="shared" si="385"/>
        <v>0</v>
      </c>
      <c r="M71" s="131">
        <f t="shared" si="385"/>
        <v>0</v>
      </c>
      <c r="N71" s="131">
        <f t="shared" si="385"/>
        <v>0</v>
      </c>
      <c r="O71" s="131">
        <f t="shared" si="385"/>
        <v>0</v>
      </c>
      <c r="P71" s="131">
        <f t="shared" si="385"/>
        <v>0</v>
      </c>
      <c r="Q71" s="131">
        <f t="shared" si="385"/>
        <v>0</v>
      </c>
      <c r="R71" s="131">
        <f t="shared" si="385"/>
        <v>0</v>
      </c>
      <c r="S71" s="131">
        <f t="shared" si="385"/>
        <v>0</v>
      </c>
      <c r="T71" s="131">
        <f t="shared" si="385"/>
        <v>0</v>
      </c>
      <c r="U71" s="131">
        <f t="shared" si="385"/>
        <v>0</v>
      </c>
    </row>
    <row r="72" spans="1:21" s="90" customFormat="1" x14ac:dyDescent="0.2">
      <c r="A72" s="225"/>
      <c r="B72" s="226"/>
      <c r="C72" s="132">
        <f>VLOOKUP($A71,'Orçamento Sintético'!$A:$H,8,0)</f>
        <v>767.38</v>
      </c>
      <c r="D72" s="133">
        <f>D74</f>
        <v>767.38</v>
      </c>
      <c r="E72" s="133">
        <f t="shared" ref="E72:U72" si="386">E74</f>
        <v>0</v>
      </c>
      <c r="F72" s="133">
        <f t="shared" si="386"/>
        <v>0</v>
      </c>
      <c r="G72" s="133">
        <f t="shared" si="386"/>
        <v>0</v>
      </c>
      <c r="H72" s="133">
        <f t="shared" si="386"/>
        <v>0</v>
      </c>
      <c r="I72" s="133">
        <f t="shared" si="386"/>
        <v>0</v>
      </c>
      <c r="J72" s="133">
        <f t="shared" si="386"/>
        <v>0</v>
      </c>
      <c r="K72" s="133">
        <f t="shared" si="386"/>
        <v>0</v>
      </c>
      <c r="L72" s="133">
        <f t="shared" si="386"/>
        <v>0</v>
      </c>
      <c r="M72" s="133">
        <f t="shared" si="386"/>
        <v>0</v>
      </c>
      <c r="N72" s="133">
        <f t="shared" si="386"/>
        <v>0</v>
      </c>
      <c r="O72" s="133">
        <f t="shared" si="386"/>
        <v>0</v>
      </c>
      <c r="P72" s="133">
        <f t="shared" si="386"/>
        <v>0</v>
      </c>
      <c r="Q72" s="133">
        <f t="shared" si="386"/>
        <v>0</v>
      </c>
      <c r="R72" s="133">
        <f t="shared" si="386"/>
        <v>0</v>
      </c>
      <c r="S72" s="133">
        <f t="shared" si="386"/>
        <v>0</v>
      </c>
      <c r="T72" s="133">
        <f t="shared" si="386"/>
        <v>0</v>
      </c>
      <c r="U72" s="133">
        <f t="shared" si="386"/>
        <v>0</v>
      </c>
    </row>
    <row r="73" spans="1:21" x14ac:dyDescent="0.2">
      <c r="A73" s="224" t="s">
        <v>99</v>
      </c>
      <c r="B73" s="222" t="str">
        <f>VLOOKUP($A73,'Orçamento Sintético'!$A:$H,4,0)</f>
        <v>DEMOLIÇÃO DE ALVENARIA DE BLOCO FURADO, DE FORMA MANUAL, SEM REAPROVEITAMENTO. AF_12/2017</v>
      </c>
      <c r="C73" s="126">
        <f>ROUND(C74/$U$1572,4)</f>
        <v>1E-4</v>
      </c>
      <c r="D73" s="126">
        <v>1</v>
      </c>
      <c r="E73" s="126"/>
      <c r="F73" s="126"/>
      <c r="G73" s="126"/>
      <c r="H73" s="126"/>
      <c r="I73" s="126"/>
      <c r="J73" s="126"/>
      <c r="K73" s="126"/>
      <c r="L73" s="126"/>
      <c r="M73" s="126"/>
      <c r="N73" s="126"/>
      <c r="O73" s="126"/>
      <c r="P73" s="126"/>
      <c r="Q73" s="126"/>
      <c r="R73" s="126"/>
      <c r="S73" s="126"/>
      <c r="T73" s="126"/>
      <c r="U73" s="126">
        <f t="shared" ref="U73" si="387">ROUND(U74/$C74,4)</f>
        <v>0</v>
      </c>
    </row>
    <row r="74" spans="1:21" s="90" customFormat="1" x14ac:dyDescent="0.2">
      <c r="A74" s="224"/>
      <c r="B74" s="223"/>
      <c r="C74" s="127">
        <f>VLOOKUP($A73,'Orçamento Sintético'!$A:$H,8,0)</f>
        <v>767.38</v>
      </c>
      <c r="D74" s="127">
        <f>ROUND($C74*D73,2)</f>
        <v>767.38</v>
      </c>
      <c r="E74" s="127">
        <f>ROUND($C74*E73,2)</f>
        <v>0</v>
      </c>
      <c r="F74" s="127">
        <f>ROUND($C74*F73,2)</f>
        <v>0</v>
      </c>
      <c r="G74" s="127">
        <f t="shared" ref="G74" si="388">ROUND($C74*G73,2)</f>
        <v>0</v>
      </c>
      <c r="H74" s="127">
        <f t="shared" ref="H74" si="389">ROUND($C74*H73,2)</f>
        <v>0</v>
      </c>
      <c r="I74" s="127">
        <f t="shared" ref="I74" si="390">ROUND($C74*I73,2)</f>
        <v>0</v>
      </c>
      <c r="J74" s="127">
        <f t="shared" ref="J74" si="391">ROUND($C74*J73,2)</f>
        <v>0</v>
      </c>
      <c r="K74" s="127">
        <f t="shared" ref="K74" si="392">ROUND($C74*K73,2)</f>
        <v>0</v>
      </c>
      <c r="L74" s="127">
        <f t="shared" ref="L74" si="393">ROUND($C74*L73,2)</f>
        <v>0</v>
      </c>
      <c r="M74" s="127">
        <f t="shared" ref="M74" si="394">ROUND($C74*M73,2)</f>
        <v>0</v>
      </c>
      <c r="N74" s="127">
        <f t="shared" ref="N74" si="395">ROUND($C74*N73,2)</f>
        <v>0</v>
      </c>
      <c r="O74" s="127">
        <f t="shared" ref="O74" si="396">ROUND($C74*O73,2)</f>
        <v>0</v>
      </c>
      <c r="P74" s="127">
        <f t="shared" ref="P74" si="397">ROUND($C74*P73,2)</f>
        <v>0</v>
      </c>
      <c r="Q74" s="127">
        <f t="shared" ref="Q74" si="398">ROUND($C74*Q73,2)</f>
        <v>0</v>
      </c>
      <c r="R74" s="127">
        <f t="shared" ref="R74" si="399">ROUND($C74*R73,2)</f>
        <v>0</v>
      </c>
      <c r="S74" s="127">
        <f t="shared" ref="S74" si="400">ROUND($C74*S73,2)</f>
        <v>0</v>
      </c>
      <c r="T74" s="127">
        <f t="shared" ref="T74" si="401">ROUND($C74*T73,2)</f>
        <v>0</v>
      </c>
      <c r="U74" s="127">
        <f>$C74-SUM(D74:T74)</f>
        <v>0</v>
      </c>
    </row>
    <row r="75" spans="1:21" x14ac:dyDescent="0.2">
      <c r="A75" s="225" t="s">
        <v>103</v>
      </c>
      <c r="B75" s="226" t="str">
        <f>VLOOKUP($A75,'Orçamento Sintético'!$A:$H,4,0)</f>
        <v>Remoções</v>
      </c>
      <c r="C75" s="130">
        <f>ROUND(C76/$U$1572,4)</f>
        <v>1.1000000000000001E-3</v>
      </c>
      <c r="D75" s="131">
        <f>ROUND(D76/$C76,4)</f>
        <v>1</v>
      </c>
      <c r="E75" s="131">
        <f t="shared" ref="E75:U75" si="402">ROUND(E76/$C76,4)</f>
        <v>0</v>
      </c>
      <c r="F75" s="131">
        <f t="shared" si="402"/>
        <v>0</v>
      </c>
      <c r="G75" s="131">
        <f t="shared" si="402"/>
        <v>0</v>
      </c>
      <c r="H75" s="131">
        <f t="shared" si="402"/>
        <v>0</v>
      </c>
      <c r="I75" s="131">
        <f t="shared" si="402"/>
        <v>0</v>
      </c>
      <c r="J75" s="131">
        <f t="shared" si="402"/>
        <v>0</v>
      </c>
      <c r="K75" s="131">
        <f t="shared" si="402"/>
        <v>0</v>
      </c>
      <c r="L75" s="131">
        <f t="shared" si="402"/>
        <v>0</v>
      </c>
      <c r="M75" s="131">
        <f t="shared" si="402"/>
        <v>0</v>
      </c>
      <c r="N75" s="131">
        <f t="shared" si="402"/>
        <v>0</v>
      </c>
      <c r="O75" s="131">
        <f t="shared" si="402"/>
        <v>0</v>
      </c>
      <c r="P75" s="131">
        <f t="shared" si="402"/>
        <v>0</v>
      </c>
      <c r="Q75" s="131">
        <f t="shared" si="402"/>
        <v>0</v>
      </c>
      <c r="R75" s="131">
        <f t="shared" si="402"/>
        <v>0</v>
      </c>
      <c r="S75" s="131">
        <f t="shared" si="402"/>
        <v>0</v>
      </c>
      <c r="T75" s="131">
        <f t="shared" si="402"/>
        <v>0</v>
      </c>
      <c r="U75" s="131">
        <f t="shared" si="402"/>
        <v>0</v>
      </c>
    </row>
    <row r="76" spans="1:21" s="90" customFormat="1" x14ac:dyDescent="0.2">
      <c r="A76" s="225"/>
      <c r="B76" s="226"/>
      <c r="C76" s="132">
        <f>VLOOKUP($A75,'Orçamento Sintético'!$A:$H,8,0)</f>
        <v>13563.210000000001</v>
      </c>
      <c r="D76" s="133">
        <f>D78+D80+D82+D84+D86+D88</f>
        <v>13563.210000000001</v>
      </c>
      <c r="E76" s="133">
        <f t="shared" ref="E76:U76" si="403">E78+E80+E82+E84+E86+E88</f>
        <v>0</v>
      </c>
      <c r="F76" s="133">
        <f t="shared" si="403"/>
        <v>0</v>
      </c>
      <c r="G76" s="133">
        <f t="shared" si="403"/>
        <v>0</v>
      </c>
      <c r="H76" s="133">
        <f t="shared" si="403"/>
        <v>0</v>
      </c>
      <c r="I76" s="133">
        <f t="shared" si="403"/>
        <v>0</v>
      </c>
      <c r="J76" s="133">
        <f t="shared" si="403"/>
        <v>0</v>
      </c>
      <c r="K76" s="133">
        <f t="shared" si="403"/>
        <v>0</v>
      </c>
      <c r="L76" s="133">
        <f t="shared" si="403"/>
        <v>0</v>
      </c>
      <c r="M76" s="133">
        <f t="shared" si="403"/>
        <v>0</v>
      </c>
      <c r="N76" s="133">
        <f t="shared" si="403"/>
        <v>0</v>
      </c>
      <c r="O76" s="133">
        <f t="shared" si="403"/>
        <v>0</v>
      </c>
      <c r="P76" s="133">
        <f t="shared" si="403"/>
        <v>0</v>
      </c>
      <c r="Q76" s="133">
        <f t="shared" si="403"/>
        <v>0</v>
      </c>
      <c r="R76" s="133">
        <f t="shared" si="403"/>
        <v>0</v>
      </c>
      <c r="S76" s="133">
        <f t="shared" si="403"/>
        <v>0</v>
      </c>
      <c r="T76" s="133">
        <f t="shared" si="403"/>
        <v>0</v>
      </c>
      <c r="U76" s="133">
        <f t="shared" si="403"/>
        <v>0</v>
      </c>
    </row>
    <row r="77" spans="1:21" x14ac:dyDescent="0.2">
      <c r="A77" s="224" t="s">
        <v>105</v>
      </c>
      <c r="B77" s="222" t="str">
        <f>VLOOKUP($A77,'Orçamento Sintético'!$A:$H,4,0)</f>
        <v>REMOÇÃO DE TELHAS, DE FIBROCIMENTO, METÁLICA E CERÂMICA, DE FORMA MANUAL, SEM REAPROVEITAMENTO. AF_12/2017</v>
      </c>
      <c r="C77" s="126">
        <f>ROUND(C78/$U$1572,4)</f>
        <v>5.9999999999999995E-4</v>
      </c>
      <c r="D77" s="126">
        <v>1</v>
      </c>
      <c r="E77" s="126"/>
      <c r="F77" s="126"/>
      <c r="G77" s="126"/>
      <c r="H77" s="126"/>
      <c r="I77" s="126"/>
      <c r="J77" s="126"/>
      <c r="K77" s="126"/>
      <c r="L77" s="126"/>
      <c r="M77" s="126"/>
      <c r="N77" s="126"/>
      <c r="O77" s="126"/>
      <c r="P77" s="126"/>
      <c r="Q77" s="126"/>
      <c r="R77" s="126"/>
      <c r="S77" s="126"/>
      <c r="T77" s="126"/>
      <c r="U77" s="126">
        <f t="shared" ref="U77" si="404">ROUND(U78/$C78,4)</f>
        <v>0</v>
      </c>
    </row>
    <row r="78" spans="1:21" s="90" customFormat="1" x14ac:dyDescent="0.2">
      <c r="A78" s="224"/>
      <c r="B78" s="223"/>
      <c r="C78" s="127">
        <f>VLOOKUP($A77,'Orçamento Sintético'!$A:$H,8,0)</f>
        <v>7459.13</v>
      </c>
      <c r="D78" s="127">
        <f>ROUND($C78*D77,2)</f>
        <v>7459.13</v>
      </c>
      <c r="E78" s="127">
        <f>ROUND($C78*E77,2)</f>
        <v>0</v>
      </c>
      <c r="F78" s="127">
        <f>ROUND($C78*F77,2)</f>
        <v>0</v>
      </c>
      <c r="G78" s="127">
        <f t="shared" ref="G78" si="405">ROUND($C78*G77,2)</f>
        <v>0</v>
      </c>
      <c r="H78" s="127">
        <f t="shared" ref="H78" si="406">ROUND($C78*H77,2)</f>
        <v>0</v>
      </c>
      <c r="I78" s="127">
        <f t="shared" ref="I78" si="407">ROUND($C78*I77,2)</f>
        <v>0</v>
      </c>
      <c r="J78" s="127">
        <f t="shared" ref="J78" si="408">ROUND($C78*J77,2)</f>
        <v>0</v>
      </c>
      <c r="K78" s="127">
        <f t="shared" ref="K78" si="409">ROUND($C78*K77,2)</f>
        <v>0</v>
      </c>
      <c r="L78" s="127">
        <f t="shared" ref="L78" si="410">ROUND($C78*L77,2)</f>
        <v>0</v>
      </c>
      <c r="M78" s="127">
        <f t="shared" ref="M78" si="411">ROUND($C78*M77,2)</f>
        <v>0</v>
      </c>
      <c r="N78" s="127">
        <f t="shared" ref="N78" si="412">ROUND($C78*N77,2)</f>
        <v>0</v>
      </c>
      <c r="O78" s="127">
        <f t="shared" ref="O78" si="413">ROUND($C78*O77,2)</f>
        <v>0</v>
      </c>
      <c r="P78" s="127">
        <f t="shared" ref="P78" si="414">ROUND($C78*P77,2)</f>
        <v>0</v>
      </c>
      <c r="Q78" s="127">
        <f t="shared" ref="Q78" si="415">ROUND($C78*Q77,2)</f>
        <v>0</v>
      </c>
      <c r="R78" s="127">
        <f t="shared" ref="R78" si="416">ROUND($C78*R77,2)</f>
        <v>0</v>
      </c>
      <c r="S78" s="127">
        <f t="shared" ref="S78" si="417">ROUND($C78*S77,2)</f>
        <v>0</v>
      </c>
      <c r="T78" s="127">
        <f t="shared" ref="T78" si="418">ROUND($C78*T77,2)</f>
        <v>0</v>
      </c>
      <c r="U78" s="127">
        <f>$C78-SUM(D78:T78)</f>
        <v>0</v>
      </c>
    </row>
    <row r="79" spans="1:21" x14ac:dyDescent="0.2">
      <c r="A79" s="224" t="s">
        <v>108</v>
      </c>
      <c r="B79" s="222" t="str">
        <f>VLOOKUP($A79,'Orçamento Sintético'!$A:$H,4,0)</f>
        <v>REMOÇÃO DE TRAMA METÁLICA PARA COBERTURA, DE FORMA MANUAL, SEM REAPROVEITAMENTO. AF_12/2017</v>
      </c>
      <c r="C79" s="126">
        <f>ROUND(C80/$U$1572,4)</f>
        <v>1E-4</v>
      </c>
      <c r="D79" s="126">
        <v>1</v>
      </c>
      <c r="E79" s="126"/>
      <c r="F79" s="126"/>
      <c r="G79" s="126"/>
      <c r="H79" s="126"/>
      <c r="I79" s="126"/>
      <c r="J79" s="126"/>
      <c r="K79" s="126"/>
      <c r="L79" s="126"/>
      <c r="M79" s="126"/>
      <c r="N79" s="126"/>
      <c r="O79" s="126"/>
      <c r="P79" s="126"/>
      <c r="Q79" s="126"/>
      <c r="R79" s="126"/>
      <c r="S79" s="126"/>
      <c r="T79" s="126"/>
      <c r="U79" s="126">
        <f t="shared" ref="U79" si="419">ROUND(U80/$C80,4)</f>
        <v>0</v>
      </c>
    </row>
    <row r="80" spans="1:21" s="90" customFormat="1" x14ac:dyDescent="0.2">
      <c r="A80" s="224"/>
      <c r="B80" s="223"/>
      <c r="C80" s="127">
        <f>VLOOKUP($A79,'Orçamento Sintético'!$A:$H,8,0)</f>
        <v>1110.4000000000001</v>
      </c>
      <c r="D80" s="127">
        <f>ROUND($C80*D79,2)</f>
        <v>1110.4000000000001</v>
      </c>
      <c r="E80" s="127">
        <f>ROUND($C80*E79,2)</f>
        <v>0</v>
      </c>
      <c r="F80" s="127">
        <f>ROUND($C80*F79,2)</f>
        <v>0</v>
      </c>
      <c r="G80" s="127">
        <f t="shared" ref="G80" si="420">ROUND($C80*G79,2)</f>
        <v>0</v>
      </c>
      <c r="H80" s="127">
        <f t="shared" ref="H80" si="421">ROUND($C80*H79,2)</f>
        <v>0</v>
      </c>
      <c r="I80" s="127">
        <f t="shared" ref="I80" si="422">ROUND($C80*I79,2)</f>
        <v>0</v>
      </c>
      <c r="J80" s="127">
        <f t="shared" ref="J80" si="423">ROUND($C80*J79,2)</f>
        <v>0</v>
      </c>
      <c r="K80" s="127">
        <f t="shared" ref="K80" si="424">ROUND($C80*K79,2)</f>
        <v>0</v>
      </c>
      <c r="L80" s="127">
        <f t="shared" ref="L80" si="425">ROUND($C80*L79,2)</f>
        <v>0</v>
      </c>
      <c r="M80" s="127">
        <f t="shared" ref="M80" si="426">ROUND($C80*M79,2)</f>
        <v>0</v>
      </c>
      <c r="N80" s="127">
        <f t="shared" ref="N80" si="427">ROUND($C80*N79,2)</f>
        <v>0</v>
      </c>
      <c r="O80" s="127">
        <f t="shared" ref="O80" si="428">ROUND($C80*O79,2)</f>
        <v>0</v>
      </c>
      <c r="P80" s="127">
        <f t="shared" ref="P80" si="429">ROUND($C80*P79,2)</f>
        <v>0</v>
      </c>
      <c r="Q80" s="127">
        <f t="shared" ref="Q80" si="430">ROUND($C80*Q79,2)</f>
        <v>0</v>
      </c>
      <c r="R80" s="127">
        <f t="shared" ref="R80" si="431">ROUND($C80*R79,2)</f>
        <v>0</v>
      </c>
      <c r="S80" s="127">
        <f t="shared" ref="S80" si="432">ROUND($C80*S79,2)</f>
        <v>0</v>
      </c>
      <c r="T80" s="127">
        <f t="shared" ref="T80" si="433">ROUND($C80*T79,2)</f>
        <v>0</v>
      </c>
      <c r="U80" s="127">
        <f>$C80-SUM(D80:T80)</f>
        <v>0</v>
      </c>
    </row>
    <row r="81" spans="1:21" ht="14.25" customHeight="1" x14ac:dyDescent="0.2">
      <c r="A81" s="224" t="s">
        <v>111</v>
      </c>
      <c r="B81" s="222" t="str">
        <f>VLOOKUP($A81,'Orçamento Sintético'!$A:$H,4,0)</f>
        <v>CARGA, MANOBRA E DESCARGA DE ENTULHO EM CAMINHÃO BASCULANTE 6 M³ - CARGA COM ESCAVADEIRA HIDRÁULICA  (CAÇAMBA DE 0,80 M³ / 111 HP) E DESCARGA LIVRE (UNIDADE: M3). AF_07/2020</v>
      </c>
      <c r="C81" s="126">
        <f>ROUND(C82/$U$1572,4)</f>
        <v>0</v>
      </c>
      <c r="D81" s="126">
        <v>1</v>
      </c>
      <c r="E81" s="126"/>
      <c r="F81" s="126"/>
      <c r="G81" s="126"/>
      <c r="H81" s="126"/>
      <c r="I81" s="126"/>
      <c r="J81" s="126"/>
      <c r="K81" s="126"/>
      <c r="L81" s="126"/>
      <c r="M81" s="126"/>
      <c r="N81" s="126"/>
      <c r="O81" s="126"/>
      <c r="P81" s="126"/>
      <c r="Q81" s="126"/>
      <c r="R81" s="126"/>
      <c r="S81" s="126"/>
      <c r="T81" s="126"/>
      <c r="U81" s="126">
        <f t="shared" ref="U81" si="434">ROUND(U82/$C82,4)</f>
        <v>0</v>
      </c>
    </row>
    <row r="82" spans="1:21" s="90" customFormat="1" x14ac:dyDescent="0.2">
      <c r="A82" s="224"/>
      <c r="B82" s="223"/>
      <c r="C82" s="127">
        <f>VLOOKUP($A81,'Orçamento Sintético'!$A:$H,8,0)</f>
        <v>215.28</v>
      </c>
      <c r="D82" s="127">
        <f>ROUND($C82*D81,2)</f>
        <v>215.28</v>
      </c>
      <c r="E82" s="127">
        <f>ROUND($C82*E81,2)</f>
        <v>0</v>
      </c>
      <c r="F82" s="127">
        <f>ROUND($C82*F81,2)</f>
        <v>0</v>
      </c>
      <c r="G82" s="127">
        <f t="shared" ref="G82" si="435">ROUND($C82*G81,2)</f>
        <v>0</v>
      </c>
      <c r="H82" s="127">
        <f t="shared" ref="H82" si="436">ROUND($C82*H81,2)</f>
        <v>0</v>
      </c>
      <c r="I82" s="127">
        <f t="shared" ref="I82" si="437">ROUND($C82*I81,2)</f>
        <v>0</v>
      </c>
      <c r="J82" s="127">
        <f t="shared" ref="J82" si="438">ROUND($C82*J81,2)</f>
        <v>0</v>
      </c>
      <c r="K82" s="127">
        <f t="shared" ref="K82" si="439">ROUND($C82*K81,2)</f>
        <v>0</v>
      </c>
      <c r="L82" s="127">
        <f t="shared" ref="L82" si="440">ROUND($C82*L81,2)</f>
        <v>0</v>
      </c>
      <c r="M82" s="127">
        <f t="shared" ref="M82" si="441">ROUND($C82*M81,2)</f>
        <v>0</v>
      </c>
      <c r="N82" s="127">
        <f t="shared" ref="N82" si="442">ROUND($C82*N81,2)</f>
        <v>0</v>
      </c>
      <c r="O82" s="127">
        <f t="shared" ref="O82" si="443">ROUND($C82*O81,2)</f>
        <v>0</v>
      </c>
      <c r="P82" s="127">
        <f t="shared" ref="P82" si="444">ROUND($C82*P81,2)</f>
        <v>0</v>
      </c>
      <c r="Q82" s="127">
        <f t="shared" ref="Q82" si="445">ROUND($C82*Q81,2)</f>
        <v>0</v>
      </c>
      <c r="R82" s="127">
        <f t="shared" ref="R82" si="446">ROUND($C82*R81,2)</f>
        <v>0</v>
      </c>
      <c r="S82" s="127">
        <f t="shared" ref="S82" si="447">ROUND($C82*S81,2)</f>
        <v>0</v>
      </c>
      <c r="T82" s="127">
        <f t="shared" ref="T82" si="448">ROUND($C82*T81,2)</f>
        <v>0</v>
      </c>
      <c r="U82" s="127">
        <f>$C82-SUM(D82:T82)</f>
        <v>0</v>
      </c>
    </row>
    <row r="83" spans="1:21" x14ac:dyDescent="0.2">
      <c r="A83" s="224" t="s">
        <v>114</v>
      </c>
      <c r="B83" s="222" t="str">
        <f>VLOOKUP($A83,'Orçamento Sintético'!$A:$H,4,0)</f>
        <v>Baseado em SIURB (010211) - Carga manual e remoção de terra ou entulho</v>
      </c>
      <c r="C83" s="126">
        <f>ROUND(C84/$U$1572,4)</f>
        <v>0</v>
      </c>
      <c r="D83" s="126">
        <v>1</v>
      </c>
      <c r="E83" s="126"/>
      <c r="F83" s="126"/>
      <c r="G83" s="126"/>
      <c r="H83" s="126"/>
      <c r="I83" s="126"/>
      <c r="J83" s="126"/>
      <c r="K83" s="126"/>
      <c r="L83" s="126"/>
      <c r="M83" s="126"/>
      <c r="N83" s="126"/>
      <c r="O83" s="126"/>
      <c r="P83" s="126"/>
      <c r="Q83" s="126"/>
      <c r="R83" s="126"/>
      <c r="S83" s="126"/>
      <c r="T83" s="126"/>
      <c r="U83" s="126">
        <f t="shared" ref="U83" si="449">ROUND(U84/$C84,4)</f>
        <v>0</v>
      </c>
    </row>
    <row r="84" spans="1:21" s="90" customFormat="1" x14ac:dyDescent="0.2">
      <c r="A84" s="224"/>
      <c r="B84" s="223"/>
      <c r="C84" s="127">
        <f>VLOOKUP($A83,'Orçamento Sintético'!$A:$H,8,0)</f>
        <v>494.4</v>
      </c>
      <c r="D84" s="127">
        <f>ROUND($C84*D83,2)</f>
        <v>494.4</v>
      </c>
      <c r="E84" s="127">
        <f>ROUND($C84*E83,2)</f>
        <v>0</v>
      </c>
      <c r="F84" s="127">
        <f>ROUND($C84*F83,2)</f>
        <v>0</v>
      </c>
      <c r="G84" s="127">
        <f t="shared" ref="G84" si="450">ROUND($C84*G83,2)</f>
        <v>0</v>
      </c>
      <c r="H84" s="127">
        <f t="shared" ref="H84" si="451">ROUND($C84*H83,2)</f>
        <v>0</v>
      </c>
      <c r="I84" s="127">
        <f t="shared" ref="I84" si="452">ROUND($C84*I83,2)</f>
        <v>0</v>
      </c>
      <c r="J84" s="127">
        <f t="shared" ref="J84" si="453">ROUND($C84*J83,2)</f>
        <v>0</v>
      </c>
      <c r="K84" s="127">
        <f t="shared" ref="K84" si="454">ROUND($C84*K83,2)</f>
        <v>0</v>
      </c>
      <c r="L84" s="127">
        <f t="shared" ref="L84" si="455">ROUND($C84*L83,2)</f>
        <v>0</v>
      </c>
      <c r="M84" s="127">
        <f t="shared" ref="M84" si="456">ROUND($C84*M83,2)</f>
        <v>0</v>
      </c>
      <c r="N84" s="127">
        <f t="shared" ref="N84" si="457">ROUND($C84*N83,2)</f>
        <v>0</v>
      </c>
      <c r="O84" s="127">
        <f t="shared" ref="O84" si="458">ROUND($C84*O83,2)</f>
        <v>0</v>
      </c>
      <c r="P84" s="127">
        <f t="shared" ref="P84" si="459">ROUND($C84*P83,2)</f>
        <v>0</v>
      </c>
      <c r="Q84" s="127">
        <f t="shared" ref="Q84" si="460">ROUND($C84*Q83,2)</f>
        <v>0</v>
      </c>
      <c r="R84" s="127">
        <f t="shared" ref="R84" si="461">ROUND($C84*R83,2)</f>
        <v>0</v>
      </c>
      <c r="S84" s="127">
        <f t="shared" ref="S84" si="462">ROUND($C84*S83,2)</f>
        <v>0</v>
      </c>
      <c r="T84" s="127">
        <f t="shared" ref="T84" si="463">ROUND($C84*T83,2)</f>
        <v>0</v>
      </c>
      <c r="U84" s="127">
        <f>$C84-SUM(D84:T84)</f>
        <v>0</v>
      </c>
    </row>
    <row r="85" spans="1:21" x14ac:dyDescent="0.2">
      <c r="A85" s="224" t="s">
        <v>117</v>
      </c>
      <c r="B85" s="222" t="str">
        <f>VLOOKUP($A85,'Orçamento Sintético'!$A:$H,4,0)</f>
        <v>TRANSPORTE COM CAMINHÃO BASCULANTE DE 6 M3, EM VIA URBANA PAVIMENTADA, DMT ATÉ 30 KM (UNIDADE: M3XKM). AF_01/2018</v>
      </c>
      <c r="C85" s="126">
        <f>ROUND(C86/$U$1572,4)</f>
        <v>2.9999999999999997E-4</v>
      </c>
      <c r="D85" s="126">
        <v>1</v>
      </c>
      <c r="E85" s="126"/>
      <c r="F85" s="126"/>
      <c r="G85" s="126"/>
      <c r="H85" s="126"/>
      <c r="I85" s="126"/>
      <c r="J85" s="126"/>
      <c r="K85" s="126"/>
      <c r="L85" s="126"/>
      <c r="M85" s="126"/>
      <c r="N85" s="126"/>
      <c r="O85" s="126"/>
      <c r="P85" s="126"/>
      <c r="Q85" s="126"/>
      <c r="R85" s="126"/>
      <c r="S85" s="126"/>
      <c r="T85" s="126"/>
      <c r="U85" s="126">
        <f t="shared" ref="U85" si="464">ROUND(U86/$C86,4)</f>
        <v>0</v>
      </c>
    </row>
    <row r="86" spans="1:21" s="90" customFormat="1" x14ac:dyDescent="0.2">
      <c r="A86" s="224"/>
      <c r="B86" s="223"/>
      <c r="C86" s="127">
        <f>VLOOKUP($A85,'Orçamento Sintético'!$A:$H,8,0)</f>
        <v>4053</v>
      </c>
      <c r="D86" s="127">
        <f>ROUND($C86*D85,2)</f>
        <v>4053</v>
      </c>
      <c r="E86" s="127">
        <f>ROUND($C86*E85,2)</f>
        <v>0</v>
      </c>
      <c r="F86" s="127">
        <f>ROUND($C86*F85,2)</f>
        <v>0</v>
      </c>
      <c r="G86" s="127">
        <f t="shared" ref="G86" si="465">ROUND($C86*G85,2)</f>
        <v>0</v>
      </c>
      <c r="H86" s="127">
        <f t="shared" ref="H86" si="466">ROUND($C86*H85,2)</f>
        <v>0</v>
      </c>
      <c r="I86" s="127">
        <f t="shared" ref="I86" si="467">ROUND($C86*I85,2)</f>
        <v>0</v>
      </c>
      <c r="J86" s="127">
        <f t="shared" ref="J86" si="468">ROUND($C86*J85,2)</f>
        <v>0</v>
      </c>
      <c r="K86" s="127">
        <f t="shared" ref="K86" si="469">ROUND($C86*K85,2)</f>
        <v>0</v>
      </c>
      <c r="L86" s="127">
        <f t="shared" ref="L86" si="470">ROUND($C86*L85,2)</f>
        <v>0</v>
      </c>
      <c r="M86" s="127">
        <f t="shared" ref="M86" si="471">ROUND($C86*M85,2)</f>
        <v>0</v>
      </c>
      <c r="N86" s="127">
        <f t="shared" ref="N86" si="472">ROUND($C86*N85,2)</f>
        <v>0</v>
      </c>
      <c r="O86" s="127">
        <f t="shared" ref="O86" si="473">ROUND($C86*O85,2)</f>
        <v>0</v>
      </c>
      <c r="P86" s="127">
        <f t="shared" ref="P86" si="474">ROUND($C86*P85,2)</f>
        <v>0</v>
      </c>
      <c r="Q86" s="127">
        <f t="shared" ref="Q86" si="475">ROUND($C86*Q85,2)</f>
        <v>0</v>
      </c>
      <c r="R86" s="127">
        <f t="shared" ref="R86" si="476">ROUND($C86*R85,2)</f>
        <v>0</v>
      </c>
      <c r="S86" s="127">
        <f t="shared" ref="S86" si="477">ROUND($C86*S85,2)</f>
        <v>0</v>
      </c>
      <c r="T86" s="127">
        <f t="shared" ref="T86" si="478">ROUND($C86*T85,2)</f>
        <v>0</v>
      </c>
      <c r="U86" s="127">
        <f>$C86-SUM(D86:T86)</f>
        <v>0</v>
      </c>
    </row>
    <row r="87" spans="1:21" x14ac:dyDescent="0.2">
      <c r="A87" s="224" t="s">
        <v>121</v>
      </c>
      <c r="B87" s="222" t="str">
        <f>VLOOKUP($A87,'Orçamento Sintético'!$A:$H,4,0)</f>
        <v>TRANSPORTE COM CAMINHÃO BASCULANTE DE 6 M3, EM VIA URBANA PAVIMENTADA, DMT ACIMA DE 30 KM (UNIDADE: M3XKM). AF_01/2018</v>
      </c>
      <c r="C87" s="126">
        <f>ROUND(C88/$U$1572,4)</f>
        <v>0</v>
      </c>
      <c r="D87" s="126">
        <v>1</v>
      </c>
      <c r="E87" s="126"/>
      <c r="F87" s="126"/>
      <c r="G87" s="126"/>
      <c r="H87" s="126"/>
      <c r="I87" s="126"/>
      <c r="J87" s="126"/>
      <c r="K87" s="126"/>
      <c r="L87" s="126"/>
      <c r="M87" s="126"/>
      <c r="N87" s="126"/>
      <c r="O87" s="126"/>
      <c r="P87" s="126"/>
      <c r="Q87" s="126"/>
      <c r="R87" s="126"/>
      <c r="S87" s="126"/>
      <c r="T87" s="126"/>
      <c r="U87" s="126">
        <f t="shared" ref="U87" si="479">ROUND(U88/$C88,4)</f>
        <v>0</v>
      </c>
    </row>
    <row r="88" spans="1:21" s="90" customFormat="1" x14ac:dyDescent="0.2">
      <c r="A88" s="224"/>
      <c r="B88" s="223"/>
      <c r="C88" s="127">
        <f>VLOOKUP($A87,'Orçamento Sintético'!$A:$H,8,0)</f>
        <v>231</v>
      </c>
      <c r="D88" s="127">
        <f>ROUND($C88*D87,2)</f>
        <v>231</v>
      </c>
      <c r="E88" s="127">
        <f>ROUND($C88*E87,2)</f>
        <v>0</v>
      </c>
      <c r="F88" s="127">
        <f>ROUND($C88*F87,2)</f>
        <v>0</v>
      </c>
      <c r="G88" s="127">
        <f t="shared" ref="G88" si="480">ROUND($C88*G87,2)</f>
        <v>0</v>
      </c>
      <c r="H88" s="127">
        <f t="shared" ref="H88" si="481">ROUND($C88*H87,2)</f>
        <v>0</v>
      </c>
      <c r="I88" s="127">
        <f t="shared" ref="I88" si="482">ROUND($C88*I87,2)</f>
        <v>0</v>
      </c>
      <c r="J88" s="127">
        <f t="shared" ref="J88" si="483">ROUND($C88*J87,2)</f>
        <v>0</v>
      </c>
      <c r="K88" s="127">
        <f t="shared" ref="K88" si="484">ROUND($C88*K87,2)</f>
        <v>0</v>
      </c>
      <c r="L88" s="127">
        <f t="shared" ref="L88" si="485">ROUND($C88*L87,2)</f>
        <v>0</v>
      </c>
      <c r="M88" s="127">
        <f t="shared" ref="M88" si="486">ROUND($C88*M87,2)</f>
        <v>0</v>
      </c>
      <c r="N88" s="127">
        <f t="shared" ref="N88" si="487">ROUND($C88*N87,2)</f>
        <v>0</v>
      </c>
      <c r="O88" s="127">
        <f t="shared" ref="O88" si="488">ROUND($C88*O87,2)</f>
        <v>0</v>
      </c>
      <c r="P88" s="127">
        <f t="shared" ref="P88" si="489">ROUND($C88*P87,2)</f>
        <v>0</v>
      </c>
      <c r="Q88" s="127">
        <f t="shared" ref="Q88" si="490">ROUND($C88*Q87,2)</f>
        <v>0</v>
      </c>
      <c r="R88" s="127">
        <f t="shared" ref="R88" si="491">ROUND($C88*R87,2)</f>
        <v>0</v>
      </c>
      <c r="S88" s="127">
        <f t="shared" ref="S88" si="492">ROUND($C88*S87,2)</f>
        <v>0</v>
      </c>
      <c r="T88" s="127">
        <f t="shared" ref="T88" si="493">ROUND($C88*T87,2)</f>
        <v>0</v>
      </c>
      <c r="U88" s="127">
        <f>$C88-SUM(D88:T88)</f>
        <v>0</v>
      </c>
    </row>
    <row r="89" spans="1:21" x14ac:dyDescent="0.2">
      <c r="A89" s="229" t="s">
        <v>124</v>
      </c>
      <c r="B89" s="227" t="str">
        <f>VLOOKUP($A89,'Orçamento Sintético'!$A:$H,4,0)</f>
        <v>LOCAÇÃO DE OBRAS</v>
      </c>
      <c r="C89" s="128">
        <f>ROUND(C90/$U$1572,4)</f>
        <v>1E-4</v>
      </c>
      <c r="D89" s="128">
        <f>ROUND(D90/$C90,4)</f>
        <v>0</v>
      </c>
      <c r="E89" s="128">
        <f t="shared" ref="E89:U89" si="494">ROUND(E90/$C90,4)</f>
        <v>0</v>
      </c>
      <c r="F89" s="128">
        <f t="shared" si="494"/>
        <v>0</v>
      </c>
      <c r="G89" s="128">
        <f t="shared" si="494"/>
        <v>0</v>
      </c>
      <c r="H89" s="128">
        <f t="shared" si="494"/>
        <v>0</v>
      </c>
      <c r="I89" s="128">
        <f t="shared" si="494"/>
        <v>0</v>
      </c>
      <c r="J89" s="128">
        <f t="shared" si="494"/>
        <v>0</v>
      </c>
      <c r="K89" s="128">
        <f t="shared" si="494"/>
        <v>0</v>
      </c>
      <c r="L89" s="128">
        <f t="shared" si="494"/>
        <v>1</v>
      </c>
      <c r="M89" s="128">
        <f t="shared" si="494"/>
        <v>0</v>
      </c>
      <c r="N89" s="128">
        <f t="shared" si="494"/>
        <v>0</v>
      </c>
      <c r="O89" s="128">
        <f t="shared" si="494"/>
        <v>0</v>
      </c>
      <c r="P89" s="128">
        <f t="shared" si="494"/>
        <v>0</v>
      </c>
      <c r="Q89" s="128">
        <f t="shared" si="494"/>
        <v>0</v>
      </c>
      <c r="R89" s="128">
        <f t="shared" si="494"/>
        <v>0</v>
      </c>
      <c r="S89" s="128">
        <f t="shared" si="494"/>
        <v>0</v>
      </c>
      <c r="T89" s="128">
        <f t="shared" si="494"/>
        <v>0</v>
      </c>
      <c r="U89" s="128">
        <f t="shared" si="494"/>
        <v>0</v>
      </c>
    </row>
    <row r="90" spans="1:21" s="90" customFormat="1" x14ac:dyDescent="0.2">
      <c r="A90" s="229"/>
      <c r="B90" s="228"/>
      <c r="C90" s="129">
        <f>VLOOKUP($A89,'Orçamento Sintético'!$A:$H,8,0)</f>
        <v>1838.82</v>
      </c>
      <c r="D90" s="129">
        <f>D92</f>
        <v>0</v>
      </c>
      <c r="E90" s="129">
        <f t="shared" ref="E90:U90" si="495">E92</f>
        <v>0</v>
      </c>
      <c r="F90" s="129">
        <f t="shared" si="495"/>
        <v>0</v>
      </c>
      <c r="G90" s="129">
        <f t="shared" si="495"/>
        <v>0</v>
      </c>
      <c r="H90" s="129">
        <f t="shared" si="495"/>
        <v>0</v>
      </c>
      <c r="I90" s="129">
        <f t="shared" si="495"/>
        <v>0</v>
      </c>
      <c r="J90" s="129">
        <f t="shared" si="495"/>
        <v>0</v>
      </c>
      <c r="K90" s="129">
        <f t="shared" si="495"/>
        <v>0</v>
      </c>
      <c r="L90" s="129">
        <f t="shared" si="495"/>
        <v>1838.82</v>
      </c>
      <c r="M90" s="129">
        <f t="shared" si="495"/>
        <v>0</v>
      </c>
      <c r="N90" s="129">
        <f t="shared" si="495"/>
        <v>0</v>
      </c>
      <c r="O90" s="129">
        <f t="shared" si="495"/>
        <v>0</v>
      </c>
      <c r="P90" s="129">
        <f t="shared" si="495"/>
        <v>0</v>
      </c>
      <c r="Q90" s="129">
        <f t="shared" si="495"/>
        <v>0</v>
      </c>
      <c r="R90" s="129">
        <f t="shared" si="495"/>
        <v>0</v>
      </c>
      <c r="S90" s="129">
        <f t="shared" si="495"/>
        <v>0</v>
      </c>
      <c r="T90" s="129">
        <f t="shared" si="495"/>
        <v>0</v>
      </c>
      <c r="U90" s="129">
        <f t="shared" si="495"/>
        <v>0</v>
      </c>
    </row>
    <row r="91" spans="1:21" x14ac:dyDescent="0.2">
      <c r="A91" s="224" t="s">
        <v>126</v>
      </c>
      <c r="B91" s="222" t="str">
        <f>VLOOKUP($A91,'Orçamento Sintético'!$A:$H,4,0)</f>
        <v>LOCACAO CONVENCIONAL DE OBRA, UTILIZANDO GABARITO DE TÁBUAS CORRIDAS PONTALETADAS A CADA 2,00M -  2 UTILIZAÇÕES. AF_10/2018</v>
      </c>
      <c r="C91" s="126">
        <f>ROUND(C92/$U$1572,4)</f>
        <v>1E-4</v>
      </c>
      <c r="D91" s="126"/>
      <c r="E91" s="126"/>
      <c r="F91" s="126"/>
      <c r="G91" s="126"/>
      <c r="H91" s="126"/>
      <c r="I91" s="126"/>
      <c r="J91" s="126"/>
      <c r="K91" s="126"/>
      <c r="L91" s="126">
        <v>1</v>
      </c>
      <c r="M91" s="126"/>
      <c r="N91" s="126"/>
      <c r="O91" s="126"/>
      <c r="P91" s="126"/>
      <c r="Q91" s="126"/>
      <c r="R91" s="126"/>
      <c r="S91" s="126"/>
      <c r="T91" s="126"/>
      <c r="U91" s="126">
        <f t="shared" ref="U91" si="496">ROUND(U92/$C92,4)</f>
        <v>0</v>
      </c>
    </row>
    <row r="92" spans="1:21" s="90" customFormat="1" x14ac:dyDescent="0.2">
      <c r="A92" s="224"/>
      <c r="B92" s="223"/>
      <c r="C92" s="127">
        <f>VLOOKUP($A91,'Orçamento Sintético'!$A:$H,8,0)</f>
        <v>1838.82</v>
      </c>
      <c r="D92" s="127">
        <f>ROUND($C92*D91,2)</f>
        <v>0</v>
      </c>
      <c r="E92" s="127">
        <f>ROUND($C92*E91,2)</f>
        <v>0</v>
      </c>
      <c r="F92" s="127">
        <f>ROUND($C92*F91,2)</f>
        <v>0</v>
      </c>
      <c r="G92" s="127">
        <f t="shared" ref="G92" si="497">ROUND($C92*G91,2)</f>
        <v>0</v>
      </c>
      <c r="H92" s="127">
        <f t="shared" ref="H92" si="498">ROUND($C92*H91,2)</f>
        <v>0</v>
      </c>
      <c r="I92" s="127">
        <f t="shared" ref="I92" si="499">ROUND($C92*I91,2)</f>
        <v>0</v>
      </c>
      <c r="J92" s="127">
        <f t="shared" ref="J92" si="500">ROUND($C92*J91,2)</f>
        <v>0</v>
      </c>
      <c r="K92" s="127">
        <f t="shared" ref="K92" si="501">ROUND($C92*K91,2)</f>
        <v>0</v>
      </c>
      <c r="L92" s="127">
        <f t="shared" ref="L92" si="502">ROUND($C92*L91,2)</f>
        <v>1838.82</v>
      </c>
      <c r="M92" s="127">
        <f t="shared" ref="M92" si="503">ROUND($C92*M91,2)</f>
        <v>0</v>
      </c>
      <c r="N92" s="127">
        <f t="shared" ref="N92" si="504">ROUND($C92*N91,2)</f>
        <v>0</v>
      </c>
      <c r="O92" s="127">
        <f t="shared" ref="O92" si="505">ROUND($C92*O91,2)</f>
        <v>0</v>
      </c>
      <c r="P92" s="127">
        <f t="shared" ref="P92" si="506">ROUND($C92*P91,2)</f>
        <v>0</v>
      </c>
      <c r="Q92" s="127">
        <f t="shared" ref="Q92" si="507">ROUND($C92*Q91,2)</f>
        <v>0</v>
      </c>
      <c r="R92" s="127">
        <f t="shared" ref="R92" si="508">ROUND($C92*R91,2)</f>
        <v>0</v>
      </c>
      <c r="S92" s="127">
        <f t="shared" ref="S92" si="509">ROUND($C92*S91,2)</f>
        <v>0</v>
      </c>
      <c r="T92" s="127">
        <f t="shared" ref="T92" si="510">ROUND($C92*T91,2)</f>
        <v>0</v>
      </c>
      <c r="U92" s="127">
        <f>$C92-SUM(D92:T92)</f>
        <v>0</v>
      </c>
    </row>
    <row r="93" spans="1:21" x14ac:dyDescent="0.2">
      <c r="A93" s="229" t="s">
        <v>130</v>
      </c>
      <c r="B93" s="227" t="str">
        <f>VLOOKUP($A93,'Orçamento Sintético'!$A:$H,4,0)</f>
        <v>TERRAPLANAGEM</v>
      </c>
      <c r="C93" s="128">
        <f>ROUND(C94/$U$1572,4)</f>
        <v>4.4999999999999997E-3</v>
      </c>
      <c r="D93" s="128">
        <f>ROUND(D94/$C94,4)</f>
        <v>0.12379999999999999</v>
      </c>
      <c r="E93" s="128">
        <f t="shared" ref="E93" si="511">ROUND(E94/$C94,4)</f>
        <v>0</v>
      </c>
      <c r="F93" s="128">
        <f t="shared" ref="F93" si="512">ROUND(F94/$C94,4)</f>
        <v>0</v>
      </c>
      <c r="G93" s="128">
        <f t="shared" ref="G93" si="513">ROUND(G94/$C94,4)</f>
        <v>0</v>
      </c>
      <c r="H93" s="128">
        <f t="shared" ref="H93" si="514">ROUND(H94/$C94,4)</f>
        <v>0</v>
      </c>
      <c r="I93" s="128">
        <f t="shared" ref="I93" si="515">ROUND(I94/$C94,4)</f>
        <v>0</v>
      </c>
      <c r="J93" s="128">
        <f t="shared" ref="J93" si="516">ROUND(J94/$C94,4)</f>
        <v>0.26279999999999998</v>
      </c>
      <c r="K93" s="128">
        <f t="shared" ref="K93" si="517">ROUND(K94/$C94,4)</f>
        <v>0.26279999999999998</v>
      </c>
      <c r="L93" s="128">
        <f t="shared" ref="L93" si="518">ROUND(L94/$C94,4)</f>
        <v>0.35049999999999998</v>
      </c>
      <c r="M93" s="128">
        <f t="shared" ref="M93" si="519">ROUND(M94/$C94,4)</f>
        <v>0</v>
      </c>
      <c r="N93" s="128">
        <f t="shared" ref="N93" si="520">ROUND(N94/$C94,4)</f>
        <v>0</v>
      </c>
      <c r="O93" s="128">
        <f t="shared" ref="O93" si="521">ROUND(O94/$C94,4)</f>
        <v>0</v>
      </c>
      <c r="P93" s="128">
        <f t="shared" ref="P93" si="522">ROUND(P94/$C94,4)</f>
        <v>0</v>
      </c>
      <c r="Q93" s="128">
        <f t="shared" ref="Q93" si="523">ROUND(Q94/$C94,4)</f>
        <v>0</v>
      </c>
      <c r="R93" s="128">
        <f t="shared" ref="R93" si="524">ROUND(R94/$C94,4)</f>
        <v>0</v>
      </c>
      <c r="S93" s="128">
        <f t="shared" ref="S93" si="525">ROUND(S94/$C94,4)</f>
        <v>0</v>
      </c>
      <c r="T93" s="128">
        <f t="shared" ref="T93" si="526">ROUND(T94/$C94,4)</f>
        <v>0</v>
      </c>
      <c r="U93" s="128">
        <f t="shared" ref="U93" si="527">ROUND(U94/$C94,4)</f>
        <v>0</v>
      </c>
    </row>
    <row r="94" spans="1:21" s="90" customFormat="1" x14ac:dyDescent="0.2">
      <c r="A94" s="229"/>
      <c r="B94" s="228"/>
      <c r="C94" s="129">
        <f>VLOOKUP($A93,'Orçamento Sintético'!$A:$H,8,0)</f>
        <v>55704.97</v>
      </c>
      <c r="D94" s="129">
        <f>D96+D100</f>
        <v>6898.36</v>
      </c>
      <c r="E94" s="129">
        <f t="shared" ref="E94:U94" si="528">E96+E100</f>
        <v>0</v>
      </c>
      <c r="F94" s="129">
        <f t="shared" si="528"/>
        <v>0</v>
      </c>
      <c r="G94" s="129">
        <f t="shared" si="528"/>
        <v>0</v>
      </c>
      <c r="H94" s="129">
        <f t="shared" si="528"/>
        <v>0</v>
      </c>
      <c r="I94" s="129">
        <f t="shared" si="528"/>
        <v>0</v>
      </c>
      <c r="J94" s="129">
        <f t="shared" si="528"/>
        <v>14641.98</v>
      </c>
      <c r="K94" s="129">
        <f t="shared" si="528"/>
        <v>14641.98</v>
      </c>
      <c r="L94" s="129">
        <f t="shared" si="528"/>
        <v>19522.64</v>
      </c>
      <c r="M94" s="129">
        <f t="shared" si="528"/>
        <v>0</v>
      </c>
      <c r="N94" s="129">
        <f t="shared" si="528"/>
        <v>0</v>
      </c>
      <c r="O94" s="129">
        <f t="shared" si="528"/>
        <v>0</v>
      </c>
      <c r="P94" s="129">
        <f t="shared" si="528"/>
        <v>0</v>
      </c>
      <c r="Q94" s="129">
        <f t="shared" si="528"/>
        <v>0</v>
      </c>
      <c r="R94" s="129">
        <f t="shared" si="528"/>
        <v>0</v>
      </c>
      <c r="S94" s="129">
        <f t="shared" si="528"/>
        <v>0</v>
      </c>
      <c r="T94" s="129">
        <f t="shared" si="528"/>
        <v>0</v>
      </c>
      <c r="U94" s="129">
        <f t="shared" si="528"/>
        <v>1.0000000002037268E-2</v>
      </c>
    </row>
    <row r="95" spans="1:21" x14ac:dyDescent="0.2">
      <c r="A95" s="225" t="s">
        <v>132</v>
      </c>
      <c r="B95" s="226" t="str">
        <f>VLOOKUP($A95,'Orçamento Sintético'!$A:$H,4,0)</f>
        <v>Limpeza e Preparo da Área</v>
      </c>
      <c r="C95" s="130">
        <f>ROUND(C96/$U$1572,4)</f>
        <v>5.9999999999999995E-4</v>
      </c>
      <c r="D95" s="131">
        <f>ROUND(D96/$C96,4)</f>
        <v>1</v>
      </c>
      <c r="E95" s="131">
        <f t="shared" ref="E95" si="529">ROUND(E96/$C96,4)</f>
        <v>0</v>
      </c>
      <c r="F95" s="131">
        <f t="shared" ref="F95" si="530">ROUND(F96/$C96,4)</f>
        <v>0</v>
      </c>
      <c r="G95" s="131">
        <f t="shared" ref="G95" si="531">ROUND(G96/$C96,4)</f>
        <v>0</v>
      </c>
      <c r="H95" s="131">
        <f t="shared" ref="H95" si="532">ROUND(H96/$C96,4)</f>
        <v>0</v>
      </c>
      <c r="I95" s="131">
        <f t="shared" ref="I95" si="533">ROUND(I96/$C96,4)</f>
        <v>0</v>
      </c>
      <c r="J95" s="131">
        <f t="shared" ref="J95" si="534">ROUND(J96/$C96,4)</f>
        <v>0</v>
      </c>
      <c r="K95" s="131">
        <f t="shared" ref="K95" si="535">ROUND(K96/$C96,4)</f>
        <v>0</v>
      </c>
      <c r="L95" s="131">
        <f t="shared" ref="L95" si="536">ROUND(L96/$C96,4)</f>
        <v>0</v>
      </c>
      <c r="M95" s="131">
        <f t="shared" ref="M95" si="537">ROUND(M96/$C96,4)</f>
        <v>0</v>
      </c>
      <c r="N95" s="131">
        <f t="shared" ref="N95" si="538">ROUND(N96/$C96,4)</f>
        <v>0</v>
      </c>
      <c r="O95" s="131">
        <f t="shared" ref="O95" si="539">ROUND(O96/$C96,4)</f>
        <v>0</v>
      </c>
      <c r="P95" s="131">
        <f t="shared" ref="P95" si="540">ROUND(P96/$C96,4)</f>
        <v>0</v>
      </c>
      <c r="Q95" s="131">
        <f t="shared" ref="Q95" si="541">ROUND(Q96/$C96,4)</f>
        <v>0</v>
      </c>
      <c r="R95" s="131">
        <f t="shared" ref="R95" si="542">ROUND(R96/$C96,4)</f>
        <v>0</v>
      </c>
      <c r="S95" s="131">
        <f t="shared" ref="S95" si="543">ROUND(S96/$C96,4)</f>
        <v>0</v>
      </c>
      <c r="T95" s="131">
        <f t="shared" ref="T95" si="544">ROUND(T96/$C96,4)</f>
        <v>0</v>
      </c>
      <c r="U95" s="131">
        <f t="shared" ref="U95" si="545">ROUND(U96/$C96,4)</f>
        <v>0</v>
      </c>
    </row>
    <row r="96" spans="1:21" s="90" customFormat="1" x14ac:dyDescent="0.2">
      <c r="A96" s="225"/>
      <c r="B96" s="226"/>
      <c r="C96" s="132">
        <f>VLOOKUP($A95,'Orçamento Sintético'!$A:$H,8,0)</f>
        <v>6898.36</v>
      </c>
      <c r="D96" s="133">
        <f>D98</f>
        <v>6898.36</v>
      </c>
      <c r="E96" s="133">
        <f t="shared" ref="E96:U96" si="546">E98</f>
        <v>0</v>
      </c>
      <c r="F96" s="133">
        <f t="shared" si="546"/>
        <v>0</v>
      </c>
      <c r="G96" s="133">
        <f t="shared" si="546"/>
        <v>0</v>
      </c>
      <c r="H96" s="133">
        <f t="shared" si="546"/>
        <v>0</v>
      </c>
      <c r="I96" s="133">
        <f t="shared" si="546"/>
        <v>0</v>
      </c>
      <c r="J96" s="133">
        <f t="shared" si="546"/>
        <v>0</v>
      </c>
      <c r="K96" s="133">
        <f t="shared" si="546"/>
        <v>0</v>
      </c>
      <c r="L96" s="133">
        <f t="shared" si="546"/>
        <v>0</v>
      </c>
      <c r="M96" s="133">
        <f t="shared" si="546"/>
        <v>0</v>
      </c>
      <c r="N96" s="133">
        <f t="shared" si="546"/>
        <v>0</v>
      </c>
      <c r="O96" s="133">
        <f t="shared" si="546"/>
        <v>0</v>
      </c>
      <c r="P96" s="133">
        <f t="shared" si="546"/>
        <v>0</v>
      </c>
      <c r="Q96" s="133">
        <f t="shared" si="546"/>
        <v>0</v>
      </c>
      <c r="R96" s="133">
        <f t="shared" si="546"/>
        <v>0</v>
      </c>
      <c r="S96" s="133">
        <f t="shared" si="546"/>
        <v>0</v>
      </c>
      <c r="T96" s="133">
        <f t="shared" si="546"/>
        <v>0</v>
      </c>
      <c r="U96" s="133">
        <f t="shared" si="546"/>
        <v>0</v>
      </c>
    </row>
    <row r="97" spans="1:21" x14ac:dyDescent="0.2">
      <c r="A97" s="224" t="s">
        <v>134</v>
      </c>
      <c r="B97" s="222" t="str">
        <f>VLOOKUP($A97,'Orçamento Sintético'!$A:$H,4,0)</f>
        <v>LIMPEZA MANUAL DE VEGETAÇÃO EM TERRENO COM ENXADA.AF_05/2018</v>
      </c>
      <c r="C97" s="126">
        <f>ROUND(C98/$U$1572,4)</f>
        <v>5.9999999999999995E-4</v>
      </c>
      <c r="D97" s="126">
        <v>1</v>
      </c>
      <c r="E97" s="126"/>
      <c r="F97" s="126"/>
      <c r="G97" s="126"/>
      <c r="H97" s="126"/>
      <c r="I97" s="126"/>
      <c r="J97" s="126"/>
      <c r="K97" s="126"/>
      <c r="L97" s="126"/>
      <c r="M97" s="126"/>
      <c r="N97" s="126"/>
      <c r="O97" s="126"/>
      <c r="P97" s="126"/>
      <c r="Q97" s="126"/>
      <c r="R97" s="126"/>
      <c r="S97" s="126"/>
      <c r="T97" s="126"/>
      <c r="U97" s="126">
        <f t="shared" ref="U97" si="547">ROUND(U98/$C98,4)</f>
        <v>0</v>
      </c>
    </row>
    <row r="98" spans="1:21" s="90" customFormat="1" x14ac:dyDescent="0.2">
      <c r="A98" s="224"/>
      <c r="B98" s="223"/>
      <c r="C98" s="127">
        <f>VLOOKUP($A97,'Orçamento Sintético'!$A:$H,8,0)</f>
        <v>6898.36</v>
      </c>
      <c r="D98" s="127">
        <f>ROUND($C98*D97,2)</f>
        <v>6898.36</v>
      </c>
      <c r="E98" s="127">
        <f>ROUND($C98*E97,2)</f>
        <v>0</v>
      </c>
      <c r="F98" s="127">
        <f>ROUND($C98*F97,2)</f>
        <v>0</v>
      </c>
      <c r="G98" s="127">
        <f t="shared" ref="G98" si="548">ROUND($C98*G97,2)</f>
        <v>0</v>
      </c>
      <c r="H98" s="127">
        <f t="shared" ref="H98" si="549">ROUND($C98*H97,2)</f>
        <v>0</v>
      </c>
      <c r="I98" s="127">
        <f t="shared" ref="I98" si="550">ROUND($C98*I97,2)</f>
        <v>0</v>
      </c>
      <c r="J98" s="127">
        <f t="shared" ref="J98" si="551">ROUND($C98*J97,2)</f>
        <v>0</v>
      </c>
      <c r="K98" s="127">
        <f t="shared" ref="K98" si="552">ROUND($C98*K97,2)</f>
        <v>0</v>
      </c>
      <c r="L98" s="127">
        <f t="shared" ref="L98" si="553">ROUND($C98*L97,2)</f>
        <v>0</v>
      </c>
      <c r="M98" s="127">
        <f t="shared" ref="M98" si="554">ROUND($C98*M97,2)</f>
        <v>0</v>
      </c>
      <c r="N98" s="127">
        <f t="shared" ref="N98" si="555">ROUND($C98*N97,2)</f>
        <v>0</v>
      </c>
      <c r="O98" s="127">
        <f t="shared" ref="O98" si="556">ROUND($C98*O97,2)</f>
        <v>0</v>
      </c>
      <c r="P98" s="127">
        <f t="shared" ref="P98" si="557">ROUND($C98*P97,2)</f>
        <v>0</v>
      </c>
      <c r="Q98" s="127">
        <f t="shared" ref="Q98" si="558">ROUND($C98*Q97,2)</f>
        <v>0</v>
      </c>
      <c r="R98" s="127">
        <f t="shared" ref="R98" si="559">ROUND($C98*R97,2)</f>
        <v>0</v>
      </c>
      <c r="S98" s="127">
        <f t="shared" ref="S98" si="560">ROUND($C98*S97,2)</f>
        <v>0</v>
      </c>
      <c r="T98" s="127">
        <f t="shared" ref="T98" si="561">ROUND($C98*T97,2)</f>
        <v>0</v>
      </c>
      <c r="U98" s="127">
        <f>$C98-SUM(D98:T98)</f>
        <v>0</v>
      </c>
    </row>
    <row r="99" spans="1:21" x14ac:dyDescent="0.2">
      <c r="A99" s="225" t="s">
        <v>137</v>
      </c>
      <c r="B99" s="226" t="str">
        <f>VLOOKUP($A99,'Orçamento Sintético'!$A:$H,4,0)</f>
        <v>Aterro Compactado</v>
      </c>
      <c r="C99" s="130">
        <f>ROUND(C100/$U$1572,4)</f>
        <v>3.8999999999999998E-3</v>
      </c>
      <c r="D99" s="131">
        <f>ROUND(D100/$C100,4)</f>
        <v>0</v>
      </c>
      <c r="E99" s="131">
        <f t="shared" ref="E99" si="562">ROUND(E100/$C100,4)</f>
        <v>0</v>
      </c>
      <c r="F99" s="131">
        <f t="shared" ref="F99" si="563">ROUND(F100/$C100,4)</f>
        <v>0</v>
      </c>
      <c r="G99" s="131">
        <f t="shared" ref="G99" si="564">ROUND(G100/$C100,4)</f>
        <v>0</v>
      </c>
      <c r="H99" s="131">
        <f t="shared" ref="H99" si="565">ROUND(H100/$C100,4)</f>
        <v>0</v>
      </c>
      <c r="I99" s="131">
        <f t="shared" ref="I99" si="566">ROUND(I100/$C100,4)</f>
        <v>0</v>
      </c>
      <c r="J99" s="131">
        <f t="shared" ref="J99" si="567">ROUND(J100/$C100,4)</f>
        <v>0.3</v>
      </c>
      <c r="K99" s="131">
        <f t="shared" ref="K99" si="568">ROUND(K100/$C100,4)</f>
        <v>0.3</v>
      </c>
      <c r="L99" s="131">
        <f t="shared" ref="L99" si="569">ROUND(L100/$C100,4)</f>
        <v>0.4</v>
      </c>
      <c r="M99" s="131">
        <f t="shared" ref="M99" si="570">ROUND(M100/$C100,4)</f>
        <v>0</v>
      </c>
      <c r="N99" s="131">
        <f t="shared" ref="N99" si="571">ROUND(N100/$C100,4)</f>
        <v>0</v>
      </c>
      <c r="O99" s="131">
        <f t="shared" ref="O99" si="572">ROUND(O100/$C100,4)</f>
        <v>0</v>
      </c>
      <c r="P99" s="131">
        <f t="shared" ref="P99" si="573">ROUND(P100/$C100,4)</f>
        <v>0</v>
      </c>
      <c r="Q99" s="131">
        <f t="shared" ref="Q99" si="574">ROUND(Q100/$C100,4)</f>
        <v>0</v>
      </c>
      <c r="R99" s="131">
        <f t="shared" ref="R99" si="575">ROUND(R100/$C100,4)</f>
        <v>0</v>
      </c>
      <c r="S99" s="131">
        <f t="shared" ref="S99" si="576">ROUND(S100/$C100,4)</f>
        <v>0</v>
      </c>
      <c r="T99" s="131">
        <f t="shared" ref="T99" si="577">ROUND(T100/$C100,4)</f>
        <v>0</v>
      </c>
      <c r="U99" s="131">
        <f t="shared" ref="U99" si="578">ROUND(U100/$C100,4)</f>
        <v>0</v>
      </c>
    </row>
    <row r="100" spans="1:21" s="90" customFormat="1" x14ac:dyDescent="0.2">
      <c r="A100" s="225"/>
      <c r="B100" s="226"/>
      <c r="C100" s="132">
        <f>VLOOKUP($A99,'Orçamento Sintético'!$A:$H,8,0)</f>
        <v>48806.61</v>
      </c>
      <c r="D100" s="133">
        <f>D102+D104</f>
        <v>0</v>
      </c>
      <c r="E100" s="133">
        <f t="shared" ref="E100:U100" si="579">E102+E104</f>
        <v>0</v>
      </c>
      <c r="F100" s="133">
        <f t="shared" si="579"/>
        <v>0</v>
      </c>
      <c r="G100" s="133">
        <f t="shared" si="579"/>
        <v>0</v>
      </c>
      <c r="H100" s="133">
        <f t="shared" si="579"/>
        <v>0</v>
      </c>
      <c r="I100" s="133">
        <f t="shared" si="579"/>
        <v>0</v>
      </c>
      <c r="J100" s="133">
        <f t="shared" si="579"/>
        <v>14641.98</v>
      </c>
      <c r="K100" s="133">
        <f t="shared" si="579"/>
        <v>14641.98</v>
      </c>
      <c r="L100" s="133">
        <f t="shared" si="579"/>
        <v>19522.64</v>
      </c>
      <c r="M100" s="133">
        <f t="shared" si="579"/>
        <v>0</v>
      </c>
      <c r="N100" s="133">
        <f t="shared" si="579"/>
        <v>0</v>
      </c>
      <c r="O100" s="133">
        <f t="shared" si="579"/>
        <v>0</v>
      </c>
      <c r="P100" s="133">
        <f t="shared" si="579"/>
        <v>0</v>
      </c>
      <c r="Q100" s="133">
        <f t="shared" si="579"/>
        <v>0</v>
      </c>
      <c r="R100" s="133">
        <f t="shared" si="579"/>
        <v>0</v>
      </c>
      <c r="S100" s="133">
        <f t="shared" si="579"/>
        <v>0</v>
      </c>
      <c r="T100" s="133">
        <f t="shared" si="579"/>
        <v>0</v>
      </c>
      <c r="U100" s="133">
        <f t="shared" si="579"/>
        <v>1.0000000002037268E-2</v>
      </c>
    </row>
    <row r="101" spans="1:21" x14ac:dyDescent="0.2">
      <c r="A101" s="224" t="s">
        <v>139</v>
      </c>
      <c r="B101" s="222" t="str">
        <f>VLOOKUP($A101,'Orçamento Sintético'!$A:$H,4,0)</f>
        <v>Carga, descarga e espalhamento de solo, inclusive transporte em caminhão basculante 14 m3, DMT 20km</v>
      </c>
      <c r="C101" s="126">
        <f>ROUND(C102/$U$1572,4)</f>
        <v>3.3E-3</v>
      </c>
      <c r="D101" s="126"/>
      <c r="E101" s="126"/>
      <c r="F101" s="126"/>
      <c r="G101" s="126"/>
      <c r="H101" s="126"/>
      <c r="I101" s="126"/>
      <c r="J101" s="126">
        <v>0.3</v>
      </c>
      <c r="K101" s="126">
        <v>0.3</v>
      </c>
      <c r="L101" s="126">
        <v>0.4</v>
      </c>
      <c r="M101" s="126"/>
      <c r="N101" s="126"/>
      <c r="O101" s="126"/>
      <c r="P101" s="126"/>
      <c r="Q101" s="126"/>
      <c r="R101" s="126"/>
      <c r="S101" s="126"/>
      <c r="T101" s="126"/>
      <c r="U101" s="126">
        <f t="shared" ref="U101" si="580">ROUND(U102/$C102,4)</f>
        <v>0</v>
      </c>
    </row>
    <row r="102" spans="1:21" s="90" customFormat="1" x14ac:dyDescent="0.2">
      <c r="A102" s="224"/>
      <c r="B102" s="223"/>
      <c r="C102" s="127">
        <f>VLOOKUP($A101,'Orçamento Sintético'!$A:$H,8,0)</f>
        <v>40777.68</v>
      </c>
      <c r="D102" s="127">
        <f>ROUND($C102*D101,2)</f>
        <v>0</v>
      </c>
      <c r="E102" s="127">
        <f>ROUND($C102*E101,2)</f>
        <v>0</v>
      </c>
      <c r="F102" s="127">
        <f>ROUND($C102*F101,2)</f>
        <v>0</v>
      </c>
      <c r="G102" s="127">
        <f t="shared" ref="G102" si="581">ROUND($C102*G101,2)</f>
        <v>0</v>
      </c>
      <c r="H102" s="127">
        <f t="shared" ref="H102" si="582">ROUND($C102*H101,2)</f>
        <v>0</v>
      </c>
      <c r="I102" s="127">
        <f t="shared" ref="I102" si="583">ROUND($C102*I101,2)</f>
        <v>0</v>
      </c>
      <c r="J102" s="127">
        <f t="shared" ref="J102" si="584">ROUND($C102*J101,2)</f>
        <v>12233.3</v>
      </c>
      <c r="K102" s="127">
        <f t="shared" ref="K102" si="585">ROUND($C102*K101,2)</f>
        <v>12233.3</v>
      </c>
      <c r="L102" s="127">
        <f t="shared" ref="L102" si="586">ROUND($C102*L101,2)</f>
        <v>16311.07</v>
      </c>
      <c r="M102" s="127">
        <f t="shared" ref="M102" si="587">ROUND($C102*M101,2)</f>
        <v>0</v>
      </c>
      <c r="N102" s="127">
        <f t="shared" ref="N102" si="588">ROUND($C102*N101,2)</f>
        <v>0</v>
      </c>
      <c r="O102" s="127">
        <f t="shared" ref="O102" si="589">ROUND($C102*O101,2)</f>
        <v>0</v>
      </c>
      <c r="P102" s="127">
        <f t="shared" ref="P102" si="590">ROUND($C102*P101,2)</f>
        <v>0</v>
      </c>
      <c r="Q102" s="127">
        <f t="shared" ref="Q102" si="591">ROUND($C102*Q101,2)</f>
        <v>0</v>
      </c>
      <c r="R102" s="127">
        <f t="shared" ref="R102" si="592">ROUND($C102*R101,2)</f>
        <v>0</v>
      </c>
      <c r="S102" s="127">
        <f t="shared" ref="S102" si="593">ROUND($C102*S101,2)</f>
        <v>0</v>
      </c>
      <c r="T102" s="127">
        <f t="shared" ref="T102" si="594">ROUND($C102*T101,2)</f>
        <v>0</v>
      </c>
      <c r="U102" s="127">
        <f>$C102-SUM(D102:T102)</f>
        <v>1.0000000002037268E-2</v>
      </c>
    </row>
    <row r="103" spans="1:21" x14ac:dyDescent="0.2">
      <c r="A103" s="224" t="s">
        <v>142</v>
      </c>
      <c r="B103" s="222" t="str">
        <f>VLOOKUP($A103,'Orçamento Sintético'!$A:$H,4,0)</f>
        <v>COMPACTAÇÃO MECÂNICA DE SOLO PARA EXECUÇÃO DE RADIER, COM COMPACTADOR DE SOLOS A PERCUSSÃO. AF_09/2017</v>
      </c>
      <c r="C103" s="126">
        <f>ROUND(C104/$U$1572,4)</f>
        <v>5.9999999999999995E-4</v>
      </c>
      <c r="D103" s="126"/>
      <c r="E103" s="126"/>
      <c r="F103" s="126"/>
      <c r="G103" s="126"/>
      <c r="H103" s="126"/>
      <c r="I103" s="126"/>
      <c r="J103" s="126">
        <v>0.3</v>
      </c>
      <c r="K103" s="126">
        <v>0.3</v>
      </c>
      <c r="L103" s="126">
        <v>0.4</v>
      </c>
      <c r="M103" s="126"/>
      <c r="N103" s="126"/>
      <c r="O103" s="126"/>
      <c r="P103" s="126"/>
      <c r="Q103" s="126"/>
      <c r="R103" s="126"/>
      <c r="S103" s="126"/>
      <c r="T103" s="126"/>
      <c r="U103" s="126">
        <f t="shared" ref="U103" si="595">ROUND(U104/$C104,4)</f>
        <v>0</v>
      </c>
    </row>
    <row r="104" spans="1:21" s="90" customFormat="1" x14ac:dyDescent="0.2">
      <c r="A104" s="224"/>
      <c r="B104" s="223"/>
      <c r="C104" s="127">
        <f>VLOOKUP($A103,'Orçamento Sintético'!$A:$H,8,0)</f>
        <v>8028.93</v>
      </c>
      <c r="D104" s="127">
        <f>ROUND($C104*D103,2)</f>
        <v>0</v>
      </c>
      <c r="E104" s="127">
        <f>ROUND($C104*E103,2)</f>
        <v>0</v>
      </c>
      <c r="F104" s="127">
        <f>ROUND($C104*F103,2)</f>
        <v>0</v>
      </c>
      <c r="G104" s="127">
        <f t="shared" ref="G104" si="596">ROUND($C104*G103,2)</f>
        <v>0</v>
      </c>
      <c r="H104" s="127">
        <f t="shared" ref="H104" si="597">ROUND($C104*H103,2)</f>
        <v>0</v>
      </c>
      <c r="I104" s="127">
        <f t="shared" ref="I104" si="598">ROUND($C104*I103,2)</f>
        <v>0</v>
      </c>
      <c r="J104" s="127">
        <f t="shared" ref="J104" si="599">ROUND($C104*J103,2)</f>
        <v>2408.6799999999998</v>
      </c>
      <c r="K104" s="127">
        <f t="shared" ref="K104" si="600">ROUND($C104*K103,2)</f>
        <v>2408.6799999999998</v>
      </c>
      <c r="L104" s="127">
        <f t="shared" ref="L104" si="601">ROUND($C104*L103,2)</f>
        <v>3211.57</v>
      </c>
      <c r="M104" s="127">
        <f t="shared" ref="M104" si="602">ROUND($C104*M103,2)</f>
        <v>0</v>
      </c>
      <c r="N104" s="127">
        <f t="shared" ref="N104" si="603">ROUND($C104*N103,2)</f>
        <v>0</v>
      </c>
      <c r="O104" s="127">
        <f t="shared" ref="O104" si="604">ROUND($C104*O103,2)</f>
        <v>0</v>
      </c>
      <c r="P104" s="127">
        <f t="shared" ref="P104" si="605">ROUND($C104*P103,2)</f>
        <v>0</v>
      </c>
      <c r="Q104" s="127">
        <f t="shared" ref="Q104" si="606">ROUND($C104*Q103,2)</f>
        <v>0</v>
      </c>
      <c r="R104" s="127">
        <f t="shared" ref="R104" si="607">ROUND($C104*R103,2)</f>
        <v>0</v>
      </c>
      <c r="S104" s="127">
        <f t="shared" ref="S104" si="608">ROUND($C104*S103,2)</f>
        <v>0</v>
      </c>
      <c r="T104" s="127">
        <f t="shared" ref="T104" si="609">ROUND($C104*T103,2)</f>
        <v>0</v>
      </c>
      <c r="U104" s="127">
        <f>$C104-SUM(D104:T104)</f>
        <v>0</v>
      </c>
    </row>
    <row r="105" spans="1:21" x14ac:dyDescent="0.2">
      <c r="A105" s="232" t="s">
        <v>145</v>
      </c>
      <c r="B105" s="231" t="str">
        <f>VLOOKUP($A105,'Orçamento Sintético'!$A:$H,4,0)</f>
        <v>FUNDAÇÕES E ESTRUTURAS</v>
      </c>
      <c r="C105" s="122">
        <f>ROUND(C106/$U$1572,4)</f>
        <v>1.7600000000000001E-2</v>
      </c>
      <c r="D105" s="123">
        <f>ROUND(D106/$C106,4)</f>
        <v>0</v>
      </c>
      <c r="E105" s="123">
        <f t="shared" ref="E105:U105" si="610">ROUND(E106/$C106,4)</f>
        <v>0.4385</v>
      </c>
      <c r="F105" s="123">
        <f t="shared" si="610"/>
        <v>0.36930000000000002</v>
      </c>
      <c r="G105" s="123">
        <f t="shared" si="610"/>
        <v>0.19220000000000001</v>
      </c>
      <c r="H105" s="123">
        <f t="shared" si="610"/>
        <v>0</v>
      </c>
      <c r="I105" s="123">
        <f t="shared" si="610"/>
        <v>0</v>
      </c>
      <c r="J105" s="123">
        <f t="shared" si="610"/>
        <v>0</v>
      </c>
      <c r="K105" s="123">
        <f t="shared" si="610"/>
        <v>0</v>
      </c>
      <c r="L105" s="123">
        <f t="shared" si="610"/>
        <v>0</v>
      </c>
      <c r="M105" s="123">
        <f t="shared" si="610"/>
        <v>0</v>
      </c>
      <c r="N105" s="123">
        <f t="shared" si="610"/>
        <v>0</v>
      </c>
      <c r="O105" s="123">
        <f t="shared" si="610"/>
        <v>0</v>
      </c>
      <c r="P105" s="123">
        <f t="shared" si="610"/>
        <v>0</v>
      </c>
      <c r="Q105" s="123">
        <f t="shared" si="610"/>
        <v>0</v>
      </c>
      <c r="R105" s="123">
        <f t="shared" si="610"/>
        <v>0</v>
      </c>
      <c r="S105" s="123">
        <f t="shared" si="610"/>
        <v>0</v>
      </c>
      <c r="T105" s="123">
        <f t="shared" si="610"/>
        <v>0</v>
      </c>
      <c r="U105" s="123">
        <f t="shared" si="610"/>
        <v>0</v>
      </c>
    </row>
    <row r="106" spans="1:21" s="90" customFormat="1" x14ac:dyDescent="0.2">
      <c r="A106" s="232"/>
      <c r="B106" s="231"/>
      <c r="C106" s="124">
        <f>VLOOKUP($A105,'Orçamento Sintético'!$A:$H,8,0)</f>
        <v>219913.69000000003</v>
      </c>
      <c r="D106" s="125">
        <f>D108</f>
        <v>0</v>
      </c>
      <c r="E106" s="125">
        <f t="shared" ref="E106:U106" si="611">E108</f>
        <v>96425.780000000013</v>
      </c>
      <c r="F106" s="125">
        <f t="shared" si="611"/>
        <v>81211.799999999988</v>
      </c>
      <c r="G106" s="125">
        <f t="shared" si="611"/>
        <v>42276.11</v>
      </c>
      <c r="H106" s="125">
        <f t="shared" si="611"/>
        <v>0</v>
      </c>
      <c r="I106" s="125">
        <f t="shared" si="611"/>
        <v>0</v>
      </c>
      <c r="J106" s="125">
        <f t="shared" si="611"/>
        <v>0</v>
      </c>
      <c r="K106" s="125">
        <f t="shared" si="611"/>
        <v>0</v>
      </c>
      <c r="L106" s="125">
        <f t="shared" si="611"/>
        <v>0</v>
      </c>
      <c r="M106" s="125">
        <f t="shared" si="611"/>
        <v>0</v>
      </c>
      <c r="N106" s="125">
        <f t="shared" si="611"/>
        <v>0</v>
      </c>
      <c r="O106" s="125">
        <f t="shared" si="611"/>
        <v>0</v>
      </c>
      <c r="P106" s="125">
        <f t="shared" si="611"/>
        <v>0</v>
      </c>
      <c r="Q106" s="125">
        <f t="shared" si="611"/>
        <v>0</v>
      </c>
      <c r="R106" s="125">
        <f t="shared" si="611"/>
        <v>0</v>
      </c>
      <c r="S106" s="125">
        <f t="shared" si="611"/>
        <v>0</v>
      </c>
      <c r="T106" s="125">
        <f t="shared" si="611"/>
        <v>0</v>
      </c>
      <c r="U106" s="125">
        <f t="shared" si="611"/>
        <v>0</v>
      </c>
    </row>
    <row r="107" spans="1:21" x14ac:dyDescent="0.2">
      <c r="A107" s="229" t="s">
        <v>147</v>
      </c>
      <c r="B107" s="227" t="str">
        <f>VLOOKUP($A107,'Orçamento Sintético'!$A:$H,4,0)</f>
        <v>ESTRUTURAS DE CONCRETO</v>
      </c>
      <c r="C107" s="128">
        <f>ROUND(C108/$U$1572,4)</f>
        <v>1.7600000000000001E-2</v>
      </c>
      <c r="D107" s="128">
        <f>ROUND(D108/$C108,4)</f>
        <v>0</v>
      </c>
      <c r="E107" s="128">
        <f t="shared" ref="E107:U107" si="612">ROUND(E108/$C108,4)</f>
        <v>0.4385</v>
      </c>
      <c r="F107" s="128">
        <f t="shared" si="612"/>
        <v>0.36930000000000002</v>
      </c>
      <c r="G107" s="128">
        <f t="shared" si="612"/>
        <v>0.19220000000000001</v>
      </c>
      <c r="H107" s="128">
        <f t="shared" si="612"/>
        <v>0</v>
      </c>
      <c r="I107" s="128">
        <f t="shared" si="612"/>
        <v>0</v>
      </c>
      <c r="J107" s="128">
        <f t="shared" si="612"/>
        <v>0</v>
      </c>
      <c r="K107" s="128">
        <f t="shared" si="612"/>
        <v>0</v>
      </c>
      <c r="L107" s="128">
        <f t="shared" si="612"/>
        <v>0</v>
      </c>
      <c r="M107" s="128">
        <f t="shared" si="612"/>
        <v>0</v>
      </c>
      <c r="N107" s="128">
        <f t="shared" si="612"/>
        <v>0</v>
      </c>
      <c r="O107" s="128">
        <f t="shared" si="612"/>
        <v>0</v>
      </c>
      <c r="P107" s="128">
        <f t="shared" si="612"/>
        <v>0</v>
      </c>
      <c r="Q107" s="128">
        <f t="shared" si="612"/>
        <v>0</v>
      </c>
      <c r="R107" s="128">
        <f t="shared" si="612"/>
        <v>0</v>
      </c>
      <c r="S107" s="128">
        <f t="shared" si="612"/>
        <v>0</v>
      </c>
      <c r="T107" s="128">
        <f t="shared" si="612"/>
        <v>0</v>
      </c>
      <c r="U107" s="128">
        <f t="shared" si="612"/>
        <v>0</v>
      </c>
    </row>
    <row r="108" spans="1:21" s="90" customFormat="1" x14ac:dyDescent="0.2">
      <c r="A108" s="229"/>
      <c r="B108" s="228"/>
      <c r="C108" s="129">
        <f>VLOOKUP($A107,'Orçamento Sintético'!$A:$H,8,0)</f>
        <v>219913.69000000003</v>
      </c>
      <c r="D108" s="129">
        <f>D110+D148</f>
        <v>0</v>
      </c>
      <c r="E108" s="129">
        <f t="shared" ref="E108:U108" si="613">E110+E148</f>
        <v>96425.780000000013</v>
      </c>
      <c r="F108" s="129">
        <f t="shared" si="613"/>
        <v>81211.799999999988</v>
      </c>
      <c r="G108" s="129">
        <f t="shared" si="613"/>
        <v>42276.11</v>
      </c>
      <c r="H108" s="129">
        <f t="shared" si="613"/>
        <v>0</v>
      </c>
      <c r="I108" s="129">
        <f t="shared" si="613"/>
        <v>0</v>
      </c>
      <c r="J108" s="129">
        <f t="shared" si="613"/>
        <v>0</v>
      </c>
      <c r="K108" s="129">
        <f t="shared" si="613"/>
        <v>0</v>
      </c>
      <c r="L108" s="129">
        <f t="shared" si="613"/>
        <v>0</v>
      </c>
      <c r="M108" s="129">
        <f t="shared" si="613"/>
        <v>0</v>
      </c>
      <c r="N108" s="129">
        <f t="shared" si="613"/>
        <v>0</v>
      </c>
      <c r="O108" s="129">
        <f t="shared" si="613"/>
        <v>0</v>
      </c>
      <c r="P108" s="129">
        <f t="shared" si="613"/>
        <v>0</v>
      </c>
      <c r="Q108" s="129">
        <f t="shared" si="613"/>
        <v>0</v>
      </c>
      <c r="R108" s="129">
        <f t="shared" si="613"/>
        <v>0</v>
      </c>
      <c r="S108" s="129">
        <f t="shared" si="613"/>
        <v>0</v>
      </c>
      <c r="T108" s="129">
        <f t="shared" si="613"/>
        <v>0</v>
      </c>
      <c r="U108" s="129">
        <f t="shared" si="613"/>
        <v>0</v>
      </c>
    </row>
    <row r="109" spans="1:21" x14ac:dyDescent="0.2">
      <c r="A109" s="225" t="s">
        <v>149</v>
      </c>
      <c r="B109" s="226" t="str">
        <f>VLOOKUP($A109,'Orçamento Sintético'!$A:$H,4,0)</f>
        <v>Concreto Armado</v>
      </c>
      <c r="C109" s="130">
        <f>ROUND(C110/$U$1572,4)</f>
        <v>7.7999999999999996E-3</v>
      </c>
      <c r="D109" s="131">
        <f>ROUND(D110/$C110,4)</f>
        <v>0</v>
      </c>
      <c r="E109" s="131">
        <f t="shared" ref="E109" si="614">ROUND(E110/$C110,4)</f>
        <v>0</v>
      </c>
      <c r="F109" s="131">
        <f t="shared" ref="F109" si="615">ROUND(F110/$C110,4)</f>
        <v>0.56789999999999996</v>
      </c>
      <c r="G109" s="131">
        <f t="shared" ref="G109" si="616">ROUND(G110/$C110,4)</f>
        <v>0.43209999999999998</v>
      </c>
      <c r="H109" s="131">
        <f t="shared" ref="H109" si="617">ROUND(H110/$C110,4)</f>
        <v>0</v>
      </c>
      <c r="I109" s="131">
        <f t="shared" ref="I109" si="618">ROUND(I110/$C110,4)</f>
        <v>0</v>
      </c>
      <c r="J109" s="131">
        <f t="shared" ref="J109" si="619">ROUND(J110/$C110,4)</f>
        <v>0</v>
      </c>
      <c r="K109" s="131">
        <f t="shared" ref="K109" si="620">ROUND(K110/$C110,4)</f>
        <v>0</v>
      </c>
      <c r="L109" s="131">
        <f t="shared" ref="L109" si="621">ROUND(L110/$C110,4)</f>
        <v>0</v>
      </c>
      <c r="M109" s="131">
        <f t="shared" ref="M109" si="622">ROUND(M110/$C110,4)</f>
        <v>0</v>
      </c>
      <c r="N109" s="131">
        <f t="shared" ref="N109" si="623">ROUND(N110/$C110,4)</f>
        <v>0</v>
      </c>
      <c r="O109" s="131">
        <f t="shared" ref="O109" si="624">ROUND(O110/$C110,4)</f>
        <v>0</v>
      </c>
      <c r="P109" s="131">
        <f t="shared" ref="P109" si="625">ROUND(P110/$C110,4)</f>
        <v>0</v>
      </c>
      <c r="Q109" s="131">
        <f t="shared" ref="Q109" si="626">ROUND(Q110/$C110,4)</f>
        <v>0</v>
      </c>
      <c r="R109" s="131">
        <f t="shared" ref="R109" si="627">ROUND(R110/$C110,4)</f>
        <v>0</v>
      </c>
      <c r="S109" s="131">
        <f t="shared" ref="S109" si="628">ROUND(S110/$C110,4)</f>
        <v>0</v>
      </c>
      <c r="T109" s="131">
        <f t="shared" ref="T109" si="629">ROUND(T110/$C110,4)</f>
        <v>0</v>
      </c>
      <c r="U109" s="131">
        <f t="shared" ref="U109" si="630">ROUND(U110/$C110,4)</f>
        <v>0</v>
      </c>
    </row>
    <row r="110" spans="1:21" s="90" customFormat="1" x14ac:dyDescent="0.2">
      <c r="A110" s="225"/>
      <c r="B110" s="226"/>
      <c r="C110" s="132">
        <f>VLOOKUP($A109,'Orçamento Sintético'!$A:$H,8,0)</f>
        <v>97829.99</v>
      </c>
      <c r="D110" s="133">
        <f>D112+D114+D116+D118+D120+D122+D124+D126+D128+D130+D132+D134+D136+D138+D140+D142+D144+D146</f>
        <v>0</v>
      </c>
      <c r="E110" s="133">
        <f t="shared" ref="E110:U110" si="631">E112+E114+E116+E118+E120+E122+E124+E126+E128+E130+E132+E134+E136+E138+E140+E142+E144+E146</f>
        <v>0</v>
      </c>
      <c r="F110" s="133">
        <f t="shared" si="631"/>
        <v>55553.87999999999</v>
      </c>
      <c r="G110" s="133">
        <f t="shared" si="631"/>
        <v>42276.11</v>
      </c>
      <c r="H110" s="133">
        <f t="shared" si="631"/>
        <v>0</v>
      </c>
      <c r="I110" s="133">
        <f t="shared" si="631"/>
        <v>0</v>
      </c>
      <c r="J110" s="133">
        <f t="shared" si="631"/>
        <v>0</v>
      </c>
      <c r="K110" s="133">
        <f t="shared" si="631"/>
        <v>0</v>
      </c>
      <c r="L110" s="133">
        <f t="shared" si="631"/>
        <v>0</v>
      </c>
      <c r="M110" s="133">
        <f t="shared" si="631"/>
        <v>0</v>
      </c>
      <c r="N110" s="133">
        <f t="shared" si="631"/>
        <v>0</v>
      </c>
      <c r="O110" s="133">
        <f t="shared" si="631"/>
        <v>0</v>
      </c>
      <c r="P110" s="133">
        <f t="shared" si="631"/>
        <v>0</v>
      </c>
      <c r="Q110" s="133">
        <f t="shared" si="631"/>
        <v>0</v>
      </c>
      <c r="R110" s="133">
        <f t="shared" si="631"/>
        <v>0</v>
      </c>
      <c r="S110" s="133">
        <f t="shared" si="631"/>
        <v>0</v>
      </c>
      <c r="T110" s="133">
        <f t="shared" si="631"/>
        <v>0</v>
      </c>
      <c r="U110" s="133">
        <f t="shared" si="631"/>
        <v>0</v>
      </c>
    </row>
    <row r="111" spans="1:21" ht="14.25" customHeight="1" x14ac:dyDescent="0.2">
      <c r="A111" s="224" t="s">
        <v>151</v>
      </c>
      <c r="B111" s="222" t="str">
        <f>VLOOKUP($A111,'Orçamento Sintético'!$A:$H,4,0)</f>
        <v>MONTAGEM E DESMONTAGEM DE FÔRMA DE PILARES RETANGULARES E ESTRUTURAS SIMILARES COM ÁREA MÉDIA DAS SEÇÕES MAIOR QUE 0,25 M², PÉ-DIREITO SIMPLES, EM CHAPA DE MADEIRA COMPENSADA RESINADA, 2 UTILIZAÇÕES. AF_12/2015</v>
      </c>
      <c r="C111" s="126">
        <f>ROUND(C112/$U$1572,4)</f>
        <v>2.0000000000000001E-4</v>
      </c>
      <c r="D111" s="126"/>
      <c r="E111" s="126"/>
      <c r="F111" s="126">
        <v>1</v>
      </c>
      <c r="G111" s="126"/>
      <c r="H111" s="126"/>
      <c r="I111" s="126"/>
      <c r="J111" s="126"/>
      <c r="K111" s="126"/>
      <c r="L111" s="126"/>
      <c r="M111" s="126"/>
      <c r="N111" s="126"/>
      <c r="O111" s="126"/>
      <c r="P111" s="126"/>
      <c r="Q111" s="126"/>
      <c r="R111" s="126"/>
      <c r="S111" s="126"/>
      <c r="T111" s="126"/>
      <c r="U111" s="126">
        <f t="shared" ref="U111" si="632">ROUND(U112/$C112,4)</f>
        <v>0</v>
      </c>
    </row>
    <row r="112" spans="1:21" s="90" customFormat="1" x14ac:dyDescent="0.2">
      <c r="A112" s="224"/>
      <c r="B112" s="223"/>
      <c r="C112" s="127">
        <f>VLOOKUP($A111,'Orçamento Sintético'!$A:$H,8,0)</f>
        <v>2059.98</v>
      </c>
      <c r="D112" s="127">
        <f>ROUND($C112*D111,2)</f>
        <v>0</v>
      </c>
      <c r="E112" s="127">
        <f>ROUND($C112*E111,2)</f>
        <v>0</v>
      </c>
      <c r="F112" s="127">
        <f>ROUND($C112*F111,2)</f>
        <v>2059.98</v>
      </c>
      <c r="G112" s="127">
        <f t="shared" ref="G112" si="633">ROUND($C112*G111,2)</f>
        <v>0</v>
      </c>
      <c r="H112" s="127">
        <f t="shared" ref="H112" si="634">ROUND($C112*H111,2)</f>
        <v>0</v>
      </c>
      <c r="I112" s="127">
        <f t="shared" ref="I112" si="635">ROUND($C112*I111,2)</f>
        <v>0</v>
      </c>
      <c r="J112" s="127">
        <f t="shared" ref="J112" si="636">ROUND($C112*J111,2)</f>
        <v>0</v>
      </c>
      <c r="K112" s="127">
        <f t="shared" ref="K112" si="637">ROUND($C112*K111,2)</f>
        <v>0</v>
      </c>
      <c r="L112" s="127">
        <f t="shared" ref="L112" si="638">ROUND($C112*L111,2)</f>
        <v>0</v>
      </c>
      <c r="M112" s="127">
        <f t="shared" ref="M112" si="639">ROUND($C112*M111,2)</f>
        <v>0</v>
      </c>
      <c r="N112" s="127">
        <f t="shared" ref="N112" si="640">ROUND($C112*N111,2)</f>
        <v>0</v>
      </c>
      <c r="O112" s="127">
        <f t="shared" ref="O112" si="641">ROUND($C112*O111,2)</f>
        <v>0</v>
      </c>
      <c r="P112" s="127">
        <f t="shared" ref="P112" si="642">ROUND($C112*P111,2)</f>
        <v>0</v>
      </c>
      <c r="Q112" s="127">
        <f t="shared" ref="Q112" si="643">ROUND($C112*Q111,2)</f>
        <v>0</v>
      </c>
      <c r="R112" s="127">
        <f t="shared" ref="R112" si="644">ROUND($C112*R111,2)</f>
        <v>0</v>
      </c>
      <c r="S112" s="127">
        <f t="shared" ref="S112" si="645">ROUND($C112*S111,2)</f>
        <v>0</v>
      </c>
      <c r="T112" s="127">
        <f t="shared" ref="T112" si="646">ROUND($C112*T111,2)</f>
        <v>0</v>
      </c>
      <c r="U112" s="127">
        <f>$C112-SUM(D112:T112)</f>
        <v>0</v>
      </c>
    </row>
    <row r="113" spans="1:21" x14ac:dyDescent="0.2">
      <c r="A113" s="224" t="s">
        <v>154</v>
      </c>
      <c r="B113" s="222" t="str">
        <f>VLOOKUP($A113,'Orçamento Sintético'!$A:$H,4,0)</f>
        <v>CONCRETO FCK = 30MPA, TRAÇO 1:2,1:2,5 (CIMENTO/ AREIA MÉDIA/ BRITA 1)  - PREPARO MECÂNICO COM BETONEIRA 600 L. AF_07/2016</v>
      </c>
      <c r="C113" s="126">
        <f>ROUND(C114/$U$1572,4)</f>
        <v>1E-4</v>
      </c>
      <c r="D113" s="126"/>
      <c r="E113" s="126"/>
      <c r="F113" s="126">
        <v>1</v>
      </c>
      <c r="G113" s="126"/>
      <c r="H113" s="126"/>
      <c r="I113" s="126"/>
      <c r="J113" s="126"/>
      <c r="K113" s="126"/>
      <c r="L113" s="126"/>
      <c r="M113" s="126"/>
      <c r="N113" s="126"/>
      <c r="O113" s="126"/>
      <c r="P113" s="126"/>
      <c r="Q113" s="126"/>
      <c r="R113" s="126"/>
      <c r="S113" s="126"/>
      <c r="T113" s="126"/>
      <c r="U113" s="126">
        <f t="shared" ref="U113" si="647">ROUND(U114/$C114,4)</f>
        <v>0</v>
      </c>
    </row>
    <row r="114" spans="1:21" s="90" customFormat="1" x14ac:dyDescent="0.2">
      <c r="A114" s="224"/>
      <c r="B114" s="223"/>
      <c r="C114" s="127">
        <f>VLOOKUP($A113,'Orçamento Sintético'!$A:$H,8,0)</f>
        <v>1184.43</v>
      </c>
      <c r="D114" s="127">
        <f>ROUND($C114*D113,2)</f>
        <v>0</v>
      </c>
      <c r="E114" s="127">
        <f>ROUND($C114*E113,2)</f>
        <v>0</v>
      </c>
      <c r="F114" s="127">
        <f>ROUND($C114*F113,2)</f>
        <v>1184.43</v>
      </c>
      <c r="G114" s="127">
        <f t="shared" ref="G114" si="648">ROUND($C114*G113,2)</f>
        <v>0</v>
      </c>
      <c r="H114" s="127">
        <f t="shared" ref="H114" si="649">ROUND($C114*H113,2)</f>
        <v>0</v>
      </c>
      <c r="I114" s="127">
        <f t="shared" ref="I114" si="650">ROUND($C114*I113,2)</f>
        <v>0</v>
      </c>
      <c r="J114" s="127">
        <f t="shared" ref="J114" si="651">ROUND($C114*J113,2)</f>
        <v>0</v>
      </c>
      <c r="K114" s="127">
        <f t="shared" ref="K114" si="652">ROUND($C114*K113,2)</f>
        <v>0</v>
      </c>
      <c r="L114" s="127">
        <f t="shared" ref="L114" si="653">ROUND($C114*L113,2)</f>
        <v>0</v>
      </c>
      <c r="M114" s="127">
        <f t="shared" ref="M114" si="654">ROUND($C114*M113,2)</f>
        <v>0</v>
      </c>
      <c r="N114" s="127">
        <f t="shared" ref="N114" si="655">ROUND($C114*N113,2)</f>
        <v>0</v>
      </c>
      <c r="O114" s="127">
        <f t="shared" ref="O114" si="656">ROUND($C114*O113,2)</f>
        <v>0</v>
      </c>
      <c r="P114" s="127">
        <f t="shared" ref="P114" si="657">ROUND($C114*P113,2)</f>
        <v>0</v>
      </c>
      <c r="Q114" s="127">
        <f t="shared" ref="Q114" si="658">ROUND($C114*Q113,2)</f>
        <v>0</v>
      </c>
      <c r="R114" s="127">
        <f t="shared" ref="R114" si="659">ROUND($C114*R113,2)</f>
        <v>0</v>
      </c>
      <c r="S114" s="127">
        <f t="shared" ref="S114" si="660">ROUND($C114*S113,2)</f>
        <v>0</v>
      </c>
      <c r="T114" s="127">
        <f t="shared" ref="T114" si="661">ROUND($C114*T113,2)</f>
        <v>0</v>
      </c>
      <c r="U114" s="127">
        <f>$C114-SUM(D114:T114)</f>
        <v>0</v>
      </c>
    </row>
    <row r="115" spans="1:21" x14ac:dyDescent="0.2">
      <c r="A115" s="224" t="s">
        <v>157</v>
      </c>
      <c r="B115" s="222" t="str">
        <f>VLOOKUP($A115,'Orçamento Sintético'!$A:$H,4,0)</f>
        <v>LANÇAMENTO COM USO DE BALDES, ADENSAMENTO E ACABAMENTO DE CONCRETO EM ESTRUTURAS. AF_12/2015</v>
      </c>
      <c r="C115" s="126">
        <f>ROUND(C116/$U$1572,4)</f>
        <v>0</v>
      </c>
      <c r="D115" s="126"/>
      <c r="E115" s="126"/>
      <c r="F115" s="126">
        <v>1</v>
      </c>
      <c r="G115" s="126"/>
      <c r="H115" s="126"/>
      <c r="I115" s="126"/>
      <c r="J115" s="126"/>
      <c r="K115" s="126"/>
      <c r="L115" s="126"/>
      <c r="M115" s="126"/>
      <c r="N115" s="126"/>
      <c r="O115" s="126"/>
      <c r="P115" s="126"/>
      <c r="Q115" s="126"/>
      <c r="R115" s="126"/>
      <c r="S115" s="126"/>
      <c r="T115" s="126"/>
      <c r="U115" s="126">
        <f t="shared" ref="U115" si="662">ROUND(U116/$C116,4)</f>
        <v>0</v>
      </c>
    </row>
    <row r="116" spans="1:21" s="90" customFormat="1" x14ac:dyDescent="0.2">
      <c r="A116" s="224"/>
      <c r="B116" s="223"/>
      <c r="C116" s="127">
        <f>VLOOKUP($A115,'Orçamento Sintético'!$A:$H,8,0)</f>
        <v>546.03</v>
      </c>
      <c r="D116" s="127">
        <f>ROUND($C116*D115,2)</f>
        <v>0</v>
      </c>
      <c r="E116" s="127">
        <f>ROUND($C116*E115,2)</f>
        <v>0</v>
      </c>
      <c r="F116" s="127">
        <f>ROUND($C116*F115,2)</f>
        <v>546.03</v>
      </c>
      <c r="G116" s="127">
        <f t="shared" ref="G116" si="663">ROUND($C116*G115,2)</f>
        <v>0</v>
      </c>
      <c r="H116" s="127">
        <f t="shared" ref="H116" si="664">ROUND($C116*H115,2)</f>
        <v>0</v>
      </c>
      <c r="I116" s="127">
        <f t="shared" ref="I116" si="665">ROUND($C116*I115,2)</f>
        <v>0</v>
      </c>
      <c r="J116" s="127">
        <f t="shared" ref="J116" si="666">ROUND($C116*J115,2)</f>
        <v>0</v>
      </c>
      <c r="K116" s="127">
        <f t="shared" ref="K116" si="667">ROUND($C116*K115,2)</f>
        <v>0</v>
      </c>
      <c r="L116" s="127">
        <f t="shared" ref="L116" si="668">ROUND($C116*L115,2)</f>
        <v>0</v>
      </c>
      <c r="M116" s="127">
        <f t="shared" ref="M116" si="669">ROUND($C116*M115,2)</f>
        <v>0</v>
      </c>
      <c r="N116" s="127">
        <f t="shared" ref="N116" si="670">ROUND($C116*N115,2)</f>
        <v>0</v>
      </c>
      <c r="O116" s="127">
        <f t="shared" ref="O116" si="671">ROUND($C116*O115,2)</f>
        <v>0</v>
      </c>
      <c r="P116" s="127">
        <f t="shared" ref="P116" si="672">ROUND($C116*P115,2)</f>
        <v>0</v>
      </c>
      <c r="Q116" s="127">
        <f t="shared" ref="Q116" si="673">ROUND($C116*Q115,2)</f>
        <v>0</v>
      </c>
      <c r="R116" s="127">
        <f t="shared" ref="R116" si="674">ROUND($C116*R115,2)</f>
        <v>0</v>
      </c>
      <c r="S116" s="127">
        <f t="shared" ref="S116" si="675">ROUND($C116*S115,2)</f>
        <v>0</v>
      </c>
      <c r="T116" s="127">
        <f t="shared" ref="T116" si="676">ROUND($C116*T115,2)</f>
        <v>0</v>
      </c>
      <c r="U116" s="127">
        <f>$C116-SUM(D116:T116)</f>
        <v>0</v>
      </c>
    </row>
    <row r="117" spans="1:21" x14ac:dyDescent="0.2">
      <c r="A117" s="224" t="s">
        <v>160</v>
      </c>
      <c r="B117" s="222" t="str">
        <f>VLOOKUP($A117,'Orçamento Sintético'!$A:$H,4,0)</f>
        <v>ARMAÇÃO DE CORTINA DE CONTENÇÃO EM CONCRETO ARMADO, COM AÇO CA-50 DE 12,5 MM - MONTAGEM. AF_07/2019</v>
      </c>
      <c r="C117" s="126">
        <f>ROUND(C118/$U$1572,4)</f>
        <v>4.0000000000000002E-4</v>
      </c>
      <c r="D117" s="126"/>
      <c r="E117" s="126"/>
      <c r="F117" s="126">
        <v>1</v>
      </c>
      <c r="G117" s="126"/>
      <c r="H117" s="126"/>
      <c r="I117" s="126"/>
      <c r="J117" s="126"/>
      <c r="K117" s="126"/>
      <c r="L117" s="126"/>
      <c r="M117" s="126"/>
      <c r="N117" s="126"/>
      <c r="O117" s="126"/>
      <c r="P117" s="126"/>
      <c r="Q117" s="126"/>
      <c r="R117" s="126"/>
      <c r="S117" s="126"/>
      <c r="T117" s="126"/>
      <c r="U117" s="126">
        <f t="shared" ref="U117" si="677">ROUND(U118/$C118,4)</f>
        <v>0</v>
      </c>
    </row>
    <row r="118" spans="1:21" s="90" customFormat="1" x14ac:dyDescent="0.2">
      <c r="A118" s="224"/>
      <c r="B118" s="223"/>
      <c r="C118" s="127">
        <f>VLOOKUP($A117,'Orçamento Sintético'!$A:$H,8,0)</f>
        <v>5234.5</v>
      </c>
      <c r="D118" s="127">
        <f>ROUND($C118*D117,2)</f>
        <v>0</v>
      </c>
      <c r="E118" s="127">
        <f>ROUND($C118*E117,2)</f>
        <v>0</v>
      </c>
      <c r="F118" s="127">
        <f>ROUND($C118*F117,2)</f>
        <v>5234.5</v>
      </c>
      <c r="G118" s="127">
        <f t="shared" ref="G118" si="678">ROUND($C118*G117,2)</f>
        <v>0</v>
      </c>
      <c r="H118" s="127">
        <f t="shared" ref="H118" si="679">ROUND($C118*H117,2)</f>
        <v>0</v>
      </c>
      <c r="I118" s="127">
        <f t="shared" ref="I118" si="680">ROUND($C118*I117,2)</f>
        <v>0</v>
      </c>
      <c r="J118" s="127">
        <f t="shared" ref="J118" si="681">ROUND($C118*J117,2)</f>
        <v>0</v>
      </c>
      <c r="K118" s="127">
        <f t="shared" ref="K118" si="682">ROUND($C118*K117,2)</f>
        <v>0</v>
      </c>
      <c r="L118" s="127">
        <f t="shared" ref="L118" si="683">ROUND($C118*L117,2)</f>
        <v>0</v>
      </c>
      <c r="M118" s="127">
        <f t="shared" ref="M118" si="684">ROUND($C118*M117,2)</f>
        <v>0</v>
      </c>
      <c r="N118" s="127">
        <f t="shared" ref="N118" si="685">ROUND($C118*N117,2)</f>
        <v>0</v>
      </c>
      <c r="O118" s="127">
        <f t="shared" ref="O118" si="686">ROUND($C118*O117,2)</f>
        <v>0</v>
      </c>
      <c r="P118" s="127">
        <f t="shared" ref="P118" si="687">ROUND($C118*P117,2)</f>
        <v>0</v>
      </c>
      <c r="Q118" s="127">
        <f t="shared" ref="Q118" si="688">ROUND($C118*Q117,2)</f>
        <v>0</v>
      </c>
      <c r="R118" s="127">
        <f t="shared" ref="R118" si="689">ROUND($C118*R117,2)</f>
        <v>0</v>
      </c>
      <c r="S118" s="127">
        <f t="shared" ref="S118" si="690">ROUND($C118*S117,2)</f>
        <v>0</v>
      </c>
      <c r="T118" s="127">
        <f t="shared" ref="T118" si="691">ROUND($C118*T117,2)</f>
        <v>0</v>
      </c>
      <c r="U118" s="127">
        <f>$C118-SUM(D118:T118)</f>
        <v>0</v>
      </c>
    </row>
    <row r="119" spans="1:21" x14ac:dyDescent="0.2">
      <c r="A119" s="224" t="s">
        <v>164</v>
      </c>
      <c r="B119" s="222" t="str">
        <f>VLOOKUP($A119,'Orçamento Sintético'!$A:$H,4,0)</f>
        <v>MONTAGEM E DESMONTAGEM DE FÔRMA DE LAJE MACIÇA, PÉ-DIREITO SIMPLES, EM CHAPA DE MADEIRA COMPENSADA RESINADA, 2 UTILIZAÇÕES. AF_09/2020</v>
      </c>
      <c r="C119" s="126">
        <f>ROUND(C120/$U$1572,4)</f>
        <v>4.0000000000000002E-4</v>
      </c>
      <c r="D119" s="126"/>
      <c r="E119" s="126"/>
      <c r="F119" s="126"/>
      <c r="G119" s="126">
        <v>1</v>
      </c>
      <c r="H119" s="126"/>
      <c r="I119" s="126"/>
      <c r="J119" s="126"/>
      <c r="K119" s="126"/>
      <c r="L119" s="126"/>
      <c r="M119" s="126"/>
      <c r="N119" s="126"/>
      <c r="O119" s="126"/>
      <c r="P119" s="126"/>
      <c r="Q119" s="126"/>
      <c r="R119" s="126"/>
      <c r="S119" s="126"/>
      <c r="T119" s="126"/>
      <c r="U119" s="126">
        <f t="shared" ref="U119" si="692">ROUND(U120/$C120,4)</f>
        <v>0</v>
      </c>
    </row>
    <row r="120" spans="1:21" s="90" customFormat="1" x14ac:dyDescent="0.2">
      <c r="A120" s="224"/>
      <c r="B120" s="223"/>
      <c r="C120" s="127">
        <f>VLOOKUP($A119,'Orçamento Sintético'!$A:$H,8,0)</f>
        <v>5581.44</v>
      </c>
      <c r="D120" s="127">
        <f>ROUND($C120*D119,2)</f>
        <v>0</v>
      </c>
      <c r="E120" s="127">
        <f>ROUND($C120*E119,2)</f>
        <v>0</v>
      </c>
      <c r="F120" s="127">
        <f>ROUND($C120*F119,2)</f>
        <v>0</v>
      </c>
      <c r="G120" s="127">
        <f t="shared" ref="G120" si="693">ROUND($C120*G119,2)</f>
        <v>5581.44</v>
      </c>
      <c r="H120" s="127">
        <f t="shared" ref="H120" si="694">ROUND($C120*H119,2)</f>
        <v>0</v>
      </c>
      <c r="I120" s="127">
        <f t="shared" ref="I120" si="695">ROUND($C120*I119,2)</f>
        <v>0</v>
      </c>
      <c r="J120" s="127">
        <f t="shared" ref="J120" si="696">ROUND($C120*J119,2)</f>
        <v>0</v>
      </c>
      <c r="K120" s="127">
        <f t="shared" ref="K120" si="697">ROUND($C120*K119,2)</f>
        <v>0</v>
      </c>
      <c r="L120" s="127">
        <f t="shared" ref="L120" si="698">ROUND($C120*L119,2)</f>
        <v>0</v>
      </c>
      <c r="M120" s="127">
        <f t="shared" ref="M120" si="699">ROUND($C120*M119,2)</f>
        <v>0</v>
      </c>
      <c r="N120" s="127">
        <f t="shared" ref="N120" si="700">ROUND($C120*N119,2)</f>
        <v>0</v>
      </c>
      <c r="O120" s="127">
        <f t="shared" ref="O120" si="701">ROUND($C120*O119,2)</f>
        <v>0</v>
      </c>
      <c r="P120" s="127">
        <f t="shared" ref="P120" si="702">ROUND($C120*P119,2)</f>
        <v>0</v>
      </c>
      <c r="Q120" s="127">
        <f t="shared" ref="Q120" si="703">ROUND($C120*Q119,2)</f>
        <v>0</v>
      </c>
      <c r="R120" s="127">
        <f t="shared" ref="R120" si="704">ROUND($C120*R119,2)</f>
        <v>0</v>
      </c>
      <c r="S120" s="127">
        <f t="shared" ref="S120" si="705">ROUND($C120*S119,2)</f>
        <v>0</v>
      </c>
      <c r="T120" s="127">
        <f t="shared" ref="T120" si="706">ROUND($C120*T119,2)</f>
        <v>0</v>
      </c>
      <c r="U120" s="127">
        <f>$C120-SUM(D120:T120)</f>
        <v>0</v>
      </c>
    </row>
    <row r="121" spans="1:21" ht="14.25" customHeight="1" x14ac:dyDescent="0.2">
      <c r="A121" s="224" t="s">
        <v>167</v>
      </c>
      <c r="B121" s="222" t="str">
        <f>VLOOKUP($A121,'Orçamento Sintético'!$A:$H,4,0)</f>
        <v>Copia da SINAPI (92725) - Concretagem de vigas e lajes, fck=30 MPA, para lajes maciças ou nervuradas com uso de bomba em edificação com área média de lajes menor ou igual a 20 m² - lançamento, adensamento e acabamento. Af_12/2015</v>
      </c>
      <c r="C121" s="126">
        <f>ROUND(C122/$U$1572,4)</f>
        <v>1.1000000000000001E-3</v>
      </c>
      <c r="D121" s="126"/>
      <c r="E121" s="126"/>
      <c r="F121" s="126"/>
      <c r="G121" s="126">
        <v>1</v>
      </c>
      <c r="H121" s="126"/>
      <c r="I121" s="126"/>
      <c r="J121" s="126"/>
      <c r="K121" s="126"/>
      <c r="L121" s="126"/>
      <c r="M121" s="126"/>
      <c r="N121" s="126"/>
      <c r="O121" s="126"/>
      <c r="P121" s="126"/>
      <c r="Q121" s="126"/>
      <c r="R121" s="126"/>
      <c r="S121" s="126"/>
      <c r="T121" s="126"/>
      <c r="U121" s="126">
        <f t="shared" ref="U121" si="707">ROUND(U122/$C122,4)</f>
        <v>0</v>
      </c>
    </row>
    <row r="122" spans="1:21" s="90" customFormat="1" x14ac:dyDescent="0.2">
      <c r="A122" s="224"/>
      <c r="B122" s="223"/>
      <c r="C122" s="127">
        <f>VLOOKUP($A121,'Orçamento Sintético'!$A:$H,8,0)</f>
        <v>13344.87</v>
      </c>
      <c r="D122" s="127">
        <f>ROUND($C122*D121,2)</f>
        <v>0</v>
      </c>
      <c r="E122" s="127">
        <f>ROUND($C122*E121,2)</f>
        <v>0</v>
      </c>
      <c r="F122" s="127">
        <f>ROUND($C122*F121,2)</f>
        <v>0</v>
      </c>
      <c r="G122" s="127">
        <f t="shared" ref="G122" si="708">ROUND($C122*G121,2)</f>
        <v>13344.87</v>
      </c>
      <c r="H122" s="127">
        <f t="shared" ref="H122" si="709">ROUND($C122*H121,2)</f>
        <v>0</v>
      </c>
      <c r="I122" s="127">
        <f t="shared" ref="I122" si="710">ROUND($C122*I121,2)</f>
        <v>0</v>
      </c>
      <c r="J122" s="127">
        <f t="shared" ref="J122" si="711">ROUND($C122*J121,2)</f>
        <v>0</v>
      </c>
      <c r="K122" s="127">
        <f t="shared" ref="K122" si="712">ROUND($C122*K121,2)</f>
        <v>0</v>
      </c>
      <c r="L122" s="127">
        <f t="shared" ref="L122" si="713">ROUND($C122*L121,2)</f>
        <v>0</v>
      </c>
      <c r="M122" s="127">
        <f t="shared" ref="M122" si="714">ROUND($C122*M121,2)</f>
        <v>0</v>
      </c>
      <c r="N122" s="127">
        <f t="shared" ref="N122" si="715">ROUND($C122*N121,2)</f>
        <v>0</v>
      </c>
      <c r="O122" s="127">
        <f t="shared" ref="O122" si="716">ROUND($C122*O121,2)</f>
        <v>0</v>
      </c>
      <c r="P122" s="127">
        <f t="shared" ref="P122" si="717">ROUND($C122*P121,2)</f>
        <v>0</v>
      </c>
      <c r="Q122" s="127">
        <f t="shared" ref="Q122" si="718">ROUND($C122*Q121,2)</f>
        <v>0</v>
      </c>
      <c r="R122" s="127">
        <f t="shared" ref="R122" si="719">ROUND($C122*R121,2)</f>
        <v>0</v>
      </c>
      <c r="S122" s="127">
        <f t="shared" ref="S122" si="720">ROUND($C122*S121,2)</f>
        <v>0</v>
      </c>
      <c r="T122" s="127">
        <f t="shared" ref="T122" si="721">ROUND($C122*T121,2)</f>
        <v>0</v>
      </c>
      <c r="U122" s="127">
        <f>$C122-SUM(D122:T122)</f>
        <v>0</v>
      </c>
    </row>
    <row r="123" spans="1:21" ht="14.25" customHeight="1" x14ac:dyDescent="0.2">
      <c r="A123" s="224" t="s">
        <v>170</v>
      </c>
      <c r="B123" s="222" t="str">
        <f>VLOOKUP($A123,'Orçamento Sintético'!$A:$H,4,0)</f>
        <v>ARMAÇÃO DE LAJE DE UMA ESTRUTURA CONVENCIONAL DE CONCRETO ARMADO EM UM EDIFÍCIO DE MÚLTIPLOS PAVIMENTOS UTILIZANDO AÇO CA-60 DE 5,0 MM - MONTAGEM. AF_12/2015</v>
      </c>
      <c r="C123" s="126">
        <f>ROUND(C124/$U$1572,4)</f>
        <v>1E-4</v>
      </c>
      <c r="D123" s="126"/>
      <c r="E123" s="126"/>
      <c r="F123" s="126"/>
      <c r="G123" s="126">
        <v>1</v>
      </c>
      <c r="H123" s="126"/>
      <c r="I123" s="126"/>
      <c r="J123" s="126"/>
      <c r="K123" s="126"/>
      <c r="L123" s="126"/>
      <c r="M123" s="126"/>
      <c r="N123" s="126"/>
      <c r="O123" s="126"/>
      <c r="P123" s="126"/>
      <c r="Q123" s="126"/>
      <c r="R123" s="126"/>
      <c r="S123" s="126"/>
      <c r="T123" s="126"/>
      <c r="U123" s="126">
        <f t="shared" ref="U123" si="722">ROUND(U124/$C124,4)</f>
        <v>0</v>
      </c>
    </row>
    <row r="124" spans="1:21" s="90" customFormat="1" x14ac:dyDescent="0.2">
      <c r="A124" s="224"/>
      <c r="B124" s="223"/>
      <c r="C124" s="127">
        <f>VLOOKUP($A123,'Orçamento Sintético'!$A:$H,8,0)</f>
        <v>1619.94</v>
      </c>
      <c r="D124" s="127">
        <f>ROUND($C124*D123,2)</f>
        <v>0</v>
      </c>
      <c r="E124" s="127">
        <f>ROUND($C124*E123,2)</f>
        <v>0</v>
      </c>
      <c r="F124" s="127">
        <f>ROUND($C124*F123,2)</f>
        <v>0</v>
      </c>
      <c r="G124" s="127">
        <f t="shared" ref="G124" si="723">ROUND($C124*G123,2)</f>
        <v>1619.94</v>
      </c>
      <c r="H124" s="127">
        <f t="shared" ref="H124" si="724">ROUND($C124*H123,2)</f>
        <v>0</v>
      </c>
      <c r="I124" s="127">
        <f t="shared" ref="I124" si="725">ROUND($C124*I123,2)</f>
        <v>0</v>
      </c>
      <c r="J124" s="127">
        <f t="shared" ref="J124" si="726">ROUND($C124*J123,2)</f>
        <v>0</v>
      </c>
      <c r="K124" s="127">
        <f t="shared" ref="K124" si="727">ROUND($C124*K123,2)</f>
        <v>0</v>
      </c>
      <c r="L124" s="127">
        <f t="shared" ref="L124" si="728">ROUND($C124*L123,2)</f>
        <v>0</v>
      </c>
      <c r="M124" s="127">
        <f t="shared" ref="M124" si="729">ROUND($C124*M123,2)</f>
        <v>0</v>
      </c>
      <c r="N124" s="127">
        <f t="shared" ref="N124" si="730">ROUND($C124*N123,2)</f>
        <v>0</v>
      </c>
      <c r="O124" s="127">
        <f t="shared" ref="O124" si="731">ROUND($C124*O123,2)</f>
        <v>0</v>
      </c>
      <c r="P124" s="127">
        <f t="shared" ref="P124" si="732">ROUND($C124*P123,2)</f>
        <v>0</v>
      </c>
      <c r="Q124" s="127">
        <f t="shared" ref="Q124" si="733">ROUND($C124*Q123,2)</f>
        <v>0</v>
      </c>
      <c r="R124" s="127">
        <f t="shared" ref="R124" si="734">ROUND($C124*R123,2)</f>
        <v>0</v>
      </c>
      <c r="S124" s="127">
        <f t="shared" ref="S124" si="735">ROUND($C124*S123,2)</f>
        <v>0</v>
      </c>
      <c r="T124" s="127">
        <f t="shared" ref="T124" si="736">ROUND($C124*T123,2)</f>
        <v>0</v>
      </c>
      <c r="U124" s="127">
        <f>$C124-SUM(D124:T124)</f>
        <v>0</v>
      </c>
    </row>
    <row r="125" spans="1:21" ht="14.25" customHeight="1" x14ac:dyDescent="0.2">
      <c r="A125" s="224" t="s">
        <v>173</v>
      </c>
      <c r="B125" s="222" t="str">
        <f>VLOOKUP($A125,'Orçamento Sintético'!$A:$H,4,0)</f>
        <v>ARMAÇÃO DE LAJE DE UMA ESTRUTURA CONVENCIONAL DE CONCRETO ARMADO EM UM EDIFÍCIO DE MÚLTIPLOS PAVIMENTOS UTILIZANDO AÇO CA-50 DE 8,0 MM - MONTAGEM. AF_12/2015</v>
      </c>
      <c r="C125" s="126">
        <f>ROUND(C126/$U$1572,4)</f>
        <v>5.9999999999999995E-4</v>
      </c>
      <c r="D125" s="126"/>
      <c r="E125" s="126"/>
      <c r="F125" s="126"/>
      <c r="G125" s="126">
        <v>1</v>
      </c>
      <c r="H125" s="126"/>
      <c r="I125" s="126"/>
      <c r="J125" s="126"/>
      <c r="K125" s="126"/>
      <c r="L125" s="126"/>
      <c r="M125" s="126"/>
      <c r="N125" s="126"/>
      <c r="O125" s="126"/>
      <c r="P125" s="126"/>
      <c r="Q125" s="126"/>
      <c r="R125" s="126"/>
      <c r="S125" s="126"/>
      <c r="T125" s="126"/>
      <c r="U125" s="126">
        <f t="shared" ref="U125" si="737">ROUND(U126/$C126,4)</f>
        <v>0</v>
      </c>
    </row>
    <row r="126" spans="1:21" s="90" customFormat="1" x14ac:dyDescent="0.2">
      <c r="A126" s="224"/>
      <c r="B126" s="223"/>
      <c r="C126" s="127">
        <f>VLOOKUP($A125,'Orçamento Sintético'!$A:$H,8,0)</f>
        <v>7260.33</v>
      </c>
      <c r="D126" s="127">
        <f>ROUND($C126*D125,2)</f>
        <v>0</v>
      </c>
      <c r="E126" s="127">
        <f>ROUND($C126*E125,2)</f>
        <v>0</v>
      </c>
      <c r="F126" s="127">
        <f>ROUND($C126*F125,2)</f>
        <v>0</v>
      </c>
      <c r="G126" s="127">
        <f t="shared" ref="G126" si="738">ROUND($C126*G125,2)</f>
        <v>7260.33</v>
      </c>
      <c r="H126" s="127">
        <f t="shared" ref="H126" si="739">ROUND($C126*H125,2)</f>
        <v>0</v>
      </c>
      <c r="I126" s="127">
        <f t="shared" ref="I126" si="740">ROUND($C126*I125,2)</f>
        <v>0</v>
      </c>
      <c r="J126" s="127">
        <f t="shared" ref="J126" si="741">ROUND($C126*J125,2)</f>
        <v>0</v>
      </c>
      <c r="K126" s="127">
        <f t="shared" ref="K126" si="742">ROUND($C126*K125,2)</f>
        <v>0</v>
      </c>
      <c r="L126" s="127">
        <f t="shared" ref="L126" si="743">ROUND($C126*L125,2)</f>
        <v>0</v>
      </c>
      <c r="M126" s="127">
        <f t="shared" ref="M126" si="744">ROUND($C126*M125,2)</f>
        <v>0</v>
      </c>
      <c r="N126" s="127">
        <f t="shared" ref="N126" si="745">ROUND($C126*N125,2)</f>
        <v>0</v>
      </c>
      <c r="O126" s="127">
        <f t="shared" ref="O126" si="746">ROUND($C126*O125,2)</f>
        <v>0</v>
      </c>
      <c r="P126" s="127">
        <f t="shared" ref="P126" si="747">ROUND($C126*P125,2)</f>
        <v>0</v>
      </c>
      <c r="Q126" s="127">
        <f t="shared" ref="Q126" si="748">ROUND($C126*Q125,2)</f>
        <v>0</v>
      </c>
      <c r="R126" s="127">
        <f t="shared" ref="R126" si="749">ROUND($C126*R125,2)</f>
        <v>0</v>
      </c>
      <c r="S126" s="127">
        <f t="shared" ref="S126" si="750">ROUND($C126*S125,2)</f>
        <v>0</v>
      </c>
      <c r="T126" s="127">
        <f t="shared" ref="T126" si="751">ROUND($C126*T125,2)</f>
        <v>0</v>
      </c>
      <c r="U126" s="127">
        <f>$C126-SUM(D126:T126)</f>
        <v>0</v>
      </c>
    </row>
    <row r="127" spans="1:21" ht="14.25" customHeight="1" x14ac:dyDescent="0.2">
      <c r="A127" s="224" t="s">
        <v>176</v>
      </c>
      <c r="B127" s="222" t="str">
        <f>VLOOKUP($A127,'Orçamento Sintético'!$A:$H,4,0)</f>
        <v>ARMAÇÃO DE LAJE DE UMA ESTRUTURA CONVENCIONAL DE CONCRETO ARMADO EM UM EDIFÍCIO DE MÚLTIPLOS PAVIMENTOS UTILIZANDO AÇO CA-50 DE 10,0 MM - MONTAGEM. AF_12/2015</v>
      </c>
      <c r="C127" s="126">
        <f>ROUND(C128/$U$1572,4)</f>
        <v>4.0000000000000002E-4</v>
      </c>
      <c r="D127" s="126"/>
      <c r="E127" s="126"/>
      <c r="F127" s="126"/>
      <c r="G127" s="126">
        <v>1</v>
      </c>
      <c r="H127" s="126"/>
      <c r="I127" s="126"/>
      <c r="J127" s="126"/>
      <c r="K127" s="126"/>
      <c r="L127" s="126"/>
      <c r="M127" s="126"/>
      <c r="N127" s="126"/>
      <c r="O127" s="126"/>
      <c r="P127" s="126"/>
      <c r="Q127" s="126"/>
      <c r="R127" s="126"/>
      <c r="S127" s="126"/>
      <c r="T127" s="126"/>
      <c r="U127" s="126">
        <f t="shared" ref="U127" si="752">ROUND(U128/$C128,4)</f>
        <v>0</v>
      </c>
    </row>
    <row r="128" spans="1:21" s="90" customFormat="1" x14ac:dyDescent="0.2">
      <c r="A128" s="224"/>
      <c r="B128" s="223"/>
      <c r="C128" s="127">
        <f>VLOOKUP($A127,'Orçamento Sintético'!$A:$H,8,0)</f>
        <v>4855.3100000000004</v>
      </c>
      <c r="D128" s="127">
        <f>ROUND($C128*D127,2)</f>
        <v>0</v>
      </c>
      <c r="E128" s="127">
        <f>ROUND($C128*E127,2)</f>
        <v>0</v>
      </c>
      <c r="F128" s="127">
        <f>ROUND($C128*F127,2)</f>
        <v>0</v>
      </c>
      <c r="G128" s="127">
        <f t="shared" ref="G128" si="753">ROUND($C128*G127,2)</f>
        <v>4855.3100000000004</v>
      </c>
      <c r="H128" s="127">
        <f t="shared" ref="H128" si="754">ROUND($C128*H127,2)</f>
        <v>0</v>
      </c>
      <c r="I128" s="127">
        <f t="shared" ref="I128" si="755">ROUND($C128*I127,2)</f>
        <v>0</v>
      </c>
      <c r="J128" s="127">
        <f t="shared" ref="J128" si="756">ROUND($C128*J127,2)</f>
        <v>0</v>
      </c>
      <c r="K128" s="127">
        <f t="shared" ref="K128" si="757">ROUND($C128*K127,2)</f>
        <v>0</v>
      </c>
      <c r="L128" s="127">
        <f t="shared" ref="L128" si="758">ROUND($C128*L127,2)</f>
        <v>0</v>
      </c>
      <c r="M128" s="127">
        <f t="shared" ref="M128" si="759">ROUND($C128*M127,2)</f>
        <v>0</v>
      </c>
      <c r="N128" s="127">
        <f t="shared" ref="N128" si="760">ROUND($C128*N127,2)</f>
        <v>0</v>
      </c>
      <c r="O128" s="127">
        <f t="shared" ref="O128" si="761">ROUND($C128*O127,2)</f>
        <v>0</v>
      </c>
      <c r="P128" s="127">
        <f t="shared" ref="P128" si="762">ROUND($C128*P127,2)</f>
        <v>0</v>
      </c>
      <c r="Q128" s="127">
        <f t="shared" ref="Q128" si="763">ROUND($C128*Q127,2)</f>
        <v>0</v>
      </c>
      <c r="R128" s="127">
        <f t="shared" ref="R128" si="764">ROUND($C128*R127,2)</f>
        <v>0</v>
      </c>
      <c r="S128" s="127">
        <f t="shared" ref="S128" si="765">ROUND($C128*S127,2)</f>
        <v>0</v>
      </c>
      <c r="T128" s="127">
        <f t="shared" ref="T128" si="766">ROUND($C128*T127,2)</f>
        <v>0</v>
      </c>
      <c r="U128" s="127">
        <f>$C128-SUM(D128:T128)</f>
        <v>0</v>
      </c>
    </row>
    <row r="129" spans="1:21" ht="14.25" customHeight="1" x14ac:dyDescent="0.2">
      <c r="A129" s="224" t="s">
        <v>179</v>
      </c>
      <c r="B129" s="222" t="str">
        <f>VLOOKUP($A129,'Orçamento Sintético'!$A:$H,4,0)</f>
        <v>LAJE PRÉ-MOLDADA UNIDIRECIONAL, BIAPOIADA, PARA PISO, ENCHIMENTO EM CERÂMICA, VIGOTA CONVENCIONAL, ALTURA TOTAL DA LAJE (ENCHIMENTO+CAPA) = (8+4). AF_11/2020</v>
      </c>
      <c r="C129" s="126">
        <f>ROUND(C130/$U$1572,4)</f>
        <v>8.0000000000000004E-4</v>
      </c>
      <c r="D129" s="126"/>
      <c r="E129" s="126"/>
      <c r="F129" s="126"/>
      <c r="G129" s="126">
        <v>1</v>
      </c>
      <c r="H129" s="126"/>
      <c r="I129" s="126"/>
      <c r="J129" s="126"/>
      <c r="K129" s="126"/>
      <c r="L129" s="126"/>
      <c r="M129" s="126"/>
      <c r="N129" s="126"/>
      <c r="O129" s="126"/>
      <c r="P129" s="126"/>
      <c r="Q129" s="126"/>
      <c r="R129" s="126"/>
      <c r="S129" s="126"/>
      <c r="T129" s="126"/>
      <c r="U129" s="126">
        <f t="shared" ref="U129" si="767">ROUND(U130/$C130,4)</f>
        <v>0</v>
      </c>
    </row>
    <row r="130" spans="1:21" s="90" customFormat="1" x14ac:dyDescent="0.2">
      <c r="A130" s="224"/>
      <c r="B130" s="223"/>
      <c r="C130" s="127">
        <f>VLOOKUP($A129,'Orçamento Sintético'!$A:$H,8,0)</f>
        <v>9614.2199999999993</v>
      </c>
      <c r="D130" s="127">
        <f>ROUND($C130*D129,2)</f>
        <v>0</v>
      </c>
      <c r="E130" s="127">
        <f>ROUND($C130*E129,2)</f>
        <v>0</v>
      </c>
      <c r="F130" s="127">
        <f>ROUND($C130*F129,2)</f>
        <v>0</v>
      </c>
      <c r="G130" s="127">
        <f t="shared" ref="G130" si="768">ROUND($C130*G129,2)</f>
        <v>9614.2199999999993</v>
      </c>
      <c r="H130" s="127">
        <f t="shared" ref="H130" si="769">ROUND($C130*H129,2)</f>
        <v>0</v>
      </c>
      <c r="I130" s="127">
        <f t="shared" ref="I130" si="770">ROUND($C130*I129,2)</f>
        <v>0</v>
      </c>
      <c r="J130" s="127">
        <f t="shared" ref="J130" si="771">ROUND($C130*J129,2)</f>
        <v>0</v>
      </c>
      <c r="K130" s="127">
        <f t="shared" ref="K130" si="772">ROUND($C130*K129,2)</f>
        <v>0</v>
      </c>
      <c r="L130" s="127">
        <f t="shared" ref="L130" si="773">ROUND($C130*L129,2)</f>
        <v>0</v>
      </c>
      <c r="M130" s="127">
        <f t="shared" ref="M130" si="774">ROUND($C130*M129,2)</f>
        <v>0</v>
      </c>
      <c r="N130" s="127">
        <f t="shared" ref="N130" si="775">ROUND($C130*N129,2)</f>
        <v>0</v>
      </c>
      <c r="O130" s="127">
        <f t="shared" ref="O130" si="776">ROUND($C130*O129,2)</f>
        <v>0</v>
      </c>
      <c r="P130" s="127">
        <f t="shared" ref="P130" si="777">ROUND($C130*P129,2)</f>
        <v>0</v>
      </c>
      <c r="Q130" s="127">
        <f t="shared" ref="Q130" si="778">ROUND($C130*Q129,2)</f>
        <v>0</v>
      </c>
      <c r="R130" s="127">
        <f t="shared" ref="R130" si="779">ROUND($C130*R129,2)</f>
        <v>0</v>
      </c>
      <c r="S130" s="127">
        <f t="shared" ref="S130" si="780">ROUND($C130*S129,2)</f>
        <v>0</v>
      </c>
      <c r="T130" s="127">
        <f t="shared" ref="T130" si="781">ROUND($C130*T129,2)</f>
        <v>0</v>
      </c>
      <c r="U130" s="127">
        <f>$C130-SUM(D130:T130)</f>
        <v>0</v>
      </c>
    </row>
    <row r="131" spans="1:21" ht="14.25" customHeight="1" x14ac:dyDescent="0.2">
      <c r="A131" s="224" t="s">
        <v>182</v>
      </c>
      <c r="B131" s="222" t="str">
        <f>VLOOKUP($A131,'Orçamento Sintético'!$A:$H,4,0)</f>
        <v>MONTAGEM E DESMONTAGEM DE FÔRMA DE VIGA, ESCORAMENTO METÁLICO, PÉ-DIREITO SIMPLES, EM CHAPA DE MADEIRA RESINADA, 2 UTILIZAÇÕES. AF_12/2015</v>
      </c>
      <c r="C131" s="126">
        <f>ROUND(C132/$U$1572,4)</f>
        <v>2.5000000000000001E-3</v>
      </c>
      <c r="D131" s="126"/>
      <c r="E131" s="126"/>
      <c r="F131" s="126">
        <v>1</v>
      </c>
      <c r="G131" s="126"/>
      <c r="H131" s="126"/>
      <c r="I131" s="126"/>
      <c r="J131" s="126"/>
      <c r="K131" s="126"/>
      <c r="L131" s="126"/>
      <c r="M131" s="126"/>
      <c r="N131" s="126"/>
      <c r="O131" s="126"/>
      <c r="P131" s="126"/>
      <c r="Q131" s="126"/>
      <c r="R131" s="126"/>
      <c r="S131" s="126"/>
      <c r="T131" s="126"/>
      <c r="U131" s="126">
        <f t="shared" ref="U131" si="782">ROUND(U132/$C132,4)</f>
        <v>0</v>
      </c>
    </row>
    <row r="132" spans="1:21" s="90" customFormat="1" x14ac:dyDescent="0.2">
      <c r="A132" s="224"/>
      <c r="B132" s="223"/>
      <c r="C132" s="127">
        <f>VLOOKUP($A131,'Orçamento Sintético'!$A:$H,8,0)</f>
        <v>31227.68</v>
      </c>
      <c r="D132" s="127">
        <f>ROUND($C132*D131,2)</f>
        <v>0</v>
      </c>
      <c r="E132" s="127">
        <f>ROUND($C132*E131,2)</f>
        <v>0</v>
      </c>
      <c r="F132" s="127">
        <f>ROUND($C132*F131,2)</f>
        <v>31227.68</v>
      </c>
      <c r="G132" s="127">
        <f t="shared" ref="G132" si="783">ROUND($C132*G131,2)</f>
        <v>0</v>
      </c>
      <c r="H132" s="127">
        <f t="shared" ref="H132" si="784">ROUND($C132*H131,2)</f>
        <v>0</v>
      </c>
      <c r="I132" s="127">
        <f t="shared" ref="I132" si="785">ROUND($C132*I131,2)</f>
        <v>0</v>
      </c>
      <c r="J132" s="127">
        <f t="shared" ref="J132" si="786">ROUND($C132*J131,2)</f>
        <v>0</v>
      </c>
      <c r="K132" s="127">
        <f t="shared" ref="K132" si="787">ROUND($C132*K131,2)</f>
        <v>0</v>
      </c>
      <c r="L132" s="127">
        <f t="shared" ref="L132" si="788">ROUND($C132*L131,2)</f>
        <v>0</v>
      </c>
      <c r="M132" s="127">
        <f t="shared" ref="M132" si="789">ROUND($C132*M131,2)</f>
        <v>0</v>
      </c>
      <c r="N132" s="127">
        <f t="shared" ref="N132" si="790">ROUND($C132*N131,2)</f>
        <v>0</v>
      </c>
      <c r="O132" s="127">
        <f t="shared" ref="O132" si="791">ROUND($C132*O131,2)</f>
        <v>0</v>
      </c>
      <c r="P132" s="127">
        <f t="shared" ref="P132" si="792">ROUND($C132*P131,2)</f>
        <v>0</v>
      </c>
      <c r="Q132" s="127">
        <f t="shared" ref="Q132" si="793">ROUND($C132*Q131,2)</f>
        <v>0</v>
      </c>
      <c r="R132" s="127">
        <f t="shared" ref="R132" si="794">ROUND($C132*R131,2)</f>
        <v>0</v>
      </c>
      <c r="S132" s="127">
        <f t="shared" ref="S132" si="795">ROUND($C132*S131,2)</f>
        <v>0</v>
      </c>
      <c r="T132" s="127">
        <f t="shared" ref="T132" si="796">ROUND($C132*T131,2)</f>
        <v>0</v>
      </c>
      <c r="U132" s="127">
        <f>$C132-SUM(D132:T132)</f>
        <v>0</v>
      </c>
    </row>
    <row r="133" spans="1:21" ht="14.25" customHeight="1" x14ac:dyDescent="0.2">
      <c r="A133" s="224" t="s">
        <v>185</v>
      </c>
      <c r="B133" s="222" t="str">
        <f>VLOOKUP($A133,'Orçamento Sintético'!$A:$H,4,0)</f>
        <v>ARMAÇÃO DE PILAR OU VIGA DE UMA ESTRUTURA CONVENCIONAL DE CONCRETO ARMADO EM UM EDIFÍCIO DE MÚLTIPLOS PAVIMENTOS UTILIZANDO AÇO CA-60 DE 5,0 MM - MONTAGEM. AF_12/2015</v>
      </c>
      <c r="C133" s="126">
        <f>ROUND(C134/$U$1572,4)</f>
        <v>0</v>
      </c>
      <c r="D133" s="126"/>
      <c r="E133" s="126"/>
      <c r="F133" s="126">
        <v>1</v>
      </c>
      <c r="G133" s="126"/>
      <c r="H133" s="126"/>
      <c r="I133" s="126"/>
      <c r="J133" s="126"/>
      <c r="K133" s="126"/>
      <c r="L133" s="126"/>
      <c r="M133" s="126"/>
      <c r="N133" s="126"/>
      <c r="O133" s="126"/>
      <c r="P133" s="126"/>
      <c r="Q133" s="126"/>
      <c r="R133" s="126"/>
      <c r="S133" s="126"/>
      <c r="T133" s="126"/>
      <c r="U133" s="126">
        <f t="shared" ref="U133" si="797">ROUND(U134/$C134,4)</f>
        <v>0</v>
      </c>
    </row>
    <row r="134" spans="1:21" s="90" customFormat="1" x14ac:dyDescent="0.2">
      <c r="A134" s="224"/>
      <c r="B134" s="223"/>
      <c r="C134" s="127">
        <f>VLOOKUP($A133,'Orçamento Sintético'!$A:$H,8,0)</f>
        <v>310.60000000000002</v>
      </c>
      <c r="D134" s="127">
        <f>ROUND($C134*D133,2)</f>
        <v>0</v>
      </c>
      <c r="E134" s="127">
        <f>ROUND($C134*E133,2)</f>
        <v>0</v>
      </c>
      <c r="F134" s="127">
        <f>ROUND($C134*F133,2)</f>
        <v>310.60000000000002</v>
      </c>
      <c r="G134" s="127">
        <f t="shared" ref="G134" si="798">ROUND($C134*G133,2)</f>
        <v>0</v>
      </c>
      <c r="H134" s="127">
        <f t="shared" ref="H134" si="799">ROUND($C134*H133,2)</f>
        <v>0</v>
      </c>
      <c r="I134" s="127">
        <f t="shared" ref="I134" si="800">ROUND($C134*I133,2)</f>
        <v>0</v>
      </c>
      <c r="J134" s="127">
        <f t="shared" ref="J134" si="801">ROUND($C134*J133,2)</f>
        <v>0</v>
      </c>
      <c r="K134" s="127">
        <f t="shared" ref="K134" si="802">ROUND($C134*K133,2)</f>
        <v>0</v>
      </c>
      <c r="L134" s="127">
        <f t="shared" ref="L134" si="803">ROUND($C134*L133,2)</f>
        <v>0</v>
      </c>
      <c r="M134" s="127">
        <f t="shared" ref="M134" si="804">ROUND($C134*M133,2)</f>
        <v>0</v>
      </c>
      <c r="N134" s="127">
        <f t="shared" ref="N134" si="805">ROUND($C134*N133,2)</f>
        <v>0</v>
      </c>
      <c r="O134" s="127">
        <f t="shared" ref="O134" si="806">ROUND($C134*O133,2)</f>
        <v>0</v>
      </c>
      <c r="P134" s="127">
        <f t="shared" ref="P134" si="807">ROUND($C134*P133,2)</f>
        <v>0</v>
      </c>
      <c r="Q134" s="127">
        <f t="shared" ref="Q134" si="808">ROUND($C134*Q133,2)</f>
        <v>0</v>
      </c>
      <c r="R134" s="127">
        <f t="shared" ref="R134" si="809">ROUND($C134*R133,2)</f>
        <v>0</v>
      </c>
      <c r="S134" s="127">
        <f t="shared" ref="S134" si="810">ROUND($C134*S133,2)</f>
        <v>0</v>
      </c>
      <c r="T134" s="127">
        <f t="shared" ref="T134" si="811">ROUND($C134*T133,2)</f>
        <v>0</v>
      </c>
      <c r="U134" s="127">
        <f>$C134-SUM(D134:T134)</f>
        <v>0</v>
      </c>
    </row>
    <row r="135" spans="1:21" x14ac:dyDescent="0.2">
      <c r="A135" s="224" t="s">
        <v>188</v>
      </c>
      <c r="B135" s="222" t="str">
        <f>VLOOKUP($A135,'Orçamento Sintético'!$A:$H,4,0)</f>
        <v>ARMAÇÃO DE PILAR OU VIGA DE UMA ESTRUTURA CONVENCIONAL DE CONCRETO ARMADO EM UM EDIFÍCIO DE MÚLTIPLOS PAVIMENTOS UTILIZANDO AÇO CA-50 DE 6,3 MM - MONTAGEM. AF_12/2015</v>
      </c>
      <c r="C135" s="126">
        <f>ROUND(C136/$U$1572,4)</f>
        <v>0</v>
      </c>
      <c r="D135" s="126"/>
      <c r="E135" s="126"/>
      <c r="F135" s="126">
        <v>1</v>
      </c>
      <c r="G135" s="126"/>
      <c r="H135" s="126"/>
      <c r="I135" s="126"/>
      <c r="J135" s="126"/>
      <c r="K135" s="126"/>
      <c r="L135" s="126"/>
      <c r="M135" s="126"/>
      <c r="N135" s="126"/>
      <c r="O135" s="126"/>
      <c r="P135" s="126"/>
      <c r="Q135" s="126"/>
      <c r="R135" s="126"/>
      <c r="S135" s="126"/>
      <c r="T135" s="126"/>
      <c r="U135" s="126">
        <f t="shared" ref="U135" si="812">ROUND(U136/$C136,4)</f>
        <v>0</v>
      </c>
    </row>
    <row r="136" spans="1:21" s="90" customFormat="1" x14ac:dyDescent="0.2">
      <c r="A136" s="224"/>
      <c r="B136" s="223"/>
      <c r="C136" s="127">
        <f>VLOOKUP($A135,'Orçamento Sintético'!$A:$H,8,0)</f>
        <v>313.74</v>
      </c>
      <c r="D136" s="127">
        <f>ROUND($C136*D135,2)</f>
        <v>0</v>
      </c>
      <c r="E136" s="127">
        <f>ROUND($C136*E135,2)</f>
        <v>0</v>
      </c>
      <c r="F136" s="127">
        <f>ROUND($C136*F135,2)</f>
        <v>313.74</v>
      </c>
      <c r="G136" s="127">
        <f t="shared" ref="G136" si="813">ROUND($C136*G135,2)</f>
        <v>0</v>
      </c>
      <c r="H136" s="127">
        <f t="shared" ref="H136" si="814">ROUND($C136*H135,2)</f>
        <v>0</v>
      </c>
      <c r="I136" s="127">
        <f t="shared" ref="I136" si="815">ROUND($C136*I135,2)</f>
        <v>0</v>
      </c>
      <c r="J136" s="127">
        <f t="shared" ref="J136" si="816">ROUND($C136*J135,2)</f>
        <v>0</v>
      </c>
      <c r="K136" s="127">
        <f t="shared" ref="K136" si="817">ROUND($C136*K135,2)</f>
        <v>0</v>
      </c>
      <c r="L136" s="127">
        <f t="shared" ref="L136" si="818">ROUND($C136*L135,2)</f>
        <v>0</v>
      </c>
      <c r="M136" s="127">
        <f t="shared" ref="M136" si="819">ROUND($C136*M135,2)</f>
        <v>0</v>
      </c>
      <c r="N136" s="127">
        <f t="shared" ref="N136" si="820">ROUND($C136*N135,2)</f>
        <v>0</v>
      </c>
      <c r="O136" s="127">
        <f t="shared" ref="O136" si="821">ROUND($C136*O135,2)</f>
        <v>0</v>
      </c>
      <c r="P136" s="127">
        <f t="shared" ref="P136" si="822">ROUND($C136*P135,2)</f>
        <v>0</v>
      </c>
      <c r="Q136" s="127">
        <f t="shared" ref="Q136" si="823">ROUND($C136*Q135,2)</f>
        <v>0</v>
      </c>
      <c r="R136" s="127">
        <f t="shared" ref="R136" si="824">ROUND($C136*R135,2)</f>
        <v>0</v>
      </c>
      <c r="S136" s="127">
        <f t="shared" ref="S136" si="825">ROUND($C136*S135,2)</f>
        <v>0</v>
      </c>
      <c r="T136" s="127">
        <f t="shared" ref="T136" si="826">ROUND($C136*T135,2)</f>
        <v>0</v>
      </c>
      <c r="U136" s="127">
        <f>$C136-SUM(D136:T136)</f>
        <v>0</v>
      </c>
    </row>
    <row r="137" spans="1:21" x14ac:dyDescent="0.2">
      <c r="A137" s="224" t="s">
        <v>191</v>
      </c>
      <c r="B137" s="222" t="str">
        <f>VLOOKUP($A137,'Orçamento Sintético'!$A:$H,4,0)</f>
        <v>ARMAÇÃO DE PILAR OU VIGA DE UMA ESTRUTURA CONVENCIONAL DE CONCRETO ARMADO EM UM EDIFÍCIO DE MÚLTIPLOS PAVIMENTOS UTILIZANDO AÇO CA-50 DE 8,0 MM - MONTAGEM. AF_12/2015</v>
      </c>
      <c r="C137" s="126">
        <f>ROUND(C138/$U$1572,4)</f>
        <v>6.9999999999999999E-4</v>
      </c>
      <c r="D137" s="126"/>
      <c r="E137" s="126"/>
      <c r="F137" s="126">
        <v>1</v>
      </c>
      <c r="G137" s="126"/>
      <c r="H137" s="126"/>
      <c r="I137" s="126"/>
      <c r="J137" s="126"/>
      <c r="K137" s="126"/>
      <c r="L137" s="126"/>
      <c r="M137" s="126"/>
      <c r="N137" s="126"/>
      <c r="O137" s="126"/>
      <c r="P137" s="126"/>
      <c r="Q137" s="126"/>
      <c r="R137" s="126"/>
      <c r="S137" s="126"/>
      <c r="T137" s="126"/>
      <c r="U137" s="126">
        <f t="shared" ref="U137" si="827">ROUND(U138/$C138,4)</f>
        <v>0</v>
      </c>
    </row>
    <row r="138" spans="1:21" s="90" customFormat="1" x14ac:dyDescent="0.2">
      <c r="A138" s="224"/>
      <c r="B138" s="223"/>
      <c r="C138" s="127">
        <f>VLOOKUP($A137,'Orçamento Sintético'!$A:$H,8,0)</f>
        <v>9143.4599999999991</v>
      </c>
      <c r="D138" s="127">
        <f>ROUND($C138*D137,2)</f>
        <v>0</v>
      </c>
      <c r="E138" s="127">
        <f>ROUND($C138*E137,2)</f>
        <v>0</v>
      </c>
      <c r="F138" s="127">
        <f>ROUND($C138*F137,2)</f>
        <v>9143.4599999999991</v>
      </c>
      <c r="G138" s="127">
        <f t="shared" ref="G138" si="828">ROUND($C138*G137,2)</f>
        <v>0</v>
      </c>
      <c r="H138" s="127">
        <f t="shared" ref="H138" si="829">ROUND($C138*H137,2)</f>
        <v>0</v>
      </c>
      <c r="I138" s="127">
        <f t="shared" ref="I138" si="830">ROUND($C138*I137,2)</f>
        <v>0</v>
      </c>
      <c r="J138" s="127">
        <f t="shared" ref="J138" si="831">ROUND($C138*J137,2)</f>
        <v>0</v>
      </c>
      <c r="K138" s="127">
        <f t="shared" ref="K138" si="832">ROUND($C138*K137,2)</f>
        <v>0</v>
      </c>
      <c r="L138" s="127">
        <f t="shared" ref="L138" si="833">ROUND($C138*L137,2)</f>
        <v>0</v>
      </c>
      <c r="M138" s="127">
        <f t="shared" ref="M138" si="834">ROUND($C138*M137,2)</f>
        <v>0</v>
      </c>
      <c r="N138" s="127">
        <f t="shared" ref="N138" si="835">ROUND($C138*N137,2)</f>
        <v>0</v>
      </c>
      <c r="O138" s="127">
        <f t="shared" ref="O138" si="836">ROUND($C138*O137,2)</f>
        <v>0</v>
      </c>
      <c r="P138" s="127">
        <f t="shared" ref="P138" si="837">ROUND($C138*P137,2)</f>
        <v>0</v>
      </c>
      <c r="Q138" s="127">
        <f t="shared" ref="Q138" si="838">ROUND($C138*Q137,2)</f>
        <v>0</v>
      </c>
      <c r="R138" s="127">
        <f t="shared" ref="R138" si="839">ROUND($C138*R137,2)</f>
        <v>0</v>
      </c>
      <c r="S138" s="127">
        <f t="shared" ref="S138" si="840">ROUND($C138*S137,2)</f>
        <v>0</v>
      </c>
      <c r="T138" s="127">
        <f t="shared" ref="T138" si="841">ROUND($C138*T137,2)</f>
        <v>0</v>
      </c>
      <c r="U138" s="127">
        <f>$C138-SUM(D138:T138)</f>
        <v>0</v>
      </c>
    </row>
    <row r="139" spans="1:21" x14ac:dyDescent="0.2">
      <c r="A139" s="224" t="s">
        <v>194</v>
      </c>
      <c r="B139" s="222" t="str">
        <f>VLOOKUP($A139,'Orçamento Sintético'!$A:$H,4,0)</f>
        <v>ARMAÇÃO DE PILAR OU VIGA DE UMA ESTRUTURA CONVENCIONAL DE CONCRETO ARMADO EM UM EDIFÍCIO DE MÚLTIPLOS PAVIMENTOS UTILIZANDO AÇO CA-50 DE 10,0 MM - MONTAGEM. AF_12/2015</v>
      </c>
      <c r="C139" s="126">
        <f>ROUND(C140/$U$1572,4)</f>
        <v>1E-4</v>
      </c>
      <c r="D139" s="126"/>
      <c r="E139" s="126"/>
      <c r="F139" s="126">
        <v>1</v>
      </c>
      <c r="G139" s="126"/>
      <c r="H139" s="126"/>
      <c r="I139" s="126"/>
      <c r="J139" s="126"/>
      <c r="K139" s="126"/>
      <c r="L139" s="126"/>
      <c r="M139" s="126"/>
      <c r="N139" s="126"/>
      <c r="O139" s="126"/>
      <c r="P139" s="126"/>
      <c r="Q139" s="126"/>
      <c r="R139" s="126"/>
      <c r="S139" s="126"/>
      <c r="T139" s="126"/>
      <c r="U139" s="126">
        <f t="shared" ref="U139" si="842">ROUND(U140/$C140,4)</f>
        <v>0</v>
      </c>
    </row>
    <row r="140" spans="1:21" s="90" customFormat="1" x14ac:dyDescent="0.2">
      <c r="A140" s="224"/>
      <c r="B140" s="223"/>
      <c r="C140" s="127">
        <f>VLOOKUP($A139,'Orçamento Sintético'!$A:$H,8,0)</f>
        <v>653.82000000000005</v>
      </c>
      <c r="D140" s="127">
        <f>ROUND($C140*D139,2)</f>
        <v>0</v>
      </c>
      <c r="E140" s="127">
        <f>ROUND($C140*E139,2)</f>
        <v>0</v>
      </c>
      <c r="F140" s="127">
        <f>ROUND($C140*F139,2)</f>
        <v>653.82000000000005</v>
      </c>
      <c r="G140" s="127">
        <f t="shared" ref="G140" si="843">ROUND($C140*G139,2)</f>
        <v>0</v>
      </c>
      <c r="H140" s="127">
        <f t="shared" ref="H140" si="844">ROUND($C140*H139,2)</f>
        <v>0</v>
      </c>
      <c r="I140" s="127">
        <f t="shared" ref="I140" si="845">ROUND($C140*I139,2)</f>
        <v>0</v>
      </c>
      <c r="J140" s="127">
        <f t="shared" ref="J140" si="846">ROUND($C140*J139,2)</f>
        <v>0</v>
      </c>
      <c r="K140" s="127">
        <f t="shared" ref="K140" si="847">ROUND($C140*K139,2)</f>
        <v>0</v>
      </c>
      <c r="L140" s="127">
        <f t="shared" ref="L140" si="848">ROUND($C140*L139,2)</f>
        <v>0</v>
      </c>
      <c r="M140" s="127">
        <f t="shared" ref="M140" si="849">ROUND($C140*M139,2)</f>
        <v>0</v>
      </c>
      <c r="N140" s="127">
        <f t="shared" ref="N140" si="850">ROUND($C140*N139,2)</f>
        <v>0</v>
      </c>
      <c r="O140" s="127">
        <f t="shared" ref="O140" si="851">ROUND($C140*O139,2)</f>
        <v>0</v>
      </c>
      <c r="P140" s="127">
        <f t="shared" ref="P140" si="852">ROUND($C140*P139,2)</f>
        <v>0</v>
      </c>
      <c r="Q140" s="127">
        <f t="shared" ref="Q140" si="853">ROUND($C140*Q139,2)</f>
        <v>0</v>
      </c>
      <c r="R140" s="127">
        <f t="shared" ref="R140" si="854">ROUND($C140*R139,2)</f>
        <v>0</v>
      </c>
      <c r="S140" s="127">
        <f t="shared" ref="S140" si="855">ROUND($C140*S139,2)</f>
        <v>0</v>
      </c>
      <c r="T140" s="127">
        <f t="shared" ref="T140" si="856">ROUND($C140*T139,2)</f>
        <v>0</v>
      </c>
      <c r="U140" s="127">
        <f>$C140-SUM(D140:T140)</f>
        <v>0</v>
      </c>
    </row>
    <row r="141" spans="1:21" x14ac:dyDescent="0.2">
      <c r="A141" s="224" t="s">
        <v>197</v>
      </c>
      <c r="B141" s="222" t="str">
        <f>VLOOKUP($A141,'Orçamento Sintético'!$A:$H,4,0)</f>
        <v>ARMAÇÃO DE PILAR OU VIGA DE UMA ESTRUTURA CONVENCIONAL DE CONCRETO ARMADO EM UM EDIFÍCIO DE MÚLTIPLOS PAVIMENTOS UTILIZANDO AÇO CA-50 DE 12,5 MM - MONTAGEM. AF_12/2015</v>
      </c>
      <c r="C141" s="126">
        <f>ROUND(C142/$U$1572,4)</f>
        <v>0</v>
      </c>
      <c r="D141" s="126"/>
      <c r="E141" s="126"/>
      <c r="F141" s="126">
        <v>1</v>
      </c>
      <c r="G141" s="126"/>
      <c r="H141" s="126"/>
      <c r="I141" s="126"/>
      <c r="J141" s="126"/>
      <c r="K141" s="126"/>
      <c r="L141" s="126"/>
      <c r="M141" s="126"/>
      <c r="N141" s="126"/>
      <c r="O141" s="126"/>
      <c r="P141" s="126"/>
      <c r="Q141" s="126"/>
      <c r="R141" s="126"/>
      <c r="S141" s="126"/>
      <c r="T141" s="126"/>
      <c r="U141" s="126">
        <f t="shared" ref="U141" si="857">ROUND(U142/$C142,4)</f>
        <v>0</v>
      </c>
    </row>
    <row r="142" spans="1:21" s="90" customFormat="1" x14ac:dyDescent="0.2">
      <c r="A142" s="224"/>
      <c r="B142" s="223"/>
      <c r="C142" s="127">
        <f>VLOOKUP($A141,'Orçamento Sintético'!$A:$H,8,0)</f>
        <v>554.37</v>
      </c>
      <c r="D142" s="127">
        <f>ROUND($C142*D141,2)</f>
        <v>0</v>
      </c>
      <c r="E142" s="127">
        <f>ROUND($C142*E141,2)</f>
        <v>0</v>
      </c>
      <c r="F142" s="127">
        <f>ROUND($C142*F141,2)</f>
        <v>554.37</v>
      </c>
      <c r="G142" s="127">
        <f t="shared" ref="G142" si="858">ROUND($C142*G141,2)</f>
        <v>0</v>
      </c>
      <c r="H142" s="127">
        <f t="shared" ref="H142" si="859">ROUND($C142*H141,2)</f>
        <v>0</v>
      </c>
      <c r="I142" s="127">
        <f t="shared" ref="I142" si="860">ROUND($C142*I141,2)</f>
        <v>0</v>
      </c>
      <c r="J142" s="127">
        <f t="shared" ref="J142" si="861">ROUND($C142*J141,2)</f>
        <v>0</v>
      </c>
      <c r="K142" s="127">
        <f t="shared" ref="K142" si="862">ROUND($C142*K141,2)</f>
        <v>0</v>
      </c>
      <c r="L142" s="127">
        <f t="shared" ref="L142" si="863">ROUND($C142*L141,2)</f>
        <v>0</v>
      </c>
      <c r="M142" s="127">
        <f t="shared" ref="M142" si="864">ROUND($C142*M141,2)</f>
        <v>0</v>
      </c>
      <c r="N142" s="127">
        <f t="shared" ref="N142" si="865">ROUND($C142*N141,2)</f>
        <v>0</v>
      </c>
      <c r="O142" s="127">
        <f t="shared" ref="O142" si="866">ROUND($C142*O141,2)</f>
        <v>0</v>
      </c>
      <c r="P142" s="127">
        <f t="shared" ref="P142" si="867">ROUND($C142*P141,2)</f>
        <v>0</v>
      </c>
      <c r="Q142" s="127">
        <f t="shared" ref="Q142" si="868">ROUND($C142*Q141,2)</f>
        <v>0</v>
      </c>
      <c r="R142" s="127">
        <f t="shared" ref="R142" si="869">ROUND($C142*R141,2)</f>
        <v>0</v>
      </c>
      <c r="S142" s="127">
        <f t="shared" ref="S142" si="870">ROUND($C142*S141,2)</f>
        <v>0</v>
      </c>
      <c r="T142" s="127">
        <f t="shared" ref="T142" si="871">ROUND($C142*T141,2)</f>
        <v>0</v>
      </c>
      <c r="U142" s="127">
        <f>$C142-SUM(D142:T142)</f>
        <v>0</v>
      </c>
    </row>
    <row r="143" spans="1:21" x14ac:dyDescent="0.2">
      <c r="A143" s="224" t="s">
        <v>200</v>
      </c>
      <c r="B143" s="222" t="str">
        <f>VLOOKUP($A143,'Orçamento Sintético'!$A:$H,4,0)</f>
        <v>ARMAÇÃO DE PILAR OU VIGA DE UMA ESTRUTURA CONVENCIONAL DE CONCRETO ARMADO EM UM EDIFÍCIO DE MÚLTIPLOS PAVIMENTOS UTILIZANDO AÇO CA-50 DE 16,0 MM - MONTAGEM. AF_12/2015</v>
      </c>
      <c r="C143" s="126">
        <f>ROUND(C144/$U$1572,4)</f>
        <v>1E-4</v>
      </c>
      <c r="D143" s="126"/>
      <c r="E143" s="126"/>
      <c r="F143" s="126">
        <v>1</v>
      </c>
      <c r="G143" s="126"/>
      <c r="H143" s="126"/>
      <c r="I143" s="126"/>
      <c r="J143" s="126"/>
      <c r="K143" s="126"/>
      <c r="L143" s="126"/>
      <c r="M143" s="126"/>
      <c r="N143" s="126"/>
      <c r="O143" s="126"/>
      <c r="P143" s="126"/>
      <c r="Q143" s="126"/>
      <c r="R143" s="126"/>
      <c r="S143" s="126"/>
      <c r="T143" s="126"/>
      <c r="U143" s="126">
        <f t="shared" ref="U143" si="872">ROUND(U144/$C144,4)</f>
        <v>0</v>
      </c>
    </row>
    <row r="144" spans="1:21" s="90" customFormat="1" x14ac:dyDescent="0.2">
      <c r="A144" s="224"/>
      <c r="B144" s="223"/>
      <c r="C144" s="127">
        <f>VLOOKUP($A143,'Orçamento Sintético'!$A:$H,8,0)</f>
        <v>1781.82</v>
      </c>
      <c r="D144" s="127">
        <f>ROUND($C144*D143,2)</f>
        <v>0</v>
      </c>
      <c r="E144" s="127">
        <f>ROUND($C144*E143,2)</f>
        <v>0</v>
      </c>
      <c r="F144" s="127">
        <f>ROUND($C144*F143,2)</f>
        <v>1781.82</v>
      </c>
      <c r="G144" s="127">
        <f t="shared" ref="G144" si="873">ROUND($C144*G143,2)</f>
        <v>0</v>
      </c>
      <c r="H144" s="127">
        <f t="shared" ref="H144" si="874">ROUND($C144*H143,2)</f>
        <v>0</v>
      </c>
      <c r="I144" s="127">
        <f t="shared" ref="I144" si="875">ROUND($C144*I143,2)</f>
        <v>0</v>
      </c>
      <c r="J144" s="127">
        <f t="shared" ref="J144" si="876">ROUND($C144*J143,2)</f>
        <v>0</v>
      </c>
      <c r="K144" s="127">
        <f t="shared" ref="K144" si="877">ROUND($C144*K143,2)</f>
        <v>0</v>
      </c>
      <c r="L144" s="127">
        <f t="shared" ref="L144" si="878">ROUND($C144*L143,2)</f>
        <v>0</v>
      </c>
      <c r="M144" s="127">
        <f t="shared" ref="M144" si="879">ROUND($C144*M143,2)</f>
        <v>0</v>
      </c>
      <c r="N144" s="127">
        <f t="shared" ref="N144" si="880">ROUND($C144*N143,2)</f>
        <v>0</v>
      </c>
      <c r="O144" s="127">
        <f t="shared" ref="O144" si="881">ROUND($C144*O143,2)</f>
        <v>0</v>
      </c>
      <c r="P144" s="127">
        <f t="shared" ref="P144" si="882">ROUND($C144*P143,2)</f>
        <v>0</v>
      </c>
      <c r="Q144" s="127">
        <f t="shared" ref="Q144" si="883">ROUND($C144*Q143,2)</f>
        <v>0</v>
      </c>
      <c r="R144" s="127">
        <f t="shared" ref="R144" si="884">ROUND($C144*R143,2)</f>
        <v>0</v>
      </c>
      <c r="S144" s="127">
        <f t="shared" ref="S144" si="885">ROUND($C144*S143,2)</f>
        <v>0</v>
      </c>
      <c r="T144" s="127">
        <f t="shared" ref="T144" si="886">ROUND($C144*T143,2)</f>
        <v>0</v>
      </c>
      <c r="U144" s="127">
        <f>$C144-SUM(D144:T144)</f>
        <v>0</v>
      </c>
    </row>
    <row r="145" spans="1:21" x14ac:dyDescent="0.2">
      <c r="A145" s="224" t="s">
        <v>203</v>
      </c>
      <c r="B145" s="222" t="str">
        <f>VLOOKUP($A145,'Orçamento Sintético'!$A:$H,4,0)</f>
        <v>ARMAÇÃO DE PILAR OU VIGA DE UMA ESTRUTURA CONVENCIONAL DE CONCRETO ARMADO EM UM EDIFÍCIO DE MÚLTIPLOS PAVIMENTOS UTILIZANDO AÇO CA-50 DE 20,0 MM - MONTAGEM. AF_12/2015</v>
      </c>
      <c r="C145" s="126">
        <f>ROUND(C146/$U$1572,4)</f>
        <v>2.0000000000000001E-4</v>
      </c>
      <c r="D145" s="126"/>
      <c r="E145" s="126"/>
      <c r="F145" s="126">
        <v>1</v>
      </c>
      <c r="G145" s="126"/>
      <c r="H145" s="126"/>
      <c r="I145" s="126"/>
      <c r="J145" s="126"/>
      <c r="K145" s="126"/>
      <c r="L145" s="126"/>
      <c r="M145" s="126"/>
      <c r="N145" s="126"/>
      <c r="O145" s="126"/>
      <c r="P145" s="126"/>
      <c r="Q145" s="126"/>
      <c r="R145" s="126"/>
      <c r="S145" s="126"/>
      <c r="T145" s="126"/>
      <c r="U145" s="126">
        <f t="shared" ref="U145" si="887">ROUND(U146/$C146,4)</f>
        <v>0</v>
      </c>
    </row>
    <row r="146" spans="1:21" s="90" customFormat="1" x14ac:dyDescent="0.2">
      <c r="A146" s="224"/>
      <c r="B146" s="223"/>
      <c r="C146" s="127">
        <f>VLOOKUP($A145,'Orçamento Sintético'!$A:$H,8,0)</f>
        <v>2543.4499999999998</v>
      </c>
      <c r="D146" s="127">
        <f>ROUND($C146*D145,2)</f>
        <v>0</v>
      </c>
      <c r="E146" s="127">
        <f>ROUND($C146*E145,2)</f>
        <v>0</v>
      </c>
      <c r="F146" s="127">
        <f>ROUND($C146*F145,2)</f>
        <v>2543.4499999999998</v>
      </c>
      <c r="G146" s="127">
        <f t="shared" ref="G146" si="888">ROUND($C146*G145,2)</f>
        <v>0</v>
      </c>
      <c r="H146" s="127">
        <f t="shared" ref="H146" si="889">ROUND($C146*H145,2)</f>
        <v>0</v>
      </c>
      <c r="I146" s="127">
        <f t="shared" ref="I146" si="890">ROUND($C146*I145,2)</f>
        <v>0</v>
      </c>
      <c r="J146" s="127">
        <f t="shared" ref="J146" si="891">ROUND($C146*J145,2)</f>
        <v>0</v>
      </c>
      <c r="K146" s="127">
        <f t="shared" ref="K146" si="892">ROUND($C146*K145,2)</f>
        <v>0</v>
      </c>
      <c r="L146" s="127">
        <f t="shared" ref="L146" si="893">ROUND($C146*L145,2)</f>
        <v>0</v>
      </c>
      <c r="M146" s="127">
        <f t="shared" ref="M146" si="894">ROUND($C146*M145,2)</f>
        <v>0</v>
      </c>
      <c r="N146" s="127">
        <f t="shared" ref="N146" si="895">ROUND($C146*N145,2)</f>
        <v>0</v>
      </c>
      <c r="O146" s="127">
        <f t="shared" ref="O146" si="896">ROUND($C146*O145,2)</f>
        <v>0</v>
      </c>
      <c r="P146" s="127">
        <f t="shared" ref="P146" si="897">ROUND($C146*P145,2)</f>
        <v>0</v>
      </c>
      <c r="Q146" s="127">
        <f t="shared" ref="Q146" si="898">ROUND($C146*Q145,2)</f>
        <v>0</v>
      </c>
      <c r="R146" s="127">
        <f t="shared" ref="R146" si="899">ROUND($C146*R145,2)</f>
        <v>0</v>
      </c>
      <c r="S146" s="127">
        <f t="shared" ref="S146" si="900">ROUND($C146*S145,2)</f>
        <v>0</v>
      </c>
      <c r="T146" s="127">
        <f t="shared" ref="T146" si="901">ROUND($C146*T145,2)</f>
        <v>0</v>
      </c>
      <c r="U146" s="127">
        <f>$C146-SUM(D146:T146)</f>
        <v>0</v>
      </c>
    </row>
    <row r="147" spans="1:21" x14ac:dyDescent="0.2">
      <c r="A147" s="225" t="s">
        <v>206</v>
      </c>
      <c r="B147" s="226" t="str">
        <f>VLOOKUP($A147,'Orçamento Sintético'!$A:$H,4,0)</f>
        <v>Reforço de estrutura</v>
      </c>
      <c r="C147" s="130">
        <f>ROUND(C148/$U$1572,4)</f>
        <v>9.7999999999999997E-3</v>
      </c>
      <c r="D147" s="131">
        <f t="shared" ref="D147" si="902">ROUND(D148/$C148,4)</f>
        <v>0</v>
      </c>
      <c r="E147" s="131">
        <f t="shared" ref="E147" si="903">ROUND(E148/$C148,4)</f>
        <v>0.78979999999999995</v>
      </c>
      <c r="F147" s="131">
        <f t="shared" ref="F147" si="904">ROUND(F148/$C148,4)</f>
        <v>0.2102</v>
      </c>
      <c r="G147" s="131">
        <f t="shared" ref="G147" si="905">ROUND(G148/$C148,4)</f>
        <v>0</v>
      </c>
      <c r="H147" s="131">
        <f t="shared" ref="H147" si="906">ROUND(H148/$C148,4)</f>
        <v>0</v>
      </c>
      <c r="I147" s="131">
        <f t="shared" ref="I147" si="907">ROUND(I148/$C148,4)</f>
        <v>0</v>
      </c>
      <c r="J147" s="131">
        <f t="shared" ref="J147" si="908">ROUND(J148/$C148,4)</f>
        <v>0</v>
      </c>
      <c r="K147" s="131">
        <f t="shared" ref="K147" si="909">ROUND(K148/$C148,4)</f>
        <v>0</v>
      </c>
      <c r="L147" s="131">
        <f t="shared" ref="L147" si="910">ROUND(L148/$C148,4)</f>
        <v>0</v>
      </c>
      <c r="M147" s="131">
        <f t="shared" ref="M147" si="911">ROUND(M148/$C148,4)</f>
        <v>0</v>
      </c>
      <c r="N147" s="131">
        <f t="shared" ref="N147" si="912">ROUND(N148/$C148,4)</f>
        <v>0</v>
      </c>
      <c r="O147" s="131">
        <f t="shared" ref="O147" si="913">ROUND(O148/$C148,4)</f>
        <v>0</v>
      </c>
      <c r="P147" s="131">
        <f t="shared" ref="P147" si="914">ROUND(P148/$C148,4)</f>
        <v>0</v>
      </c>
      <c r="Q147" s="131">
        <f t="shared" ref="Q147" si="915">ROUND(Q148/$C148,4)</f>
        <v>0</v>
      </c>
      <c r="R147" s="131">
        <f t="shared" ref="R147" si="916">ROUND(R148/$C148,4)</f>
        <v>0</v>
      </c>
      <c r="S147" s="131">
        <f t="shared" ref="S147" si="917">ROUND(S148/$C148,4)</f>
        <v>0</v>
      </c>
      <c r="T147" s="131">
        <f t="shared" ref="T147" si="918">ROUND(T148/$C148,4)</f>
        <v>0</v>
      </c>
      <c r="U147" s="131">
        <f t="shared" ref="U147" si="919">ROUND(U148/$C148,4)</f>
        <v>0</v>
      </c>
    </row>
    <row r="148" spans="1:21" s="90" customFormat="1" x14ac:dyDescent="0.2">
      <c r="A148" s="225"/>
      <c r="B148" s="226"/>
      <c r="C148" s="132">
        <f>VLOOKUP($A147,'Orçamento Sintético'!$A:$H,8,0)</f>
        <v>122083.70000000003</v>
      </c>
      <c r="D148" s="133">
        <f>D150+D152+D154+D156+D158+D160+D162+D164+D166+D168+D170</f>
        <v>0</v>
      </c>
      <c r="E148" s="133">
        <f t="shared" ref="E148:U148" si="920">E150+E152+E154+E156+E158+E160+E162+E164+E166+E168+E170</f>
        <v>96425.780000000013</v>
      </c>
      <c r="F148" s="133">
        <f t="shared" si="920"/>
        <v>25657.920000000002</v>
      </c>
      <c r="G148" s="133">
        <f t="shared" si="920"/>
        <v>0</v>
      </c>
      <c r="H148" s="133">
        <f t="shared" si="920"/>
        <v>0</v>
      </c>
      <c r="I148" s="133">
        <f t="shared" si="920"/>
        <v>0</v>
      </c>
      <c r="J148" s="133">
        <f t="shared" si="920"/>
        <v>0</v>
      </c>
      <c r="K148" s="133">
        <f t="shared" si="920"/>
        <v>0</v>
      </c>
      <c r="L148" s="133">
        <f t="shared" si="920"/>
        <v>0</v>
      </c>
      <c r="M148" s="133">
        <f t="shared" si="920"/>
        <v>0</v>
      </c>
      <c r="N148" s="133">
        <f t="shared" si="920"/>
        <v>0</v>
      </c>
      <c r="O148" s="133">
        <f t="shared" si="920"/>
        <v>0</v>
      </c>
      <c r="P148" s="133">
        <f t="shared" si="920"/>
        <v>0</v>
      </c>
      <c r="Q148" s="133">
        <f t="shared" si="920"/>
        <v>0</v>
      </c>
      <c r="R148" s="133">
        <f t="shared" si="920"/>
        <v>0</v>
      </c>
      <c r="S148" s="133">
        <f t="shared" si="920"/>
        <v>0</v>
      </c>
      <c r="T148" s="133">
        <f t="shared" si="920"/>
        <v>0</v>
      </c>
      <c r="U148" s="133">
        <f t="shared" si="920"/>
        <v>0</v>
      </c>
    </row>
    <row r="149" spans="1:21" x14ac:dyDescent="0.2">
      <c r="A149" s="224" t="s">
        <v>208</v>
      </c>
      <c r="B149" s="222" t="str">
        <f>VLOOKUP($A149,'Orçamento Sintético'!$A:$H,4,0)</f>
        <v>LIMPEZA DE SUPERFÍCIE COM JATO DE ALTA PRESSÃO. AF_04/2019</v>
      </c>
      <c r="C149" s="126">
        <f>ROUND(C150/$U$1572,4)</f>
        <v>4.0000000000000002E-4</v>
      </c>
      <c r="D149" s="126"/>
      <c r="E149" s="126">
        <v>1</v>
      </c>
      <c r="F149" s="126"/>
      <c r="G149" s="126"/>
      <c r="H149" s="126"/>
      <c r="I149" s="126"/>
      <c r="J149" s="126"/>
      <c r="K149" s="126"/>
      <c r="L149" s="126"/>
      <c r="M149" s="126"/>
      <c r="N149" s="126"/>
      <c r="O149" s="126"/>
      <c r="P149" s="126"/>
      <c r="Q149" s="126"/>
      <c r="R149" s="126"/>
      <c r="S149" s="126"/>
      <c r="T149" s="126"/>
      <c r="U149" s="126">
        <f t="shared" ref="U149" si="921">ROUND(U150/$C150,4)</f>
        <v>0</v>
      </c>
    </row>
    <row r="150" spans="1:21" s="90" customFormat="1" x14ac:dyDescent="0.2">
      <c r="A150" s="224"/>
      <c r="B150" s="223"/>
      <c r="C150" s="127">
        <f>VLOOKUP($A149,'Orçamento Sintético'!$A:$H,8,0)</f>
        <v>5075.01</v>
      </c>
      <c r="D150" s="127">
        <f>ROUND($C150*D149,2)</f>
        <v>0</v>
      </c>
      <c r="E150" s="127">
        <f>ROUND($C150*E149,2)</f>
        <v>5075.01</v>
      </c>
      <c r="F150" s="127">
        <f>ROUND($C150*F149,2)</f>
        <v>0</v>
      </c>
      <c r="G150" s="127">
        <f t="shared" ref="G150" si="922">ROUND($C150*G149,2)</f>
        <v>0</v>
      </c>
      <c r="H150" s="127">
        <f t="shared" ref="H150" si="923">ROUND($C150*H149,2)</f>
        <v>0</v>
      </c>
      <c r="I150" s="127">
        <f t="shared" ref="I150" si="924">ROUND($C150*I149,2)</f>
        <v>0</v>
      </c>
      <c r="J150" s="127">
        <f t="shared" ref="J150" si="925">ROUND($C150*J149,2)</f>
        <v>0</v>
      </c>
      <c r="K150" s="127">
        <f t="shared" ref="K150" si="926">ROUND($C150*K149,2)</f>
        <v>0</v>
      </c>
      <c r="L150" s="127">
        <f t="shared" ref="L150" si="927">ROUND($C150*L149,2)</f>
        <v>0</v>
      </c>
      <c r="M150" s="127">
        <f t="shared" ref="M150" si="928">ROUND($C150*M149,2)</f>
        <v>0</v>
      </c>
      <c r="N150" s="127">
        <f t="shared" ref="N150" si="929">ROUND($C150*N149,2)</f>
        <v>0</v>
      </c>
      <c r="O150" s="127">
        <f t="shared" ref="O150" si="930">ROUND($C150*O149,2)</f>
        <v>0</v>
      </c>
      <c r="P150" s="127">
        <f t="shared" ref="P150" si="931">ROUND($C150*P149,2)</f>
        <v>0</v>
      </c>
      <c r="Q150" s="127">
        <f t="shared" ref="Q150" si="932">ROUND($C150*Q149,2)</f>
        <v>0</v>
      </c>
      <c r="R150" s="127">
        <f t="shared" ref="R150" si="933">ROUND($C150*R149,2)</f>
        <v>0</v>
      </c>
      <c r="S150" s="127">
        <f t="shared" ref="S150" si="934">ROUND($C150*S149,2)</f>
        <v>0</v>
      </c>
      <c r="T150" s="127">
        <f t="shared" ref="T150" si="935">ROUND($C150*T149,2)</f>
        <v>0</v>
      </c>
      <c r="U150" s="127">
        <f>$C150-SUM(D150:T150)</f>
        <v>0</v>
      </c>
    </row>
    <row r="151" spans="1:21" x14ac:dyDescent="0.2">
      <c r="A151" s="224" t="s">
        <v>211</v>
      </c>
      <c r="B151" s="222" t="str">
        <f>VLOOKUP($A151,'Orçamento Sintético'!$A:$H,4,0)</f>
        <v>Copia da SIURB (039024) - Polimento mecânico em superfícies de concreto</v>
      </c>
      <c r="C151" s="126">
        <f>ROUND(C152/$U$1572,4)</f>
        <v>2.5999999999999999E-3</v>
      </c>
      <c r="D151" s="126"/>
      <c r="E151" s="126">
        <v>1</v>
      </c>
      <c r="F151" s="126"/>
      <c r="G151" s="126"/>
      <c r="H151" s="126"/>
      <c r="I151" s="126"/>
      <c r="J151" s="126"/>
      <c r="K151" s="126"/>
      <c r="L151" s="126"/>
      <c r="M151" s="126"/>
      <c r="N151" s="126"/>
      <c r="O151" s="126"/>
      <c r="P151" s="126"/>
      <c r="Q151" s="126"/>
      <c r="R151" s="126"/>
      <c r="S151" s="126"/>
      <c r="T151" s="126"/>
      <c r="U151" s="126">
        <f t="shared" ref="U151" si="936">ROUND(U152/$C152,4)</f>
        <v>0</v>
      </c>
    </row>
    <row r="152" spans="1:21" s="90" customFormat="1" x14ac:dyDescent="0.2">
      <c r="A152" s="224"/>
      <c r="B152" s="223"/>
      <c r="C152" s="127">
        <f>VLOOKUP($A151,'Orçamento Sintético'!$A:$H,8,0)</f>
        <v>32505.34</v>
      </c>
      <c r="D152" s="127">
        <f>ROUND($C152*D151,2)</f>
        <v>0</v>
      </c>
      <c r="E152" s="127">
        <f>ROUND($C152*E151,2)</f>
        <v>32505.34</v>
      </c>
      <c r="F152" s="127">
        <f>ROUND($C152*F151,2)</f>
        <v>0</v>
      </c>
      <c r="G152" s="127">
        <f t="shared" ref="G152" si="937">ROUND($C152*G151,2)</f>
        <v>0</v>
      </c>
      <c r="H152" s="127">
        <f t="shared" ref="H152" si="938">ROUND($C152*H151,2)</f>
        <v>0</v>
      </c>
      <c r="I152" s="127">
        <f t="shared" ref="I152" si="939">ROUND($C152*I151,2)</f>
        <v>0</v>
      </c>
      <c r="J152" s="127">
        <f t="shared" ref="J152" si="940">ROUND($C152*J151,2)</f>
        <v>0</v>
      </c>
      <c r="K152" s="127">
        <f t="shared" ref="K152" si="941">ROUND($C152*K151,2)</f>
        <v>0</v>
      </c>
      <c r="L152" s="127">
        <f t="shared" ref="L152" si="942">ROUND($C152*L151,2)</f>
        <v>0</v>
      </c>
      <c r="M152" s="127">
        <f t="shared" ref="M152" si="943">ROUND($C152*M151,2)</f>
        <v>0</v>
      </c>
      <c r="N152" s="127">
        <f t="shared" ref="N152" si="944">ROUND($C152*N151,2)</f>
        <v>0</v>
      </c>
      <c r="O152" s="127">
        <f t="shared" ref="O152" si="945">ROUND($C152*O151,2)</f>
        <v>0</v>
      </c>
      <c r="P152" s="127">
        <f t="shared" ref="P152" si="946">ROUND($C152*P151,2)</f>
        <v>0</v>
      </c>
      <c r="Q152" s="127">
        <f t="shared" ref="Q152" si="947">ROUND($C152*Q151,2)</f>
        <v>0</v>
      </c>
      <c r="R152" s="127">
        <f t="shared" ref="R152" si="948">ROUND($C152*R151,2)</f>
        <v>0</v>
      </c>
      <c r="S152" s="127">
        <f t="shared" ref="S152" si="949">ROUND($C152*S151,2)</f>
        <v>0</v>
      </c>
      <c r="T152" s="127">
        <f t="shared" ref="T152" si="950">ROUND($C152*T151,2)</f>
        <v>0</v>
      </c>
      <c r="U152" s="127">
        <f>$C152-SUM(D152:T152)</f>
        <v>0</v>
      </c>
    </row>
    <row r="153" spans="1:21" x14ac:dyDescent="0.2">
      <c r="A153" s="224" t="s">
        <v>214</v>
      </c>
      <c r="B153" s="222" t="str">
        <f>VLOOKUP($A153,'Orçamento Sintético'!$A:$H,4,0)</f>
        <v>Copia da SEINFRA (C0929) - Corte em concreto deteriorado</v>
      </c>
      <c r="C153" s="126">
        <f>ROUND(C154/$U$1572,4)</f>
        <v>2.9999999999999997E-4</v>
      </c>
      <c r="D153" s="126"/>
      <c r="E153" s="126">
        <v>1</v>
      </c>
      <c r="F153" s="126"/>
      <c r="G153" s="126"/>
      <c r="H153" s="126"/>
      <c r="I153" s="126"/>
      <c r="J153" s="126"/>
      <c r="K153" s="126"/>
      <c r="L153" s="126"/>
      <c r="M153" s="126"/>
      <c r="N153" s="126"/>
      <c r="O153" s="126"/>
      <c r="P153" s="126"/>
      <c r="Q153" s="126"/>
      <c r="R153" s="126"/>
      <c r="S153" s="126"/>
      <c r="T153" s="126"/>
      <c r="U153" s="126">
        <f t="shared" ref="U153" si="951">ROUND(U154/$C154,4)</f>
        <v>0</v>
      </c>
    </row>
    <row r="154" spans="1:21" s="90" customFormat="1" x14ac:dyDescent="0.2">
      <c r="A154" s="224"/>
      <c r="B154" s="223"/>
      <c r="C154" s="127">
        <f>VLOOKUP($A153,'Orçamento Sintético'!$A:$H,8,0)</f>
        <v>4052.12</v>
      </c>
      <c r="D154" s="127">
        <f>ROUND($C154*D153,2)</f>
        <v>0</v>
      </c>
      <c r="E154" s="127">
        <f>ROUND($C154*E153,2)</f>
        <v>4052.12</v>
      </c>
      <c r="F154" s="127">
        <f>ROUND($C154*F153,2)</f>
        <v>0</v>
      </c>
      <c r="G154" s="127">
        <f t="shared" ref="G154" si="952">ROUND($C154*G153,2)</f>
        <v>0</v>
      </c>
      <c r="H154" s="127">
        <f t="shared" ref="H154" si="953">ROUND($C154*H153,2)</f>
        <v>0</v>
      </c>
      <c r="I154" s="127">
        <f t="shared" ref="I154" si="954">ROUND($C154*I153,2)</f>
        <v>0</v>
      </c>
      <c r="J154" s="127">
        <f t="shared" ref="J154" si="955">ROUND($C154*J153,2)</f>
        <v>0</v>
      </c>
      <c r="K154" s="127">
        <f t="shared" ref="K154" si="956">ROUND($C154*K153,2)</f>
        <v>0</v>
      </c>
      <c r="L154" s="127">
        <f t="shared" ref="L154" si="957">ROUND($C154*L153,2)</f>
        <v>0</v>
      </c>
      <c r="M154" s="127">
        <f t="shared" ref="M154" si="958">ROUND($C154*M153,2)</f>
        <v>0</v>
      </c>
      <c r="N154" s="127">
        <f t="shared" ref="N154" si="959">ROUND($C154*N153,2)</f>
        <v>0</v>
      </c>
      <c r="O154" s="127">
        <f t="shared" ref="O154" si="960">ROUND($C154*O153,2)</f>
        <v>0</v>
      </c>
      <c r="P154" s="127">
        <f t="shared" ref="P154" si="961">ROUND($C154*P153,2)</f>
        <v>0</v>
      </c>
      <c r="Q154" s="127">
        <f t="shared" ref="Q154" si="962">ROUND($C154*Q153,2)</f>
        <v>0</v>
      </c>
      <c r="R154" s="127">
        <f t="shared" ref="R154" si="963">ROUND($C154*R153,2)</f>
        <v>0</v>
      </c>
      <c r="S154" s="127">
        <f t="shared" ref="S154" si="964">ROUND($C154*S153,2)</f>
        <v>0</v>
      </c>
      <c r="T154" s="127">
        <f t="shared" ref="T154" si="965">ROUND($C154*T153,2)</f>
        <v>0</v>
      </c>
      <c r="U154" s="127">
        <f>$C154-SUM(D154:T154)</f>
        <v>0</v>
      </c>
    </row>
    <row r="155" spans="1:21" x14ac:dyDescent="0.2">
      <c r="A155" s="224" t="s">
        <v>217</v>
      </c>
      <c r="B155" s="222" t="str">
        <f>VLOOKUP($A155,'Orçamento Sintético'!$A:$H,4,0)</f>
        <v>Copia da SEINFRA (C3095) - Limpeza de superfície com escova de aço</v>
      </c>
      <c r="C155" s="126">
        <f>ROUND(C156/$U$1572,4)</f>
        <v>1E-4</v>
      </c>
      <c r="D155" s="126"/>
      <c r="E155" s="126">
        <v>1</v>
      </c>
      <c r="F155" s="126"/>
      <c r="G155" s="126"/>
      <c r="H155" s="126"/>
      <c r="I155" s="126"/>
      <c r="J155" s="126"/>
      <c r="K155" s="126"/>
      <c r="L155" s="126"/>
      <c r="M155" s="126"/>
      <c r="N155" s="126"/>
      <c r="O155" s="126"/>
      <c r="P155" s="126"/>
      <c r="Q155" s="126"/>
      <c r="R155" s="126"/>
      <c r="S155" s="126"/>
      <c r="T155" s="126"/>
      <c r="U155" s="126">
        <f t="shared" ref="U155" si="966">ROUND(U156/$C156,4)</f>
        <v>0</v>
      </c>
    </row>
    <row r="156" spans="1:21" s="90" customFormat="1" x14ac:dyDescent="0.2">
      <c r="A156" s="224"/>
      <c r="B156" s="223"/>
      <c r="C156" s="127">
        <f>VLOOKUP($A155,'Orçamento Sintético'!$A:$H,8,0)</f>
        <v>850.64</v>
      </c>
      <c r="D156" s="127">
        <f>ROUND($C156*D155,2)</f>
        <v>0</v>
      </c>
      <c r="E156" s="127">
        <f>ROUND($C156*E155,2)</f>
        <v>850.64</v>
      </c>
      <c r="F156" s="127">
        <f>ROUND($C156*F155,2)</f>
        <v>0</v>
      </c>
      <c r="G156" s="127">
        <f t="shared" ref="G156" si="967">ROUND($C156*G155,2)</f>
        <v>0</v>
      </c>
      <c r="H156" s="127">
        <f t="shared" ref="H156" si="968">ROUND($C156*H155,2)</f>
        <v>0</v>
      </c>
      <c r="I156" s="127">
        <f t="shared" ref="I156" si="969">ROUND($C156*I155,2)</f>
        <v>0</v>
      </c>
      <c r="J156" s="127">
        <f t="shared" ref="J156" si="970">ROUND($C156*J155,2)</f>
        <v>0</v>
      </c>
      <c r="K156" s="127">
        <f t="shared" ref="K156" si="971">ROUND($C156*K155,2)</f>
        <v>0</v>
      </c>
      <c r="L156" s="127">
        <f t="shared" ref="L156" si="972">ROUND($C156*L155,2)</f>
        <v>0</v>
      </c>
      <c r="M156" s="127">
        <f t="shared" ref="M156" si="973">ROUND($C156*M155,2)</f>
        <v>0</v>
      </c>
      <c r="N156" s="127">
        <f t="shared" ref="N156" si="974">ROUND($C156*N155,2)</f>
        <v>0</v>
      </c>
      <c r="O156" s="127">
        <f t="shared" ref="O156" si="975">ROUND($C156*O155,2)</f>
        <v>0</v>
      </c>
      <c r="P156" s="127">
        <f t="shared" ref="P156" si="976">ROUND($C156*P155,2)</f>
        <v>0</v>
      </c>
      <c r="Q156" s="127">
        <f t="shared" ref="Q156" si="977">ROUND($C156*Q155,2)</f>
        <v>0</v>
      </c>
      <c r="R156" s="127">
        <f t="shared" ref="R156" si="978">ROUND($C156*R155,2)</f>
        <v>0</v>
      </c>
      <c r="S156" s="127">
        <f t="shared" ref="S156" si="979">ROUND($C156*S155,2)</f>
        <v>0</v>
      </c>
      <c r="T156" s="127">
        <f t="shared" ref="T156" si="980">ROUND($C156*T155,2)</f>
        <v>0</v>
      </c>
      <c r="U156" s="127">
        <f>$C156-SUM(D156:T156)</f>
        <v>0</v>
      </c>
    </row>
    <row r="157" spans="1:21" x14ac:dyDescent="0.2">
      <c r="A157" s="224" t="s">
        <v>220</v>
      </c>
      <c r="B157" s="222" t="str">
        <f>VLOOKUP($A157,'Orçamento Sintético'!$A:$H,4,0)</f>
        <v>Copia da SEINFRA (C0094) - Apicoamento em concreto/preparo da superfície</v>
      </c>
      <c r="C157" s="126">
        <f>ROUND(C158/$U$1572,4)</f>
        <v>2.9999999999999997E-4</v>
      </c>
      <c r="D157" s="126"/>
      <c r="E157" s="126">
        <v>1</v>
      </c>
      <c r="F157" s="126"/>
      <c r="G157" s="126"/>
      <c r="H157" s="126"/>
      <c r="I157" s="126"/>
      <c r="J157" s="126"/>
      <c r="K157" s="126"/>
      <c r="L157" s="126"/>
      <c r="M157" s="126"/>
      <c r="N157" s="126"/>
      <c r="O157" s="126"/>
      <c r="P157" s="126"/>
      <c r="Q157" s="126"/>
      <c r="R157" s="126"/>
      <c r="S157" s="126"/>
      <c r="T157" s="126"/>
      <c r="U157" s="126">
        <f t="shared" ref="U157" si="981">ROUND(U158/$C158,4)</f>
        <v>0</v>
      </c>
    </row>
    <row r="158" spans="1:21" s="90" customFormat="1" x14ac:dyDescent="0.2">
      <c r="A158" s="224"/>
      <c r="B158" s="223"/>
      <c r="C158" s="127">
        <f>VLOOKUP($A157,'Orçamento Sintético'!$A:$H,8,0)</f>
        <v>4258.16</v>
      </c>
      <c r="D158" s="127">
        <f>ROUND($C158*D157,2)</f>
        <v>0</v>
      </c>
      <c r="E158" s="127">
        <f>ROUND($C158*E157,2)</f>
        <v>4258.16</v>
      </c>
      <c r="F158" s="127">
        <f>ROUND($C158*F157,2)</f>
        <v>0</v>
      </c>
      <c r="G158" s="127">
        <f t="shared" ref="G158" si="982">ROUND($C158*G157,2)</f>
        <v>0</v>
      </c>
      <c r="H158" s="127">
        <f t="shared" ref="H158" si="983">ROUND($C158*H157,2)</f>
        <v>0</v>
      </c>
      <c r="I158" s="127">
        <f t="shared" ref="I158" si="984">ROUND($C158*I157,2)</f>
        <v>0</v>
      </c>
      <c r="J158" s="127">
        <f t="shared" ref="J158" si="985">ROUND($C158*J157,2)</f>
        <v>0</v>
      </c>
      <c r="K158" s="127">
        <f t="shared" ref="K158" si="986">ROUND($C158*K157,2)</f>
        <v>0</v>
      </c>
      <c r="L158" s="127">
        <f t="shared" ref="L158" si="987">ROUND($C158*L157,2)</f>
        <v>0</v>
      </c>
      <c r="M158" s="127">
        <f t="shared" ref="M158" si="988">ROUND($C158*M157,2)</f>
        <v>0</v>
      </c>
      <c r="N158" s="127">
        <f t="shared" ref="N158" si="989">ROUND($C158*N157,2)</f>
        <v>0</v>
      </c>
      <c r="O158" s="127">
        <f t="shared" ref="O158" si="990">ROUND($C158*O157,2)</f>
        <v>0</v>
      </c>
      <c r="P158" s="127">
        <f t="shared" ref="P158" si="991">ROUND($C158*P157,2)</f>
        <v>0</v>
      </c>
      <c r="Q158" s="127">
        <f t="shared" ref="Q158" si="992">ROUND($C158*Q157,2)</f>
        <v>0</v>
      </c>
      <c r="R158" s="127">
        <f t="shared" ref="R158" si="993">ROUND($C158*R157,2)</f>
        <v>0</v>
      </c>
      <c r="S158" s="127">
        <f t="shared" ref="S158" si="994">ROUND($C158*S157,2)</f>
        <v>0</v>
      </c>
      <c r="T158" s="127">
        <f t="shared" ref="T158" si="995">ROUND($C158*T157,2)</f>
        <v>0</v>
      </c>
      <c r="U158" s="127">
        <f>$C158-SUM(D158:T158)</f>
        <v>0</v>
      </c>
    </row>
    <row r="159" spans="1:21" x14ac:dyDescent="0.2">
      <c r="A159" s="224" t="s">
        <v>223</v>
      </c>
      <c r="B159" s="222" t="str">
        <f>VLOOKUP($A159,'Orçamento Sintético'!$A:$H,4,0)</f>
        <v>Copia da SEINFRA (C3106) - Reposição de armadura oxidada (Reforço, Fornecimento, dobragem e colocação)</v>
      </c>
      <c r="C159" s="126">
        <f>ROUND(C160/$U$1572,4)</f>
        <v>0</v>
      </c>
      <c r="D159" s="126"/>
      <c r="E159" s="126">
        <v>1</v>
      </c>
      <c r="F159" s="126"/>
      <c r="G159" s="126"/>
      <c r="H159" s="126"/>
      <c r="I159" s="126"/>
      <c r="J159" s="126"/>
      <c r="K159" s="126"/>
      <c r="L159" s="126"/>
      <c r="M159" s="126"/>
      <c r="N159" s="126"/>
      <c r="O159" s="126"/>
      <c r="P159" s="126"/>
      <c r="Q159" s="126"/>
      <c r="R159" s="126"/>
      <c r="S159" s="126"/>
      <c r="T159" s="126"/>
      <c r="U159" s="126">
        <f t="shared" ref="U159" si="996">ROUND(U160/$C160,4)</f>
        <v>0</v>
      </c>
    </row>
    <row r="160" spans="1:21" s="90" customFormat="1" x14ac:dyDescent="0.2">
      <c r="A160" s="224"/>
      <c r="B160" s="223"/>
      <c r="C160" s="127">
        <f>VLOOKUP($A159,'Orçamento Sintético'!$A:$H,8,0)</f>
        <v>464.76</v>
      </c>
      <c r="D160" s="127">
        <f>ROUND($C160*D159,2)</f>
        <v>0</v>
      </c>
      <c r="E160" s="127">
        <f>ROUND($C160*E159,2)</f>
        <v>464.76</v>
      </c>
      <c r="F160" s="127">
        <f>ROUND($C160*F159,2)</f>
        <v>0</v>
      </c>
      <c r="G160" s="127">
        <f t="shared" ref="G160" si="997">ROUND($C160*G159,2)</f>
        <v>0</v>
      </c>
      <c r="H160" s="127">
        <f t="shared" ref="H160" si="998">ROUND($C160*H159,2)</f>
        <v>0</v>
      </c>
      <c r="I160" s="127">
        <f t="shared" ref="I160" si="999">ROUND($C160*I159,2)</f>
        <v>0</v>
      </c>
      <c r="J160" s="127">
        <f t="shared" ref="J160" si="1000">ROUND($C160*J159,2)</f>
        <v>0</v>
      </c>
      <c r="K160" s="127">
        <f t="shared" ref="K160" si="1001">ROUND($C160*K159,2)</f>
        <v>0</v>
      </c>
      <c r="L160" s="127">
        <f t="shared" ref="L160" si="1002">ROUND($C160*L159,2)</f>
        <v>0</v>
      </c>
      <c r="M160" s="127">
        <f t="shared" ref="M160" si="1003">ROUND($C160*M159,2)</f>
        <v>0</v>
      </c>
      <c r="N160" s="127">
        <f t="shared" ref="N160" si="1004">ROUND($C160*N159,2)</f>
        <v>0</v>
      </c>
      <c r="O160" s="127">
        <f t="shared" ref="O160" si="1005">ROUND($C160*O159,2)</f>
        <v>0</v>
      </c>
      <c r="P160" s="127">
        <f t="shared" ref="P160" si="1006">ROUND($C160*P159,2)</f>
        <v>0</v>
      </c>
      <c r="Q160" s="127">
        <f t="shared" ref="Q160" si="1007">ROUND($C160*Q159,2)</f>
        <v>0</v>
      </c>
      <c r="R160" s="127">
        <f t="shared" ref="R160" si="1008">ROUND($C160*R159,2)</f>
        <v>0</v>
      </c>
      <c r="S160" s="127">
        <f t="shared" ref="S160" si="1009">ROUND($C160*S159,2)</f>
        <v>0</v>
      </c>
      <c r="T160" s="127">
        <f t="shared" ref="T160" si="1010">ROUND($C160*T159,2)</f>
        <v>0</v>
      </c>
      <c r="U160" s="127">
        <f>$C160-SUM(D160:T160)</f>
        <v>0</v>
      </c>
    </row>
    <row r="161" spans="1:21" x14ac:dyDescent="0.2">
      <c r="A161" s="224" t="s">
        <v>226</v>
      </c>
      <c r="B161" s="222" t="str">
        <f>VLOOKUP($A161,'Orçamento Sintético'!$A:$H,4,0)</f>
        <v>Copia da SEINFRA (C4740) - Recuperação de concreto, sem reforço reconstituição com argamassa polimérica esp.=25mm</v>
      </c>
      <c r="C161" s="126">
        <f>ROUND(C162/$U$1572,4)</f>
        <v>2.7000000000000001E-3</v>
      </c>
      <c r="D161" s="126"/>
      <c r="E161" s="126">
        <v>0.5</v>
      </c>
      <c r="F161" s="126">
        <v>0.5</v>
      </c>
      <c r="G161" s="126"/>
      <c r="H161" s="126"/>
      <c r="I161" s="126"/>
      <c r="J161" s="126"/>
      <c r="K161" s="126"/>
      <c r="L161" s="126"/>
      <c r="M161" s="126"/>
      <c r="N161" s="126"/>
      <c r="O161" s="126"/>
      <c r="P161" s="126"/>
      <c r="Q161" s="126"/>
      <c r="R161" s="126"/>
      <c r="S161" s="126"/>
      <c r="T161" s="126"/>
      <c r="U161" s="126">
        <f t="shared" ref="U161" si="1011">ROUND(U162/$C162,4)</f>
        <v>0</v>
      </c>
    </row>
    <row r="162" spans="1:21" s="90" customFormat="1" x14ac:dyDescent="0.2">
      <c r="A162" s="224"/>
      <c r="B162" s="223"/>
      <c r="C162" s="127">
        <f>VLOOKUP($A161,'Orçamento Sintético'!$A:$H,8,0)</f>
        <v>33473.800000000003</v>
      </c>
      <c r="D162" s="127">
        <f>ROUND($C162*D161,2)</f>
        <v>0</v>
      </c>
      <c r="E162" s="127">
        <f>ROUND($C162*E161,2)</f>
        <v>16736.900000000001</v>
      </c>
      <c r="F162" s="127">
        <f>ROUND($C162*F161,2)</f>
        <v>16736.900000000001</v>
      </c>
      <c r="G162" s="127">
        <f t="shared" ref="G162" si="1012">ROUND($C162*G161,2)</f>
        <v>0</v>
      </c>
      <c r="H162" s="127">
        <f t="shared" ref="H162" si="1013">ROUND($C162*H161,2)</f>
        <v>0</v>
      </c>
      <c r="I162" s="127">
        <f t="shared" ref="I162" si="1014">ROUND($C162*I161,2)</f>
        <v>0</v>
      </c>
      <c r="J162" s="127">
        <f t="shared" ref="J162" si="1015">ROUND($C162*J161,2)</f>
        <v>0</v>
      </c>
      <c r="K162" s="127">
        <f t="shared" ref="K162" si="1016">ROUND($C162*K161,2)</f>
        <v>0</v>
      </c>
      <c r="L162" s="127">
        <f t="shared" ref="L162" si="1017">ROUND($C162*L161,2)</f>
        <v>0</v>
      </c>
      <c r="M162" s="127">
        <f t="shared" ref="M162" si="1018">ROUND($C162*M161,2)</f>
        <v>0</v>
      </c>
      <c r="N162" s="127">
        <f t="shared" ref="N162" si="1019">ROUND($C162*N161,2)</f>
        <v>0</v>
      </c>
      <c r="O162" s="127">
        <f t="shared" ref="O162" si="1020">ROUND($C162*O161,2)</f>
        <v>0</v>
      </c>
      <c r="P162" s="127">
        <f t="shared" ref="P162" si="1021">ROUND($C162*P161,2)</f>
        <v>0</v>
      </c>
      <c r="Q162" s="127">
        <f t="shared" ref="Q162" si="1022">ROUND($C162*Q161,2)</f>
        <v>0</v>
      </c>
      <c r="R162" s="127">
        <f t="shared" ref="R162" si="1023">ROUND($C162*R161,2)</f>
        <v>0</v>
      </c>
      <c r="S162" s="127">
        <f t="shared" ref="S162" si="1024">ROUND($C162*S161,2)</f>
        <v>0</v>
      </c>
      <c r="T162" s="127">
        <f t="shared" ref="T162" si="1025">ROUND($C162*T161,2)</f>
        <v>0</v>
      </c>
      <c r="U162" s="127">
        <f>$C162-SUM(D162:T162)</f>
        <v>0</v>
      </c>
    </row>
    <row r="163" spans="1:21" x14ac:dyDescent="0.2">
      <c r="A163" s="224" t="s">
        <v>229</v>
      </c>
      <c r="B163" s="222" t="str">
        <f>VLOOKUP($A163,'Orçamento Sintético'!$A:$H,4,0)</f>
        <v>Copia da SEINFRA (C2900) - Pintura proteção c/ Inibidor Migratório Corrosão, 3 demãos</v>
      </c>
      <c r="C163" s="126">
        <f>ROUND(C164/$U$1572,4)</f>
        <v>2.0000000000000001E-4</v>
      </c>
      <c r="D163" s="126"/>
      <c r="E163" s="126">
        <v>1</v>
      </c>
      <c r="F163" s="126"/>
      <c r="G163" s="126"/>
      <c r="H163" s="126"/>
      <c r="I163" s="126"/>
      <c r="J163" s="126"/>
      <c r="K163" s="126"/>
      <c r="L163" s="126"/>
      <c r="M163" s="126"/>
      <c r="N163" s="126"/>
      <c r="O163" s="126"/>
      <c r="P163" s="126"/>
      <c r="Q163" s="126"/>
      <c r="R163" s="126"/>
      <c r="S163" s="126"/>
      <c r="T163" s="126"/>
      <c r="U163" s="126">
        <f t="shared" ref="U163" si="1026">ROUND(U164/$C164,4)</f>
        <v>0</v>
      </c>
    </row>
    <row r="164" spans="1:21" s="90" customFormat="1" x14ac:dyDescent="0.2">
      <c r="A164" s="224"/>
      <c r="B164" s="223"/>
      <c r="C164" s="127">
        <f>VLOOKUP($A163,'Orçamento Sintético'!$A:$H,8,0)</f>
        <v>2484.87</v>
      </c>
      <c r="D164" s="127">
        <f>ROUND($C164*D163,2)</f>
        <v>0</v>
      </c>
      <c r="E164" s="127">
        <f>ROUND($C164*E163,2)</f>
        <v>2484.87</v>
      </c>
      <c r="F164" s="127">
        <f>ROUND($C164*F163,2)</f>
        <v>0</v>
      </c>
      <c r="G164" s="127">
        <f t="shared" ref="G164" si="1027">ROUND($C164*G163,2)</f>
        <v>0</v>
      </c>
      <c r="H164" s="127">
        <f t="shared" ref="H164" si="1028">ROUND($C164*H163,2)</f>
        <v>0</v>
      </c>
      <c r="I164" s="127">
        <f t="shared" ref="I164" si="1029">ROUND($C164*I163,2)</f>
        <v>0</v>
      </c>
      <c r="J164" s="127">
        <f t="shared" ref="J164" si="1030">ROUND($C164*J163,2)</f>
        <v>0</v>
      </c>
      <c r="K164" s="127">
        <f t="shared" ref="K164" si="1031">ROUND($C164*K163,2)</f>
        <v>0</v>
      </c>
      <c r="L164" s="127">
        <f t="shared" ref="L164" si="1032">ROUND($C164*L163,2)</f>
        <v>0</v>
      </c>
      <c r="M164" s="127">
        <f t="shared" ref="M164" si="1033">ROUND($C164*M163,2)</f>
        <v>0</v>
      </c>
      <c r="N164" s="127">
        <f t="shared" ref="N164" si="1034">ROUND($C164*N163,2)</f>
        <v>0</v>
      </c>
      <c r="O164" s="127">
        <f t="shared" ref="O164" si="1035">ROUND($C164*O163,2)</f>
        <v>0</v>
      </c>
      <c r="P164" s="127">
        <f t="shared" ref="P164" si="1036">ROUND($C164*P163,2)</f>
        <v>0</v>
      </c>
      <c r="Q164" s="127">
        <f t="shared" ref="Q164" si="1037">ROUND($C164*Q163,2)</f>
        <v>0</v>
      </c>
      <c r="R164" s="127">
        <f t="shared" ref="R164" si="1038">ROUND($C164*R163,2)</f>
        <v>0</v>
      </c>
      <c r="S164" s="127">
        <f t="shared" ref="S164" si="1039">ROUND($C164*S163,2)</f>
        <v>0</v>
      </c>
      <c r="T164" s="127">
        <f t="shared" ref="T164" si="1040">ROUND($C164*T163,2)</f>
        <v>0</v>
      </c>
      <c r="U164" s="127">
        <f>$C164-SUM(D164:T164)</f>
        <v>0</v>
      </c>
    </row>
    <row r="165" spans="1:21" x14ac:dyDescent="0.2">
      <c r="A165" s="224" t="s">
        <v>232</v>
      </c>
      <c r="B165" s="222" t="str">
        <f>VLOOKUP($A165,'Orçamento Sintético'!$A:$H,4,0)</f>
        <v>Copia da SEINFRA (C0098) - Aplicação de adesivo estrutural base epoxi</v>
      </c>
      <c r="C165" s="126">
        <f>ROUND(C166/$U$1572,4)</f>
        <v>1.4E-3</v>
      </c>
      <c r="D165" s="126"/>
      <c r="E165" s="126">
        <v>0.5</v>
      </c>
      <c r="F165" s="126">
        <v>0.5</v>
      </c>
      <c r="G165" s="126"/>
      <c r="H165" s="126"/>
      <c r="I165" s="126"/>
      <c r="J165" s="126"/>
      <c r="K165" s="126"/>
      <c r="L165" s="126"/>
      <c r="M165" s="126"/>
      <c r="N165" s="126"/>
      <c r="O165" s="126"/>
      <c r="P165" s="126"/>
      <c r="Q165" s="126"/>
      <c r="R165" s="126"/>
      <c r="S165" s="126"/>
      <c r="T165" s="126"/>
      <c r="U165" s="126">
        <f t="shared" ref="U165" si="1041">ROUND(U166/$C166,4)</f>
        <v>0</v>
      </c>
    </row>
    <row r="166" spans="1:21" s="90" customFormat="1" x14ac:dyDescent="0.2">
      <c r="A166" s="224"/>
      <c r="B166" s="223"/>
      <c r="C166" s="127">
        <f>VLOOKUP($A165,'Orçamento Sintético'!$A:$H,8,0)</f>
        <v>17842.04</v>
      </c>
      <c r="D166" s="127">
        <f>ROUND($C166*D165,2)</f>
        <v>0</v>
      </c>
      <c r="E166" s="127">
        <f>ROUND($C166*E165,2)</f>
        <v>8921.02</v>
      </c>
      <c r="F166" s="127">
        <f>ROUND($C166*F165,2)</f>
        <v>8921.02</v>
      </c>
      <c r="G166" s="127">
        <f t="shared" ref="G166" si="1042">ROUND($C166*G165,2)</f>
        <v>0</v>
      </c>
      <c r="H166" s="127">
        <f t="shared" ref="H166" si="1043">ROUND($C166*H165,2)</f>
        <v>0</v>
      </c>
      <c r="I166" s="127">
        <f t="shared" ref="I166" si="1044">ROUND($C166*I165,2)</f>
        <v>0</v>
      </c>
      <c r="J166" s="127">
        <f t="shared" ref="J166" si="1045">ROUND($C166*J165,2)</f>
        <v>0</v>
      </c>
      <c r="K166" s="127">
        <f t="shared" ref="K166" si="1046">ROUND($C166*K165,2)</f>
        <v>0</v>
      </c>
      <c r="L166" s="127">
        <f t="shared" ref="L166" si="1047">ROUND($C166*L165,2)</f>
        <v>0</v>
      </c>
      <c r="M166" s="127">
        <f t="shared" ref="M166" si="1048">ROUND($C166*M165,2)</f>
        <v>0</v>
      </c>
      <c r="N166" s="127">
        <f t="shared" ref="N166" si="1049">ROUND($C166*N165,2)</f>
        <v>0</v>
      </c>
      <c r="O166" s="127">
        <f t="shared" ref="O166" si="1050">ROUND($C166*O165,2)</f>
        <v>0</v>
      </c>
      <c r="P166" s="127">
        <f t="shared" ref="P166" si="1051">ROUND($C166*P165,2)</f>
        <v>0</v>
      </c>
      <c r="Q166" s="127">
        <f t="shared" ref="Q166" si="1052">ROUND($C166*Q165,2)</f>
        <v>0</v>
      </c>
      <c r="R166" s="127">
        <f t="shared" ref="R166" si="1053">ROUND($C166*R165,2)</f>
        <v>0</v>
      </c>
      <c r="S166" s="127">
        <f t="shared" ref="S166" si="1054">ROUND($C166*S165,2)</f>
        <v>0</v>
      </c>
      <c r="T166" s="127">
        <f t="shared" ref="T166" si="1055">ROUND($C166*T165,2)</f>
        <v>0</v>
      </c>
      <c r="U166" s="127">
        <f>$C166-SUM(D166:T166)</f>
        <v>0</v>
      </c>
    </row>
    <row r="167" spans="1:21" x14ac:dyDescent="0.2">
      <c r="A167" s="224" t="s">
        <v>236</v>
      </c>
      <c r="B167" s="222" t="str">
        <f>VLOOKUP($A167,'Orçamento Sintético'!$A:$H,4,0)</f>
        <v>Copia da SINAPI (100716) - Hidrojateamento em estrutura de aço carbono com água e areia</v>
      </c>
      <c r="C167" s="126">
        <f>ROUND(C168/$U$1572,4)</f>
        <v>1E-4</v>
      </c>
      <c r="D167" s="126"/>
      <c r="E167" s="126">
        <v>1</v>
      </c>
      <c r="F167" s="126"/>
      <c r="G167" s="126"/>
      <c r="H167" s="126"/>
      <c r="I167" s="126"/>
      <c r="J167" s="126"/>
      <c r="K167" s="126"/>
      <c r="L167" s="126"/>
      <c r="M167" s="126"/>
      <c r="N167" s="126"/>
      <c r="O167" s="126"/>
      <c r="P167" s="126"/>
      <c r="Q167" s="126"/>
      <c r="R167" s="126"/>
      <c r="S167" s="126"/>
      <c r="T167" s="126"/>
      <c r="U167" s="126">
        <f t="shared" ref="U167" si="1056">ROUND(U168/$C168,4)</f>
        <v>0</v>
      </c>
    </row>
    <row r="168" spans="1:21" s="90" customFormat="1" x14ac:dyDescent="0.2">
      <c r="A168" s="224"/>
      <c r="B168" s="223"/>
      <c r="C168" s="127">
        <f>VLOOKUP($A167,'Orçamento Sintético'!$A:$H,8,0)</f>
        <v>1798.96</v>
      </c>
      <c r="D168" s="127">
        <f>ROUND($C168*D167,2)</f>
        <v>0</v>
      </c>
      <c r="E168" s="127">
        <f>ROUND($C168*E167,2)</f>
        <v>1798.96</v>
      </c>
      <c r="F168" s="127">
        <f>ROUND($C168*F167,2)</f>
        <v>0</v>
      </c>
      <c r="G168" s="127">
        <f t="shared" ref="G168" si="1057">ROUND($C168*G167,2)</f>
        <v>0</v>
      </c>
      <c r="H168" s="127">
        <f t="shared" ref="H168" si="1058">ROUND($C168*H167,2)</f>
        <v>0</v>
      </c>
      <c r="I168" s="127">
        <f t="shared" ref="I168" si="1059">ROUND($C168*I167,2)</f>
        <v>0</v>
      </c>
      <c r="J168" s="127">
        <f t="shared" ref="J168" si="1060">ROUND($C168*J167,2)</f>
        <v>0</v>
      </c>
      <c r="K168" s="127">
        <f t="shared" ref="K168" si="1061">ROUND($C168*K167,2)</f>
        <v>0</v>
      </c>
      <c r="L168" s="127">
        <f t="shared" ref="L168" si="1062">ROUND($C168*L167,2)</f>
        <v>0</v>
      </c>
      <c r="M168" s="127">
        <f t="shared" ref="M168" si="1063">ROUND($C168*M167,2)</f>
        <v>0</v>
      </c>
      <c r="N168" s="127">
        <f t="shared" ref="N168" si="1064">ROUND($C168*N167,2)</f>
        <v>0</v>
      </c>
      <c r="O168" s="127">
        <f t="shared" ref="O168" si="1065">ROUND($C168*O167,2)</f>
        <v>0</v>
      </c>
      <c r="P168" s="127">
        <f t="shared" ref="P168" si="1066">ROUND($C168*P167,2)</f>
        <v>0</v>
      </c>
      <c r="Q168" s="127">
        <f t="shared" ref="Q168" si="1067">ROUND($C168*Q167,2)</f>
        <v>0</v>
      </c>
      <c r="R168" s="127">
        <f t="shared" ref="R168" si="1068">ROUND($C168*R167,2)</f>
        <v>0</v>
      </c>
      <c r="S168" s="127">
        <f t="shared" ref="S168" si="1069">ROUND($C168*S167,2)</f>
        <v>0</v>
      </c>
      <c r="T168" s="127">
        <f t="shared" ref="T168" si="1070">ROUND($C168*T167,2)</f>
        <v>0</v>
      </c>
      <c r="U168" s="127">
        <f>$C168-SUM(D168:T168)</f>
        <v>0</v>
      </c>
    </row>
    <row r="169" spans="1:21" x14ac:dyDescent="0.2">
      <c r="A169" s="224" t="s">
        <v>239</v>
      </c>
      <c r="B169" s="222" t="str">
        <f>VLOOKUP($A169,'Orçamento Sintético'!$A:$H,4,0)</f>
        <v>Execução de furos em concreto com broca, para colagem de ferragens</v>
      </c>
      <c r="C169" s="126">
        <f>ROUND(C170/$U$1572,4)</f>
        <v>1.5E-3</v>
      </c>
      <c r="D169" s="126"/>
      <c r="E169" s="126">
        <v>1</v>
      </c>
      <c r="F169" s="126"/>
      <c r="G169" s="126"/>
      <c r="H169" s="126"/>
      <c r="I169" s="126"/>
      <c r="J169" s="126"/>
      <c r="K169" s="126"/>
      <c r="L169" s="126"/>
      <c r="M169" s="126"/>
      <c r="N169" s="126"/>
      <c r="O169" s="126"/>
      <c r="P169" s="126"/>
      <c r="Q169" s="126"/>
      <c r="R169" s="126"/>
      <c r="S169" s="126"/>
      <c r="T169" s="126"/>
      <c r="U169" s="126">
        <f t="shared" ref="U169" si="1071">ROUND(U170/$C170,4)</f>
        <v>0</v>
      </c>
    </row>
    <row r="170" spans="1:21" s="90" customFormat="1" x14ac:dyDescent="0.2">
      <c r="A170" s="224"/>
      <c r="B170" s="223"/>
      <c r="C170" s="127">
        <f>VLOOKUP($A169,'Orçamento Sintético'!$A:$H,8,0)</f>
        <v>19278</v>
      </c>
      <c r="D170" s="127">
        <f>ROUND($C170*D169,2)</f>
        <v>0</v>
      </c>
      <c r="E170" s="127">
        <f>ROUND($C170*E169,2)</f>
        <v>19278</v>
      </c>
      <c r="F170" s="127">
        <f>ROUND($C170*F169,2)</f>
        <v>0</v>
      </c>
      <c r="G170" s="127">
        <f t="shared" ref="G170" si="1072">ROUND($C170*G169,2)</f>
        <v>0</v>
      </c>
      <c r="H170" s="127">
        <f t="shared" ref="H170" si="1073">ROUND($C170*H169,2)</f>
        <v>0</v>
      </c>
      <c r="I170" s="127">
        <f t="shared" ref="I170" si="1074">ROUND($C170*I169,2)</f>
        <v>0</v>
      </c>
      <c r="J170" s="127">
        <f t="shared" ref="J170" si="1075">ROUND($C170*J169,2)</f>
        <v>0</v>
      </c>
      <c r="K170" s="127">
        <f t="shared" ref="K170" si="1076">ROUND($C170*K169,2)</f>
        <v>0</v>
      </c>
      <c r="L170" s="127">
        <f t="shared" ref="L170" si="1077">ROUND($C170*L169,2)</f>
        <v>0</v>
      </c>
      <c r="M170" s="127">
        <f t="shared" ref="M170" si="1078">ROUND($C170*M169,2)</f>
        <v>0</v>
      </c>
      <c r="N170" s="127">
        <f t="shared" ref="N170" si="1079">ROUND($C170*N169,2)</f>
        <v>0</v>
      </c>
      <c r="O170" s="127">
        <f t="shared" ref="O170" si="1080">ROUND($C170*O169,2)</f>
        <v>0</v>
      </c>
      <c r="P170" s="127">
        <f t="shared" ref="P170" si="1081">ROUND($C170*P169,2)</f>
        <v>0</v>
      </c>
      <c r="Q170" s="127">
        <f t="shared" ref="Q170" si="1082">ROUND($C170*Q169,2)</f>
        <v>0</v>
      </c>
      <c r="R170" s="127">
        <f t="shared" ref="R170" si="1083">ROUND($C170*R169,2)</f>
        <v>0</v>
      </c>
      <c r="S170" s="127">
        <f t="shared" ref="S170" si="1084">ROUND($C170*S169,2)</f>
        <v>0</v>
      </c>
      <c r="T170" s="127">
        <f t="shared" ref="T170" si="1085">ROUND($C170*T169,2)</f>
        <v>0</v>
      </c>
      <c r="U170" s="127">
        <f>$C170-SUM(D170:T170)</f>
        <v>0</v>
      </c>
    </row>
    <row r="171" spans="1:21" x14ac:dyDescent="0.2">
      <c r="A171" s="232" t="s">
        <v>243</v>
      </c>
      <c r="B171" s="231" t="str">
        <f>VLOOKUP($A171,'Orçamento Sintético'!$A:$H,4,0)</f>
        <v>ARQUITETURA E ELEMENTOS DE URBANISMO</v>
      </c>
      <c r="C171" s="122">
        <f>ROUND(C172/$U$1572,4)</f>
        <v>0.45100000000000001</v>
      </c>
      <c r="D171" s="123">
        <f t="shared" ref="D171:U171" si="1086">ROUND(D172/$C172,4)</f>
        <v>0</v>
      </c>
      <c r="E171" s="123">
        <f t="shared" si="1086"/>
        <v>6.7999999999999996E-3</v>
      </c>
      <c r="F171" s="123">
        <f t="shared" si="1086"/>
        <v>0.1008</v>
      </c>
      <c r="G171" s="123">
        <f t="shared" si="1086"/>
        <v>0.11219999999999999</v>
      </c>
      <c r="H171" s="123">
        <f t="shared" si="1086"/>
        <v>0.16869999999999999</v>
      </c>
      <c r="I171" s="123">
        <f t="shared" si="1086"/>
        <v>0.17219999999999999</v>
      </c>
      <c r="J171" s="123">
        <f t="shared" si="1086"/>
        <v>8.3999999999999995E-3</v>
      </c>
      <c r="K171" s="123">
        <f t="shared" si="1086"/>
        <v>7.6E-3</v>
      </c>
      <c r="L171" s="123">
        <f t="shared" si="1086"/>
        <v>8.6E-3</v>
      </c>
      <c r="M171" s="123">
        <f t="shared" si="1086"/>
        <v>2.5999999999999999E-2</v>
      </c>
      <c r="N171" s="123">
        <f t="shared" si="1086"/>
        <v>2.5399999999999999E-2</v>
      </c>
      <c r="O171" s="123">
        <f t="shared" si="1086"/>
        <v>2.58E-2</v>
      </c>
      <c r="P171" s="123">
        <f t="shared" si="1086"/>
        <v>3.4200000000000001E-2</v>
      </c>
      <c r="Q171" s="123">
        <f t="shared" si="1086"/>
        <v>8.6599999999999996E-2</v>
      </c>
      <c r="R171" s="123">
        <f t="shared" si="1086"/>
        <v>0.1017</v>
      </c>
      <c r="S171" s="123">
        <f t="shared" si="1086"/>
        <v>7.22E-2</v>
      </c>
      <c r="T171" s="123">
        <f t="shared" si="1086"/>
        <v>2.8899999999999999E-2</v>
      </c>
      <c r="U171" s="123">
        <f t="shared" si="1086"/>
        <v>1.38E-2</v>
      </c>
    </row>
    <row r="172" spans="1:21" s="90" customFormat="1" x14ac:dyDescent="0.2">
      <c r="A172" s="232"/>
      <c r="B172" s="231"/>
      <c r="C172" s="124">
        <f>VLOOKUP($A171,'Orçamento Sintético'!$A:$H,8,0)</f>
        <v>5632241.7699999996</v>
      </c>
      <c r="D172" s="125">
        <f t="shared" ref="D172" si="1087">D174</f>
        <v>0</v>
      </c>
      <c r="E172" s="125">
        <f>E174+E422+E428++E448</f>
        <v>38177.760000000002</v>
      </c>
      <c r="F172" s="125">
        <f t="shared" ref="F172:U172" si="1088">F174+F422+F428++F448</f>
        <v>567682.1</v>
      </c>
      <c r="G172" s="125">
        <f t="shared" si="1088"/>
        <v>631683.78</v>
      </c>
      <c r="H172" s="125">
        <f t="shared" si="1088"/>
        <v>949903.49</v>
      </c>
      <c r="I172" s="125">
        <f t="shared" si="1088"/>
        <v>970030.60000000009</v>
      </c>
      <c r="J172" s="125">
        <f t="shared" si="1088"/>
        <v>47068.170000000006</v>
      </c>
      <c r="K172" s="125">
        <f t="shared" si="1088"/>
        <v>42847.23</v>
      </c>
      <c r="L172" s="125">
        <f t="shared" si="1088"/>
        <v>48442.09</v>
      </c>
      <c r="M172" s="125">
        <f t="shared" si="1088"/>
        <v>146583.47000000003</v>
      </c>
      <c r="N172" s="125">
        <f t="shared" si="1088"/>
        <v>142957.74</v>
      </c>
      <c r="O172" s="125">
        <f t="shared" si="1088"/>
        <v>145479.00999999998</v>
      </c>
      <c r="P172" s="125">
        <f t="shared" si="1088"/>
        <v>192870.04000000004</v>
      </c>
      <c r="Q172" s="125">
        <f t="shared" si="1088"/>
        <v>487643.75000000006</v>
      </c>
      <c r="R172" s="125">
        <f t="shared" si="1088"/>
        <v>573021.50999999989</v>
      </c>
      <c r="S172" s="125">
        <f t="shared" si="1088"/>
        <v>406883.66999999993</v>
      </c>
      <c r="T172" s="125">
        <f t="shared" si="1088"/>
        <v>163016.93</v>
      </c>
      <c r="U172" s="125">
        <f t="shared" si="1088"/>
        <v>77950.430000000008</v>
      </c>
    </row>
    <row r="173" spans="1:21" x14ac:dyDescent="0.2">
      <c r="A173" s="229" t="s">
        <v>245</v>
      </c>
      <c r="B173" s="227" t="str">
        <f>VLOOKUP($A173,'Orçamento Sintético'!$A:$H,4,0)</f>
        <v>ARQUITETURA</v>
      </c>
      <c r="C173" s="128">
        <f>ROUND(C174/$U$1572,4)</f>
        <v>0.4274</v>
      </c>
      <c r="D173" s="128">
        <f>ROUND(D174/$C174,4)</f>
        <v>0</v>
      </c>
      <c r="E173" s="128">
        <f t="shared" ref="E173:U173" si="1089">ROUND(E174/$C174,4)</f>
        <v>7.1999999999999998E-3</v>
      </c>
      <c r="F173" s="128">
        <f t="shared" si="1089"/>
        <v>9.9299999999999999E-2</v>
      </c>
      <c r="G173" s="128">
        <f t="shared" si="1089"/>
        <v>0.1113</v>
      </c>
      <c r="H173" s="128">
        <f t="shared" si="1089"/>
        <v>0.16850000000000001</v>
      </c>
      <c r="I173" s="128">
        <f t="shared" si="1089"/>
        <v>0.17699999999999999</v>
      </c>
      <c r="J173" s="128">
        <f t="shared" si="1089"/>
        <v>8.0000000000000002E-3</v>
      </c>
      <c r="K173" s="128">
        <f t="shared" si="1089"/>
        <v>8.0000000000000002E-3</v>
      </c>
      <c r="L173" s="128">
        <f t="shared" si="1089"/>
        <v>9.1000000000000004E-3</v>
      </c>
      <c r="M173" s="128">
        <f t="shared" si="1089"/>
        <v>2.75E-2</v>
      </c>
      <c r="N173" s="128">
        <f t="shared" si="1089"/>
        <v>2.6800000000000001E-2</v>
      </c>
      <c r="O173" s="128">
        <f t="shared" si="1089"/>
        <v>2.7300000000000001E-2</v>
      </c>
      <c r="P173" s="128">
        <f t="shared" si="1089"/>
        <v>3.61E-2</v>
      </c>
      <c r="Q173" s="128">
        <f t="shared" si="1089"/>
        <v>9.1399999999999995E-2</v>
      </c>
      <c r="R173" s="128">
        <f t="shared" si="1089"/>
        <v>0.1051</v>
      </c>
      <c r="S173" s="128">
        <f t="shared" si="1089"/>
        <v>6.8400000000000002E-2</v>
      </c>
      <c r="T173" s="128">
        <f t="shared" si="1089"/>
        <v>2.3699999999999999E-2</v>
      </c>
      <c r="U173" s="128">
        <f t="shared" si="1089"/>
        <v>5.4999999999999997E-3</v>
      </c>
    </row>
    <row r="174" spans="1:21" s="90" customFormat="1" x14ac:dyDescent="0.2">
      <c r="A174" s="229"/>
      <c r="B174" s="228"/>
      <c r="C174" s="129">
        <f>VLOOKUP($A173,'Orçamento Sintético'!$A:$H,8,0)</f>
        <v>5337199.45</v>
      </c>
      <c r="D174" s="129">
        <f>D176+D192+D206+D214+D232+D238+D248+D258+D304+D324+D332+D348+D368+D400+D418</f>
        <v>0</v>
      </c>
      <c r="E174" s="129">
        <f t="shared" ref="E174:U174" si="1090">E176+E192+E206+E214+E232+E238+E248+E258+E304+E324+E332+E348+E368+E400+E418</f>
        <v>38177.760000000002</v>
      </c>
      <c r="F174" s="129">
        <f t="shared" si="1090"/>
        <v>529801.6</v>
      </c>
      <c r="G174" s="129">
        <f t="shared" si="1090"/>
        <v>593803.28</v>
      </c>
      <c r="H174" s="129">
        <f t="shared" si="1090"/>
        <v>899396.16</v>
      </c>
      <c r="I174" s="129">
        <f t="shared" si="1090"/>
        <v>944704.94000000006</v>
      </c>
      <c r="J174" s="129">
        <f t="shared" si="1090"/>
        <v>42847.23</v>
      </c>
      <c r="K174" s="129">
        <f t="shared" si="1090"/>
        <v>42847.23</v>
      </c>
      <c r="L174" s="129">
        <f t="shared" si="1090"/>
        <v>48442.09</v>
      </c>
      <c r="M174" s="129">
        <f t="shared" si="1090"/>
        <v>146583.47000000003</v>
      </c>
      <c r="N174" s="129">
        <f t="shared" si="1090"/>
        <v>142957.74</v>
      </c>
      <c r="O174" s="129">
        <f t="shared" si="1090"/>
        <v>145479.00999999998</v>
      </c>
      <c r="P174" s="129">
        <f t="shared" si="1090"/>
        <v>192870.04000000004</v>
      </c>
      <c r="Q174" s="129">
        <f t="shared" si="1090"/>
        <v>487643.75000000006</v>
      </c>
      <c r="R174" s="129">
        <f t="shared" si="1090"/>
        <v>561137.67999999993</v>
      </c>
      <c r="S174" s="129">
        <f t="shared" si="1090"/>
        <v>364812.65999999992</v>
      </c>
      <c r="T174" s="129">
        <f t="shared" si="1090"/>
        <v>126566.39</v>
      </c>
      <c r="U174" s="129">
        <f t="shared" si="1090"/>
        <v>29128.419999999991</v>
      </c>
    </row>
    <row r="175" spans="1:21" x14ac:dyDescent="0.2">
      <c r="A175" s="225" t="s">
        <v>247</v>
      </c>
      <c r="B175" s="226" t="str">
        <f>VLOOKUP($A175,'Orçamento Sintético'!$A:$H,4,0)</f>
        <v>Paredes</v>
      </c>
      <c r="C175" s="130">
        <f>ROUND(C176/$U$1572,4)</f>
        <v>1.4999999999999999E-2</v>
      </c>
      <c r="D175" s="131">
        <f t="shared" ref="D175" si="1091">ROUND(D176/$C176,4)</f>
        <v>0</v>
      </c>
      <c r="E175" s="131">
        <f t="shared" ref="E175" si="1092">ROUND(E176/$C176,4)</f>
        <v>3.9300000000000002E-2</v>
      </c>
      <c r="F175" s="131">
        <f t="shared" ref="F175" si="1093">ROUND(F176/$C176,4)</f>
        <v>4.6800000000000001E-2</v>
      </c>
      <c r="G175" s="131">
        <f t="shared" ref="G175" si="1094">ROUND(G176/$C176,4)</f>
        <v>0</v>
      </c>
      <c r="H175" s="131">
        <f t="shared" ref="H175" si="1095">ROUND(H176/$C176,4)</f>
        <v>0</v>
      </c>
      <c r="I175" s="131">
        <f t="shared" ref="I175" si="1096">ROUND(I176/$C176,4)</f>
        <v>0</v>
      </c>
      <c r="J175" s="131">
        <f t="shared" ref="J175" si="1097">ROUND(J176/$C176,4)</f>
        <v>0</v>
      </c>
      <c r="K175" s="131">
        <f t="shared" ref="K175" si="1098">ROUND(K176/$C176,4)</f>
        <v>0</v>
      </c>
      <c r="L175" s="131">
        <f t="shared" ref="L175" si="1099">ROUND(L176/$C176,4)</f>
        <v>0</v>
      </c>
      <c r="M175" s="131">
        <f t="shared" ref="M175" si="1100">ROUND(M176/$C176,4)</f>
        <v>0.16370000000000001</v>
      </c>
      <c r="N175" s="131">
        <f t="shared" ref="N175" si="1101">ROUND(N176/$C176,4)</f>
        <v>0.16370000000000001</v>
      </c>
      <c r="O175" s="131">
        <f t="shared" ref="O175" si="1102">ROUND(O176/$C176,4)</f>
        <v>0.1845</v>
      </c>
      <c r="P175" s="131">
        <f t="shared" ref="P175" si="1103">ROUND(P176/$C176,4)</f>
        <v>0.19170000000000001</v>
      </c>
      <c r="Q175" s="131">
        <f t="shared" ref="Q175" si="1104">ROUND(Q176/$C176,4)</f>
        <v>0.19170000000000001</v>
      </c>
      <c r="R175" s="131">
        <f t="shared" ref="R175" si="1105">ROUND(R176/$C176,4)</f>
        <v>1.8599999999999998E-2</v>
      </c>
      <c r="S175" s="131">
        <f t="shared" ref="S175" si="1106">ROUND(S176/$C176,4)</f>
        <v>0</v>
      </c>
      <c r="T175" s="131">
        <f t="shared" ref="T175" si="1107">ROUND(T176/$C176,4)</f>
        <v>0</v>
      </c>
      <c r="U175" s="131">
        <f t="shared" ref="U175" si="1108">ROUND(U176/$C176,4)</f>
        <v>0</v>
      </c>
    </row>
    <row r="176" spans="1:21" s="90" customFormat="1" x14ac:dyDescent="0.2">
      <c r="A176" s="225"/>
      <c r="B176" s="226"/>
      <c r="C176" s="132">
        <f>VLOOKUP($A175,'Orçamento Sintético'!$A:$H,8,0)</f>
        <v>187117.73</v>
      </c>
      <c r="D176" s="133">
        <f>D178+D180+D182+D184+D186+D188+D190</f>
        <v>0</v>
      </c>
      <c r="E176" s="133">
        <f>E178+E180+E182+E184+E186+E188+E190</f>
        <v>7353.9</v>
      </c>
      <c r="F176" s="133">
        <f t="shared" ref="F176:U176" si="1109">F178+F180+F182+F184+F186+F188+F190</f>
        <v>8764.82</v>
      </c>
      <c r="G176" s="133">
        <f t="shared" si="1109"/>
        <v>0</v>
      </c>
      <c r="H176" s="133">
        <f t="shared" si="1109"/>
        <v>0</v>
      </c>
      <c r="I176" s="133">
        <f t="shared" si="1109"/>
        <v>0</v>
      </c>
      <c r="J176" s="133">
        <f t="shared" si="1109"/>
        <v>0</v>
      </c>
      <c r="K176" s="133">
        <f t="shared" si="1109"/>
        <v>0</v>
      </c>
      <c r="L176" s="133">
        <f t="shared" si="1109"/>
        <v>0</v>
      </c>
      <c r="M176" s="133">
        <f t="shared" si="1109"/>
        <v>30633.88</v>
      </c>
      <c r="N176" s="133">
        <f t="shared" si="1109"/>
        <v>30633.88</v>
      </c>
      <c r="O176" s="133">
        <f t="shared" si="1109"/>
        <v>34520.85</v>
      </c>
      <c r="P176" s="133">
        <f t="shared" si="1109"/>
        <v>35862.380000000005</v>
      </c>
      <c r="Q176" s="133">
        <f t="shared" si="1109"/>
        <v>35862.380000000005</v>
      </c>
      <c r="R176" s="133">
        <f t="shared" si="1109"/>
        <v>3485.66</v>
      </c>
      <c r="S176" s="133">
        <f t="shared" si="1109"/>
        <v>0</v>
      </c>
      <c r="T176" s="133">
        <f t="shared" si="1109"/>
        <v>0</v>
      </c>
      <c r="U176" s="133">
        <f t="shared" si="1109"/>
        <v>-1.9999999989522621E-2</v>
      </c>
    </row>
    <row r="177" spans="1:21" x14ac:dyDescent="0.2">
      <c r="A177" s="224" t="s">
        <v>249</v>
      </c>
      <c r="B177" s="222" t="str">
        <f>VLOOKUP($A177,'Orçamento Sintético'!$A:$H,4,0)</f>
        <v>(COMPOSIÇÃO REPRESENTATIVA) DO SERVIÇO DE ALVENARIA DE VEDAÇÃO DE BLOCOS VAZADOS DE CERÂMICA DE 9X19X19CM (ESPESSURA 9CM), PARA EDIFICAÇÃO HABITACIONAL UNIFAMILIAR (CASA) E EDIFICAÇÃO PÚBLICA PADRÃO. AF_11/2014</v>
      </c>
      <c r="C177" s="126">
        <f>ROUND(C178/$U$1572,4)</f>
        <v>1.1999999999999999E-3</v>
      </c>
      <c r="D177" s="126"/>
      <c r="E177" s="126">
        <v>0.5</v>
      </c>
      <c r="F177" s="126">
        <v>0.5</v>
      </c>
      <c r="G177" s="126"/>
      <c r="H177" s="126"/>
      <c r="I177" s="126"/>
      <c r="J177" s="126"/>
      <c r="K177" s="126"/>
      <c r="L177" s="126"/>
      <c r="M177" s="126"/>
      <c r="N177" s="126"/>
      <c r="O177" s="126"/>
      <c r="P177" s="126"/>
      <c r="Q177" s="126"/>
      <c r="R177" s="126"/>
      <c r="S177" s="126"/>
      <c r="T177" s="126"/>
      <c r="U177" s="126">
        <f t="shared" ref="U177" si="1110">ROUND(U178/$C178,4)</f>
        <v>0</v>
      </c>
    </row>
    <row r="178" spans="1:21" s="90" customFormat="1" x14ac:dyDescent="0.2">
      <c r="A178" s="224"/>
      <c r="B178" s="223"/>
      <c r="C178" s="127">
        <f>VLOOKUP($A177,'Orçamento Sintético'!$A:$H,8,0)</f>
        <v>14707.8</v>
      </c>
      <c r="D178" s="127">
        <f>ROUND($C178*D177,2)</f>
        <v>0</v>
      </c>
      <c r="E178" s="127">
        <f>ROUND($C178*E177,2)</f>
        <v>7353.9</v>
      </c>
      <c r="F178" s="127">
        <f>ROUND($C178*F177,2)</f>
        <v>7353.9</v>
      </c>
      <c r="G178" s="127">
        <f t="shared" ref="G178" si="1111">ROUND($C178*G177,2)</f>
        <v>0</v>
      </c>
      <c r="H178" s="127">
        <f t="shared" ref="H178" si="1112">ROUND($C178*H177,2)</f>
        <v>0</v>
      </c>
      <c r="I178" s="127">
        <f t="shared" ref="I178" si="1113">ROUND($C178*I177,2)</f>
        <v>0</v>
      </c>
      <c r="J178" s="127">
        <f t="shared" ref="J178" si="1114">ROUND($C178*J177,2)</f>
        <v>0</v>
      </c>
      <c r="K178" s="127">
        <f t="shared" ref="K178" si="1115">ROUND($C178*K177,2)</f>
        <v>0</v>
      </c>
      <c r="L178" s="127">
        <f t="shared" ref="L178" si="1116">ROUND($C178*L177,2)</f>
        <v>0</v>
      </c>
      <c r="M178" s="127">
        <f t="shared" ref="M178" si="1117">ROUND($C178*M177,2)</f>
        <v>0</v>
      </c>
      <c r="N178" s="127">
        <f t="shared" ref="N178" si="1118">ROUND($C178*N177,2)</f>
        <v>0</v>
      </c>
      <c r="O178" s="127">
        <f t="shared" ref="O178" si="1119">ROUND($C178*O177,2)</f>
        <v>0</v>
      </c>
      <c r="P178" s="127">
        <f t="shared" ref="P178" si="1120">ROUND($C178*P177,2)</f>
        <v>0</v>
      </c>
      <c r="Q178" s="127">
        <f t="shared" ref="Q178" si="1121">ROUND($C178*Q177,2)</f>
        <v>0</v>
      </c>
      <c r="R178" s="127">
        <f t="shared" ref="R178" si="1122">ROUND($C178*R177,2)</f>
        <v>0</v>
      </c>
      <c r="S178" s="127">
        <f t="shared" ref="S178" si="1123">ROUND($C178*S177,2)</f>
        <v>0</v>
      </c>
      <c r="T178" s="127">
        <f t="shared" ref="T178" si="1124">ROUND($C178*T177,2)</f>
        <v>0</v>
      </c>
      <c r="U178" s="127">
        <f>$C178-SUM(D178:T178)</f>
        <v>0</v>
      </c>
    </row>
    <row r="179" spans="1:21" x14ac:dyDescent="0.2">
      <c r="A179" s="224" t="s">
        <v>252</v>
      </c>
      <c r="B179" s="222" t="str">
        <f>VLOOKUP($A179,'Orçamento Sintético'!$A:$H,4,0)</f>
        <v>ALVENARIA DE VEDAÇÃO DE BLOCOS CERÂMICOS MACIÇOS DE 5X10X20CM (ESPESSURA 10CM) E ARGAMASSA DE ASSENTAMENTO COM PREPARO EM BETONEIRA. AF_05/2020</v>
      </c>
      <c r="C179" s="126">
        <f>ROUND(C180/$U$1572,4)</f>
        <v>0</v>
      </c>
      <c r="D179" s="126"/>
      <c r="E179" s="126"/>
      <c r="F179" s="126">
        <v>1</v>
      </c>
      <c r="G179" s="126"/>
      <c r="H179" s="126"/>
      <c r="I179" s="126"/>
      <c r="J179" s="126"/>
      <c r="K179" s="126"/>
      <c r="L179" s="126"/>
      <c r="M179" s="126"/>
      <c r="N179" s="126"/>
      <c r="O179" s="126"/>
      <c r="P179" s="126"/>
      <c r="Q179" s="126"/>
      <c r="R179" s="126"/>
      <c r="S179" s="126"/>
      <c r="T179" s="126"/>
      <c r="U179" s="126">
        <f t="shared" ref="U179" si="1125">ROUND(U180/$C180,4)</f>
        <v>0</v>
      </c>
    </row>
    <row r="180" spans="1:21" s="90" customFormat="1" x14ac:dyDescent="0.2">
      <c r="A180" s="224"/>
      <c r="B180" s="223"/>
      <c r="C180" s="127">
        <f>VLOOKUP($A179,'Orçamento Sintético'!$A:$H,8,0)</f>
        <v>124.16</v>
      </c>
      <c r="D180" s="127">
        <f>ROUND($C180*D179,2)</f>
        <v>0</v>
      </c>
      <c r="E180" s="127">
        <f>ROUND($C180*E179,2)</f>
        <v>0</v>
      </c>
      <c r="F180" s="127">
        <f>ROUND($C180*F179,2)</f>
        <v>124.16</v>
      </c>
      <c r="G180" s="127">
        <f t="shared" ref="G180" si="1126">ROUND($C180*G179,2)</f>
        <v>0</v>
      </c>
      <c r="H180" s="127">
        <f t="shared" ref="H180" si="1127">ROUND($C180*H179,2)</f>
        <v>0</v>
      </c>
      <c r="I180" s="127">
        <f t="shared" ref="I180" si="1128">ROUND($C180*I179,2)</f>
        <v>0</v>
      </c>
      <c r="J180" s="127">
        <f t="shared" ref="J180" si="1129">ROUND($C180*J179,2)</f>
        <v>0</v>
      </c>
      <c r="K180" s="127">
        <f t="shared" ref="K180" si="1130">ROUND($C180*K179,2)</f>
        <v>0</v>
      </c>
      <c r="L180" s="127">
        <f t="shared" ref="L180" si="1131">ROUND($C180*L179,2)</f>
        <v>0</v>
      </c>
      <c r="M180" s="127">
        <f t="shared" ref="M180" si="1132">ROUND($C180*M179,2)</f>
        <v>0</v>
      </c>
      <c r="N180" s="127">
        <f t="shared" ref="N180" si="1133">ROUND($C180*N179,2)</f>
        <v>0</v>
      </c>
      <c r="O180" s="127">
        <f t="shared" ref="O180" si="1134">ROUND($C180*O179,2)</f>
        <v>0</v>
      </c>
      <c r="P180" s="127">
        <f t="shared" ref="P180" si="1135">ROUND($C180*P179,2)</f>
        <v>0</v>
      </c>
      <c r="Q180" s="127">
        <f t="shared" ref="Q180" si="1136">ROUND($C180*Q179,2)</f>
        <v>0</v>
      </c>
      <c r="R180" s="127">
        <f t="shared" ref="R180" si="1137">ROUND($C180*R179,2)</f>
        <v>0</v>
      </c>
      <c r="S180" s="127">
        <f t="shared" ref="S180" si="1138">ROUND($C180*S179,2)</f>
        <v>0</v>
      </c>
      <c r="T180" s="127">
        <f t="shared" ref="T180" si="1139">ROUND($C180*T179,2)</f>
        <v>0</v>
      </c>
      <c r="U180" s="127">
        <f>$C180-SUM(D180:T180)</f>
        <v>0</v>
      </c>
    </row>
    <row r="181" spans="1:21" x14ac:dyDescent="0.2">
      <c r="A181" s="224" t="s">
        <v>255</v>
      </c>
      <c r="B181" s="222" t="str">
        <f>VLOOKUP($A181,'Orçamento Sintético'!$A:$H,4,0)</f>
        <v>FIXAÇÃO (ENCUNHAMENTO) DE ALVENARIA DE VEDAÇÃO COM ESPUMA DE POLIURETANO EXPANSIVA. AF_03/2016</v>
      </c>
      <c r="C181" s="126">
        <f>ROUND(C182/$U$1572,4)</f>
        <v>0</v>
      </c>
      <c r="D181" s="126"/>
      <c r="E181" s="126"/>
      <c r="F181" s="126">
        <v>1</v>
      </c>
      <c r="G181" s="126"/>
      <c r="H181" s="126"/>
      <c r="I181" s="126"/>
      <c r="J181" s="126"/>
      <c r="K181" s="126"/>
      <c r="L181" s="126"/>
      <c r="M181" s="126"/>
      <c r="N181" s="126"/>
      <c r="O181" s="126"/>
      <c r="P181" s="126"/>
      <c r="Q181" s="126"/>
      <c r="R181" s="126"/>
      <c r="S181" s="126"/>
      <c r="T181" s="126"/>
      <c r="U181" s="126">
        <f t="shared" ref="U181" si="1140">ROUND(U182/$C182,4)</f>
        <v>0</v>
      </c>
    </row>
    <row r="182" spans="1:21" s="90" customFormat="1" x14ac:dyDescent="0.2">
      <c r="A182" s="224"/>
      <c r="B182" s="223"/>
      <c r="C182" s="127">
        <f>VLOOKUP($A181,'Orçamento Sintético'!$A:$H,8,0)</f>
        <v>444</v>
      </c>
      <c r="D182" s="127">
        <f>ROUND($C182*D181,2)</f>
        <v>0</v>
      </c>
      <c r="E182" s="127">
        <f>ROUND($C182*E181,2)</f>
        <v>0</v>
      </c>
      <c r="F182" s="127">
        <f>ROUND($C182*F181,2)</f>
        <v>444</v>
      </c>
      <c r="G182" s="127">
        <f t="shared" ref="G182" si="1141">ROUND($C182*G181,2)</f>
        <v>0</v>
      </c>
      <c r="H182" s="127">
        <f t="shared" ref="H182" si="1142">ROUND($C182*H181,2)</f>
        <v>0</v>
      </c>
      <c r="I182" s="127">
        <f t="shared" ref="I182" si="1143">ROUND($C182*I181,2)</f>
        <v>0</v>
      </c>
      <c r="J182" s="127">
        <f t="shared" ref="J182" si="1144">ROUND($C182*J181,2)</f>
        <v>0</v>
      </c>
      <c r="K182" s="127">
        <f t="shared" ref="K182" si="1145">ROUND($C182*K181,2)</f>
        <v>0</v>
      </c>
      <c r="L182" s="127">
        <f t="shared" ref="L182" si="1146">ROUND($C182*L181,2)</f>
        <v>0</v>
      </c>
      <c r="M182" s="127">
        <f t="shared" ref="M182" si="1147">ROUND($C182*M181,2)</f>
        <v>0</v>
      </c>
      <c r="N182" s="127">
        <f t="shared" ref="N182" si="1148">ROUND($C182*N181,2)</f>
        <v>0</v>
      </c>
      <c r="O182" s="127">
        <f t="shared" ref="O182" si="1149">ROUND($C182*O181,2)</f>
        <v>0</v>
      </c>
      <c r="P182" s="127">
        <f t="shared" ref="P182" si="1150">ROUND($C182*P181,2)</f>
        <v>0</v>
      </c>
      <c r="Q182" s="127">
        <f t="shared" ref="Q182" si="1151">ROUND($C182*Q181,2)</f>
        <v>0</v>
      </c>
      <c r="R182" s="127">
        <f t="shared" ref="R182" si="1152">ROUND($C182*R181,2)</f>
        <v>0</v>
      </c>
      <c r="S182" s="127">
        <f t="shared" ref="S182" si="1153">ROUND($C182*S181,2)</f>
        <v>0</v>
      </c>
      <c r="T182" s="127">
        <f t="shared" ref="T182" si="1154">ROUND($C182*T181,2)</f>
        <v>0</v>
      </c>
      <c r="U182" s="127">
        <f>$C182-SUM(D182:T182)</f>
        <v>0</v>
      </c>
    </row>
    <row r="183" spans="1:21" x14ac:dyDescent="0.2">
      <c r="A183" s="224" t="s">
        <v>258</v>
      </c>
      <c r="B183" s="222" t="str">
        <f>VLOOKUP($A183,'Orçamento Sintético'!$A:$H,4,0)</f>
        <v>VERGA MOLDADA IN LOCO EM CONCRETO PARA PORTAS COM ATÉ 1,5 M DE VÃO. AF_03/2016</v>
      </c>
      <c r="C183" s="126">
        <f>ROUND(C184/$U$1572,4)</f>
        <v>1E-4</v>
      </c>
      <c r="D183" s="126"/>
      <c r="E183" s="126"/>
      <c r="F183" s="126">
        <v>1</v>
      </c>
      <c r="G183" s="126"/>
      <c r="H183" s="126"/>
      <c r="I183" s="126"/>
      <c r="J183" s="126"/>
      <c r="K183" s="126"/>
      <c r="L183" s="126"/>
      <c r="M183" s="126"/>
      <c r="N183" s="126"/>
      <c r="O183" s="126"/>
      <c r="P183" s="126"/>
      <c r="Q183" s="126"/>
      <c r="R183" s="126"/>
      <c r="S183" s="126"/>
      <c r="T183" s="126"/>
      <c r="U183" s="126">
        <f t="shared" ref="U183" si="1155">ROUND(U184/$C184,4)</f>
        <v>0</v>
      </c>
    </row>
    <row r="184" spans="1:21" s="90" customFormat="1" x14ac:dyDescent="0.2">
      <c r="A184" s="224"/>
      <c r="B184" s="223"/>
      <c r="C184" s="127">
        <f>VLOOKUP($A183,'Orçamento Sintético'!$A:$H,8,0)</f>
        <v>842.76</v>
      </c>
      <c r="D184" s="127">
        <f>ROUND($C184*D183,2)</f>
        <v>0</v>
      </c>
      <c r="E184" s="127">
        <f>ROUND($C184*E183,2)</f>
        <v>0</v>
      </c>
      <c r="F184" s="127">
        <f>ROUND($C184*F183,2)</f>
        <v>842.76</v>
      </c>
      <c r="G184" s="127">
        <f t="shared" ref="G184" si="1156">ROUND($C184*G183,2)</f>
        <v>0</v>
      </c>
      <c r="H184" s="127">
        <f t="shared" ref="H184" si="1157">ROUND($C184*H183,2)</f>
        <v>0</v>
      </c>
      <c r="I184" s="127">
        <f t="shared" ref="I184" si="1158">ROUND($C184*I183,2)</f>
        <v>0</v>
      </c>
      <c r="J184" s="127">
        <f t="shared" ref="J184" si="1159">ROUND($C184*J183,2)</f>
        <v>0</v>
      </c>
      <c r="K184" s="127">
        <f t="shared" ref="K184" si="1160">ROUND($C184*K183,2)</f>
        <v>0</v>
      </c>
      <c r="L184" s="127">
        <f t="shared" ref="L184" si="1161">ROUND($C184*L183,2)</f>
        <v>0</v>
      </c>
      <c r="M184" s="127">
        <f t="shared" ref="M184" si="1162">ROUND($C184*M183,2)</f>
        <v>0</v>
      </c>
      <c r="N184" s="127">
        <f t="shared" ref="N184" si="1163">ROUND($C184*N183,2)</f>
        <v>0</v>
      </c>
      <c r="O184" s="127">
        <f t="shared" ref="O184" si="1164">ROUND($C184*O183,2)</f>
        <v>0</v>
      </c>
      <c r="P184" s="127">
        <f t="shared" ref="P184" si="1165">ROUND($C184*P183,2)</f>
        <v>0</v>
      </c>
      <c r="Q184" s="127">
        <f t="shared" ref="Q184" si="1166">ROUND($C184*Q183,2)</f>
        <v>0</v>
      </c>
      <c r="R184" s="127">
        <f t="shared" ref="R184" si="1167">ROUND($C184*R183,2)</f>
        <v>0</v>
      </c>
      <c r="S184" s="127">
        <f t="shared" ref="S184" si="1168">ROUND($C184*S183,2)</f>
        <v>0</v>
      </c>
      <c r="T184" s="127">
        <f t="shared" ref="T184" si="1169">ROUND($C184*T183,2)</f>
        <v>0</v>
      </c>
      <c r="U184" s="127">
        <f>$C184-SUM(D184:T184)</f>
        <v>0</v>
      </c>
    </row>
    <row r="185" spans="1:21" x14ac:dyDescent="0.2">
      <c r="A185" s="224" t="s">
        <v>261</v>
      </c>
      <c r="B185" s="222" t="str">
        <f>VLOOKUP($A185,'Orçamento Sintético'!$A:$H,4,0)</f>
        <v>Mureta de apoio para fixação das grelhas externas em concreto armado, DM 15x20cm</v>
      </c>
      <c r="C185" s="126">
        <f>ROUND(C186/$U$1572,4)</f>
        <v>1.4E-3</v>
      </c>
      <c r="D185" s="126"/>
      <c r="E185" s="126"/>
      <c r="F185" s="126"/>
      <c r="G185" s="126"/>
      <c r="H185" s="126"/>
      <c r="I185" s="126"/>
      <c r="J185" s="126"/>
      <c r="K185" s="126"/>
      <c r="L185" s="126"/>
      <c r="M185" s="126"/>
      <c r="N185" s="126"/>
      <c r="O185" s="126">
        <v>0.2</v>
      </c>
      <c r="P185" s="126">
        <v>0.3</v>
      </c>
      <c r="Q185" s="126">
        <v>0.3</v>
      </c>
      <c r="R185" s="126">
        <v>0.2</v>
      </c>
      <c r="S185" s="126"/>
      <c r="T185" s="126"/>
      <c r="U185" s="126">
        <f t="shared" ref="U185" si="1170">ROUND(U186/$C186,4)</f>
        <v>0</v>
      </c>
    </row>
    <row r="186" spans="1:21" s="90" customFormat="1" x14ac:dyDescent="0.2">
      <c r="A186" s="224"/>
      <c r="B186" s="223"/>
      <c r="C186" s="127">
        <f>VLOOKUP($A185,'Orçamento Sintético'!$A:$H,8,0)</f>
        <v>17428.32</v>
      </c>
      <c r="D186" s="127">
        <f>ROUND($C186*D185,2)</f>
        <v>0</v>
      </c>
      <c r="E186" s="127">
        <f>ROUND($C186*E185,2)</f>
        <v>0</v>
      </c>
      <c r="F186" s="127">
        <f>ROUND($C186*F185,2)</f>
        <v>0</v>
      </c>
      <c r="G186" s="127">
        <f t="shared" ref="G186" si="1171">ROUND($C186*G185,2)</f>
        <v>0</v>
      </c>
      <c r="H186" s="127">
        <f t="shared" ref="H186" si="1172">ROUND($C186*H185,2)</f>
        <v>0</v>
      </c>
      <c r="I186" s="127">
        <f t="shared" ref="I186" si="1173">ROUND($C186*I185,2)</f>
        <v>0</v>
      </c>
      <c r="J186" s="127">
        <f t="shared" ref="J186" si="1174">ROUND($C186*J185,2)</f>
        <v>0</v>
      </c>
      <c r="K186" s="127">
        <f t="shared" ref="K186" si="1175">ROUND($C186*K185,2)</f>
        <v>0</v>
      </c>
      <c r="L186" s="127">
        <f t="shared" ref="L186" si="1176">ROUND($C186*L185,2)</f>
        <v>0</v>
      </c>
      <c r="M186" s="127">
        <f t="shared" ref="M186" si="1177">ROUND($C186*M185,2)</f>
        <v>0</v>
      </c>
      <c r="N186" s="127">
        <f t="shared" ref="N186" si="1178">ROUND($C186*N185,2)</f>
        <v>0</v>
      </c>
      <c r="O186" s="127">
        <f t="shared" ref="O186" si="1179">ROUND($C186*O185,2)</f>
        <v>3485.66</v>
      </c>
      <c r="P186" s="127">
        <f t="shared" ref="P186" si="1180">ROUND($C186*P185,2)</f>
        <v>5228.5</v>
      </c>
      <c r="Q186" s="127">
        <f t="shared" ref="Q186" si="1181">ROUND($C186*Q185,2)</f>
        <v>5228.5</v>
      </c>
      <c r="R186" s="127">
        <f t="shared" ref="R186" si="1182">ROUND($C186*R185,2)</f>
        <v>3485.66</v>
      </c>
      <c r="S186" s="127">
        <f t="shared" ref="S186" si="1183">ROUND($C186*S185,2)</f>
        <v>0</v>
      </c>
      <c r="T186" s="127">
        <f t="shared" ref="T186" si="1184">ROUND($C186*T185,2)</f>
        <v>0</v>
      </c>
      <c r="U186" s="127">
        <f>$C186-SUM(D186:T186)</f>
        <v>0</v>
      </c>
    </row>
    <row r="187" spans="1:21" x14ac:dyDescent="0.2">
      <c r="A187" s="224" t="s">
        <v>264</v>
      </c>
      <c r="B187" s="222" t="str">
        <f>VLOOKUP($A187,'Orçamento Sintético'!$A:$H,4,0)</f>
        <v>Divisória sanitários e vestiários em laminado estrutural TS (maciço), branco, com e = 10 mm, dupla face decorativa texturizada, modelo Alcoplac Normatizado, fab. Neocom incluindo portas e conjunto de ferragens</v>
      </c>
      <c r="C187" s="126">
        <f>ROUND(C188/$U$1572,4)</f>
        <v>1.23E-2</v>
      </c>
      <c r="D187" s="126"/>
      <c r="E187" s="126"/>
      <c r="F187" s="126"/>
      <c r="G187" s="126"/>
      <c r="H187" s="126"/>
      <c r="I187" s="126"/>
      <c r="J187" s="126"/>
      <c r="K187" s="126"/>
      <c r="L187" s="126"/>
      <c r="M187" s="126">
        <v>0.2</v>
      </c>
      <c r="N187" s="126">
        <v>0.2</v>
      </c>
      <c r="O187" s="126">
        <v>0.2</v>
      </c>
      <c r="P187" s="126">
        <v>0.2</v>
      </c>
      <c r="Q187" s="126">
        <v>0.2</v>
      </c>
      <c r="R187" s="126"/>
      <c r="S187" s="126"/>
      <c r="T187" s="126"/>
      <c r="U187" s="126">
        <f t="shared" ref="U187" si="1185">ROUND(U188/$C188,4)</f>
        <v>0</v>
      </c>
    </row>
    <row r="188" spans="1:21" s="90" customFormat="1" x14ac:dyDescent="0.2">
      <c r="A188" s="224"/>
      <c r="B188" s="223"/>
      <c r="C188" s="127">
        <f>VLOOKUP($A187,'Orçamento Sintético'!$A:$H,8,0)</f>
        <v>153169.38</v>
      </c>
      <c r="D188" s="127">
        <f>ROUND($C188*D187,2)</f>
        <v>0</v>
      </c>
      <c r="E188" s="127">
        <f>ROUND($C188*E187,2)</f>
        <v>0</v>
      </c>
      <c r="F188" s="127">
        <f>ROUND($C188*F187,2)</f>
        <v>0</v>
      </c>
      <c r="G188" s="127">
        <f t="shared" ref="G188" si="1186">ROUND($C188*G187,2)</f>
        <v>0</v>
      </c>
      <c r="H188" s="127">
        <f t="shared" ref="H188" si="1187">ROUND($C188*H187,2)</f>
        <v>0</v>
      </c>
      <c r="I188" s="127">
        <f t="shared" ref="I188" si="1188">ROUND($C188*I187,2)</f>
        <v>0</v>
      </c>
      <c r="J188" s="127">
        <f t="shared" ref="J188" si="1189">ROUND($C188*J187,2)</f>
        <v>0</v>
      </c>
      <c r="K188" s="127">
        <f t="shared" ref="K188" si="1190">ROUND($C188*K187,2)</f>
        <v>0</v>
      </c>
      <c r="L188" s="127">
        <f t="shared" ref="L188" si="1191">ROUND($C188*L187,2)</f>
        <v>0</v>
      </c>
      <c r="M188" s="127">
        <f t="shared" ref="M188" si="1192">ROUND($C188*M187,2)</f>
        <v>30633.88</v>
      </c>
      <c r="N188" s="127">
        <f t="shared" ref="N188" si="1193">ROUND($C188*N187,2)</f>
        <v>30633.88</v>
      </c>
      <c r="O188" s="127">
        <f t="shared" ref="O188" si="1194">ROUND($C188*O187,2)</f>
        <v>30633.88</v>
      </c>
      <c r="P188" s="127">
        <f t="shared" ref="P188" si="1195">ROUND($C188*P187,2)</f>
        <v>30633.88</v>
      </c>
      <c r="Q188" s="127">
        <f t="shared" ref="Q188" si="1196">ROUND($C188*Q187,2)</f>
        <v>30633.88</v>
      </c>
      <c r="R188" s="127">
        <f t="shared" ref="R188" si="1197">ROUND($C188*R187,2)</f>
        <v>0</v>
      </c>
      <c r="S188" s="127">
        <f t="shared" ref="S188" si="1198">ROUND($C188*S187,2)</f>
        <v>0</v>
      </c>
      <c r="T188" s="127">
        <f t="shared" ref="T188" si="1199">ROUND($C188*T187,2)</f>
        <v>0</v>
      </c>
      <c r="U188" s="127">
        <f>$C188-SUM(D188:T188)</f>
        <v>-1.9999999989522621E-2</v>
      </c>
    </row>
    <row r="189" spans="1:21" x14ac:dyDescent="0.2">
      <c r="A189" s="224" t="s">
        <v>267</v>
      </c>
      <c r="B189" s="222" t="str">
        <f>VLOOKUP($A189,'Orçamento Sintético'!$A:$H,4,0)</f>
        <v>Sóculo sob bancadas das copas, sanitários e lixo, altura de 15 cm e profundidade de 60 cm</v>
      </c>
      <c r="C189" s="126">
        <f>ROUND(C190/$U$1572,4)</f>
        <v>0</v>
      </c>
      <c r="D189" s="126"/>
      <c r="E189" s="126"/>
      <c r="F189" s="126"/>
      <c r="G189" s="126"/>
      <c r="H189" s="126"/>
      <c r="I189" s="126"/>
      <c r="J189" s="126"/>
      <c r="K189" s="126"/>
      <c r="L189" s="126"/>
      <c r="M189" s="126"/>
      <c r="N189" s="126"/>
      <c r="O189" s="126">
        <v>1</v>
      </c>
      <c r="P189" s="126"/>
      <c r="Q189" s="126"/>
      <c r="R189" s="126"/>
      <c r="S189" s="126"/>
      <c r="T189" s="126"/>
      <c r="U189" s="126">
        <f t="shared" ref="U189" si="1200">ROUND(U190/$C190,4)</f>
        <v>0</v>
      </c>
    </row>
    <row r="190" spans="1:21" s="90" customFormat="1" x14ac:dyDescent="0.2">
      <c r="A190" s="224"/>
      <c r="B190" s="223"/>
      <c r="C190" s="127">
        <f>VLOOKUP($A189,'Orçamento Sintético'!$A:$H,8,0)</f>
        <v>401.31</v>
      </c>
      <c r="D190" s="127">
        <f>ROUND($C190*D189,2)</f>
        <v>0</v>
      </c>
      <c r="E190" s="127">
        <f>ROUND($C190*E189,2)</f>
        <v>0</v>
      </c>
      <c r="F190" s="127">
        <f>ROUND($C190*F189,2)</f>
        <v>0</v>
      </c>
      <c r="G190" s="127">
        <f t="shared" ref="G190" si="1201">ROUND($C190*G189,2)</f>
        <v>0</v>
      </c>
      <c r="H190" s="127">
        <f t="shared" ref="H190" si="1202">ROUND($C190*H189,2)</f>
        <v>0</v>
      </c>
      <c r="I190" s="127">
        <f t="shared" ref="I190" si="1203">ROUND($C190*I189,2)</f>
        <v>0</v>
      </c>
      <c r="J190" s="127">
        <f t="shared" ref="J190" si="1204">ROUND($C190*J189,2)</f>
        <v>0</v>
      </c>
      <c r="K190" s="127">
        <f t="shared" ref="K190" si="1205">ROUND($C190*K189,2)</f>
        <v>0</v>
      </c>
      <c r="L190" s="127">
        <f t="shared" ref="L190" si="1206">ROUND($C190*L189,2)</f>
        <v>0</v>
      </c>
      <c r="M190" s="127">
        <f t="shared" ref="M190" si="1207">ROUND($C190*M189,2)</f>
        <v>0</v>
      </c>
      <c r="N190" s="127">
        <f t="shared" ref="N190" si="1208">ROUND($C190*N189,2)</f>
        <v>0</v>
      </c>
      <c r="O190" s="127">
        <f t="shared" ref="O190" si="1209">ROUND($C190*O189,2)</f>
        <v>401.31</v>
      </c>
      <c r="P190" s="127">
        <f t="shared" ref="P190" si="1210">ROUND($C190*P189,2)</f>
        <v>0</v>
      </c>
      <c r="Q190" s="127">
        <f t="shared" ref="Q190" si="1211">ROUND($C190*Q189,2)</f>
        <v>0</v>
      </c>
      <c r="R190" s="127">
        <f t="shared" ref="R190" si="1212">ROUND($C190*R189,2)</f>
        <v>0</v>
      </c>
      <c r="S190" s="127">
        <f t="shared" ref="S190" si="1213">ROUND($C190*S189,2)</f>
        <v>0</v>
      </c>
      <c r="T190" s="127">
        <f t="shared" ref="T190" si="1214">ROUND($C190*T189,2)</f>
        <v>0</v>
      </c>
      <c r="U190" s="127">
        <f>$C190-SUM(D190:T190)</f>
        <v>0</v>
      </c>
    </row>
    <row r="191" spans="1:21" x14ac:dyDescent="0.2">
      <c r="A191" s="225" t="s">
        <v>270</v>
      </c>
      <c r="B191" s="226" t="str">
        <f>VLOOKUP($A191,'Orçamento Sintético'!$A:$H,4,0)</f>
        <v>Esquadrias de ferro</v>
      </c>
      <c r="C191" s="130">
        <f>ROUND(C192/$U$1572,4)</f>
        <v>2.5000000000000001E-3</v>
      </c>
      <c r="D191" s="131">
        <f t="shared" ref="D191" si="1215">ROUND(D192/$C192,4)</f>
        <v>0</v>
      </c>
      <c r="E191" s="131">
        <f t="shared" ref="E191" si="1216">ROUND(E192/$C192,4)</f>
        <v>0</v>
      </c>
      <c r="F191" s="131">
        <f t="shared" ref="F191" si="1217">ROUND(F192/$C192,4)</f>
        <v>0</v>
      </c>
      <c r="G191" s="131">
        <f t="shared" ref="G191" si="1218">ROUND(G192/$C192,4)</f>
        <v>0</v>
      </c>
      <c r="H191" s="131">
        <f t="shared" ref="H191" si="1219">ROUND(H192/$C192,4)</f>
        <v>0</v>
      </c>
      <c r="I191" s="131">
        <f t="shared" ref="I191" si="1220">ROUND(I192/$C192,4)</f>
        <v>0</v>
      </c>
      <c r="J191" s="131">
        <f t="shared" ref="J191" si="1221">ROUND(J192/$C192,4)</f>
        <v>0</v>
      </c>
      <c r="K191" s="131">
        <f t="shared" ref="K191" si="1222">ROUND(K192/$C192,4)</f>
        <v>0</v>
      </c>
      <c r="L191" s="131">
        <f t="shared" ref="L191" si="1223">ROUND(L192/$C192,4)</f>
        <v>0</v>
      </c>
      <c r="M191" s="131">
        <f t="shared" ref="M191" si="1224">ROUND(M192/$C192,4)</f>
        <v>0</v>
      </c>
      <c r="N191" s="131">
        <f t="shared" ref="N191" si="1225">ROUND(N192/$C192,4)</f>
        <v>4.3700000000000003E-2</v>
      </c>
      <c r="O191" s="131">
        <f t="shared" ref="O191" si="1226">ROUND(O192/$C192,4)</f>
        <v>0.21790000000000001</v>
      </c>
      <c r="P191" s="131">
        <f t="shared" ref="P191" si="1227">ROUND(P192/$C192,4)</f>
        <v>0</v>
      </c>
      <c r="Q191" s="131">
        <f t="shared" ref="Q191" si="1228">ROUND(Q192/$C192,4)</f>
        <v>0</v>
      </c>
      <c r="R191" s="131">
        <f t="shared" ref="R191" si="1229">ROUND(R192/$C192,4)</f>
        <v>0</v>
      </c>
      <c r="S191" s="131">
        <f t="shared" ref="S191" si="1230">ROUND(S192/$C192,4)</f>
        <v>0</v>
      </c>
      <c r="T191" s="131">
        <f t="shared" ref="T191" si="1231">ROUND(T192/$C192,4)</f>
        <v>0.73839999999999995</v>
      </c>
      <c r="U191" s="131">
        <f t="shared" ref="U191" si="1232">ROUND(U192/$C192,4)</f>
        <v>0</v>
      </c>
    </row>
    <row r="192" spans="1:21" s="90" customFormat="1" x14ac:dyDescent="0.2">
      <c r="A192" s="225"/>
      <c r="B192" s="226"/>
      <c r="C192" s="132">
        <f>VLOOKUP($A191,'Orçamento Sintético'!$A:$H,8,0)</f>
        <v>31293.500000000004</v>
      </c>
      <c r="D192" s="133">
        <f>D194+D196+D198+D200+D202+D204</f>
        <v>0</v>
      </c>
      <c r="E192" s="133">
        <f t="shared" ref="E192:U192" si="1233">E194+E196+E198+E200+E202+E204</f>
        <v>0</v>
      </c>
      <c r="F192" s="133">
        <f t="shared" si="1233"/>
        <v>0</v>
      </c>
      <c r="G192" s="133">
        <f t="shared" si="1233"/>
        <v>0</v>
      </c>
      <c r="H192" s="133">
        <f t="shared" si="1233"/>
        <v>0</v>
      </c>
      <c r="I192" s="133">
        <f t="shared" si="1233"/>
        <v>0</v>
      </c>
      <c r="J192" s="133">
        <f t="shared" si="1233"/>
        <v>0</v>
      </c>
      <c r="K192" s="133">
        <f t="shared" si="1233"/>
        <v>0</v>
      </c>
      <c r="L192" s="133">
        <f t="shared" si="1233"/>
        <v>0</v>
      </c>
      <c r="M192" s="133">
        <f t="shared" si="1233"/>
        <v>0</v>
      </c>
      <c r="N192" s="133">
        <f t="shared" si="1233"/>
        <v>1366.24</v>
      </c>
      <c r="O192" s="133">
        <f t="shared" si="1233"/>
        <v>6818.75</v>
      </c>
      <c r="P192" s="133">
        <f t="shared" si="1233"/>
        <v>0</v>
      </c>
      <c r="Q192" s="133">
        <f t="shared" si="1233"/>
        <v>0</v>
      </c>
      <c r="R192" s="133">
        <f t="shared" si="1233"/>
        <v>0</v>
      </c>
      <c r="S192" s="133">
        <f t="shared" si="1233"/>
        <v>0</v>
      </c>
      <c r="T192" s="133">
        <f t="shared" si="1233"/>
        <v>23108.510000000002</v>
      </c>
      <c r="U192" s="133">
        <f t="shared" si="1233"/>
        <v>0</v>
      </c>
    </row>
    <row r="193" spans="1:21" x14ac:dyDescent="0.2">
      <c r="A193" s="224" t="s">
        <v>272</v>
      </c>
      <c r="B193" s="222" t="str">
        <f>VLOOKUP($A193,'Orçamento Sintético'!$A:$H,4,0)</f>
        <v>Porta corta-fogo (PCF), DM 0,90x2,10m, resistente ao fogo por 90 minutos, inclusive barra anti-pânico</v>
      </c>
      <c r="C193" s="126">
        <f>ROUND(C194/$U$1572,4)</f>
        <v>1E-4</v>
      </c>
      <c r="D193" s="126"/>
      <c r="E193" s="126"/>
      <c r="F193" s="126"/>
      <c r="G193" s="126"/>
      <c r="H193" s="126"/>
      <c r="I193" s="126"/>
      <c r="J193" s="126"/>
      <c r="K193" s="126"/>
      <c r="L193" s="126"/>
      <c r="M193" s="126"/>
      <c r="N193" s="126">
        <v>1</v>
      </c>
      <c r="O193" s="126"/>
      <c r="P193" s="126"/>
      <c r="Q193" s="126"/>
      <c r="R193" s="126"/>
      <c r="S193" s="126"/>
      <c r="T193" s="126"/>
      <c r="U193" s="126">
        <f t="shared" ref="U193" si="1234">ROUND(U194/$C194,4)</f>
        <v>0</v>
      </c>
    </row>
    <row r="194" spans="1:21" s="90" customFormat="1" x14ac:dyDescent="0.2">
      <c r="A194" s="224"/>
      <c r="B194" s="223"/>
      <c r="C194" s="127">
        <f>VLOOKUP($A193,'Orçamento Sintético'!$A:$H,8,0)</f>
        <v>1366.24</v>
      </c>
      <c r="D194" s="127">
        <f>ROUND($C194*D193,2)</f>
        <v>0</v>
      </c>
      <c r="E194" s="127">
        <f>ROUND($C194*E193,2)</f>
        <v>0</v>
      </c>
      <c r="F194" s="127">
        <f>ROUND($C194*F193,2)</f>
        <v>0</v>
      </c>
      <c r="G194" s="127">
        <f t="shared" ref="G194" si="1235">ROUND($C194*G193,2)</f>
        <v>0</v>
      </c>
      <c r="H194" s="127">
        <f t="shared" ref="H194" si="1236">ROUND($C194*H193,2)</f>
        <v>0</v>
      </c>
      <c r="I194" s="127">
        <f t="shared" ref="I194" si="1237">ROUND($C194*I193,2)</f>
        <v>0</v>
      </c>
      <c r="J194" s="127">
        <f t="shared" ref="J194" si="1238">ROUND($C194*J193,2)</f>
        <v>0</v>
      </c>
      <c r="K194" s="127">
        <f t="shared" ref="K194" si="1239">ROUND($C194*K193,2)</f>
        <v>0</v>
      </c>
      <c r="L194" s="127">
        <f t="shared" ref="L194" si="1240">ROUND($C194*L193,2)</f>
        <v>0</v>
      </c>
      <c r="M194" s="127">
        <f t="shared" ref="M194" si="1241">ROUND($C194*M193,2)</f>
        <v>0</v>
      </c>
      <c r="N194" s="127">
        <f t="shared" ref="N194" si="1242">ROUND($C194*N193,2)</f>
        <v>1366.24</v>
      </c>
      <c r="O194" s="127">
        <f t="shared" ref="O194" si="1243">ROUND($C194*O193,2)</f>
        <v>0</v>
      </c>
      <c r="P194" s="127">
        <f t="shared" ref="P194" si="1244">ROUND($C194*P193,2)</f>
        <v>0</v>
      </c>
      <c r="Q194" s="127">
        <f t="shared" ref="Q194" si="1245">ROUND($C194*Q193,2)</f>
        <v>0</v>
      </c>
      <c r="R194" s="127">
        <f t="shared" ref="R194" si="1246">ROUND($C194*R193,2)</f>
        <v>0</v>
      </c>
      <c r="S194" s="127">
        <f t="shared" ref="S194" si="1247">ROUND($C194*S193,2)</f>
        <v>0</v>
      </c>
      <c r="T194" s="127">
        <f t="shared" ref="T194" si="1248">ROUND($C194*T193,2)</f>
        <v>0</v>
      </c>
      <c r="U194" s="127">
        <f>$C194-SUM(D194:T194)</f>
        <v>0</v>
      </c>
    </row>
    <row r="195" spans="1:21" x14ac:dyDescent="0.2">
      <c r="A195" s="224" t="s">
        <v>275</v>
      </c>
      <c r="B195" s="222" t="str">
        <f>VLOOKUP($A195,'Orçamento Sintético'!$A:$H,4,0)</f>
        <v>Porta acústica (PAC), DM 1,50x2,10 m (duas folhas de abrir), mod. EDB-PT, fab. Eletrodb, incluindo ferragens e acessórios</v>
      </c>
      <c r="C195" s="126">
        <f>ROUND(C196/$U$1572,4)</f>
        <v>5.0000000000000001E-4</v>
      </c>
      <c r="D195" s="126"/>
      <c r="E195" s="126"/>
      <c r="F195" s="126"/>
      <c r="G195" s="126"/>
      <c r="H195" s="126"/>
      <c r="I195" s="126"/>
      <c r="J195" s="126"/>
      <c r="K195" s="126"/>
      <c r="L195" s="126"/>
      <c r="M195" s="126"/>
      <c r="N195" s="126"/>
      <c r="O195" s="126">
        <v>1</v>
      </c>
      <c r="P195" s="126"/>
      <c r="Q195" s="126"/>
      <c r="R195" s="126"/>
      <c r="S195" s="126"/>
      <c r="T195" s="126"/>
      <c r="U195" s="126">
        <f t="shared" ref="U195" si="1249">ROUND(U196/$C196,4)</f>
        <v>0</v>
      </c>
    </row>
    <row r="196" spans="1:21" s="90" customFormat="1" x14ac:dyDescent="0.2">
      <c r="A196" s="224"/>
      <c r="B196" s="223"/>
      <c r="C196" s="127">
        <f>VLOOKUP($A195,'Orçamento Sintético'!$A:$H,8,0)</f>
        <v>6818.75</v>
      </c>
      <c r="D196" s="127">
        <f>ROUND($C196*D195,2)</f>
        <v>0</v>
      </c>
      <c r="E196" s="127">
        <f>ROUND($C196*E195,2)</f>
        <v>0</v>
      </c>
      <c r="F196" s="127">
        <f>ROUND($C196*F195,2)</f>
        <v>0</v>
      </c>
      <c r="G196" s="127">
        <f t="shared" ref="G196" si="1250">ROUND($C196*G195,2)</f>
        <v>0</v>
      </c>
      <c r="H196" s="127">
        <f t="shared" ref="H196" si="1251">ROUND($C196*H195,2)</f>
        <v>0</v>
      </c>
      <c r="I196" s="127">
        <f t="shared" ref="I196" si="1252">ROUND($C196*I195,2)</f>
        <v>0</v>
      </c>
      <c r="J196" s="127">
        <f t="shared" ref="J196" si="1253">ROUND($C196*J195,2)</f>
        <v>0</v>
      </c>
      <c r="K196" s="127">
        <f t="shared" ref="K196" si="1254">ROUND($C196*K195,2)</f>
        <v>0</v>
      </c>
      <c r="L196" s="127">
        <f t="shared" ref="L196" si="1255">ROUND($C196*L195,2)</f>
        <v>0</v>
      </c>
      <c r="M196" s="127">
        <f t="shared" ref="M196" si="1256">ROUND($C196*M195,2)</f>
        <v>0</v>
      </c>
      <c r="N196" s="127">
        <f t="shared" ref="N196" si="1257">ROUND($C196*N195,2)</f>
        <v>0</v>
      </c>
      <c r="O196" s="127">
        <f t="shared" ref="O196" si="1258">ROUND($C196*O195,2)</f>
        <v>6818.75</v>
      </c>
      <c r="P196" s="127">
        <f t="shared" ref="P196" si="1259">ROUND($C196*P195,2)</f>
        <v>0</v>
      </c>
      <c r="Q196" s="127">
        <f t="shared" ref="Q196" si="1260">ROUND($C196*Q195,2)</f>
        <v>0</v>
      </c>
      <c r="R196" s="127">
        <f t="shared" ref="R196" si="1261">ROUND($C196*R195,2)</f>
        <v>0</v>
      </c>
      <c r="S196" s="127">
        <f t="shared" ref="S196" si="1262">ROUND($C196*S195,2)</f>
        <v>0</v>
      </c>
      <c r="T196" s="127">
        <f t="shared" ref="T196" si="1263">ROUND($C196*T195,2)</f>
        <v>0</v>
      </c>
      <c r="U196" s="127">
        <f>$C196-SUM(D196:T196)</f>
        <v>0</v>
      </c>
    </row>
    <row r="197" spans="1:21" x14ac:dyDescent="0.2">
      <c r="A197" s="224" t="s">
        <v>278</v>
      </c>
      <c r="B197" s="222" t="str">
        <f>VLOOKUP($A197,'Orçamento Sintético'!$A:$H,4,0)</f>
        <v>Portão automatizado (PF1), DM 6,00x2,80 m, tipo cortina de enrolar, em aço galvanizado com acabamento em pintura eletrostática na cor preta, micro perfurada, ref. C-06-Perfil Tipo TransVision, fab. Portas Carneiro</v>
      </c>
      <c r="C197" s="126">
        <f>ROUND(C198/$U$1572,4)</f>
        <v>5.9999999999999995E-4</v>
      </c>
      <c r="D197" s="126"/>
      <c r="E197" s="126"/>
      <c r="F197" s="126"/>
      <c r="G197" s="126"/>
      <c r="H197" s="126"/>
      <c r="I197" s="126"/>
      <c r="J197" s="126"/>
      <c r="K197" s="126"/>
      <c r="L197" s="126"/>
      <c r="M197" s="126"/>
      <c r="N197" s="126"/>
      <c r="O197" s="126"/>
      <c r="P197" s="126"/>
      <c r="Q197" s="126"/>
      <c r="R197" s="126"/>
      <c r="S197" s="126"/>
      <c r="T197" s="126">
        <v>1</v>
      </c>
      <c r="U197" s="126">
        <f t="shared" ref="U197" si="1264">ROUND(U198/$C198,4)</f>
        <v>0</v>
      </c>
    </row>
    <row r="198" spans="1:21" s="90" customFormat="1" x14ac:dyDescent="0.2">
      <c r="A198" s="224"/>
      <c r="B198" s="223"/>
      <c r="C198" s="127">
        <f>VLOOKUP($A197,'Orçamento Sintético'!$A:$H,8,0)</f>
        <v>6975.71</v>
      </c>
      <c r="D198" s="127">
        <f>ROUND($C198*D197,2)</f>
        <v>0</v>
      </c>
      <c r="E198" s="127">
        <f>ROUND($C198*E197,2)</f>
        <v>0</v>
      </c>
      <c r="F198" s="127">
        <f>ROUND($C198*F197,2)</f>
        <v>0</v>
      </c>
      <c r="G198" s="127">
        <f t="shared" ref="G198" si="1265">ROUND($C198*G197,2)</f>
        <v>0</v>
      </c>
      <c r="H198" s="127">
        <f t="shared" ref="H198" si="1266">ROUND($C198*H197,2)</f>
        <v>0</v>
      </c>
      <c r="I198" s="127">
        <f t="shared" ref="I198" si="1267">ROUND($C198*I197,2)</f>
        <v>0</v>
      </c>
      <c r="J198" s="127">
        <f t="shared" ref="J198" si="1268">ROUND($C198*J197,2)</f>
        <v>0</v>
      </c>
      <c r="K198" s="127">
        <f t="shared" ref="K198" si="1269">ROUND($C198*K197,2)</f>
        <v>0</v>
      </c>
      <c r="L198" s="127">
        <f t="shared" ref="L198" si="1270">ROUND($C198*L197,2)</f>
        <v>0</v>
      </c>
      <c r="M198" s="127">
        <f t="shared" ref="M198" si="1271">ROUND($C198*M197,2)</f>
        <v>0</v>
      </c>
      <c r="N198" s="127">
        <f t="shared" ref="N198" si="1272">ROUND($C198*N197,2)</f>
        <v>0</v>
      </c>
      <c r="O198" s="127">
        <f t="shared" ref="O198" si="1273">ROUND($C198*O197,2)</f>
        <v>0</v>
      </c>
      <c r="P198" s="127">
        <f t="shared" ref="P198" si="1274">ROUND($C198*P197,2)</f>
        <v>0</v>
      </c>
      <c r="Q198" s="127">
        <f t="shared" ref="Q198" si="1275">ROUND($C198*Q197,2)</f>
        <v>0</v>
      </c>
      <c r="R198" s="127">
        <f t="shared" ref="R198" si="1276">ROUND($C198*R197,2)</f>
        <v>0</v>
      </c>
      <c r="S198" s="127">
        <f t="shared" ref="S198" si="1277">ROUND($C198*S197,2)</f>
        <v>0</v>
      </c>
      <c r="T198" s="127">
        <f t="shared" ref="T198" si="1278">ROUND($C198*T197,2)</f>
        <v>6975.71</v>
      </c>
      <c r="U198" s="127">
        <f>$C198-SUM(D198:T198)</f>
        <v>0</v>
      </c>
    </row>
    <row r="199" spans="1:21" x14ac:dyDescent="0.2">
      <c r="A199" s="224" t="s">
        <v>281</v>
      </c>
      <c r="B199" s="222" t="str">
        <f>VLOOKUP($A199,'Orçamento Sintético'!$A:$H,4,0)</f>
        <v>Cópia SINAPI (74244/001) - Porta (PF2) de gradil, DM 1,60x2,11m, de abrir (duas folhas), cor preta, incluindo ferragens, ref. Linha Artis, fab. Metalgrade</v>
      </c>
      <c r="C199" s="126">
        <f>ROUND(C200/$U$1572,4)</f>
        <v>6.9999999999999999E-4</v>
      </c>
      <c r="D199" s="126"/>
      <c r="E199" s="126"/>
      <c r="F199" s="126"/>
      <c r="G199" s="126"/>
      <c r="H199" s="126"/>
      <c r="I199" s="126"/>
      <c r="J199" s="126"/>
      <c r="K199" s="126"/>
      <c r="L199" s="126"/>
      <c r="M199" s="126"/>
      <c r="N199" s="126"/>
      <c r="O199" s="126"/>
      <c r="P199" s="126"/>
      <c r="Q199" s="126"/>
      <c r="R199" s="126"/>
      <c r="S199" s="126"/>
      <c r="T199" s="126">
        <v>1</v>
      </c>
      <c r="U199" s="126">
        <f t="shared" ref="U199" si="1279">ROUND(U200/$C200,4)</f>
        <v>0</v>
      </c>
    </row>
    <row r="200" spans="1:21" s="90" customFormat="1" x14ac:dyDescent="0.2">
      <c r="A200" s="224"/>
      <c r="B200" s="223"/>
      <c r="C200" s="127">
        <f>VLOOKUP($A199,'Orçamento Sintético'!$A:$H,8,0)</f>
        <v>8312.56</v>
      </c>
      <c r="D200" s="127">
        <f>ROUND($C200*D199,2)</f>
        <v>0</v>
      </c>
      <c r="E200" s="127">
        <f>ROUND($C200*E199,2)</f>
        <v>0</v>
      </c>
      <c r="F200" s="127">
        <f>ROUND($C200*F199,2)</f>
        <v>0</v>
      </c>
      <c r="G200" s="127">
        <f t="shared" ref="G200" si="1280">ROUND($C200*G199,2)</f>
        <v>0</v>
      </c>
      <c r="H200" s="127">
        <f t="shared" ref="H200" si="1281">ROUND($C200*H199,2)</f>
        <v>0</v>
      </c>
      <c r="I200" s="127">
        <f t="shared" ref="I200" si="1282">ROUND($C200*I199,2)</f>
        <v>0</v>
      </c>
      <c r="J200" s="127">
        <f t="shared" ref="J200" si="1283">ROUND($C200*J199,2)</f>
        <v>0</v>
      </c>
      <c r="K200" s="127">
        <f t="shared" ref="K200" si="1284">ROUND($C200*K199,2)</f>
        <v>0</v>
      </c>
      <c r="L200" s="127">
        <f t="shared" ref="L200" si="1285">ROUND($C200*L199,2)</f>
        <v>0</v>
      </c>
      <c r="M200" s="127">
        <f t="shared" ref="M200" si="1286">ROUND($C200*M199,2)</f>
        <v>0</v>
      </c>
      <c r="N200" s="127">
        <f t="shared" ref="N200" si="1287">ROUND($C200*N199,2)</f>
        <v>0</v>
      </c>
      <c r="O200" s="127">
        <f t="shared" ref="O200" si="1288">ROUND($C200*O199,2)</f>
        <v>0</v>
      </c>
      <c r="P200" s="127">
        <f t="shared" ref="P200" si="1289">ROUND($C200*P199,2)</f>
        <v>0</v>
      </c>
      <c r="Q200" s="127">
        <f t="shared" ref="Q200" si="1290">ROUND($C200*Q199,2)</f>
        <v>0</v>
      </c>
      <c r="R200" s="127">
        <f t="shared" ref="R200" si="1291">ROUND($C200*R199,2)</f>
        <v>0</v>
      </c>
      <c r="S200" s="127">
        <f t="shared" ref="S200" si="1292">ROUND($C200*S199,2)</f>
        <v>0</v>
      </c>
      <c r="T200" s="127">
        <f t="shared" ref="T200" si="1293">ROUND($C200*T199,2)</f>
        <v>8312.56</v>
      </c>
      <c r="U200" s="127">
        <f>$C200-SUM(D200:T200)</f>
        <v>0</v>
      </c>
    </row>
    <row r="201" spans="1:21" x14ac:dyDescent="0.2">
      <c r="A201" s="224" t="s">
        <v>284</v>
      </c>
      <c r="B201" s="222" t="str">
        <f>VLOOKUP($A201,'Orçamento Sintético'!$A:$H,4,0)</f>
        <v>Cópia SINAPI (74244/001) - Porta (PF3) de gradil, DM 1,80x2,11m, de abrir (duas folhas), incluindo ferragens, ref. Linha Artis, fab. Metalgrade</v>
      </c>
      <c r="C201" s="126">
        <f>ROUND(C202/$U$1572,4)</f>
        <v>4.0000000000000002E-4</v>
      </c>
      <c r="D201" s="126"/>
      <c r="E201" s="126"/>
      <c r="F201" s="126"/>
      <c r="G201" s="126"/>
      <c r="H201" s="126"/>
      <c r="I201" s="126"/>
      <c r="J201" s="126"/>
      <c r="K201" s="126"/>
      <c r="L201" s="126"/>
      <c r="M201" s="126"/>
      <c r="N201" s="126"/>
      <c r="O201" s="126"/>
      <c r="P201" s="126"/>
      <c r="Q201" s="126"/>
      <c r="R201" s="126"/>
      <c r="S201" s="126"/>
      <c r="T201" s="126">
        <v>1</v>
      </c>
      <c r="U201" s="126">
        <f t="shared" ref="U201" si="1294">ROUND(U202/$C202,4)</f>
        <v>0</v>
      </c>
    </row>
    <row r="202" spans="1:21" s="90" customFormat="1" x14ac:dyDescent="0.2">
      <c r="A202" s="224"/>
      <c r="B202" s="223"/>
      <c r="C202" s="127">
        <f>VLOOKUP($A201,'Orçamento Sintético'!$A:$H,8,0)</f>
        <v>4591.2700000000004</v>
      </c>
      <c r="D202" s="127">
        <f>ROUND($C202*D201,2)</f>
        <v>0</v>
      </c>
      <c r="E202" s="127">
        <f>ROUND($C202*E201,2)</f>
        <v>0</v>
      </c>
      <c r="F202" s="127">
        <f>ROUND($C202*F201,2)</f>
        <v>0</v>
      </c>
      <c r="G202" s="127">
        <f t="shared" ref="G202" si="1295">ROUND($C202*G201,2)</f>
        <v>0</v>
      </c>
      <c r="H202" s="127">
        <f t="shared" ref="H202" si="1296">ROUND($C202*H201,2)</f>
        <v>0</v>
      </c>
      <c r="I202" s="127">
        <f t="shared" ref="I202" si="1297">ROUND($C202*I201,2)</f>
        <v>0</v>
      </c>
      <c r="J202" s="127">
        <f t="shared" ref="J202" si="1298">ROUND($C202*J201,2)</f>
        <v>0</v>
      </c>
      <c r="K202" s="127">
        <f t="shared" ref="K202" si="1299">ROUND($C202*K201,2)</f>
        <v>0</v>
      </c>
      <c r="L202" s="127">
        <f t="shared" ref="L202" si="1300">ROUND($C202*L201,2)</f>
        <v>0</v>
      </c>
      <c r="M202" s="127">
        <f t="shared" ref="M202" si="1301">ROUND($C202*M201,2)</f>
        <v>0</v>
      </c>
      <c r="N202" s="127">
        <f t="shared" ref="N202" si="1302">ROUND($C202*N201,2)</f>
        <v>0</v>
      </c>
      <c r="O202" s="127">
        <f t="shared" ref="O202" si="1303">ROUND($C202*O201,2)</f>
        <v>0</v>
      </c>
      <c r="P202" s="127">
        <f t="shared" ref="P202" si="1304">ROUND($C202*P201,2)</f>
        <v>0</v>
      </c>
      <c r="Q202" s="127">
        <f t="shared" ref="Q202" si="1305">ROUND($C202*Q201,2)</f>
        <v>0</v>
      </c>
      <c r="R202" s="127">
        <f t="shared" ref="R202" si="1306">ROUND($C202*R201,2)</f>
        <v>0</v>
      </c>
      <c r="S202" s="127">
        <f t="shared" ref="S202" si="1307">ROUND($C202*S201,2)</f>
        <v>0</v>
      </c>
      <c r="T202" s="127">
        <f t="shared" ref="T202" si="1308">ROUND($C202*T201,2)</f>
        <v>4591.2700000000004</v>
      </c>
      <c r="U202" s="127">
        <f>$C202-SUM(D202:T202)</f>
        <v>0</v>
      </c>
    </row>
    <row r="203" spans="1:21" x14ac:dyDescent="0.2">
      <c r="A203" s="224" t="s">
        <v>287</v>
      </c>
      <c r="B203" s="222" t="str">
        <f>VLOOKUP($A203,'Orçamento Sintético'!$A:$H,4,0)</f>
        <v>Cópia SINAPI (74244/001) - Porta (PF4) de gradil, DM 0,90x2,11m, de abrir (uma folha), cor preta, incluindo ferragens, ref. Linha Artis, fab. Metalgrade</v>
      </c>
      <c r="C203" s="126">
        <f>ROUND(C204/$U$1572,4)</f>
        <v>2.9999999999999997E-4</v>
      </c>
      <c r="D203" s="126"/>
      <c r="E203" s="126"/>
      <c r="F203" s="126"/>
      <c r="G203" s="126"/>
      <c r="H203" s="126"/>
      <c r="I203" s="126"/>
      <c r="J203" s="126"/>
      <c r="K203" s="126"/>
      <c r="L203" s="126"/>
      <c r="M203" s="126"/>
      <c r="N203" s="126"/>
      <c r="O203" s="126"/>
      <c r="P203" s="126"/>
      <c r="Q203" s="126"/>
      <c r="R203" s="126"/>
      <c r="S203" s="126"/>
      <c r="T203" s="126">
        <v>1</v>
      </c>
      <c r="U203" s="126">
        <f t="shared" ref="U203" si="1309">ROUND(U204/$C204,4)</f>
        <v>0</v>
      </c>
    </row>
    <row r="204" spans="1:21" s="90" customFormat="1" x14ac:dyDescent="0.2">
      <c r="A204" s="224"/>
      <c r="B204" s="223"/>
      <c r="C204" s="127">
        <f>VLOOKUP($A203,'Orçamento Sintético'!$A:$H,8,0)</f>
        <v>3228.97</v>
      </c>
      <c r="D204" s="127">
        <f>ROUND($C204*D203,2)</f>
        <v>0</v>
      </c>
      <c r="E204" s="127">
        <f>ROUND($C204*E203,2)</f>
        <v>0</v>
      </c>
      <c r="F204" s="127">
        <f>ROUND($C204*F203,2)</f>
        <v>0</v>
      </c>
      <c r="G204" s="127">
        <f t="shared" ref="G204" si="1310">ROUND($C204*G203,2)</f>
        <v>0</v>
      </c>
      <c r="H204" s="127">
        <f t="shared" ref="H204" si="1311">ROUND($C204*H203,2)</f>
        <v>0</v>
      </c>
      <c r="I204" s="127">
        <f t="shared" ref="I204" si="1312">ROUND($C204*I203,2)</f>
        <v>0</v>
      </c>
      <c r="J204" s="127">
        <f t="shared" ref="J204" si="1313">ROUND($C204*J203,2)</f>
        <v>0</v>
      </c>
      <c r="K204" s="127">
        <f t="shared" ref="K204" si="1314">ROUND($C204*K203,2)</f>
        <v>0</v>
      </c>
      <c r="L204" s="127">
        <f t="shared" ref="L204" si="1315">ROUND($C204*L203,2)</f>
        <v>0</v>
      </c>
      <c r="M204" s="127">
        <f t="shared" ref="M204" si="1316">ROUND($C204*M203,2)</f>
        <v>0</v>
      </c>
      <c r="N204" s="127">
        <f t="shared" ref="N204" si="1317">ROUND($C204*N203,2)</f>
        <v>0</v>
      </c>
      <c r="O204" s="127">
        <f t="shared" ref="O204" si="1318">ROUND($C204*O203,2)</f>
        <v>0</v>
      </c>
      <c r="P204" s="127">
        <f t="shared" ref="P204" si="1319">ROUND($C204*P203,2)</f>
        <v>0</v>
      </c>
      <c r="Q204" s="127">
        <f t="shared" ref="Q204" si="1320">ROUND($C204*Q203,2)</f>
        <v>0</v>
      </c>
      <c r="R204" s="127">
        <f t="shared" ref="R204" si="1321">ROUND($C204*R203,2)</f>
        <v>0</v>
      </c>
      <c r="S204" s="127">
        <f t="shared" ref="S204" si="1322">ROUND($C204*S203,2)</f>
        <v>0</v>
      </c>
      <c r="T204" s="127">
        <f t="shared" ref="T204" si="1323">ROUND($C204*T203,2)</f>
        <v>3228.97</v>
      </c>
      <c r="U204" s="127">
        <f>$C204-SUM(D204:T204)</f>
        <v>0</v>
      </c>
    </row>
    <row r="205" spans="1:21" x14ac:dyDescent="0.2">
      <c r="A205" s="225" t="s">
        <v>290</v>
      </c>
      <c r="B205" s="226" t="str">
        <f>VLOOKUP($A205,'Orçamento Sintético'!$A:$H,4,0)</f>
        <v>Esquadrias de madeira</v>
      </c>
      <c r="C205" s="130">
        <f>ROUND(C206/$U$1572,4)</f>
        <v>6.4999999999999997E-3</v>
      </c>
      <c r="D205" s="131">
        <f t="shared" ref="D205" si="1324">ROUND(D206/$C206,4)</f>
        <v>0</v>
      </c>
      <c r="E205" s="131">
        <f t="shared" ref="E205" si="1325">ROUND(E206/$C206,4)</f>
        <v>0</v>
      </c>
      <c r="F205" s="131">
        <f t="shared" ref="F205" si="1326">ROUND(F206/$C206,4)</f>
        <v>0</v>
      </c>
      <c r="G205" s="131">
        <f t="shared" ref="G205" si="1327">ROUND(G206/$C206,4)</f>
        <v>0</v>
      </c>
      <c r="H205" s="131">
        <f t="shared" ref="H205" si="1328">ROUND(H206/$C206,4)</f>
        <v>0.2122</v>
      </c>
      <c r="I205" s="131">
        <f t="shared" ref="I205" si="1329">ROUND(I206/$C206,4)</f>
        <v>0.2122</v>
      </c>
      <c r="J205" s="131">
        <f t="shared" ref="J205" si="1330">ROUND(J206/$C206,4)</f>
        <v>0.2122</v>
      </c>
      <c r="K205" s="131">
        <f t="shared" ref="K205" si="1331">ROUND(K206/$C206,4)</f>
        <v>0.2122</v>
      </c>
      <c r="L205" s="131">
        <f t="shared" ref="L205" si="1332">ROUND(L206/$C206,4)</f>
        <v>0</v>
      </c>
      <c r="M205" s="131">
        <f t="shared" ref="M205" si="1333">ROUND(M206/$C206,4)</f>
        <v>0</v>
      </c>
      <c r="N205" s="131">
        <f t="shared" ref="N205" si="1334">ROUND(N206/$C206,4)</f>
        <v>7.5499999999999998E-2</v>
      </c>
      <c r="O205" s="131">
        <f t="shared" ref="O205" si="1335">ROUND(O206/$C206,4)</f>
        <v>0</v>
      </c>
      <c r="P205" s="131">
        <f t="shared" ref="P205" si="1336">ROUND(P206/$C206,4)</f>
        <v>7.5499999999999998E-2</v>
      </c>
      <c r="Q205" s="131">
        <f t="shared" ref="Q205" si="1337">ROUND(Q206/$C206,4)</f>
        <v>0</v>
      </c>
      <c r="R205" s="131">
        <f t="shared" ref="R205" si="1338">ROUND(R206/$C206,4)</f>
        <v>0</v>
      </c>
      <c r="S205" s="131">
        <f t="shared" ref="S205" si="1339">ROUND(S206/$C206,4)</f>
        <v>0</v>
      </c>
      <c r="T205" s="131">
        <f t="shared" ref="T205" si="1340">ROUND(T206/$C206,4)</f>
        <v>0</v>
      </c>
      <c r="U205" s="131">
        <f t="shared" ref="U205" si="1341">ROUND(U206/$C206,4)</f>
        <v>0</v>
      </c>
    </row>
    <row r="206" spans="1:21" s="90" customFormat="1" x14ac:dyDescent="0.2">
      <c r="A206" s="225"/>
      <c r="B206" s="226"/>
      <c r="C206" s="132">
        <f>VLOOKUP($A205,'Orçamento Sintético'!$A:$H,8,0)</f>
        <v>81470.189999999988</v>
      </c>
      <c r="D206" s="133">
        <f>D208+D210+D212</f>
        <v>0</v>
      </c>
      <c r="E206" s="133">
        <f t="shared" ref="E206:U206" si="1342">E208+E210+E212</f>
        <v>0</v>
      </c>
      <c r="F206" s="133">
        <f t="shared" si="1342"/>
        <v>0</v>
      </c>
      <c r="G206" s="133">
        <f t="shared" si="1342"/>
        <v>0</v>
      </c>
      <c r="H206" s="133">
        <f t="shared" si="1342"/>
        <v>17290.760000000002</v>
      </c>
      <c r="I206" s="133">
        <f t="shared" si="1342"/>
        <v>17290.760000000002</v>
      </c>
      <c r="J206" s="133">
        <f t="shared" si="1342"/>
        <v>17290.760000000002</v>
      </c>
      <c r="K206" s="133">
        <f t="shared" si="1342"/>
        <v>17290.760000000002</v>
      </c>
      <c r="L206" s="133">
        <f t="shared" si="1342"/>
        <v>0</v>
      </c>
      <c r="M206" s="133">
        <f t="shared" si="1342"/>
        <v>0</v>
      </c>
      <c r="N206" s="133">
        <f t="shared" si="1342"/>
        <v>6153.57</v>
      </c>
      <c r="O206" s="133">
        <f t="shared" si="1342"/>
        <v>0</v>
      </c>
      <c r="P206" s="133">
        <f t="shared" si="1342"/>
        <v>6153.57</v>
      </c>
      <c r="Q206" s="133">
        <f t="shared" si="1342"/>
        <v>0</v>
      </c>
      <c r="R206" s="133">
        <f t="shared" si="1342"/>
        <v>0</v>
      </c>
      <c r="S206" s="133">
        <f t="shared" si="1342"/>
        <v>0</v>
      </c>
      <c r="T206" s="133">
        <f t="shared" si="1342"/>
        <v>0</v>
      </c>
      <c r="U206" s="133">
        <f t="shared" si="1342"/>
        <v>9.9999999947613105E-3</v>
      </c>
    </row>
    <row r="207" spans="1:21" x14ac:dyDescent="0.2">
      <c r="A207" s="224" t="s">
        <v>292</v>
      </c>
      <c r="B207" s="222" t="str">
        <f>VLOOKUP($A207,'Orçamento Sintético'!$A:$H,4,0)</f>
        <v>Porta de madeira (PM1), DM 0,80 x 2,10 m, acabamento em laminado melamínico texturizado, inclusive batente em chapa de aço dobrada, dobradiça e fechadura</v>
      </c>
      <c r="C207" s="126">
        <f>ROUND(C208/$U$1572,4)</f>
        <v>3.5000000000000001E-3</v>
      </c>
      <c r="D207" s="126"/>
      <c r="E207" s="126"/>
      <c r="F207" s="126"/>
      <c r="G207" s="126"/>
      <c r="H207" s="126">
        <v>0.25</v>
      </c>
      <c r="I207" s="126">
        <v>0.25</v>
      </c>
      <c r="J207" s="126">
        <v>0.25</v>
      </c>
      <c r="K207" s="126">
        <v>0.25</v>
      </c>
      <c r="L207" s="126"/>
      <c r="M207" s="126"/>
      <c r="N207" s="126"/>
      <c r="O207" s="126"/>
      <c r="P207" s="126"/>
      <c r="Q207" s="126"/>
      <c r="R207" s="126"/>
      <c r="S207" s="126"/>
      <c r="T207" s="126"/>
      <c r="U207" s="126">
        <f t="shared" ref="U207" si="1343">ROUND(U208/$C208,4)</f>
        <v>0</v>
      </c>
    </row>
    <row r="208" spans="1:21" s="90" customFormat="1" x14ac:dyDescent="0.2">
      <c r="A208" s="224"/>
      <c r="B208" s="223"/>
      <c r="C208" s="127">
        <f>VLOOKUP($A207,'Orçamento Sintético'!$A:$H,8,0)</f>
        <v>43618.77</v>
      </c>
      <c r="D208" s="127">
        <f>ROUND($C208*D207,2)</f>
        <v>0</v>
      </c>
      <c r="E208" s="127">
        <f>ROUND($C208*E207,2)</f>
        <v>0</v>
      </c>
      <c r="F208" s="127">
        <f>ROUND($C208*F207,2)</f>
        <v>0</v>
      </c>
      <c r="G208" s="127">
        <f t="shared" ref="G208" si="1344">ROUND($C208*G207,2)</f>
        <v>0</v>
      </c>
      <c r="H208" s="127">
        <f t="shared" ref="H208" si="1345">ROUND($C208*H207,2)</f>
        <v>10904.69</v>
      </c>
      <c r="I208" s="127">
        <f t="shared" ref="I208" si="1346">ROUND($C208*I207,2)</f>
        <v>10904.69</v>
      </c>
      <c r="J208" s="127">
        <f t="shared" ref="J208" si="1347">ROUND($C208*J207,2)</f>
        <v>10904.69</v>
      </c>
      <c r="K208" s="127">
        <f t="shared" ref="K208" si="1348">ROUND($C208*K207,2)</f>
        <v>10904.69</v>
      </c>
      <c r="L208" s="127">
        <f t="shared" ref="L208" si="1349">ROUND($C208*L207,2)</f>
        <v>0</v>
      </c>
      <c r="M208" s="127">
        <f t="shared" ref="M208" si="1350">ROUND($C208*M207,2)</f>
        <v>0</v>
      </c>
      <c r="N208" s="127">
        <f t="shared" ref="N208" si="1351">ROUND($C208*N207,2)</f>
        <v>0</v>
      </c>
      <c r="O208" s="127">
        <f t="shared" ref="O208" si="1352">ROUND($C208*O207,2)</f>
        <v>0</v>
      </c>
      <c r="P208" s="127">
        <f t="shared" ref="P208" si="1353">ROUND($C208*P207,2)</f>
        <v>0</v>
      </c>
      <c r="Q208" s="127">
        <f t="shared" ref="Q208" si="1354">ROUND($C208*Q207,2)</f>
        <v>0</v>
      </c>
      <c r="R208" s="127">
        <f t="shared" ref="R208" si="1355">ROUND($C208*R207,2)</f>
        <v>0</v>
      </c>
      <c r="S208" s="127">
        <f t="shared" ref="S208" si="1356">ROUND($C208*S207,2)</f>
        <v>0</v>
      </c>
      <c r="T208" s="127">
        <f t="shared" ref="T208" si="1357">ROUND($C208*T207,2)</f>
        <v>0</v>
      </c>
      <c r="U208" s="127">
        <f>$C208-SUM(D208:T208)</f>
        <v>9.9999999947613105E-3</v>
      </c>
    </row>
    <row r="209" spans="1:21" x14ac:dyDescent="0.2">
      <c r="A209" s="224" t="s">
        <v>295</v>
      </c>
      <c r="B209" s="222" t="str">
        <f>VLOOKUP($A209,'Orçamento Sintético'!$A:$H,4,0)</f>
        <v>Porta de madeira (PM1A), DM 0,80 x 2,10 m, acabamento em laminado melamínico texturizado, inclusive batente em chapa de aço dobrada, dobradiça, fechadura, grelha e mola aérea</v>
      </c>
      <c r="C209" s="126">
        <f>ROUND(C210/$U$1572,4)</f>
        <v>2E-3</v>
      </c>
      <c r="D209" s="126"/>
      <c r="E209" s="126"/>
      <c r="F209" s="126"/>
      <c r="G209" s="126"/>
      <c r="H209" s="126">
        <v>0.25</v>
      </c>
      <c r="I209" s="126">
        <v>0.25</v>
      </c>
      <c r="J209" s="126">
        <v>0.25</v>
      </c>
      <c r="K209" s="126">
        <v>0.25</v>
      </c>
      <c r="L209" s="126"/>
      <c r="M209" s="126"/>
      <c r="N209" s="126"/>
      <c r="O209" s="126"/>
      <c r="P209" s="126"/>
      <c r="Q209" s="126"/>
      <c r="R209" s="126"/>
      <c r="S209" s="126"/>
      <c r="T209" s="126"/>
      <c r="U209" s="126">
        <f t="shared" ref="U209" si="1358">ROUND(U210/$C210,4)</f>
        <v>0</v>
      </c>
    </row>
    <row r="210" spans="1:21" s="90" customFormat="1" x14ac:dyDescent="0.2">
      <c r="A210" s="224"/>
      <c r="B210" s="223"/>
      <c r="C210" s="127">
        <f>VLOOKUP($A209,'Orçamento Sintético'!$A:$H,8,0)</f>
        <v>25544.28</v>
      </c>
      <c r="D210" s="127">
        <f>ROUND($C210*D209,2)</f>
        <v>0</v>
      </c>
      <c r="E210" s="127">
        <f>ROUND($C210*E209,2)</f>
        <v>0</v>
      </c>
      <c r="F210" s="127">
        <f>ROUND($C210*F209,2)</f>
        <v>0</v>
      </c>
      <c r="G210" s="127">
        <f t="shared" ref="G210" si="1359">ROUND($C210*G209,2)</f>
        <v>0</v>
      </c>
      <c r="H210" s="127">
        <f t="shared" ref="H210" si="1360">ROUND($C210*H209,2)</f>
        <v>6386.07</v>
      </c>
      <c r="I210" s="127">
        <f t="shared" ref="I210" si="1361">ROUND($C210*I209,2)</f>
        <v>6386.07</v>
      </c>
      <c r="J210" s="127">
        <f t="shared" ref="J210" si="1362">ROUND($C210*J209,2)</f>
        <v>6386.07</v>
      </c>
      <c r="K210" s="127">
        <f t="shared" ref="K210" si="1363">ROUND($C210*K209,2)</f>
        <v>6386.07</v>
      </c>
      <c r="L210" s="127">
        <f t="shared" ref="L210" si="1364">ROUND($C210*L209,2)</f>
        <v>0</v>
      </c>
      <c r="M210" s="127">
        <f t="shared" ref="M210" si="1365">ROUND($C210*M209,2)</f>
        <v>0</v>
      </c>
      <c r="N210" s="127">
        <f t="shared" ref="N210" si="1366">ROUND($C210*N209,2)</f>
        <v>0</v>
      </c>
      <c r="O210" s="127">
        <f t="shared" ref="O210" si="1367">ROUND($C210*O209,2)</f>
        <v>0</v>
      </c>
      <c r="P210" s="127">
        <f t="shared" ref="P210" si="1368">ROUND($C210*P209,2)</f>
        <v>0</v>
      </c>
      <c r="Q210" s="127">
        <f t="shared" ref="Q210" si="1369">ROUND($C210*Q209,2)</f>
        <v>0</v>
      </c>
      <c r="R210" s="127">
        <f t="shared" ref="R210" si="1370">ROUND($C210*R209,2)</f>
        <v>0</v>
      </c>
      <c r="S210" s="127">
        <f t="shared" ref="S210" si="1371">ROUND($C210*S209,2)</f>
        <v>0</v>
      </c>
      <c r="T210" s="127">
        <f t="shared" ref="T210" si="1372">ROUND($C210*T209,2)</f>
        <v>0</v>
      </c>
      <c r="U210" s="127">
        <f>$C210-SUM(D210:T210)</f>
        <v>0</v>
      </c>
    </row>
    <row r="211" spans="1:21" x14ac:dyDescent="0.2">
      <c r="A211" s="224" t="s">
        <v>298</v>
      </c>
      <c r="B211" s="222" t="str">
        <f>VLOOKUP($A211,'Orçamento Sintético'!$A:$H,4,0)</f>
        <v>Porta de madeira (PM2), DM 0,90 x 2,10 m, acabamento em laminado melamínico texturizado, inclusive batente em chapa de aço dobrada, dobradiça, fechadura, barra de apoio e grelha</v>
      </c>
      <c r="C211" s="126">
        <f>ROUND(C212/$U$1572,4)</f>
        <v>1E-3</v>
      </c>
      <c r="D211" s="126"/>
      <c r="E211" s="126"/>
      <c r="F211" s="126"/>
      <c r="G211" s="126"/>
      <c r="H211" s="126"/>
      <c r="I211" s="126"/>
      <c r="J211" s="126"/>
      <c r="K211" s="126"/>
      <c r="L211" s="126"/>
      <c r="M211" s="126"/>
      <c r="N211" s="126">
        <v>0.5</v>
      </c>
      <c r="O211" s="126"/>
      <c r="P211" s="126">
        <v>0.5</v>
      </c>
      <c r="Q211" s="126"/>
      <c r="R211" s="126"/>
      <c r="S211" s="126"/>
      <c r="T211" s="126"/>
      <c r="U211" s="126">
        <f t="shared" ref="U211" si="1373">ROUND(U212/$C212,4)</f>
        <v>0</v>
      </c>
    </row>
    <row r="212" spans="1:21" s="90" customFormat="1" x14ac:dyDescent="0.2">
      <c r="A212" s="224"/>
      <c r="B212" s="223"/>
      <c r="C212" s="127">
        <f>VLOOKUP($A211,'Orçamento Sintético'!$A:$H,8,0)</f>
        <v>12307.14</v>
      </c>
      <c r="D212" s="127">
        <f>ROUND($C212*D211,2)</f>
        <v>0</v>
      </c>
      <c r="E212" s="127">
        <f>ROUND($C212*E211,2)</f>
        <v>0</v>
      </c>
      <c r="F212" s="127">
        <f>ROUND($C212*F211,2)</f>
        <v>0</v>
      </c>
      <c r="G212" s="127">
        <f t="shared" ref="G212" si="1374">ROUND($C212*G211,2)</f>
        <v>0</v>
      </c>
      <c r="H212" s="127">
        <f t="shared" ref="H212" si="1375">ROUND($C212*H211,2)</f>
        <v>0</v>
      </c>
      <c r="I212" s="127">
        <f t="shared" ref="I212" si="1376">ROUND($C212*I211,2)</f>
        <v>0</v>
      </c>
      <c r="J212" s="127">
        <f t="shared" ref="J212" si="1377">ROUND($C212*J211,2)</f>
        <v>0</v>
      </c>
      <c r="K212" s="127">
        <f t="shared" ref="K212" si="1378">ROUND($C212*K211,2)</f>
        <v>0</v>
      </c>
      <c r="L212" s="127">
        <f t="shared" ref="L212" si="1379">ROUND($C212*L211,2)</f>
        <v>0</v>
      </c>
      <c r="M212" s="127">
        <f t="shared" ref="M212" si="1380">ROUND($C212*M211,2)</f>
        <v>0</v>
      </c>
      <c r="N212" s="127">
        <f t="shared" ref="N212" si="1381">ROUND($C212*N211,2)</f>
        <v>6153.57</v>
      </c>
      <c r="O212" s="127">
        <f t="shared" ref="O212" si="1382">ROUND($C212*O211,2)</f>
        <v>0</v>
      </c>
      <c r="P212" s="127">
        <f t="shared" ref="P212" si="1383">ROUND($C212*P211,2)</f>
        <v>6153.57</v>
      </c>
      <c r="Q212" s="127">
        <f t="shared" ref="Q212" si="1384">ROUND($C212*Q211,2)</f>
        <v>0</v>
      </c>
      <c r="R212" s="127">
        <f t="shared" ref="R212" si="1385">ROUND($C212*R211,2)</f>
        <v>0</v>
      </c>
      <c r="S212" s="127">
        <f t="shared" ref="S212" si="1386">ROUND($C212*S211,2)</f>
        <v>0</v>
      </c>
      <c r="T212" s="127">
        <f t="shared" ref="T212" si="1387">ROUND($C212*T211,2)</f>
        <v>0</v>
      </c>
      <c r="U212" s="127">
        <f>$C212-SUM(D212:T212)</f>
        <v>0</v>
      </c>
    </row>
    <row r="213" spans="1:21" x14ac:dyDescent="0.2">
      <c r="A213" s="225" t="s">
        <v>301</v>
      </c>
      <c r="B213" s="226" t="str">
        <f>VLOOKUP($A213,'Orçamento Sintético'!$A:$H,4,0)</f>
        <v>Esquadria de alumínio</v>
      </c>
      <c r="C213" s="130">
        <f>ROUND(C214/$U$1572,4)</f>
        <v>7.1300000000000002E-2</v>
      </c>
      <c r="D213" s="131">
        <f t="shared" ref="D213" si="1388">ROUND(D214/$C214,4)</f>
        <v>0</v>
      </c>
      <c r="E213" s="131">
        <f t="shared" ref="E213" si="1389">ROUND(E214/$C214,4)</f>
        <v>0</v>
      </c>
      <c r="F213" s="131">
        <f t="shared" ref="F213" si="1390">ROUND(F214/$C214,4)</f>
        <v>0.2465</v>
      </c>
      <c r="G213" s="131">
        <f t="shared" ref="G213" si="1391">ROUND(G214/$C214,4)</f>
        <v>0.23089999999999999</v>
      </c>
      <c r="H213" s="131">
        <f t="shared" ref="H213" si="1392">ROUND(H214/$C214,4)</f>
        <v>0.31609999999999999</v>
      </c>
      <c r="I213" s="131">
        <f t="shared" ref="I213" si="1393">ROUND(I214/$C214,4)</f>
        <v>0.16739999999999999</v>
      </c>
      <c r="J213" s="131">
        <f t="shared" ref="J213" si="1394">ROUND(J214/$C214,4)</f>
        <v>5.0000000000000001E-3</v>
      </c>
      <c r="K213" s="131">
        <f t="shared" ref="K213" si="1395">ROUND(K214/$C214,4)</f>
        <v>5.0000000000000001E-3</v>
      </c>
      <c r="L213" s="131">
        <f t="shared" ref="L213" si="1396">ROUND(L214/$C214,4)</f>
        <v>0</v>
      </c>
      <c r="M213" s="131">
        <f t="shared" ref="M213" si="1397">ROUND(M214/$C214,4)</f>
        <v>0</v>
      </c>
      <c r="N213" s="131">
        <f t="shared" ref="N213" si="1398">ROUND(N214/$C214,4)</f>
        <v>0</v>
      </c>
      <c r="O213" s="131">
        <f t="shared" ref="O213" si="1399">ROUND(O214/$C214,4)</f>
        <v>1.12E-2</v>
      </c>
      <c r="P213" s="131">
        <f t="shared" ref="P213" si="1400">ROUND(P214/$C214,4)</f>
        <v>1.12E-2</v>
      </c>
      <c r="Q213" s="131">
        <f t="shared" ref="Q213" si="1401">ROUND(Q214/$C214,4)</f>
        <v>0</v>
      </c>
      <c r="R213" s="131">
        <f t="shared" ref="R213" si="1402">ROUND(R214/$C214,4)</f>
        <v>6.6E-3</v>
      </c>
      <c r="S213" s="131">
        <f t="shared" ref="S213" si="1403">ROUND(S214/$C214,4)</f>
        <v>0</v>
      </c>
      <c r="T213" s="131">
        <f t="shared" ref="T213" si="1404">ROUND(T214/$C214,4)</f>
        <v>0</v>
      </c>
      <c r="U213" s="131">
        <f t="shared" ref="U213" si="1405">ROUND(U214/$C214,4)</f>
        <v>0</v>
      </c>
    </row>
    <row r="214" spans="1:21" s="90" customFormat="1" x14ac:dyDescent="0.2">
      <c r="A214" s="225"/>
      <c r="B214" s="226"/>
      <c r="C214" s="132">
        <f>VLOOKUP($A213,'Orçamento Sintético'!$A:$H,8,0)</f>
        <v>890733.79</v>
      </c>
      <c r="D214" s="133">
        <f>D216+D218+D220+D222+D224+D226+D228+D230</f>
        <v>0</v>
      </c>
      <c r="E214" s="133">
        <f t="shared" ref="E214:U214" si="1406">E216+E218+E220+E222+E224+E226+E228+E230</f>
        <v>0</v>
      </c>
      <c r="F214" s="133">
        <f t="shared" si="1406"/>
        <v>219554.64</v>
      </c>
      <c r="G214" s="133">
        <f t="shared" si="1406"/>
        <v>205714.43</v>
      </c>
      <c r="H214" s="133">
        <f t="shared" si="1406"/>
        <v>281596.87</v>
      </c>
      <c r="I214" s="133">
        <f t="shared" si="1406"/>
        <v>149067.32</v>
      </c>
      <c r="J214" s="133">
        <f t="shared" si="1406"/>
        <v>4439.28</v>
      </c>
      <c r="K214" s="133">
        <f t="shared" si="1406"/>
        <v>4439.28</v>
      </c>
      <c r="L214" s="133">
        <f t="shared" si="1406"/>
        <v>0</v>
      </c>
      <c r="M214" s="133">
        <f t="shared" si="1406"/>
        <v>0</v>
      </c>
      <c r="N214" s="133">
        <f t="shared" si="1406"/>
        <v>0</v>
      </c>
      <c r="O214" s="133">
        <f t="shared" si="1406"/>
        <v>10019.49</v>
      </c>
      <c r="P214" s="133">
        <f t="shared" si="1406"/>
        <v>10019.49</v>
      </c>
      <c r="Q214" s="133">
        <f t="shared" si="1406"/>
        <v>0</v>
      </c>
      <c r="R214" s="133">
        <f t="shared" si="1406"/>
        <v>5882.99</v>
      </c>
      <c r="S214" s="133">
        <f t="shared" si="1406"/>
        <v>0</v>
      </c>
      <c r="T214" s="133">
        <f t="shared" si="1406"/>
        <v>0</v>
      </c>
      <c r="U214" s="133">
        <f t="shared" si="1406"/>
        <v>9.0949470177292824E-12</v>
      </c>
    </row>
    <row r="215" spans="1:21" x14ac:dyDescent="0.2">
      <c r="A215" s="224" t="s">
        <v>303</v>
      </c>
      <c r="B215" s="222" t="str">
        <f>VLOOKUP($A215,'Orçamento Sintético'!$A:$H,4,0)</f>
        <v>Porta de giro em alumínio (PA), com veneziana, acabamento anodizado na cor branca</v>
      </c>
      <c r="C215" s="126">
        <f>ROUND(C216/$U$1572,4)</f>
        <v>1.6000000000000001E-3</v>
      </c>
      <c r="D215" s="126"/>
      <c r="E215" s="126"/>
      <c r="F215" s="126"/>
      <c r="G215" s="126"/>
      <c r="H215" s="126"/>
      <c r="I215" s="126"/>
      <c r="J215" s="126"/>
      <c r="K215" s="126"/>
      <c r="L215" s="126"/>
      <c r="M215" s="126"/>
      <c r="N215" s="126"/>
      <c r="O215" s="126">
        <v>0.5</v>
      </c>
      <c r="P215" s="126">
        <v>0.5</v>
      </c>
      <c r="Q215" s="126"/>
      <c r="R215" s="126"/>
      <c r="S215" s="126"/>
      <c r="T215" s="126"/>
      <c r="U215" s="126">
        <f t="shared" ref="U215" si="1407">ROUND(U216/$C216,4)</f>
        <v>0</v>
      </c>
    </row>
    <row r="216" spans="1:21" s="90" customFormat="1" x14ac:dyDescent="0.2">
      <c r="A216" s="224"/>
      <c r="B216" s="223"/>
      <c r="C216" s="127">
        <f>VLOOKUP($A215,'Orçamento Sintético'!$A:$H,8,0)</f>
        <v>20038.98</v>
      </c>
      <c r="D216" s="127">
        <f>ROUND($C216*D215,2)</f>
        <v>0</v>
      </c>
      <c r="E216" s="127">
        <f>ROUND($C216*E215,2)</f>
        <v>0</v>
      </c>
      <c r="F216" s="127">
        <f>ROUND($C216*F215,2)</f>
        <v>0</v>
      </c>
      <c r="G216" s="127">
        <f t="shared" ref="G216" si="1408">ROUND($C216*G215,2)</f>
        <v>0</v>
      </c>
      <c r="H216" s="127">
        <f t="shared" ref="H216" si="1409">ROUND($C216*H215,2)</f>
        <v>0</v>
      </c>
      <c r="I216" s="127">
        <f t="shared" ref="I216" si="1410">ROUND($C216*I215,2)</f>
        <v>0</v>
      </c>
      <c r="J216" s="127">
        <f t="shared" ref="J216" si="1411">ROUND($C216*J215,2)</f>
        <v>0</v>
      </c>
      <c r="K216" s="127">
        <f t="shared" ref="K216" si="1412">ROUND($C216*K215,2)</f>
        <v>0</v>
      </c>
      <c r="L216" s="127">
        <f t="shared" ref="L216" si="1413">ROUND($C216*L215,2)</f>
        <v>0</v>
      </c>
      <c r="M216" s="127">
        <f t="shared" ref="M216" si="1414">ROUND($C216*M215,2)</f>
        <v>0</v>
      </c>
      <c r="N216" s="127">
        <f t="shared" ref="N216" si="1415">ROUND($C216*N215,2)</f>
        <v>0</v>
      </c>
      <c r="O216" s="127">
        <f t="shared" ref="O216" si="1416">ROUND($C216*O215,2)</f>
        <v>10019.49</v>
      </c>
      <c r="P216" s="127">
        <f t="shared" ref="P216" si="1417">ROUND($C216*P215,2)</f>
        <v>10019.49</v>
      </c>
      <c r="Q216" s="127">
        <f t="shared" ref="Q216" si="1418">ROUND($C216*Q215,2)</f>
        <v>0</v>
      </c>
      <c r="R216" s="127">
        <f t="shared" ref="R216" si="1419">ROUND($C216*R215,2)</f>
        <v>0</v>
      </c>
      <c r="S216" s="127">
        <f t="shared" ref="S216" si="1420">ROUND($C216*S215,2)</f>
        <v>0</v>
      </c>
      <c r="T216" s="127">
        <f t="shared" ref="T216" si="1421">ROUND($C216*T215,2)</f>
        <v>0</v>
      </c>
      <c r="U216" s="127">
        <f>$C216-SUM(D216:T216)</f>
        <v>0</v>
      </c>
    </row>
    <row r="217" spans="1:21" x14ac:dyDescent="0.2">
      <c r="A217" s="224" t="s">
        <v>306</v>
      </c>
      <c r="B217" s="222" t="str">
        <f>VLOOKUP($A217,'Orçamento Sintético'!$A:$H,4,0)</f>
        <v>Esquadria de correr em alumínio, (EA) para vidro liso comum 6mm, acabamento anodizado na cor preta, incluindo ferragens</v>
      </c>
      <c r="C217" s="126">
        <f>ROUND(C218/$U$1572,4)</f>
        <v>9.4999999999999998E-3</v>
      </c>
      <c r="D217" s="126"/>
      <c r="E217" s="126"/>
      <c r="F217" s="126"/>
      <c r="G217" s="126">
        <v>0.5</v>
      </c>
      <c r="H217" s="126">
        <v>0.5</v>
      </c>
      <c r="I217" s="126"/>
      <c r="J217" s="126"/>
      <c r="K217" s="126"/>
      <c r="L217" s="126"/>
      <c r="M217" s="126"/>
      <c r="N217" s="126"/>
      <c r="O217" s="126"/>
      <c r="P217" s="126"/>
      <c r="Q217" s="126"/>
      <c r="R217" s="126"/>
      <c r="S217" s="126"/>
      <c r="T217" s="126"/>
      <c r="U217" s="126">
        <f t="shared" ref="U217" si="1422">ROUND(U218/$C218,4)</f>
        <v>0</v>
      </c>
    </row>
    <row r="218" spans="1:21" s="90" customFormat="1" x14ac:dyDescent="0.2">
      <c r="A218" s="224"/>
      <c r="B218" s="223"/>
      <c r="C218" s="127">
        <f>VLOOKUP($A217,'Orçamento Sintético'!$A:$H,8,0)</f>
        <v>118689.34</v>
      </c>
      <c r="D218" s="127">
        <f>ROUND($C218*D217,2)</f>
        <v>0</v>
      </c>
      <c r="E218" s="127">
        <f>ROUND($C218*E217,2)</f>
        <v>0</v>
      </c>
      <c r="F218" s="127">
        <f>ROUND($C218*F217,2)</f>
        <v>0</v>
      </c>
      <c r="G218" s="127">
        <f t="shared" ref="G218" si="1423">ROUND($C218*G217,2)</f>
        <v>59344.67</v>
      </c>
      <c r="H218" s="127">
        <f t="shared" ref="H218" si="1424">ROUND($C218*H217,2)</f>
        <v>59344.67</v>
      </c>
      <c r="I218" s="127">
        <f t="shared" ref="I218" si="1425">ROUND($C218*I217,2)</f>
        <v>0</v>
      </c>
      <c r="J218" s="127">
        <f t="shared" ref="J218" si="1426">ROUND($C218*J217,2)</f>
        <v>0</v>
      </c>
      <c r="K218" s="127">
        <f t="shared" ref="K218" si="1427">ROUND($C218*K217,2)</f>
        <v>0</v>
      </c>
      <c r="L218" s="127">
        <f t="shared" ref="L218" si="1428">ROUND($C218*L217,2)</f>
        <v>0</v>
      </c>
      <c r="M218" s="127">
        <f t="shared" ref="M218" si="1429">ROUND($C218*M217,2)</f>
        <v>0</v>
      </c>
      <c r="N218" s="127">
        <f t="shared" ref="N218" si="1430">ROUND($C218*N217,2)</f>
        <v>0</v>
      </c>
      <c r="O218" s="127">
        <f t="shared" ref="O218" si="1431">ROUND($C218*O217,2)</f>
        <v>0</v>
      </c>
      <c r="P218" s="127">
        <f t="shared" ref="P218" si="1432">ROUND($C218*P217,2)</f>
        <v>0</v>
      </c>
      <c r="Q218" s="127">
        <f t="shared" ref="Q218" si="1433">ROUND($C218*Q217,2)</f>
        <v>0</v>
      </c>
      <c r="R218" s="127">
        <f t="shared" ref="R218" si="1434">ROUND($C218*R217,2)</f>
        <v>0</v>
      </c>
      <c r="S218" s="127">
        <f t="shared" ref="S218" si="1435">ROUND($C218*S217,2)</f>
        <v>0</v>
      </c>
      <c r="T218" s="127">
        <f t="shared" ref="T218" si="1436">ROUND($C218*T217,2)</f>
        <v>0</v>
      </c>
      <c r="U218" s="127">
        <f>$C218-SUM(D218:T218)</f>
        <v>0</v>
      </c>
    </row>
    <row r="219" spans="1:21" x14ac:dyDescent="0.2">
      <c r="A219" s="224" t="s">
        <v>309</v>
      </c>
      <c r="B219" s="222" t="str">
        <f>VLOOKUP($A219,'Orçamento Sintético'!$A:$H,4,0)</f>
        <v>Esquadria basculante em alumínio, (EA) para vidro liso comum 6mm, acabamento anodizado na cor preta, incluindo ferragens</v>
      </c>
      <c r="C219" s="126">
        <f>ROUND(C220/$U$1572,4)</f>
        <v>4.0000000000000002E-4</v>
      </c>
      <c r="D219" s="126"/>
      <c r="E219" s="126"/>
      <c r="F219" s="126"/>
      <c r="G219" s="126"/>
      <c r="H219" s="126">
        <v>0.5</v>
      </c>
      <c r="I219" s="126">
        <v>0.5</v>
      </c>
      <c r="J219" s="126"/>
      <c r="K219" s="126"/>
      <c r="L219" s="126"/>
      <c r="M219" s="126"/>
      <c r="N219" s="126"/>
      <c r="O219" s="126"/>
      <c r="P219" s="126"/>
      <c r="Q219" s="126"/>
      <c r="R219" s="126"/>
      <c r="S219" s="126"/>
      <c r="T219" s="126"/>
      <c r="U219" s="126">
        <f t="shared" ref="U219" si="1437">ROUND(U220/$C220,4)</f>
        <v>0</v>
      </c>
    </row>
    <row r="220" spans="1:21" s="90" customFormat="1" x14ac:dyDescent="0.2">
      <c r="A220" s="224"/>
      <c r="B220" s="223"/>
      <c r="C220" s="127">
        <f>VLOOKUP($A219,'Orçamento Sintético'!$A:$H,8,0)</f>
        <v>5395.11</v>
      </c>
      <c r="D220" s="127">
        <f>ROUND($C220*D219,2)</f>
        <v>0</v>
      </c>
      <c r="E220" s="127">
        <f>ROUND($C220*E219,2)</f>
        <v>0</v>
      </c>
      <c r="F220" s="127">
        <f>ROUND($C220*F219,2)</f>
        <v>0</v>
      </c>
      <c r="G220" s="127">
        <f t="shared" ref="G220" si="1438">ROUND($C220*G219,2)</f>
        <v>0</v>
      </c>
      <c r="H220" s="127">
        <f t="shared" ref="H220" si="1439">ROUND($C220*H219,2)</f>
        <v>2697.56</v>
      </c>
      <c r="I220" s="127">
        <f t="shared" ref="I220" si="1440">ROUND($C220*I219,2)</f>
        <v>2697.56</v>
      </c>
      <c r="J220" s="127">
        <f t="shared" ref="J220" si="1441">ROUND($C220*J219,2)</f>
        <v>0</v>
      </c>
      <c r="K220" s="127">
        <f t="shared" ref="K220" si="1442">ROUND($C220*K219,2)</f>
        <v>0</v>
      </c>
      <c r="L220" s="127">
        <f t="shared" ref="L220" si="1443">ROUND($C220*L219,2)</f>
        <v>0</v>
      </c>
      <c r="M220" s="127">
        <f t="shared" ref="M220" si="1444">ROUND($C220*M219,2)</f>
        <v>0</v>
      </c>
      <c r="N220" s="127">
        <f t="shared" ref="N220" si="1445">ROUND($C220*N219,2)</f>
        <v>0</v>
      </c>
      <c r="O220" s="127">
        <f t="shared" ref="O220" si="1446">ROUND($C220*O219,2)</f>
        <v>0</v>
      </c>
      <c r="P220" s="127">
        <f t="shared" ref="P220" si="1447">ROUND($C220*P219,2)</f>
        <v>0</v>
      </c>
      <c r="Q220" s="127">
        <f t="shared" ref="Q220" si="1448">ROUND($C220*Q219,2)</f>
        <v>0</v>
      </c>
      <c r="R220" s="127">
        <f t="shared" ref="R220" si="1449">ROUND($C220*R219,2)</f>
        <v>0</v>
      </c>
      <c r="S220" s="127">
        <f t="shared" ref="S220" si="1450">ROUND($C220*S219,2)</f>
        <v>0</v>
      </c>
      <c r="T220" s="127">
        <f t="shared" ref="T220" si="1451">ROUND($C220*T219,2)</f>
        <v>0</v>
      </c>
      <c r="U220" s="127">
        <f>$C220-SUM(D220:T220)</f>
        <v>-1.0000000000218279E-2</v>
      </c>
    </row>
    <row r="221" spans="1:21" x14ac:dyDescent="0.2">
      <c r="A221" s="224" t="s">
        <v>312</v>
      </c>
      <c r="B221" s="222" t="str">
        <f>VLOOKUP($A221,'Orçamento Sintético'!$A:$H,4,0)</f>
        <v>Esquadria fixa em veneziana de alumínio (EA), acabamento anodizado na cor preta, incluindo ferragens</v>
      </c>
      <c r="C221" s="126">
        <f>ROUND(C222/$U$1572,4)</f>
        <v>6.9999999999999999E-4</v>
      </c>
      <c r="D221" s="126"/>
      <c r="E221" s="126"/>
      <c r="F221" s="126"/>
      <c r="G221" s="126"/>
      <c r="H221" s="126"/>
      <c r="I221" s="126"/>
      <c r="J221" s="126">
        <v>0.5</v>
      </c>
      <c r="K221" s="126">
        <v>0.5</v>
      </c>
      <c r="L221" s="126"/>
      <c r="M221" s="126"/>
      <c r="N221" s="126"/>
      <c r="O221" s="126"/>
      <c r="P221" s="126"/>
      <c r="Q221" s="126"/>
      <c r="R221" s="126"/>
      <c r="S221" s="126"/>
      <c r="T221" s="126"/>
      <c r="U221" s="126">
        <f t="shared" ref="U221" si="1452">ROUND(U222/$C222,4)</f>
        <v>0</v>
      </c>
    </row>
    <row r="222" spans="1:21" s="90" customFormat="1" x14ac:dyDescent="0.2">
      <c r="A222" s="224"/>
      <c r="B222" s="223"/>
      <c r="C222" s="127">
        <f>VLOOKUP($A221,'Orçamento Sintético'!$A:$H,8,0)</f>
        <v>8878.56</v>
      </c>
      <c r="D222" s="127">
        <f>ROUND($C222*D221,2)</f>
        <v>0</v>
      </c>
      <c r="E222" s="127">
        <f>ROUND($C222*E221,2)</f>
        <v>0</v>
      </c>
      <c r="F222" s="127">
        <f>ROUND($C222*F221,2)</f>
        <v>0</v>
      </c>
      <c r="G222" s="127">
        <f t="shared" ref="G222" si="1453">ROUND($C222*G221,2)</f>
        <v>0</v>
      </c>
      <c r="H222" s="127">
        <f t="shared" ref="H222" si="1454">ROUND($C222*H221,2)</f>
        <v>0</v>
      </c>
      <c r="I222" s="127">
        <f t="shared" ref="I222" si="1455">ROUND($C222*I221,2)</f>
        <v>0</v>
      </c>
      <c r="J222" s="127">
        <f t="shared" ref="J222" si="1456">ROUND($C222*J221,2)</f>
        <v>4439.28</v>
      </c>
      <c r="K222" s="127">
        <f t="shared" ref="K222" si="1457">ROUND($C222*K221,2)</f>
        <v>4439.28</v>
      </c>
      <c r="L222" s="127">
        <f t="shared" ref="L222" si="1458">ROUND($C222*L221,2)</f>
        <v>0</v>
      </c>
      <c r="M222" s="127">
        <f t="shared" ref="M222" si="1459">ROUND($C222*M221,2)</f>
        <v>0</v>
      </c>
      <c r="N222" s="127">
        <f t="shared" ref="N222" si="1460">ROUND($C222*N221,2)</f>
        <v>0</v>
      </c>
      <c r="O222" s="127">
        <f t="shared" ref="O222" si="1461">ROUND($C222*O221,2)</f>
        <v>0</v>
      </c>
      <c r="P222" s="127">
        <f t="shared" ref="P222" si="1462">ROUND($C222*P221,2)</f>
        <v>0</v>
      </c>
      <c r="Q222" s="127">
        <f t="shared" ref="Q222" si="1463">ROUND($C222*Q221,2)</f>
        <v>0</v>
      </c>
      <c r="R222" s="127">
        <f t="shared" ref="R222" si="1464">ROUND($C222*R221,2)</f>
        <v>0</v>
      </c>
      <c r="S222" s="127">
        <f t="shared" ref="S222" si="1465">ROUND($C222*S221,2)</f>
        <v>0</v>
      </c>
      <c r="T222" s="127">
        <f t="shared" ref="T222" si="1466">ROUND($C222*T221,2)</f>
        <v>0</v>
      </c>
      <c r="U222" s="127">
        <f>$C222-SUM(D222:T222)</f>
        <v>0</v>
      </c>
    </row>
    <row r="223" spans="1:21" x14ac:dyDescent="0.2">
      <c r="A223" s="224" t="s">
        <v>315</v>
      </c>
      <c r="B223" s="222" t="str">
        <f>VLOOKUP($A223,'Orçamento Sintético'!$A:$H,4,0)</f>
        <v>Esquadria fixa com veneziana tipo "chicana" em alumínio (EA) e tela de proteção, acabamento anodizado na cor preta, incluindo ferragens</v>
      </c>
      <c r="C223" s="126">
        <f>ROUND(C224/$U$1572,4)</f>
        <v>2.0000000000000001E-4</v>
      </c>
      <c r="D223" s="126"/>
      <c r="E223" s="126"/>
      <c r="F223" s="126"/>
      <c r="G223" s="126"/>
      <c r="H223" s="126"/>
      <c r="I223" s="126"/>
      <c r="J223" s="126"/>
      <c r="K223" s="126"/>
      <c r="L223" s="126"/>
      <c r="M223" s="126"/>
      <c r="N223" s="126"/>
      <c r="O223" s="126"/>
      <c r="P223" s="126"/>
      <c r="Q223" s="126"/>
      <c r="R223" s="126">
        <v>1</v>
      </c>
      <c r="S223" s="126"/>
      <c r="T223" s="126"/>
      <c r="U223" s="126">
        <f t="shared" ref="U223" si="1467">ROUND(U224/$C224,4)</f>
        <v>0</v>
      </c>
    </row>
    <row r="224" spans="1:21" s="90" customFormat="1" x14ac:dyDescent="0.2">
      <c r="A224" s="224"/>
      <c r="B224" s="223"/>
      <c r="C224" s="127">
        <f>VLOOKUP($A223,'Orçamento Sintético'!$A:$H,8,0)</f>
        <v>1926.76</v>
      </c>
      <c r="D224" s="127">
        <f>ROUND($C224*D223,2)</f>
        <v>0</v>
      </c>
      <c r="E224" s="127">
        <f>ROUND($C224*E223,2)</f>
        <v>0</v>
      </c>
      <c r="F224" s="127">
        <f>ROUND($C224*F223,2)</f>
        <v>0</v>
      </c>
      <c r="G224" s="127">
        <f t="shared" ref="G224" si="1468">ROUND($C224*G223,2)</f>
        <v>0</v>
      </c>
      <c r="H224" s="127">
        <f t="shared" ref="H224" si="1469">ROUND($C224*H223,2)</f>
        <v>0</v>
      </c>
      <c r="I224" s="127">
        <f t="shared" ref="I224" si="1470">ROUND($C224*I223,2)</f>
        <v>0</v>
      </c>
      <c r="J224" s="127">
        <f t="shared" ref="J224" si="1471">ROUND($C224*J223,2)</f>
        <v>0</v>
      </c>
      <c r="K224" s="127">
        <f t="shared" ref="K224" si="1472">ROUND($C224*K223,2)</f>
        <v>0</v>
      </c>
      <c r="L224" s="127">
        <f t="shared" ref="L224" si="1473">ROUND($C224*L223,2)</f>
        <v>0</v>
      </c>
      <c r="M224" s="127">
        <f t="shared" ref="M224" si="1474">ROUND($C224*M223,2)</f>
        <v>0</v>
      </c>
      <c r="N224" s="127">
        <f t="shared" ref="N224" si="1475">ROUND($C224*N223,2)</f>
        <v>0</v>
      </c>
      <c r="O224" s="127">
        <f t="shared" ref="O224" si="1476">ROUND($C224*O223,2)</f>
        <v>0</v>
      </c>
      <c r="P224" s="127">
        <f t="shared" ref="P224" si="1477">ROUND($C224*P223,2)</f>
        <v>0</v>
      </c>
      <c r="Q224" s="127">
        <f t="shared" ref="Q224" si="1478">ROUND($C224*Q223,2)</f>
        <v>0</v>
      </c>
      <c r="R224" s="127">
        <f t="shared" ref="R224" si="1479">ROUND($C224*R223,2)</f>
        <v>1926.76</v>
      </c>
      <c r="S224" s="127">
        <f t="shared" ref="S224" si="1480">ROUND($C224*S223,2)</f>
        <v>0</v>
      </c>
      <c r="T224" s="127">
        <f t="shared" ref="T224" si="1481">ROUND($C224*T223,2)</f>
        <v>0</v>
      </c>
      <c r="U224" s="127">
        <f>$C224-SUM(D224:T224)</f>
        <v>0</v>
      </c>
    </row>
    <row r="225" spans="1:21" x14ac:dyDescent="0.2">
      <c r="A225" s="224" t="s">
        <v>318</v>
      </c>
      <c r="B225" s="222" t="str">
        <f>VLOOKUP($A225,'Orçamento Sintético'!$A:$H,4,0)</f>
        <v>Esquadria em pele de vidro (EPV) de alumínio para vidro laminado, acabamento anodizado na cor preta, incluindo ferragens e instalação. Linha Cittá Due. Fab. Alcoa</v>
      </c>
      <c r="C225" s="126">
        <f>ROUND(C226/$U$1572,4)</f>
        <v>5.8599999999999999E-2</v>
      </c>
      <c r="D225" s="126"/>
      <c r="E225" s="126"/>
      <c r="F225" s="126">
        <v>0.3</v>
      </c>
      <c r="G225" s="126">
        <v>0.2</v>
      </c>
      <c r="H225" s="126">
        <v>0.3</v>
      </c>
      <c r="I225" s="126">
        <v>0.2</v>
      </c>
      <c r="J225" s="126"/>
      <c r="K225" s="126"/>
      <c r="L225" s="126"/>
      <c r="M225" s="126"/>
      <c r="N225" s="126"/>
      <c r="O225" s="126"/>
      <c r="P225" s="126"/>
      <c r="Q225" s="126"/>
      <c r="R225" s="126"/>
      <c r="S225" s="126"/>
      <c r="T225" s="126"/>
      <c r="U225" s="126">
        <f t="shared" ref="U225" si="1482">ROUND(U226/$C226,4)</f>
        <v>0</v>
      </c>
    </row>
    <row r="226" spans="1:21" s="90" customFormat="1" x14ac:dyDescent="0.2">
      <c r="A226" s="224"/>
      <c r="B226" s="223"/>
      <c r="C226" s="127">
        <f>VLOOKUP($A225,'Orçamento Sintético'!$A:$H,8,0)</f>
        <v>731848.81</v>
      </c>
      <c r="D226" s="127">
        <f>ROUND($C226*D225,2)</f>
        <v>0</v>
      </c>
      <c r="E226" s="127">
        <f>ROUND($C226*E225,2)</f>
        <v>0</v>
      </c>
      <c r="F226" s="127">
        <f>ROUND($C226*F225,2)</f>
        <v>219554.64</v>
      </c>
      <c r="G226" s="127">
        <f t="shared" ref="G226" si="1483">ROUND($C226*G225,2)</f>
        <v>146369.76</v>
      </c>
      <c r="H226" s="127">
        <f t="shared" ref="H226" si="1484">ROUND($C226*H225,2)</f>
        <v>219554.64</v>
      </c>
      <c r="I226" s="127">
        <f t="shared" ref="I226" si="1485">ROUND($C226*I225,2)</f>
        <v>146369.76</v>
      </c>
      <c r="J226" s="127">
        <f t="shared" ref="J226" si="1486">ROUND($C226*J225,2)</f>
        <v>0</v>
      </c>
      <c r="K226" s="127">
        <f t="shared" ref="K226" si="1487">ROUND($C226*K225,2)</f>
        <v>0</v>
      </c>
      <c r="L226" s="127">
        <f t="shared" ref="L226" si="1488">ROUND($C226*L225,2)</f>
        <v>0</v>
      </c>
      <c r="M226" s="127">
        <f t="shared" ref="M226" si="1489">ROUND($C226*M225,2)</f>
        <v>0</v>
      </c>
      <c r="N226" s="127">
        <f t="shared" ref="N226" si="1490">ROUND($C226*N225,2)</f>
        <v>0</v>
      </c>
      <c r="O226" s="127">
        <f t="shared" ref="O226" si="1491">ROUND($C226*O225,2)</f>
        <v>0</v>
      </c>
      <c r="P226" s="127">
        <f t="shared" ref="P226" si="1492">ROUND($C226*P225,2)</f>
        <v>0</v>
      </c>
      <c r="Q226" s="127">
        <f t="shared" ref="Q226" si="1493">ROUND($C226*Q225,2)</f>
        <v>0</v>
      </c>
      <c r="R226" s="127">
        <f t="shared" ref="R226" si="1494">ROUND($C226*R225,2)</f>
        <v>0</v>
      </c>
      <c r="S226" s="127">
        <f t="shared" ref="S226" si="1495">ROUND($C226*S225,2)</f>
        <v>0</v>
      </c>
      <c r="T226" s="127">
        <f t="shared" ref="T226" si="1496">ROUND($C226*T225,2)</f>
        <v>0</v>
      </c>
      <c r="U226" s="127">
        <f>$C226-SUM(D226:T226)</f>
        <v>1.0000000009313226E-2</v>
      </c>
    </row>
    <row r="227" spans="1:21" x14ac:dyDescent="0.2">
      <c r="A227" s="224" t="s">
        <v>321</v>
      </c>
      <c r="B227" s="222" t="str">
        <f>VLOOKUP($A227,'Orçamento Sintético'!$A:$H,4,0)</f>
        <v>Esquadria alçapão (AL) em alumínio anodizado liso, acabamento em pintura eletrostática na cor branca ou preta</v>
      </c>
      <c r="C227" s="126">
        <f>ROUND(C228/$U$1572,4)</f>
        <v>1E-4</v>
      </c>
      <c r="D227" s="126"/>
      <c r="E227" s="126"/>
      <c r="F227" s="126"/>
      <c r="G227" s="126"/>
      <c r="H227" s="126"/>
      <c r="I227" s="126"/>
      <c r="J227" s="126"/>
      <c r="K227" s="126"/>
      <c r="L227" s="126"/>
      <c r="M227" s="126"/>
      <c r="N227" s="126"/>
      <c r="O227" s="126"/>
      <c r="P227" s="126"/>
      <c r="Q227" s="126"/>
      <c r="R227" s="126">
        <v>1</v>
      </c>
      <c r="S227" s="126"/>
      <c r="T227" s="126"/>
      <c r="U227" s="126">
        <f t="shared" ref="U227" si="1497">ROUND(U228/$C228,4)</f>
        <v>0</v>
      </c>
    </row>
    <row r="228" spans="1:21" s="90" customFormat="1" x14ac:dyDescent="0.2">
      <c r="A228" s="224"/>
      <c r="B228" s="223"/>
      <c r="C228" s="127">
        <f>VLOOKUP($A227,'Orçamento Sintético'!$A:$H,8,0)</f>
        <v>1749.25</v>
      </c>
      <c r="D228" s="127">
        <f>ROUND($C228*D227,2)</f>
        <v>0</v>
      </c>
      <c r="E228" s="127">
        <f>ROUND($C228*E227,2)</f>
        <v>0</v>
      </c>
      <c r="F228" s="127">
        <f>ROUND($C228*F227,2)</f>
        <v>0</v>
      </c>
      <c r="G228" s="127">
        <f t="shared" ref="G228" si="1498">ROUND($C228*G227,2)</f>
        <v>0</v>
      </c>
      <c r="H228" s="127">
        <f t="shared" ref="H228" si="1499">ROUND($C228*H227,2)</f>
        <v>0</v>
      </c>
      <c r="I228" s="127">
        <f t="shared" ref="I228" si="1500">ROUND($C228*I227,2)</f>
        <v>0</v>
      </c>
      <c r="J228" s="127">
        <f t="shared" ref="J228" si="1501">ROUND($C228*J227,2)</f>
        <v>0</v>
      </c>
      <c r="K228" s="127">
        <f t="shared" ref="K228" si="1502">ROUND($C228*K227,2)</f>
        <v>0</v>
      </c>
      <c r="L228" s="127">
        <f t="shared" ref="L228" si="1503">ROUND($C228*L227,2)</f>
        <v>0</v>
      </c>
      <c r="M228" s="127">
        <f t="shared" ref="M228" si="1504">ROUND($C228*M227,2)</f>
        <v>0</v>
      </c>
      <c r="N228" s="127">
        <f t="shared" ref="N228" si="1505">ROUND($C228*N227,2)</f>
        <v>0</v>
      </c>
      <c r="O228" s="127">
        <f t="shared" ref="O228" si="1506">ROUND($C228*O227,2)</f>
        <v>0</v>
      </c>
      <c r="P228" s="127">
        <f t="shared" ref="P228" si="1507">ROUND($C228*P227,2)</f>
        <v>0</v>
      </c>
      <c r="Q228" s="127">
        <f t="shared" ref="Q228" si="1508">ROUND($C228*Q227,2)</f>
        <v>0</v>
      </c>
      <c r="R228" s="127">
        <f t="shared" ref="R228" si="1509">ROUND($C228*R227,2)</f>
        <v>1749.25</v>
      </c>
      <c r="S228" s="127">
        <f t="shared" ref="S228" si="1510">ROUND($C228*S227,2)</f>
        <v>0</v>
      </c>
      <c r="T228" s="127">
        <f t="shared" ref="T228" si="1511">ROUND($C228*T227,2)</f>
        <v>0</v>
      </c>
      <c r="U228" s="127">
        <f>$C228-SUM(D228:T228)</f>
        <v>0</v>
      </c>
    </row>
    <row r="229" spans="1:21" x14ac:dyDescent="0.2">
      <c r="A229" s="224" t="s">
        <v>324</v>
      </c>
      <c r="B229" s="222" t="str">
        <f>VLOOKUP($A229,'Orçamento Sintético'!$A:$H,4,0)</f>
        <v>Cópia da Sinapi (91341) - Alçapão em alumínio, com dupla vedação, DM 0,60x0,60m, na cor preta, ref. GDA-3071, fab. Vesuvio</v>
      </c>
      <c r="C229" s="126">
        <f>ROUND(C230/$U$1572,4)</f>
        <v>2.0000000000000001E-4</v>
      </c>
      <c r="D229" s="126"/>
      <c r="E229" s="126"/>
      <c r="F229" s="126"/>
      <c r="G229" s="126"/>
      <c r="H229" s="126"/>
      <c r="I229" s="126"/>
      <c r="J229" s="126"/>
      <c r="K229" s="126"/>
      <c r="L229" s="126"/>
      <c r="M229" s="126"/>
      <c r="N229" s="126"/>
      <c r="O229" s="126"/>
      <c r="P229" s="126"/>
      <c r="Q229" s="126"/>
      <c r="R229" s="126">
        <v>1</v>
      </c>
      <c r="S229" s="126"/>
      <c r="T229" s="126"/>
      <c r="U229" s="126">
        <f t="shared" ref="U229" si="1512">ROUND(U230/$C230,4)</f>
        <v>0</v>
      </c>
    </row>
    <row r="230" spans="1:21" s="90" customFormat="1" x14ac:dyDescent="0.2">
      <c r="A230" s="224"/>
      <c r="B230" s="223"/>
      <c r="C230" s="127">
        <f>VLOOKUP($A229,'Orçamento Sintético'!$A:$H,8,0)</f>
        <v>2206.98</v>
      </c>
      <c r="D230" s="127">
        <f>ROUND($C230*D229,2)</f>
        <v>0</v>
      </c>
      <c r="E230" s="127">
        <f>ROUND($C230*E229,2)</f>
        <v>0</v>
      </c>
      <c r="F230" s="127">
        <f>ROUND($C230*F229,2)</f>
        <v>0</v>
      </c>
      <c r="G230" s="127">
        <f t="shared" ref="G230" si="1513">ROUND($C230*G229,2)</f>
        <v>0</v>
      </c>
      <c r="H230" s="127">
        <f t="shared" ref="H230" si="1514">ROUND($C230*H229,2)</f>
        <v>0</v>
      </c>
      <c r="I230" s="127">
        <f t="shared" ref="I230" si="1515">ROUND($C230*I229,2)</f>
        <v>0</v>
      </c>
      <c r="J230" s="127">
        <f t="shared" ref="J230" si="1516">ROUND($C230*J229,2)</f>
        <v>0</v>
      </c>
      <c r="K230" s="127">
        <f t="shared" ref="K230" si="1517">ROUND($C230*K229,2)</f>
        <v>0</v>
      </c>
      <c r="L230" s="127">
        <f t="shared" ref="L230" si="1518">ROUND($C230*L229,2)</f>
        <v>0</v>
      </c>
      <c r="M230" s="127">
        <f t="shared" ref="M230" si="1519">ROUND($C230*M229,2)</f>
        <v>0</v>
      </c>
      <c r="N230" s="127">
        <f t="shared" ref="N230" si="1520">ROUND($C230*N229,2)</f>
        <v>0</v>
      </c>
      <c r="O230" s="127">
        <f t="shared" ref="O230" si="1521">ROUND($C230*O229,2)</f>
        <v>0</v>
      </c>
      <c r="P230" s="127">
        <f t="shared" ref="P230" si="1522">ROUND($C230*P229,2)</f>
        <v>0</v>
      </c>
      <c r="Q230" s="127">
        <f t="shared" ref="Q230" si="1523">ROUND($C230*Q229,2)</f>
        <v>0</v>
      </c>
      <c r="R230" s="127">
        <f t="shared" ref="R230" si="1524">ROUND($C230*R229,2)</f>
        <v>2206.98</v>
      </c>
      <c r="S230" s="127">
        <f t="shared" ref="S230" si="1525">ROUND($C230*S229,2)</f>
        <v>0</v>
      </c>
      <c r="T230" s="127">
        <f t="shared" ref="T230" si="1526">ROUND($C230*T229,2)</f>
        <v>0</v>
      </c>
      <c r="U230" s="127">
        <f>$C230-SUM(D230:T230)</f>
        <v>0</v>
      </c>
    </row>
    <row r="231" spans="1:21" x14ac:dyDescent="0.2">
      <c r="A231" s="225" t="s">
        <v>327</v>
      </c>
      <c r="B231" s="226" t="str">
        <f>VLOOKUP($A231,'Orçamento Sintético'!$A:$H,4,0)</f>
        <v>Esquadria de vidro</v>
      </c>
      <c r="C231" s="130">
        <f>ROUND(C232/$U$1572,4)</f>
        <v>2.2000000000000001E-3</v>
      </c>
      <c r="D231" s="131">
        <f t="shared" ref="D231" si="1527">ROUND(D232/$C232,4)</f>
        <v>0</v>
      </c>
      <c r="E231" s="131">
        <f t="shared" ref="E231" si="1528">ROUND(E232/$C232,4)</f>
        <v>0</v>
      </c>
      <c r="F231" s="131">
        <f t="shared" ref="F231" si="1529">ROUND(F232/$C232,4)</f>
        <v>0</v>
      </c>
      <c r="G231" s="131">
        <f t="shared" ref="G231" si="1530">ROUND(G232/$C232,4)</f>
        <v>0</v>
      </c>
      <c r="H231" s="131">
        <f t="shared" ref="H231" si="1531">ROUND(H232/$C232,4)</f>
        <v>0</v>
      </c>
      <c r="I231" s="131">
        <f t="shared" ref="I231" si="1532">ROUND(I232/$C232,4)</f>
        <v>0.74519999999999997</v>
      </c>
      <c r="J231" s="131">
        <f t="shared" ref="J231" si="1533">ROUND(J232/$C232,4)</f>
        <v>0</v>
      </c>
      <c r="K231" s="131">
        <f t="shared" ref="K231" si="1534">ROUND(K232/$C232,4)</f>
        <v>0</v>
      </c>
      <c r="L231" s="131">
        <f t="shared" ref="L231" si="1535">ROUND(L232/$C232,4)</f>
        <v>0</v>
      </c>
      <c r="M231" s="131">
        <f t="shared" ref="M231" si="1536">ROUND(M232/$C232,4)</f>
        <v>0</v>
      </c>
      <c r="N231" s="131">
        <f t="shared" ref="N231" si="1537">ROUND(N232/$C232,4)</f>
        <v>0</v>
      </c>
      <c r="O231" s="131">
        <f t="shared" ref="O231" si="1538">ROUND(O232/$C232,4)</f>
        <v>0</v>
      </c>
      <c r="P231" s="131">
        <f t="shared" ref="P231" si="1539">ROUND(P232/$C232,4)</f>
        <v>0</v>
      </c>
      <c r="Q231" s="131">
        <f t="shared" ref="Q231" si="1540">ROUND(Q232/$C232,4)</f>
        <v>0.12740000000000001</v>
      </c>
      <c r="R231" s="131">
        <f t="shared" ref="R231" si="1541">ROUND(R232/$C232,4)</f>
        <v>0.12740000000000001</v>
      </c>
      <c r="S231" s="131">
        <f t="shared" ref="S231" si="1542">ROUND(S232/$C232,4)</f>
        <v>0</v>
      </c>
      <c r="T231" s="131">
        <f t="shared" ref="T231" si="1543">ROUND(T232/$C232,4)</f>
        <v>0</v>
      </c>
      <c r="U231" s="131">
        <f t="shared" ref="U231" si="1544">ROUND(U232/$C232,4)</f>
        <v>0</v>
      </c>
    </row>
    <row r="232" spans="1:21" s="90" customFormat="1" x14ac:dyDescent="0.2">
      <c r="A232" s="225"/>
      <c r="B232" s="226"/>
      <c r="C232" s="132">
        <f>VLOOKUP($A231,'Orçamento Sintético'!$A:$H,8,0)</f>
        <v>28093.64</v>
      </c>
      <c r="D232" s="133">
        <f>D234+D236</f>
        <v>0</v>
      </c>
      <c r="E232" s="133">
        <f t="shared" ref="E232:U232" si="1545">E234+E236</f>
        <v>0</v>
      </c>
      <c r="F232" s="133">
        <f t="shared" si="1545"/>
        <v>0</v>
      </c>
      <c r="G232" s="133">
        <f t="shared" si="1545"/>
        <v>0</v>
      </c>
      <c r="H232" s="133">
        <f t="shared" si="1545"/>
        <v>0</v>
      </c>
      <c r="I232" s="133">
        <f t="shared" si="1545"/>
        <v>20934.599999999999</v>
      </c>
      <c r="J232" s="133">
        <f t="shared" si="1545"/>
        <v>0</v>
      </c>
      <c r="K232" s="133">
        <f t="shared" si="1545"/>
        <v>0</v>
      </c>
      <c r="L232" s="133">
        <f t="shared" si="1545"/>
        <v>0</v>
      </c>
      <c r="M232" s="133">
        <f t="shared" si="1545"/>
        <v>0</v>
      </c>
      <c r="N232" s="133">
        <f t="shared" si="1545"/>
        <v>0</v>
      </c>
      <c r="O232" s="133">
        <f t="shared" si="1545"/>
        <v>0</v>
      </c>
      <c r="P232" s="133">
        <f t="shared" si="1545"/>
        <v>0</v>
      </c>
      <c r="Q232" s="133">
        <f t="shared" si="1545"/>
        <v>3579.52</v>
      </c>
      <c r="R232" s="133">
        <f t="shared" si="1545"/>
        <v>3579.52</v>
      </c>
      <c r="S232" s="133">
        <f t="shared" si="1545"/>
        <v>0</v>
      </c>
      <c r="T232" s="133">
        <f t="shared" si="1545"/>
        <v>0</v>
      </c>
      <c r="U232" s="133">
        <f t="shared" si="1545"/>
        <v>0</v>
      </c>
    </row>
    <row r="233" spans="1:21" x14ac:dyDescent="0.2">
      <c r="A233" s="224" t="s">
        <v>329</v>
      </c>
      <c r="B233" s="222" t="str">
        <f>VLOOKUP($A233,'Orçamento Sintético'!$A:$H,4,0)</f>
        <v>Esquadria (EVT1) com porta automática, DM 1,60x2,50m, bi-dobrável, em vidro temperado incolor e=10 mm, incluindo ferragens e instalação</v>
      </c>
      <c r="C233" s="126">
        <f>ROUND(C234/$U$1572,4)</f>
        <v>5.9999999999999995E-4</v>
      </c>
      <c r="D233" s="126"/>
      <c r="E233" s="126"/>
      <c r="F233" s="126"/>
      <c r="G233" s="126"/>
      <c r="H233" s="126"/>
      <c r="I233" s="126"/>
      <c r="J233" s="126"/>
      <c r="K233" s="126"/>
      <c r="L233" s="126"/>
      <c r="M233" s="126"/>
      <c r="N233" s="126"/>
      <c r="O233" s="126"/>
      <c r="P233" s="126"/>
      <c r="Q233" s="126">
        <v>0.5</v>
      </c>
      <c r="R233" s="126">
        <v>0.5</v>
      </c>
      <c r="S233" s="126"/>
      <c r="T233" s="126"/>
      <c r="U233" s="126">
        <f t="shared" ref="U233" si="1546">ROUND(U234/$C234,4)</f>
        <v>0</v>
      </c>
    </row>
    <row r="234" spans="1:21" s="90" customFormat="1" x14ac:dyDescent="0.2">
      <c r="A234" s="224"/>
      <c r="B234" s="223"/>
      <c r="C234" s="127">
        <f>VLOOKUP($A233,'Orçamento Sintético'!$A:$H,8,0)</f>
        <v>7159.04</v>
      </c>
      <c r="D234" s="127">
        <f>ROUND($C234*D233,2)</f>
        <v>0</v>
      </c>
      <c r="E234" s="127">
        <f>ROUND($C234*E233,2)</f>
        <v>0</v>
      </c>
      <c r="F234" s="127">
        <f>ROUND($C234*F233,2)</f>
        <v>0</v>
      </c>
      <c r="G234" s="127">
        <f t="shared" ref="G234" si="1547">ROUND($C234*G233,2)</f>
        <v>0</v>
      </c>
      <c r="H234" s="127">
        <f t="shared" ref="H234" si="1548">ROUND($C234*H233,2)</f>
        <v>0</v>
      </c>
      <c r="I234" s="127">
        <f t="shared" ref="I234" si="1549">ROUND($C234*I233,2)</f>
        <v>0</v>
      </c>
      <c r="J234" s="127">
        <f t="shared" ref="J234" si="1550">ROUND($C234*J233,2)</f>
        <v>0</v>
      </c>
      <c r="K234" s="127">
        <f t="shared" ref="K234" si="1551">ROUND($C234*K233,2)</f>
        <v>0</v>
      </c>
      <c r="L234" s="127">
        <f t="shared" ref="L234" si="1552">ROUND($C234*L233,2)</f>
        <v>0</v>
      </c>
      <c r="M234" s="127">
        <f t="shared" ref="M234" si="1553">ROUND($C234*M233,2)</f>
        <v>0</v>
      </c>
      <c r="N234" s="127">
        <f t="shared" ref="N234" si="1554">ROUND($C234*N233,2)</f>
        <v>0</v>
      </c>
      <c r="O234" s="127">
        <f t="shared" ref="O234" si="1555">ROUND($C234*O233,2)</f>
        <v>0</v>
      </c>
      <c r="P234" s="127">
        <f t="shared" ref="P234" si="1556">ROUND($C234*P233,2)</f>
        <v>0</v>
      </c>
      <c r="Q234" s="127">
        <f t="shared" ref="Q234" si="1557">ROUND($C234*Q233,2)</f>
        <v>3579.52</v>
      </c>
      <c r="R234" s="127">
        <f t="shared" ref="R234" si="1558">ROUND($C234*R233,2)</f>
        <v>3579.52</v>
      </c>
      <c r="S234" s="127">
        <f t="shared" ref="S234" si="1559">ROUND($C234*S233,2)</f>
        <v>0</v>
      </c>
      <c r="T234" s="127">
        <f t="shared" ref="T234" si="1560">ROUND($C234*T233,2)</f>
        <v>0</v>
      </c>
      <c r="U234" s="127">
        <f>$C234-SUM(D234:T234)</f>
        <v>0</v>
      </c>
    </row>
    <row r="235" spans="1:21" ht="14.25" customHeight="1" x14ac:dyDescent="0.2">
      <c r="A235" s="224" t="s">
        <v>332</v>
      </c>
      <c r="B235" s="222" t="str">
        <f>VLOOKUP($A235,'Orçamento Sintético'!$A:$H,4,0)</f>
        <v>Esquadria (EVT2) com porta automática, DM 4,70x2,10m, de correr (duas folhas) e fixa (duas folhas) + bandeira de 1,00m, em vidro temperado cor prata e=10 mm, incluindo ferragens e instalação</v>
      </c>
      <c r="C235" s="126">
        <f>ROUND(C236/$U$1572,4)</f>
        <v>1.6999999999999999E-3</v>
      </c>
      <c r="D235" s="126"/>
      <c r="E235" s="126"/>
      <c r="F235" s="126"/>
      <c r="G235" s="126"/>
      <c r="H235" s="126"/>
      <c r="I235" s="126">
        <v>1</v>
      </c>
      <c r="J235" s="126"/>
      <c r="K235" s="126"/>
      <c r="L235" s="126"/>
      <c r="M235" s="126"/>
      <c r="N235" s="126"/>
      <c r="O235" s="126"/>
      <c r="P235" s="126"/>
      <c r="Q235" s="126"/>
      <c r="R235" s="126"/>
      <c r="S235" s="126"/>
      <c r="T235" s="126"/>
      <c r="U235" s="126">
        <f t="shared" ref="U235" si="1561">ROUND(U236/$C236,4)</f>
        <v>0</v>
      </c>
    </row>
    <row r="236" spans="1:21" s="90" customFormat="1" x14ac:dyDescent="0.2">
      <c r="A236" s="224"/>
      <c r="B236" s="223"/>
      <c r="C236" s="127">
        <f>VLOOKUP($A235,'Orçamento Sintético'!$A:$H,8,0)</f>
        <v>20934.599999999999</v>
      </c>
      <c r="D236" s="127">
        <f>ROUND($C236*D235,2)</f>
        <v>0</v>
      </c>
      <c r="E236" s="127">
        <f>ROUND($C236*E235,2)</f>
        <v>0</v>
      </c>
      <c r="F236" s="127">
        <f>ROUND($C236*F235,2)</f>
        <v>0</v>
      </c>
      <c r="G236" s="127">
        <f t="shared" ref="G236" si="1562">ROUND($C236*G235,2)</f>
        <v>0</v>
      </c>
      <c r="H236" s="127">
        <f t="shared" ref="H236" si="1563">ROUND($C236*H235,2)</f>
        <v>0</v>
      </c>
      <c r="I236" s="127">
        <f t="shared" ref="I236" si="1564">ROUND($C236*I235,2)</f>
        <v>20934.599999999999</v>
      </c>
      <c r="J236" s="127">
        <f t="shared" ref="J236" si="1565">ROUND($C236*J235,2)</f>
        <v>0</v>
      </c>
      <c r="K236" s="127">
        <f t="shared" ref="K236" si="1566">ROUND($C236*K235,2)</f>
        <v>0</v>
      </c>
      <c r="L236" s="127">
        <f t="shared" ref="L236" si="1567">ROUND($C236*L235,2)</f>
        <v>0</v>
      </c>
      <c r="M236" s="127">
        <f t="shared" ref="M236" si="1568">ROUND($C236*M235,2)</f>
        <v>0</v>
      </c>
      <c r="N236" s="127">
        <f t="shared" ref="N236" si="1569">ROUND($C236*N235,2)</f>
        <v>0</v>
      </c>
      <c r="O236" s="127">
        <f t="shared" ref="O236" si="1570">ROUND($C236*O235,2)</f>
        <v>0</v>
      </c>
      <c r="P236" s="127">
        <f t="shared" ref="P236" si="1571">ROUND($C236*P235,2)</f>
        <v>0</v>
      </c>
      <c r="Q236" s="127">
        <f t="shared" ref="Q236" si="1572">ROUND($C236*Q235,2)</f>
        <v>0</v>
      </c>
      <c r="R236" s="127">
        <f t="shared" ref="R236" si="1573">ROUND($C236*R235,2)</f>
        <v>0</v>
      </c>
      <c r="S236" s="127">
        <f t="shared" ref="S236" si="1574">ROUND($C236*S235,2)</f>
        <v>0</v>
      </c>
      <c r="T236" s="127">
        <f t="shared" ref="T236" si="1575">ROUND($C236*T235,2)</f>
        <v>0</v>
      </c>
      <c r="U236" s="127">
        <f>$C236-SUM(D236:T236)</f>
        <v>0</v>
      </c>
    </row>
    <row r="237" spans="1:21" x14ac:dyDescent="0.2">
      <c r="A237" s="225" t="s">
        <v>335</v>
      </c>
      <c r="B237" s="226" t="str">
        <f>VLOOKUP($A237,'Orçamento Sintético'!$A:$H,4,0)</f>
        <v>Vidros e Plásticos</v>
      </c>
      <c r="C237" s="130">
        <f>ROUND(C238/$U$1572,4)</f>
        <v>1.7999999999999999E-2</v>
      </c>
      <c r="D237" s="131">
        <f t="shared" ref="D237" si="1576">ROUND(D238/$C238,4)</f>
        <v>0</v>
      </c>
      <c r="E237" s="131">
        <f t="shared" ref="E237" si="1577">ROUND(E238/$C238,4)</f>
        <v>0</v>
      </c>
      <c r="F237" s="131">
        <f t="shared" ref="F237" si="1578">ROUND(F238/$C238,4)</f>
        <v>0</v>
      </c>
      <c r="G237" s="131">
        <f t="shared" ref="G237" si="1579">ROUND(G238/$C238,4)</f>
        <v>0.16070000000000001</v>
      </c>
      <c r="H237" s="131">
        <f t="shared" ref="H237" si="1580">ROUND(H238/$C238,4)</f>
        <v>0.30680000000000002</v>
      </c>
      <c r="I237" s="131">
        <f t="shared" ref="I237" si="1581">ROUND(I238/$C238,4)</f>
        <v>0.46739999999999998</v>
      </c>
      <c r="J237" s="131">
        <f t="shared" ref="J237" si="1582">ROUND(J238/$C238,4)</f>
        <v>0</v>
      </c>
      <c r="K237" s="131">
        <f t="shared" ref="K237" si="1583">ROUND(K238/$C238,4)</f>
        <v>0</v>
      </c>
      <c r="L237" s="131">
        <f t="shared" ref="L237" si="1584">ROUND(L238/$C238,4)</f>
        <v>0</v>
      </c>
      <c r="M237" s="131">
        <f t="shared" ref="M237" si="1585">ROUND(M238/$C238,4)</f>
        <v>0</v>
      </c>
      <c r="N237" s="131">
        <f t="shared" ref="N237" si="1586">ROUND(N238/$C238,4)</f>
        <v>0</v>
      </c>
      <c r="O237" s="131">
        <f t="shared" ref="O237" si="1587">ROUND(O238/$C238,4)</f>
        <v>0</v>
      </c>
      <c r="P237" s="131">
        <f t="shared" ref="P237" si="1588">ROUND(P238/$C238,4)</f>
        <v>1.4200000000000001E-2</v>
      </c>
      <c r="Q237" s="131">
        <f t="shared" ref="Q237" si="1589">ROUND(Q238/$C238,4)</f>
        <v>1.4200000000000001E-2</v>
      </c>
      <c r="R237" s="131">
        <f t="shared" ref="R237" si="1590">ROUND(R238/$C238,4)</f>
        <v>0</v>
      </c>
      <c r="S237" s="131">
        <f t="shared" ref="S237" si="1591">ROUND(S238/$C238,4)</f>
        <v>1.83E-2</v>
      </c>
      <c r="T237" s="131">
        <f t="shared" ref="T237" si="1592">ROUND(T238/$C238,4)</f>
        <v>1.83E-2</v>
      </c>
      <c r="U237" s="131">
        <f t="shared" ref="U237" si="1593">ROUND(U238/$C238,4)</f>
        <v>0</v>
      </c>
    </row>
    <row r="238" spans="1:21" s="90" customFormat="1" x14ac:dyDescent="0.2">
      <c r="A238" s="225"/>
      <c r="B238" s="226"/>
      <c r="C238" s="132">
        <f>VLOOKUP($A237,'Orçamento Sintético'!$A:$H,8,0)</f>
        <v>225203.59000000003</v>
      </c>
      <c r="D238" s="133">
        <f>D240+D242+D244+D246</f>
        <v>0</v>
      </c>
      <c r="E238" s="133">
        <f t="shared" ref="E238:U238" si="1594">E240+E242+E244+E246</f>
        <v>0</v>
      </c>
      <c r="F238" s="133">
        <f t="shared" si="1594"/>
        <v>0</v>
      </c>
      <c r="G238" s="133">
        <f t="shared" si="1594"/>
        <v>36184.43</v>
      </c>
      <c r="H238" s="133">
        <f t="shared" si="1594"/>
        <v>69082.100000000006</v>
      </c>
      <c r="I238" s="133">
        <f t="shared" si="1594"/>
        <v>105266.54</v>
      </c>
      <c r="J238" s="133">
        <f t="shared" si="1594"/>
        <v>0</v>
      </c>
      <c r="K238" s="133">
        <f t="shared" si="1594"/>
        <v>0</v>
      </c>
      <c r="L238" s="133">
        <f t="shared" si="1594"/>
        <v>0</v>
      </c>
      <c r="M238" s="133">
        <f t="shared" si="1594"/>
        <v>0</v>
      </c>
      <c r="N238" s="133">
        <f t="shared" si="1594"/>
        <v>0</v>
      </c>
      <c r="O238" s="133">
        <f t="shared" si="1594"/>
        <v>0</v>
      </c>
      <c r="P238" s="133">
        <f t="shared" si="1594"/>
        <v>3207.38</v>
      </c>
      <c r="Q238" s="133">
        <f t="shared" si="1594"/>
        <v>3207.38</v>
      </c>
      <c r="R238" s="133">
        <f t="shared" si="1594"/>
        <v>0</v>
      </c>
      <c r="S238" s="133">
        <f t="shared" si="1594"/>
        <v>4127.88</v>
      </c>
      <c r="T238" s="133">
        <f t="shared" si="1594"/>
        <v>4127.88</v>
      </c>
      <c r="U238" s="133">
        <f t="shared" si="1594"/>
        <v>0</v>
      </c>
    </row>
    <row r="239" spans="1:21" x14ac:dyDescent="0.2">
      <c r="A239" s="224" t="s">
        <v>337</v>
      </c>
      <c r="B239" s="222" t="str">
        <f>VLOOKUP($A239,'Orçamento Sintético'!$A:$H,4,0)</f>
        <v>INSTALAÇÃO DE VIDRO LISO FUME, E = 6 MM, EM ESQUADRIA DE ALUMÍNIO OU PVC, FIXADO COM BAGUETE. AF_01/2021_P</v>
      </c>
      <c r="C239" s="126">
        <f>ROUND(C240/$U$1572,4)</f>
        <v>5.0000000000000001E-4</v>
      </c>
      <c r="D239" s="126"/>
      <c r="E239" s="126"/>
      <c r="F239" s="126"/>
      <c r="G239" s="126"/>
      <c r="H239" s="126"/>
      <c r="I239" s="126"/>
      <c r="J239" s="126"/>
      <c r="K239" s="126"/>
      <c r="L239" s="126"/>
      <c r="M239" s="126"/>
      <c r="N239" s="126"/>
      <c r="O239" s="126"/>
      <c r="P239" s="126">
        <v>0.5</v>
      </c>
      <c r="Q239" s="126">
        <v>0.5</v>
      </c>
      <c r="R239" s="126"/>
      <c r="S239" s="126"/>
      <c r="T239" s="126"/>
      <c r="U239" s="126">
        <f t="shared" ref="U239" si="1595">ROUND(U240/$C240,4)</f>
        <v>0</v>
      </c>
    </row>
    <row r="240" spans="1:21" s="90" customFormat="1" x14ac:dyDescent="0.2">
      <c r="A240" s="224"/>
      <c r="B240" s="223"/>
      <c r="C240" s="127">
        <f>VLOOKUP($A239,'Orçamento Sintético'!$A:$H,8,0)</f>
        <v>6414.76</v>
      </c>
      <c r="D240" s="127">
        <f>ROUND($C240*D239,2)</f>
        <v>0</v>
      </c>
      <c r="E240" s="127">
        <f>ROUND($C240*E239,2)</f>
        <v>0</v>
      </c>
      <c r="F240" s="127">
        <f>ROUND($C240*F239,2)</f>
        <v>0</v>
      </c>
      <c r="G240" s="127">
        <f t="shared" ref="G240" si="1596">ROUND($C240*G239,2)</f>
        <v>0</v>
      </c>
      <c r="H240" s="127">
        <f t="shared" ref="H240" si="1597">ROUND($C240*H239,2)</f>
        <v>0</v>
      </c>
      <c r="I240" s="127">
        <f t="shared" ref="I240" si="1598">ROUND($C240*I239,2)</f>
        <v>0</v>
      </c>
      <c r="J240" s="127">
        <f t="shared" ref="J240" si="1599">ROUND($C240*J239,2)</f>
        <v>0</v>
      </c>
      <c r="K240" s="127">
        <f t="shared" ref="K240" si="1600">ROUND($C240*K239,2)</f>
        <v>0</v>
      </c>
      <c r="L240" s="127">
        <f t="shared" ref="L240" si="1601">ROUND($C240*L239,2)</f>
        <v>0</v>
      </c>
      <c r="M240" s="127">
        <f t="shared" ref="M240" si="1602">ROUND($C240*M239,2)</f>
        <v>0</v>
      </c>
      <c r="N240" s="127">
        <f t="shared" ref="N240" si="1603">ROUND($C240*N239,2)</f>
        <v>0</v>
      </c>
      <c r="O240" s="127">
        <f t="shared" ref="O240" si="1604">ROUND($C240*O239,2)</f>
        <v>0</v>
      </c>
      <c r="P240" s="127">
        <f t="shared" ref="P240" si="1605">ROUND($C240*P239,2)</f>
        <v>3207.38</v>
      </c>
      <c r="Q240" s="127">
        <f t="shared" ref="Q240" si="1606">ROUND($C240*Q239,2)</f>
        <v>3207.38</v>
      </c>
      <c r="R240" s="127">
        <f t="shared" ref="R240" si="1607">ROUND($C240*R239,2)</f>
        <v>0</v>
      </c>
      <c r="S240" s="127">
        <f t="shared" ref="S240" si="1608">ROUND($C240*S239,2)</f>
        <v>0</v>
      </c>
      <c r="T240" s="127">
        <f t="shared" ref="T240" si="1609">ROUND($C240*T239,2)</f>
        <v>0</v>
      </c>
      <c r="U240" s="127">
        <f>$C240-SUM(D240:T240)</f>
        <v>0</v>
      </c>
    </row>
    <row r="241" spans="1:21" x14ac:dyDescent="0.2">
      <c r="A241" s="224" t="s">
        <v>340</v>
      </c>
      <c r="B241" s="222" t="str">
        <f>VLOOKUP($A241,'Orçamento Sintético'!$A:$H,4,0)</f>
        <v>Cópia SINAPI (72120) - Vidro monolítico refletivo incolor, espessura 6mm, fator solar máximo 0,6 e transmissão luminosa mínima 0,5</v>
      </c>
      <c r="C241" s="126">
        <f>ROUND(C242/$U$1572,4)</f>
        <v>2.3999999999999998E-3</v>
      </c>
      <c r="D241" s="126"/>
      <c r="E241" s="126"/>
      <c r="F241" s="126"/>
      <c r="G241" s="126"/>
      <c r="H241" s="126">
        <v>0.5</v>
      </c>
      <c r="I241" s="126">
        <v>0.5</v>
      </c>
      <c r="J241" s="126"/>
      <c r="K241" s="126"/>
      <c r="L241" s="126"/>
      <c r="M241" s="126"/>
      <c r="N241" s="126"/>
      <c r="O241" s="126"/>
      <c r="P241" s="126"/>
      <c r="Q241" s="126"/>
      <c r="R241" s="126"/>
      <c r="S241" s="126"/>
      <c r="T241" s="126"/>
      <c r="U241" s="126">
        <f t="shared" ref="U241" si="1610">ROUND(U242/$C242,4)</f>
        <v>0</v>
      </c>
    </row>
    <row r="242" spans="1:21" s="90" customFormat="1" x14ac:dyDescent="0.2">
      <c r="A242" s="224"/>
      <c r="B242" s="223"/>
      <c r="C242" s="127">
        <f>VLOOKUP($A241,'Orçamento Sintético'!$A:$H,8,0)</f>
        <v>29610.9</v>
      </c>
      <c r="D242" s="127">
        <f>ROUND($C242*D241,2)</f>
        <v>0</v>
      </c>
      <c r="E242" s="127">
        <f>ROUND($C242*E241,2)</f>
        <v>0</v>
      </c>
      <c r="F242" s="127">
        <f>ROUND($C242*F241,2)</f>
        <v>0</v>
      </c>
      <c r="G242" s="127">
        <f t="shared" ref="G242" si="1611">ROUND($C242*G241,2)</f>
        <v>0</v>
      </c>
      <c r="H242" s="127">
        <f t="shared" ref="H242" si="1612">ROUND($C242*H241,2)</f>
        <v>14805.45</v>
      </c>
      <c r="I242" s="127">
        <f t="shared" ref="I242" si="1613">ROUND($C242*I241,2)</f>
        <v>14805.45</v>
      </c>
      <c r="J242" s="127">
        <f t="shared" ref="J242" si="1614">ROUND($C242*J241,2)</f>
        <v>0</v>
      </c>
      <c r="K242" s="127">
        <f t="shared" ref="K242" si="1615">ROUND($C242*K241,2)</f>
        <v>0</v>
      </c>
      <c r="L242" s="127">
        <f t="shared" ref="L242" si="1616">ROUND($C242*L241,2)</f>
        <v>0</v>
      </c>
      <c r="M242" s="127">
        <f t="shared" ref="M242" si="1617">ROUND($C242*M241,2)</f>
        <v>0</v>
      </c>
      <c r="N242" s="127">
        <f t="shared" ref="N242" si="1618">ROUND($C242*N241,2)</f>
        <v>0</v>
      </c>
      <c r="O242" s="127">
        <f t="shared" ref="O242" si="1619">ROUND($C242*O241,2)</f>
        <v>0</v>
      </c>
      <c r="P242" s="127">
        <f t="shared" ref="P242" si="1620">ROUND($C242*P241,2)</f>
        <v>0</v>
      </c>
      <c r="Q242" s="127">
        <f t="shared" ref="Q242" si="1621">ROUND($C242*Q241,2)</f>
        <v>0</v>
      </c>
      <c r="R242" s="127">
        <f t="shared" ref="R242" si="1622">ROUND($C242*R241,2)</f>
        <v>0</v>
      </c>
      <c r="S242" s="127">
        <f t="shared" ref="S242" si="1623">ROUND($C242*S241,2)</f>
        <v>0</v>
      </c>
      <c r="T242" s="127">
        <f t="shared" ref="T242" si="1624">ROUND($C242*T241,2)</f>
        <v>0</v>
      </c>
      <c r="U242" s="127">
        <f>$C242-SUM(D242:T242)</f>
        <v>0</v>
      </c>
    </row>
    <row r="243" spans="1:21" x14ac:dyDescent="0.2">
      <c r="A243" s="224" t="s">
        <v>343</v>
      </c>
      <c r="B243" s="222" t="str">
        <f>VLOOKUP($A243,'Orçamento Sintético'!$A:$H,4,0)</f>
        <v>Vidro laminado refletivo na cor prata, espessura final de 8mm (4+4mm), fator solar máximo de 0,3 e transmissão luminosa mínima de 0,15</v>
      </c>
      <c r="C243" s="126">
        <f>ROUND(C244/$U$1572,4)</f>
        <v>1.4500000000000001E-2</v>
      </c>
      <c r="D243" s="126"/>
      <c r="E243" s="126"/>
      <c r="F243" s="126"/>
      <c r="G243" s="126">
        <v>0.2</v>
      </c>
      <c r="H243" s="126">
        <v>0.3</v>
      </c>
      <c r="I243" s="126">
        <v>0.5</v>
      </c>
      <c r="J243" s="126"/>
      <c r="K243" s="126"/>
      <c r="L243" s="126"/>
      <c r="M243" s="126"/>
      <c r="N243" s="126"/>
      <c r="O243" s="126"/>
      <c r="P243" s="126"/>
      <c r="Q243" s="126"/>
      <c r="R243" s="126"/>
      <c r="S243" s="126"/>
      <c r="T243" s="126"/>
      <c r="U243" s="126">
        <f t="shared" ref="U243" si="1625">ROUND(U244/$C244,4)</f>
        <v>0</v>
      </c>
    </row>
    <row r="244" spans="1:21" s="90" customFormat="1" x14ac:dyDescent="0.2">
      <c r="A244" s="224"/>
      <c r="B244" s="223"/>
      <c r="C244" s="127">
        <f>VLOOKUP($A243,'Orçamento Sintético'!$A:$H,8,0)</f>
        <v>180922.17</v>
      </c>
      <c r="D244" s="127">
        <f>ROUND($C244*D243,2)</f>
        <v>0</v>
      </c>
      <c r="E244" s="127">
        <f>ROUND($C244*E243,2)</f>
        <v>0</v>
      </c>
      <c r="F244" s="127">
        <f>ROUND($C244*F243,2)</f>
        <v>0</v>
      </c>
      <c r="G244" s="127">
        <f t="shared" ref="G244" si="1626">ROUND($C244*G243,2)</f>
        <v>36184.43</v>
      </c>
      <c r="H244" s="127">
        <f t="shared" ref="H244" si="1627">ROUND($C244*H243,2)</f>
        <v>54276.65</v>
      </c>
      <c r="I244" s="127">
        <f t="shared" ref="I244" si="1628">ROUND($C244*I243,2)</f>
        <v>90461.09</v>
      </c>
      <c r="J244" s="127">
        <f t="shared" ref="J244" si="1629">ROUND($C244*J243,2)</f>
        <v>0</v>
      </c>
      <c r="K244" s="127">
        <f t="shared" ref="K244" si="1630">ROUND($C244*K243,2)</f>
        <v>0</v>
      </c>
      <c r="L244" s="127">
        <f t="shared" ref="L244" si="1631">ROUND($C244*L243,2)</f>
        <v>0</v>
      </c>
      <c r="M244" s="127">
        <f t="shared" ref="M244" si="1632">ROUND($C244*M243,2)</f>
        <v>0</v>
      </c>
      <c r="N244" s="127">
        <f t="shared" ref="N244" si="1633">ROUND($C244*N243,2)</f>
        <v>0</v>
      </c>
      <c r="O244" s="127">
        <f t="shared" ref="O244" si="1634">ROUND($C244*O243,2)</f>
        <v>0</v>
      </c>
      <c r="P244" s="127">
        <f t="shared" ref="P244" si="1635">ROUND($C244*P243,2)</f>
        <v>0</v>
      </c>
      <c r="Q244" s="127">
        <f t="shared" ref="Q244" si="1636">ROUND($C244*Q243,2)</f>
        <v>0</v>
      </c>
      <c r="R244" s="127">
        <f t="shared" ref="R244" si="1637">ROUND($C244*R243,2)</f>
        <v>0</v>
      </c>
      <c r="S244" s="127">
        <f t="shared" ref="S244" si="1638">ROUND($C244*S243,2)</f>
        <v>0</v>
      </c>
      <c r="T244" s="127">
        <f t="shared" ref="T244" si="1639">ROUND($C244*T243,2)</f>
        <v>0</v>
      </c>
      <c r="U244" s="127">
        <f>$C244-SUM(D244:T244)</f>
        <v>0</v>
      </c>
    </row>
    <row r="245" spans="1:21" x14ac:dyDescent="0.2">
      <c r="A245" s="224" t="s">
        <v>346</v>
      </c>
      <c r="B245" s="222" t="str">
        <f>VLOOKUP($A245,'Orçamento Sintético'!$A:$H,4,0)</f>
        <v>Copia da SINAPI (85005) - ESPELHO CRISTAL, ESPESSURA 4MM, COM PARAFUSOS DE FIXACAO, SEM MOLDURA</v>
      </c>
      <c r="C245" s="126">
        <f>ROUND(C246/$U$1572,4)</f>
        <v>6.9999999999999999E-4</v>
      </c>
      <c r="D245" s="126"/>
      <c r="E245" s="126"/>
      <c r="F245" s="126"/>
      <c r="G245" s="126"/>
      <c r="H245" s="126"/>
      <c r="I245" s="126"/>
      <c r="J245" s="126"/>
      <c r="K245" s="126"/>
      <c r="L245" s="126"/>
      <c r="M245" s="126"/>
      <c r="N245" s="126"/>
      <c r="O245" s="126"/>
      <c r="P245" s="126"/>
      <c r="Q245" s="126"/>
      <c r="R245" s="126"/>
      <c r="S245" s="126">
        <v>0.5</v>
      </c>
      <c r="T245" s="126">
        <v>0.5</v>
      </c>
      <c r="U245" s="126">
        <f t="shared" ref="U245" si="1640">ROUND(U246/$C246,4)</f>
        <v>0</v>
      </c>
    </row>
    <row r="246" spans="1:21" s="90" customFormat="1" x14ac:dyDescent="0.2">
      <c r="A246" s="224"/>
      <c r="B246" s="223"/>
      <c r="C246" s="127">
        <f>VLOOKUP($A245,'Orçamento Sintético'!$A:$H,8,0)</f>
        <v>8255.76</v>
      </c>
      <c r="D246" s="127">
        <f>ROUND($C246*D245,2)</f>
        <v>0</v>
      </c>
      <c r="E246" s="127">
        <f>ROUND($C246*E245,2)</f>
        <v>0</v>
      </c>
      <c r="F246" s="127">
        <f>ROUND($C246*F245,2)</f>
        <v>0</v>
      </c>
      <c r="G246" s="127">
        <f t="shared" ref="G246" si="1641">ROUND($C246*G245,2)</f>
        <v>0</v>
      </c>
      <c r="H246" s="127">
        <f t="shared" ref="H246" si="1642">ROUND($C246*H245,2)</f>
        <v>0</v>
      </c>
      <c r="I246" s="127">
        <f t="shared" ref="I246" si="1643">ROUND($C246*I245,2)</f>
        <v>0</v>
      </c>
      <c r="J246" s="127">
        <f t="shared" ref="J246" si="1644">ROUND($C246*J245,2)</f>
        <v>0</v>
      </c>
      <c r="K246" s="127">
        <f t="shared" ref="K246" si="1645">ROUND($C246*K245,2)</f>
        <v>0</v>
      </c>
      <c r="L246" s="127">
        <f t="shared" ref="L246" si="1646">ROUND($C246*L245,2)</f>
        <v>0</v>
      </c>
      <c r="M246" s="127">
        <f t="shared" ref="M246" si="1647">ROUND($C246*M245,2)</f>
        <v>0</v>
      </c>
      <c r="N246" s="127">
        <f t="shared" ref="N246" si="1648">ROUND($C246*N245,2)</f>
        <v>0</v>
      </c>
      <c r="O246" s="127">
        <f t="shared" ref="O246" si="1649">ROUND($C246*O245,2)</f>
        <v>0</v>
      </c>
      <c r="P246" s="127">
        <f t="shared" ref="P246" si="1650">ROUND($C246*P245,2)</f>
        <v>0</v>
      </c>
      <c r="Q246" s="127">
        <f t="shared" ref="Q246" si="1651">ROUND($C246*Q245,2)</f>
        <v>0</v>
      </c>
      <c r="R246" s="127">
        <f t="shared" ref="R246" si="1652">ROUND($C246*R245,2)</f>
        <v>0</v>
      </c>
      <c r="S246" s="127">
        <f t="shared" ref="S246" si="1653">ROUND($C246*S245,2)</f>
        <v>4127.88</v>
      </c>
      <c r="T246" s="127">
        <f t="shared" ref="T246" si="1654">ROUND($C246*T245,2)</f>
        <v>4127.88</v>
      </c>
      <c r="U246" s="127">
        <f>$C246-SUM(D246:T246)</f>
        <v>0</v>
      </c>
    </row>
    <row r="247" spans="1:21" x14ac:dyDescent="0.2">
      <c r="A247" s="225" t="s">
        <v>349</v>
      </c>
      <c r="B247" s="226" t="str">
        <f>VLOOKUP($A247,'Orçamento Sintético'!$A:$H,4,0)</f>
        <v>Cobertura e Fechamento Lateral</v>
      </c>
      <c r="C247" s="130">
        <f>ROUND(C248/$U$1572,4)</f>
        <v>1.9599999999999999E-2</v>
      </c>
      <c r="D247" s="131">
        <f t="shared" ref="D247" si="1655">ROUND(D248/$C248,4)</f>
        <v>0</v>
      </c>
      <c r="E247" s="131">
        <f t="shared" ref="E247" si="1656">ROUND(E248/$C248,4)</f>
        <v>4.1000000000000002E-2</v>
      </c>
      <c r="F247" s="131">
        <f t="shared" ref="F247" si="1657">ROUND(F248/$C248,4)</f>
        <v>0.45710000000000001</v>
      </c>
      <c r="G247" s="131">
        <f t="shared" ref="G247" si="1658">ROUND(G248/$C248,4)</f>
        <v>0.4325</v>
      </c>
      <c r="H247" s="131">
        <f t="shared" ref="H247" si="1659">ROUND(H248/$C248,4)</f>
        <v>0</v>
      </c>
      <c r="I247" s="131">
        <f t="shared" ref="I247" si="1660">ROUND(I248/$C248,4)</f>
        <v>6.9400000000000003E-2</v>
      </c>
      <c r="J247" s="131">
        <f t="shared" ref="J247" si="1661">ROUND(J248/$C248,4)</f>
        <v>0</v>
      </c>
      <c r="K247" s="131">
        <f t="shared" ref="K247" si="1662">ROUND(K248/$C248,4)</f>
        <v>0</v>
      </c>
      <c r="L247" s="131">
        <f t="shared" ref="L247" si="1663">ROUND(L248/$C248,4)</f>
        <v>0</v>
      </c>
      <c r="M247" s="131">
        <f t="shared" ref="M247" si="1664">ROUND(M248/$C248,4)</f>
        <v>0</v>
      </c>
      <c r="N247" s="131">
        <f t="shared" ref="N247" si="1665">ROUND(N248/$C248,4)</f>
        <v>0</v>
      </c>
      <c r="O247" s="131">
        <f t="shared" ref="O247" si="1666">ROUND(O248/$C248,4)</f>
        <v>0</v>
      </c>
      <c r="P247" s="131">
        <f t="shared" ref="P247" si="1667">ROUND(P248/$C248,4)</f>
        <v>0</v>
      </c>
      <c r="Q247" s="131">
        <f t="shared" ref="Q247" si="1668">ROUND(Q248/$C248,4)</f>
        <v>0</v>
      </c>
      <c r="R247" s="131">
        <f t="shared" ref="R247" si="1669">ROUND(R248/$C248,4)</f>
        <v>0</v>
      </c>
      <c r="S247" s="131">
        <f t="shared" ref="S247" si="1670">ROUND(S248/$C248,4)</f>
        <v>0</v>
      </c>
      <c r="T247" s="131">
        <f t="shared" ref="T247" si="1671">ROUND(T248/$C248,4)</f>
        <v>0</v>
      </c>
      <c r="U247" s="131">
        <f t="shared" ref="U247" si="1672">ROUND(U248/$C248,4)</f>
        <v>0</v>
      </c>
    </row>
    <row r="248" spans="1:21" s="90" customFormat="1" x14ac:dyDescent="0.2">
      <c r="A248" s="225"/>
      <c r="B248" s="226"/>
      <c r="C248" s="132">
        <f>VLOOKUP($A247,'Orçamento Sintético'!$A:$H,8,0)</f>
        <v>244320.47</v>
      </c>
      <c r="D248" s="133">
        <f>D250+D252+D254+D256</f>
        <v>0</v>
      </c>
      <c r="E248" s="133">
        <f t="shared" ref="E248:U248" si="1673">E250+E252+E254+E256</f>
        <v>10007.85</v>
      </c>
      <c r="F248" s="133">
        <f t="shared" si="1673"/>
        <v>111679.48</v>
      </c>
      <c r="G248" s="133">
        <f t="shared" si="1673"/>
        <v>105668.64</v>
      </c>
      <c r="H248" s="133">
        <f t="shared" si="1673"/>
        <v>0</v>
      </c>
      <c r="I248" s="133">
        <f t="shared" si="1673"/>
        <v>16964.5</v>
      </c>
      <c r="J248" s="133">
        <f t="shared" si="1673"/>
        <v>0</v>
      </c>
      <c r="K248" s="133">
        <f t="shared" si="1673"/>
        <v>0</v>
      </c>
      <c r="L248" s="133">
        <f t="shared" si="1673"/>
        <v>0</v>
      </c>
      <c r="M248" s="133">
        <f t="shared" si="1673"/>
        <v>0</v>
      </c>
      <c r="N248" s="133">
        <f t="shared" si="1673"/>
        <v>0</v>
      </c>
      <c r="O248" s="133">
        <f t="shared" si="1673"/>
        <v>0</v>
      </c>
      <c r="P248" s="133">
        <f t="shared" si="1673"/>
        <v>0</v>
      </c>
      <c r="Q248" s="133">
        <f t="shared" si="1673"/>
        <v>0</v>
      </c>
      <c r="R248" s="133">
        <f t="shared" si="1673"/>
        <v>0</v>
      </c>
      <c r="S248" s="133">
        <f t="shared" si="1673"/>
        <v>0</v>
      </c>
      <c r="T248" s="133">
        <f t="shared" si="1673"/>
        <v>0</v>
      </c>
      <c r="U248" s="133">
        <f t="shared" si="1673"/>
        <v>0</v>
      </c>
    </row>
    <row r="249" spans="1:21" x14ac:dyDescent="0.2">
      <c r="A249" s="224" t="s">
        <v>351</v>
      </c>
      <c r="B249" s="222" t="str">
        <f>VLOOKUP($A249,'Orçamento Sintético'!$A:$H,4,0)</f>
        <v>Copia da SINAPI (94216) - Telha termoacústica, tipo trapezoidal com núcleo isolante em PIR com espessura de 50mm, revestimento externo e interno de aço (0,50 / 0,43), pré printado na cor branca.</v>
      </c>
      <c r="C249" s="126">
        <f t="shared" ref="C249" si="1674">ROUND(C250/$U$1572,4)</f>
        <v>1.6899999999999998E-2</v>
      </c>
      <c r="D249" s="126"/>
      <c r="E249" s="126"/>
      <c r="F249" s="126">
        <v>0.5</v>
      </c>
      <c r="G249" s="126">
        <v>0.5</v>
      </c>
      <c r="H249" s="126"/>
      <c r="I249" s="126"/>
      <c r="J249" s="126"/>
      <c r="K249" s="126"/>
      <c r="L249" s="126"/>
      <c r="M249" s="126"/>
      <c r="N249" s="126"/>
      <c r="O249" s="126"/>
      <c r="P249" s="126"/>
      <c r="Q249" s="126"/>
      <c r="R249" s="126"/>
      <c r="S249" s="126"/>
      <c r="T249" s="126"/>
      <c r="U249" s="126">
        <f t="shared" ref="U249" si="1675">ROUND(U250/$C250,4)</f>
        <v>0</v>
      </c>
    </row>
    <row r="250" spans="1:21" s="90" customFormat="1" x14ac:dyDescent="0.2">
      <c r="A250" s="224"/>
      <c r="B250" s="223"/>
      <c r="C250" s="127">
        <f>VLOOKUP($A249,'Orçamento Sintético'!$A:$H,8,0)</f>
        <v>211337.28</v>
      </c>
      <c r="D250" s="127">
        <f>ROUND($C250*D249,2)</f>
        <v>0</v>
      </c>
      <c r="E250" s="127">
        <f>ROUND($C250*E249,2)</f>
        <v>0</v>
      </c>
      <c r="F250" s="127">
        <f>ROUND($C250*F249,2)</f>
        <v>105668.64</v>
      </c>
      <c r="G250" s="127">
        <f t="shared" ref="G250" si="1676">ROUND($C250*G249,2)</f>
        <v>105668.64</v>
      </c>
      <c r="H250" s="127">
        <f t="shared" ref="H250" si="1677">ROUND($C250*H249,2)</f>
        <v>0</v>
      </c>
      <c r="I250" s="127">
        <f t="shared" ref="I250" si="1678">ROUND($C250*I249,2)</f>
        <v>0</v>
      </c>
      <c r="J250" s="127">
        <f t="shared" ref="J250" si="1679">ROUND($C250*J249,2)</f>
        <v>0</v>
      </c>
      <c r="K250" s="127">
        <f t="shared" ref="K250" si="1680">ROUND($C250*K249,2)</f>
        <v>0</v>
      </c>
      <c r="L250" s="127">
        <f t="shared" ref="L250" si="1681">ROUND($C250*L249,2)</f>
        <v>0</v>
      </c>
      <c r="M250" s="127">
        <f t="shared" ref="M250" si="1682">ROUND($C250*M249,2)</f>
        <v>0</v>
      </c>
      <c r="N250" s="127">
        <f t="shared" ref="N250" si="1683">ROUND($C250*N249,2)</f>
        <v>0</v>
      </c>
      <c r="O250" s="127">
        <f t="shared" ref="O250" si="1684">ROUND($C250*O249,2)</f>
        <v>0</v>
      </c>
      <c r="P250" s="127">
        <f t="shared" ref="P250" si="1685">ROUND($C250*P249,2)</f>
        <v>0</v>
      </c>
      <c r="Q250" s="127">
        <f t="shared" ref="Q250" si="1686">ROUND($C250*Q249,2)</f>
        <v>0</v>
      </c>
      <c r="R250" s="127">
        <f t="shared" ref="R250" si="1687">ROUND($C250*R249,2)</f>
        <v>0</v>
      </c>
      <c r="S250" s="127">
        <f t="shared" ref="S250" si="1688">ROUND($C250*S249,2)</f>
        <v>0</v>
      </c>
      <c r="T250" s="127">
        <f t="shared" ref="T250" si="1689">ROUND($C250*T249,2)</f>
        <v>0</v>
      </c>
      <c r="U250" s="127">
        <f>$C250-SUM(D250:T250)</f>
        <v>0</v>
      </c>
    </row>
    <row r="251" spans="1:21" x14ac:dyDescent="0.2">
      <c r="A251" s="224" t="s">
        <v>354</v>
      </c>
      <c r="B251" s="222" t="str">
        <f>VLOOKUP($A251,'Orçamento Sintético'!$A:$H,4,0)</f>
        <v>VIGA METÁLICA EM PERFIL LAMINADO OU SOLDADO EM AÇO ESTRUTURAL, COM CONEXÕES SOLDADAS, INCLUSOS MÃO DE OBRA, TRANSPORTE E IÇAMENTO UTILIZANDO GUINDASTE - FORNECIMENTO E INSTALAÇÃO. AF_01/2020_P</v>
      </c>
      <c r="C251" s="126">
        <f t="shared" ref="C251" si="1690">ROUND(C252/$U$1572,4)</f>
        <v>8.0000000000000004E-4</v>
      </c>
      <c r="D251" s="126"/>
      <c r="E251" s="126">
        <v>1</v>
      </c>
      <c r="F251" s="126"/>
      <c r="G251" s="126"/>
      <c r="H251" s="126"/>
      <c r="I251" s="126"/>
      <c r="J251" s="126"/>
      <c r="K251" s="126"/>
      <c r="L251" s="126"/>
      <c r="M251" s="126"/>
      <c r="N251" s="126"/>
      <c r="O251" s="126"/>
      <c r="P251" s="126"/>
      <c r="Q251" s="126"/>
      <c r="R251" s="126"/>
      <c r="S251" s="126"/>
      <c r="T251" s="126"/>
      <c r="U251" s="126">
        <f t="shared" ref="U251" si="1691">ROUND(U252/$C252,4)</f>
        <v>0</v>
      </c>
    </row>
    <row r="252" spans="1:21" s="90" customFormat="1" x14ac:dyDescent="0.2">
      <c r="A252" s="224"/>
      <c r="B252" s="223"/>
      <c r="C252" s="127">
        <f>VLOOKUP($A251,'Orçamento Sintético'!$A:$H,8,0)</f>
        <v>10007.85</v>
      </c>
      <c r="D252" s="127">
        <f>ROUND($C252*D251,2)</f>
        <v>0</v>
      </c>
      <c r="E252" s="127">
        <f>ROUND($C252*E251,2)</f>
        <v>10007.85</v>
      </c>
      <c r="F252" s="127">
        <f>ROUND($C252*F251,2)</f>
        <v>0</v>
      </c>
      <c r="G252" s="127">
        <f t="shared" ref="G252" si="1692">ROUND($C252*G251,2)</f>
        <v>0</v>
      </c>
      <c r="H252" s="127">
        <f t="shared" ref="H252" si="1693">ROUND($C252*H251,2)</f>
        <v>0</v>
      </c>
      <c r="I252" s="127">
        <f t="shared" ref="I252" si="1694">ROUND($C252*I251,2)</f>
        <v>0</v>
      </c>
      <c r="J252" s="127">
        <f t="shared" ref="J252" si="1695">ROUND($C252*J251,2)</f>
        <v>0</v>
      </c>
      <c r="K252" s="127">
        <f t="shared" ref="K252" si="1696">ROUND($C252*K251,2)</f>
        <v>0</v>
      </c>
      <c r="L252" s="127">
        <f t="shared" ref="L252" si="1697">ROUND($C252*L251,2)</f>
        <v>0</v>
      </c>
      <c r="M252" s="127">
        <f t="shared" ref="M252" si="1698">ROUND($C252*M251,2)</f>
        <v>0</v>
      </c>
      <c r="N252" s="127">
        <f t="shared" ref="N252" si="1699">ROUND($C252*N251,2)</f>
        <v>0</v>
      </c>
      <c r="O252" s="127">
        <f t="shared" ref="O252" si="1700">ROUND($C252*O251,2)</f>
        <v>0</v>
      </c>
      <c r="P252" s="127">
        <f t="shared" ref="P252" si="1701">ROUND($C252*P251,2)</f>
        <v>0</v>
      </c>
      <c r="Q252" s="127">
        <f t="shared" ref="Q252" si="1702">ROUND($C252*Q251,2)</f>
        <v>0</v>
      </c>
      <c r="R252" s="127">
        <f t="shared" ref="R252" si="1703">ROUND($C252*R251,2)</f>
        <v>0</v>
      </c>
      <c r="S252" s="127">
        <f t="shared" ref="S252" si="1704">ROUND($C252*S251,2)</f>
        <v>0</v>
      </c>
      <c r="T252" s="127">
        <f t="shared" ref="T252" si="1705">ROUND($C252*T251,2)</f>
        <v>0</v>
      </c>
      <c r="U252" s="127">
        <f>$C252-SUM(D252:T252)</f>
        <v>0</v>
      </c>
    </row>
    <row r="253" spans="1:21" x14ac:dyDescent="0.2">
      <c r="A253" s="224" t="s">
        <v>357</v>
      </c>
      <c r="B253" s="222" t="str">
        <f>VLOOKUP($A253,'Orçamento Sintético'!$A:$H,4,0)</f>
        <v>ALVENARIA DE VEDAÇÃO DE BLOCOS CERÂMICOS MACIÇOS DE 5X10X20CM (ESPESSURA 10CM), INLCUSIVE CHAPISCO E MASSA ÚNICA, PARA EXECUÇÃO DE CALHAS PARA ÁGUAS PLUVIAIS</v>
      </c>
      <c r="C253" s="126">
        <f t="shared" ref="C253" si="1706">ROUND(C254/$U$1572,4)</f>
        <v>5.0000000000000001E-4</v>
      </c>
      <c r="D253" s="126"/>
      <c r="E253" s="126"/>
      <c r="F253" s="126">
        <v>1</v>
      </c>
      <c r="G253" s="126"/>
      <c r="H253" s="126"/>
      <c r="I253" s="126"/>
      <c r="J253" s="126"/>
      <c r="K253" s="126"/>
      <c r="L253" s="126"/>
      <c r="M253" s="126"/>
      <c r="N253" s="126"/>
      <c r="O253" s="126"/>
      <c r="P253" s="126"/>
      <c r="Q253" s="126"/>
      <c r="R253" s="126"/>
      <c r="S253" s="126"/>
      <c r="T253" s="126"/>
      <c r="U253" s="126">
        <f t="shared" ref="U253" si="1707">ROUND(U254/$C254,4)</f>
        <v>0</v>
      </c>
    </row>
    <row r="254" spans="1:21" s="90" customFormat="1" x14ac:dyDescent="0.2">
      <c r="A254" s="224"/>
      <c r="B254" s="223"/>
      <c r="C254" s="127">
        <f>VLOOKUP($A253,'Orçamento Sintético'!$A:$H,8,0)</f>
        <v>6010.84</v>
      </c>
      <c r="D254" s="127">
        <f>ROUND($C254*D253,2)</f>
        <v>0</v>
      </c>
      <c r="E254" s="127">
        <f>ROUND($C254*E253,2)</f>
        <v>0</v>
      </c>
      <c r="F254" s="127">
        <f>ROUND($C254*F253,2)</f>
        <v>6010.84</v>
      </c>
      <c r="G254" s="127">
        <f t="shared" ref="G254" si="1708">ROUND($C254*G253,2)</f>
        <v>0</v>
      </c>
      <c r="H254" s="127">
        <f t="shared" ref="H254" si="1709">ROUND($C254*H253,2)</f>
        <v>0</v>
      </c>
      <c r="I254" s="127">
        <f t="shared" ref="I254" si="1710">ROUND($C254*I253,2)</f>
        <v>0</v>
      </c>
      <c r="J254" s="127">
        <f t="shared" ref="J254" si="1711">ROUND($C254*J253,2)</f>
        <v>0</v>
      </c>
      <c r="K254" s="127">
        <f t="shared" ref="K254" si="1712">ROUND($C254*K253,2)</f>
        <v>0</v>
      </c>
      <c r="L254" s="127">
        <f t="shared" ref="L254" si="1713">ROUND($C254*L253,2)</f>
        <v>0</v>
      </c>
      <c r="M254" s="127">
        <f t="shared" ref="M254" si="1714">ROUND($C254*M253,2)</f>
        <v>0</v>
      </c>
      <c r="N254" s="127">
        <f t="shared" ref="N254" si="1715">ROUND($C254*N253,2)</f>
        <v>0</v>
      </c>
      <c r="O254" s="127">
        <f t="shared" ref="O254" si="1716">ROUND($C254*O253,2)</f>
        <v>0</v>
      </c>
      <c r="P254" s="127">
        <f t="shared" ref="P254" si="1717">ROUND($C254*P253,2)</f>
        <v>0</v>
      </c>
      <c r="Q254" s="127">
        <f t="shared" ref="Q254" si="1718">ROUND($C254*Q253,2)</f>
        <v>0</v>
      </c>
      <c r="R254" s="127">
        <f t="shared" ref="R254" si="1719">ROUND($C254*R253,2)</f>
        <v>0</v>
      </c>
      <c r="S254" s="127">
        <f t="shared" ref="S254" si="1720">ROUND($C254*S253,2)</f>
        <v>0</v>
      </c>
      <c r="T254" s="127">
        <f t="shared" ref="T254" si="1721">ROUND($C254*T253,2)</f>
        <v>0</v>
      </c>
      <c r="U254" s="127">
        <f>$C254-SUM(D254:T254)</f>
        <v>0</v>
      </c>
    </row>
    <row r="255" spans="1:21" x14ac:dyDescent="0.2">
      <c r="A255" s="224" t="s">
        <v>360</v>
      </c>
      <c r="B255" s="222" t="str">
        <f>VLOOKUP($A255,'Orçamento Sintético'!$A:$H,4,0)</f>
        <v>Cópia SINAPI (94231) - Rufo metálico em chapa de aço galvanizado # 24 desenvolvimento 50cm</v>
      </c>
      <c r="C255" s="126">
        <f t="shared" ref="C255" si="1722">ROUND(C256/$U$1572,4)</f>
        <v>1.4E-3</v>
      </c>
      <c r="D255" s="126"/>
      <c r="E255" s="126"/>
      <c r="F255" s="126"/>
      <c r="G255" s="126"/>
      <c r="H255" s="126"/>
      <c r="I255" s="126">
        <v>1</v>
      </c>
      <c r="J255" s="126"/>
      <c r="K255" s="126"/>
      <c r="L255" s="126"/>
      <c r="M255" s="126"/>
      <c r="N255" s="126"/>
      <c r="O255" s="126"/>
      <c r="P255" s="126"/>
      <c r="Q255" s="126"/>
      <c r="R255" s="126"/>
      <c r="S255" s="126"/>
      <c r="T255" s="126"/>
      <c r="U255" s="126">
        <f t="shared" ref="U255" si="1723">ROUND(U256/$C256,4)</f>
        <v>0</v>
      </c>
    </row>
    <row r="256" spans="1:21" s="90" customFormat="1" x14ac:dyDescent="0.2">
      <c r="A256" s="224"/>
      <c r="B256" s="223"/>
      <c r="C256" s="127">
        <f>VLOOKUP($A255,'Orçamento Sintético'!$A:$H,8,0)</f>
        <v>16964.5</v>
      </c>
      <c r="D256" s="127">
        <f>ROUND($C256*D255,2)</f>
        <v>0</v>
      </c>
      <c r="E256" s="127">
        <f>ROUND($C256*E255,2)</f>
        <v>0</v>
      </c>
      <c r="F256" s="127">
        <f>ROUND($C256*F255,2)</f>
        <v>0</v>
      </c>
      <c r="G256" s="127">
        <f t="shared" ref="G256" si="1724">ROUND($C256*G255,2)</f>
        <v>0</v>
      </c>
      <c r="H256" s="127">
        <f t="shared" ref="H256" si="1725">ROUND($C256*H255,2)</f>
        <v>0</v>
      </c>
      <c r="I256" s="127">
        <f t="shared" ref="I256" si="1726">ROUND($C256*I255,2)</f>
        <v>16964.5</v>
      </c>
      <c r="J256" s="127">
        <f t="shared" ref="J256" si="1727">ROUND($C256*J255,2)</f>
        <v>0</v>
      </c>
      <c r="K256" s="127">
        <f t="shared" ref="K256" si="1728">ROUND($C256*K255,2)</f>
        <v>0</v>
      </c>
      <c r="L256" s="127">
        <f t="shared" ref="L256" si="1729">ROUND($C256*L255,2)</f>
        <v>0</v>
      </c>
      <c r="M256" s="127">
        <f t="shared" ref="M256" si="1730">ROUND($C256*M255,2)</f>
        <v>0</v>
      </c>
      <c r="N256" s="127">
        <f t="shared" ref="N256" si="1731">ROUND($C256*N255,2)</f>
        <v>0</v>
      </c>
      <c r="O256" s="127">
        <f t="shared" ref="O256" si="1732">ROUND($C256*O255,2)</f>
        <v>0</v>
      </c>
      <c r="P256" s="127">
        <f t="shared" ref="P256" si="1733">ROUND($C256*P255,2)</f>
        <v>0</v>
      </c>
      <c r="Q256" s="127">
        <f t="shared" ref="Q256" si="1734">ROUND($C256*Q255,2)</f>
        <v>0</v>
      </c>
      <c r="R256" s="127">
        <f t="shared" ref="R256" si="1735">ROUND($C256*R255,2)</f>
        <v>0</v>
      </c>
      <c r="S256" s="127">
        <f t="shared" ref="S256" si="1736">ROUND($C256*S255,2)</f>
        <v>0</v>
      </c>
      <c r="T256" s="127">
        <f t="shared" ref="T256" si="1737">ROUND($C256*T255,2)</f>
        <v>0</v>
      </c>
      <c r="U256" s="127">
        <f>$C256-SUM(D256:T256)</f>
        <v>0</v>
      </c>
    </row>
    <row r="257" spans="1:21" x14ac:dyDescent="0.2">
      <c r="A257" s="225" t="s">
        <v>363</v>
      </c>
      <c r="B257" s="226" t="str">
        <f>VLOOKUP($A257,'Orçamento Sintético'!$A:$H,4,0)</f>
        <v>Revestimentos de pisos</v>
      </c>
      <c r="C257" s="130">
        <f>ROUND(C258/$U$1572,4)</f>
        <v>0.1421</v>
      </c>
      <c r="D257" s="131">
        <f t="shared" ref="D257" si="1738">ROUND(D258/$C258,4)</f>
        <v>0</v>
      </c>
      <c r="E257" s="131">
        <f t="shared" ref="E257" si="1739">ROUND(E258/$C258,4)</f>
        <v>0</v>
      </c>
      <c r="F257" s="131">
        <f t="shared" ref="F257" si="1740">ROUND(F258/$C258,4)</f>
        <v>3.4500000000000003E-2</v>
      </c>
      <c r="G257" s="131">
        <f t="shared" ref="G257" si="1741">ROUND(G258/$C258,4)</f>
        <v>4.7100000000000003E-2</v>
      </c>
      <c r="H257" s="131">
        <f t="shared" ref="H257" si="1742">ROUND(H258/$C258,4)</f>
        <v>4.0800000000000003E-2</v>
      </c>
      <c r="I257" s="131">
        <f t="shared" ref="I257" si="1743">ROUND(I258/$C258,4)</f>
        <v>0.1391</v>
      </c>
      <c r="J257" s="131">
        <f t="shared" ref="J257" si="1744">ROUND(J258/$C258,4)</f>
        <v>1.03E-2</v>
      </c>
      <c r="K257" s="131">
        <f t="shared" ref="K257" si="1745">ROUND(K258/$C258,4)</f>
        <v>1.03E-2</v>
      </c>
      <c r="L257" s="131">
        <f t="shared" ref="L257" si="1746">ROUND(L258/$C258,4)</f>
        <v>1.03E-2</v>
      </c>
      <c r="M257" s="131">
        <f t="shared" ref="M257" si="1747">ROUND(M258/$C258,4)</f>
        <v>1.03E-2</v>
      </c>
      <c r="N257" s="131">
        <f t="shared" ref="N257" si="1748">ROUND(N258/$C258,4)</f>
        <v>1.03E-2</v>
      </c>
      <c r="O257" s="131">
        <f t="shared" ref="O257" si="1749">ROUND(O258/$C258,4)</f>
        <v>0</v>
      </c>
      <c r="P257" s="131">
        <f t="shared" ref="P257" si="1750">ROUND(P258/$C258,4)</f>
        <v>1.0800000000000001E-2</v>
      </c>
      <c r="Q257" s="131">
        <f t="shared" ref="Q257" si="1751">ROUND(Q258/$C258,4)</f>
        <v>0.19839999999999999</v>
      </c>
      <c r="R257" s="131">
        <f t="shared" ref="R257" si="1752">ROUND(R258/$C258,4)</f>
        <v>0.23250000000000001</v>
      </c>
      <c r="S257" s="131">
        <f t="shared" ref="S257" si="1753">ROUND(S258/$C258,4)</f>
        <v>0.18729999999999999</v>
      </c>
      <c r="T257" s="131">
        <f t="shared" ref="T257" si="1754">ROUND(T258/$C258,4)</f>
        <v>5.0900000000000001E-2</v>
      </c>
      <c r="U257" s="131">
        <f t="shared" ref="U257" si="1755">ROUND(U258/$C258,4)</f>
        <v>6.8999999999999999E-3</v>
      </c>
    </row>
    <row r="258" spans="1:21" s="90" customFormat="1" x14ac:dyDescent="0.2">
      <c r="A258" s="225"/>
      <c r="B258" s="226"/>
      <c r="C258" s="132">
        <f>VLOOKUP($A257,'Orçamento Sintético'!$A:$H,8,0)</f>
        <v>1774290.7299999997</v>
      </c>
      <c r="D258" s="133">
        <f>D260+D262+D264+D266+D268+D270+D272+D274+D276+D278+D280+D282+D284+D286+D288+D290+D292+D294+D296+D298+D300+D302</f>
        <v>0</v>
      </c>
      <c r="E258" s="133">
        <f t="shared" ref="E258:U258" si="1756">E260+E262+E264+E266+E268+E270+E272+E274+E276+E278+E280+E282+E284+E286+E288+E290+E292+E294+E296+E298+E300+E302</f>
        <v>0</v>
      </c>
      <c r="F258" s="133">
        <f t="shared" si="1756"/>
        <v>61177.4</v>
      </c>
      <c r="G258" s="133">
        <f t="shared" si="1756"/>
        <v>83602.399999999994</v>
      </c>
      <c r="H258" s="133">
        <f t="shared" si="1756"/>
        <v>72389.899999999994</v>
      </c>
      <c r="I258" s="133">
        <f t="shared" si="1756"/>
        <v>246839.81</v>
      </c>
      <c r="J258" s="133">
        <f t="shared" si="1756"/>
        <v>18329.060000000001</v>
      </c>
      <c r="K258" s="133">
        <f t="shared" si="1756"/>
        <v>18329.060000000001</v>
      </c>
      <c r="L258" s="133">
        <f t="shared" si="1756"/>
        <v>18329.060000000001</v>
      </c>
      <c r="M258" s="133">
        <f t="shared" si="1756"/>
        <v>18329.060000000001</v>
      </c>
      <c r="N258" s="133">
        <f t="shared" si="1756"/>
        <v>18329.060000000001</v>
      </c>
      <c r="O258" s="133">
        <f t="shared" si="1756"/>
        <v>0</v>
      </c>
      <c r="P258" s="133">
        <f t="shared" si="1756"/>
        <v>19099.739999999998</v>
      </c>
      <c r="Q258" s="133">
        <f t="shared" si="1756"/>
        <v>352091.62</v>
      </c>
      <c r="R258" s="133">
        <f t="shared" si="1756"/>
        <v>412470.61</v>
      </c>
      <c r="S258" s="133">
        <f t="shared" si="1756"/>
        <v>332351.00999999995</v>
      </c>
      <c r="T258" s="133">
        <f t="shared" si="1756"/>
        <v>90318.76</v>
      </c>
      <c r="U258" s="133">
        <f t="shared" si="1756"/>
        <v>12304.179999999998</v>
      </c>
    </row>
    <row r="259" spans="1:21" x14ac:dyDescent="0.2">
      <c r="A259" s="224" t="s">
        <v>365</v>
      </c>
      <c r="B259" s="222" t="str">
        <f>VLOOKUP($A259,'Orçamento Sintético'!$A:$H,4,0)</f>
        <v>Lastro de brita nº 1, espessura de 5cm, incluindo lona plástica para isolar o lastro do solo</v>
      </c>
      <c r="C259" s="126">
        <f t="shared" ref="C259" si="1757">ROUND(C260/$U$1572,4)</f>
        <v>4.0000000000000002E-4</v>
      </c>
      <c r="D259" s="126"/>
      <c r="E259" s="126"/>
      <c r="F259" s="126"/>
      <c r="G259" s="126"/>
      <c r="H259" s="126"/>
      <c r="I259" s="126"/>
      <c r="J259" s="126"/>
      <c r="K259" s="126"/>
      <c r="L259" s="126"/>
      <c r="M259" s="126"/>
      <c r="N259" s="126"/>
      <c r="O259" s="126"/>
      <c r="P259" s="126"/>
      <c r="Q259" s="126">
        <v>1</v>
      </c>
      <c r="R259" s="126"/>
      <c r="S259" s="126"/>
      <c r="T259" s="126"/>
      <c r="U259" s="126">
        <f t="shared" ref="U259" si="1758">ROUND(U260/$C260,4)</f>
        <v>0</v>
      </c>
    </row>
    <row r="260" spans="1:21" s="90" customFormat="1" x14ac:dyDescent="0.2">
      <c r="A260" s="224"/>
      <c r="B260" s="223"/>
      <c r="C260" s="127">
        <f>VLOOKUP($A259,'Orçamento Sintético'!$A:$H,8,0)</f>
        <v>4815</v>
      </c>
      <c r="D260" s="127">
        <f>ROUND($C260*D259,2)</f>
        <v>0</v>
      </c>
      <c r="E260" s="127">
        <f>ROUND($C260*E259,2)</f>
        <v>0</v>
      </c>
      <c r="F260" s="127">
        <f>ROUND($C260*F259,2)</f>
        <v>0</v>
      </c>
      <c r="G260" s="127">
        <f t="shared" ref="G260" si="1759">ROUND($C260*G259,2)</f>
        <v>0</v>
      </c>
      <c r="H260" s="127">
        <f t="shared" ref="H260" si="1760">ROUND($C260*H259,2)</f>
        <v>0</v>
      </c>
      <c r="I260" s="127">
        <f t="shared" ref="I260" si="1761">ROUND($C260*I259,2)</f>
        <v>0</v>
      </c>
      <c r="J260" s="127">
        <f t="shared" ref="J260" si="1762">ROUND($C260*J259,2)</f>
        <v>0</v>
      </c>
      <c r="K260" s="127">
        <f t="shared" ref="K260" si="1763">ROUND($C260*K259,2)</f>
        <v>0</v>
      </c>
      <c r="L260" s="127">
        <f t="shared" ref="L260" si="1764">ROUND($C260*L259,2)</f>
        <v>0</v>
      </c>
      <c r="M260" s="127">
        <f t="shared" ref="M260" si="1765">ROUND($C260*M259,2)</f>
        <v>0</v>
      </c>
      <c r="N260" s="127">
        <f t="shared" ref="N260" si="1766">ROUND($C260*N259,2)</f>
        <v>0</v>
      </c>
      <c r="O260" s="127">
        <f t="shared" ref="O260" si="1767">ROUND($C260*O259,2)</f>
        <v>0</v>
      </c>
      <c r="P260" s="127">
        <f t="shared" ref="P260" si="1768">ROUND($C260*P259,2)</f>
        <v>0</v>
      </c>
      <c r="Q260" s="127">
        <f t="shared" ref="Q260" si="1769">ROUND($C260*Q259,2)</f>
        <v>4815</v>
      </c>
      <c r="R260" s="127">
        <f t="shared" ref="R260" si="1770">ROUND($C260*R259,2)</f>
        <v>0</v>
      </c>
      <c r="S260" s="127">
        <f t="shared" ref="S260" si="1771">ROUND($C260*S259,2)</f>
        <v>0</v>
      </c>
      <c r="T260" s="127">
        <f t="shared" ref="T260" si="1772">ROUND($C260*T259,2)</f>
        <v>0</v>
      </c>
      <c r="U260" s="127">
        <f>$C260-SUM(D260:T260)</f>
        <v>0</v>
      </c>
    </row>
    <row r="261" spans="1:21" x14ac:dyDescent="0.2">
      <c r="A261" s="224" t="s">
        <v>368</v>
      </c>
      <c r="B261" s="222" t="str">
        <f>VLOOKUP($A261,'Orçamento Sintético'!$A:$H,4,0)</f>
        <v>Copia da SINAPI (96622) - Lastro de brita graduada compactada (BGC), espessura de 5cm, incluindo lona plástica para isolar o lastro do solo</v>
      </c>
      <c r="C261" s="126">
        <f t="shared" ref="C261" si="1773">ROUND(C262/$U$1572,4)</f>
        <v>8.9999999999999998E-4</v>
      </c>
      <c r="D261" s="126"/>
      <c r="E261" s="126"/>
      <c r="F261" s="126"/>
      <c r="G261" s="126"/>
      <c r="H261" s="126"/>
      <c r="I261" s="126"/>
      <c r="J261" s="126"/>
      <c r="K261" s="126"/>
      <c r="L261" s="126"/>
      <c r="M261" s="126"/>
      <c r="N261" s="126"/>
      <c r="O261" s="126"/>
      <c r="P261" s="126"/>
      <c r="Q261" s="126">
        <v>1</v>
      </c>
      <c r="R261" s="126"/>
      <c r="S261" s="126"/>
      <c r="T261" s="126"/>
      <c r="U261" s="126">
        <f t="shared" ref="U261" si="1774">ROUND(U262/$C262,4)</f>
        <v>0</v>
      </c>
    </row>
    <row r="262" spans="1:21" s="90" customFormat="1" x14ac:dyDescent="0.2">
      <c r="A262" s="224"/>
      <c r="B262" s="223"/>
      <c r="C262" s="127">
        <f>VLOOKUP($A261,'Orçamento Sintético'!$A:$H,8,0)</f>
        <v>11794.12</v>
      </c>
      <c r="D262" s="127">
        <f>ROUND($C262*D261,2)</f>
        <v>0</v>
      </c>
      <c r="E262" s="127">
        <f>ROUND($C262*E261,2)</f>
        <v>0</v>
      </c>
      <c r="F262" s="127">
        <f>ROUND($C262*F261,2)</f>
        <v>0</v>
      </c>
      <c r="G262" s="127">
        <f t="shared" ref="G262" si="1775">ROUND($C262*G261,2)</f>
        <v>0</v>
      </c>
      <c r="H262" s="127">
        <f t="shared" ref="H262" si="1776">ROUND($C262*H261,2)</f>
        <v>0</v>
      </c>
      <c r="I262" s="127">
        <f t="shared" ref="I262" si="1777">ROUND($C262*I261,2)</f>
        <v>0</v>
      </c>
      <c r="J262" s="127">
        <f t="shared" ref="J262" si="1778">ROUND($C262*J261,2)</f>
        <v>0</v>
      </c>
      <c r="K262" s="127">
        <f t="shared" ref="K262" si="1779">ROUND($C262*K261,2)</f>
        <v>0</v>
      </c>
      <c r="L262" s="127">
        <f t="shared" ref="L262" si="1780">ROUND($C262*L261,2)</f>
        <v>0</v>
      </c>
      <c r="M262" s="127">
        <f t="shared" ref="M262" si="1781">ROUND($C262*M261,2)</f>
        <v>0</v>
      </c>
      <c r="N262" s="127">
        <f t="shared" ref="N262" si="1782">ROUND($C262*N261,2)</f>
        <v>0</v>
      </c>
      <c r="O262" s="127">
        <f t="shared" ref="O262" si="1783">ROUND($C262*O261,2)</f>
        <v>0</v>
      </c>
      <c r="P262" s="127">
        <f t="shared" ref="P262" si="1784">ROUND($C262*P261,2)</f>
        <v>0</v>
      </c>
      <c r="Q262" s="127">
        <f t="shared" ref="Q262" si="1785">ROUND($C262*Q261,2)</f>
        <v>11794.12</v>
      </c>
      <c r="R262" s="127">
        <f t="shared" ref="R262" si="1786">ROUND($C262*R261,2)</f>
        <v>0</v>
      </c>
      <c r="S262" s="127">
        <f t="shared" ref="S262" si="1787">ROUND($C262*S261,2)</f>
        <v>0</v>
      </c>
      <c r="T262" s="127">
        <f t="shared" ref="T262" si="1788">ROUND($C262*T261,2)</f>
        <v>0</v>
      </c>
      <c r="U262" s="127">
        <f>$C262-SUM(D262:T262)</f>
        <v>0</v>
      </c>
    </row>
    <row r="263" spans="1:21" x14ac:dyDescent="0.2">
      <c r="A263" s="224" t="s">
        <v>371</v>
      </c>
      <c r="B263" s="222" t="str">
        <f>VLOOKUP($A263,'Orçamento Sintético'!$A:$H,4,0)</f>
        <v>Cópia SINAPI ( 94438+87630+87745+87755) - Contrapiso em argamassa traço 1:3 (cimento e areia), preparo mecânico com betoneira 400 l, espessura de 3cm</v>
      </c>
      <c r="C263" s="126">
        <f t="shared" ref="C263" si="1789">ROUND(C264/$U$1572,4)</f>
        <v>7.3000000000000001E-3</v>
      </c>
      <c r="D263" s="126"/>
      <c r="E263" s="126"/>
      <c r="F263" s="126"/>
      <c r="G263" s="126"/>
      <c r="H263" s="126"/>
      <c r="I263" s="126"/>
      <c r="J263" s="126">
        <v>0.2</v>
      </c>
      <c r="K263" s="126">
        <v>0.2</v>
      </c>
      <c r="L263" s="126">
        <v>0.2</v>
      </c>
      <c r="M263" s="126">
        <v>0.2</v>
      </c>
      <c r="N263" s="126">
        <v>0.2</v>
      </c>
      <c r="O263" s="126"/>
      <c r="P263" s="126"/>
      <c r="Q263" s="126"/>
      <c r="R263" s="126"/>
      <c r="S263" s="126"/>
      <c r="T263" s="126"/>
      <c r="U263" s="126">
        <f t="shared" ref="U263" si="1790">ROUND(U264/$C264,4)</f>
        <v>0</v>
      </c>
    </row>
    <row r="264" spans="1:21" s="90" customFormat="1" x14ac:dyDescent="0.2">
      <c r="A264" s="224"/>
      <c r="B264" s="223"/>
      <c r="C264" s="127">
        <f>VLOOKUP($A263,'Orçamento Sintético'!$A:$H,8,0)</f>
        <v>91645.3</v>
      </c>
      <c r="D264" s="127">
        <f>ROUND($C264*D263,2)</f>
        <v>0</v>
      </c>
      <c r="E264" s="127">
        <f>ROUND($C264*E263,2)</f>
        <v>0</v>
      </c>
      <c r="F264" s="127">
        <f>ROUND($C264*F263,2)</f>
        <v>0</v>
      </c>
      <c r="G264" s="127">
        <f t="shared" ref="G264" si="1791">ROUND($C264*G263,2)</f>
        <v>0</v>
      </c>
      <c r="H264" s="127">
        <f t="shared" ref="H264" si="1792">ROUND($C264*H263,2)</f>
        <v>0</v>
      </c>
      <c r="I264" s="127">
        <f t="shared" ref="I264" si="1793">ROUND($C264*I263,2)</f>
        <v>0</v>
      </c>
      <c r="J264" s="127">
        <f t="shared" ref="J264" si="1794">ROUND($C264*J263,2)</f>
        <v>18329.060000000001</v>
      </c>
      <c r="K264" s="127">
        <f t="shared" ref="K264" si="1795">ROUND($C264*K263,2)</f>
        <v>18329.060000000001</v>
      </c>
      <c r="L264" s="127">
        <f t="shared" ref="L264" si="1796">ROUND($C264*L263,2)</f>
        <v>18329.060000000001</v>
      </c>
      <c r="M264" s="127">
        <f t="shared" ref="M264" si="1797">ROUND($C264*M263,2)</f>
        <v>18329.060000000001</v>
      </c>
      <c r="N264" s="127">
        <f t="shared" ref="N264" si="1798">ROUND($C264*N263,2)</f>
        <v>18329.060000000001</v>
      </c>
      <c r="O264" s="127">
        <f t="shared" ref="O264" si="1799">ROUND($C264*O263,2)</f>
        <v>0</v>
      </c>
      <c r="P264" s="127">
        <f t="shared" ref="P264" si="1800">ROUND($C264*P263,2)</f>
        <v>0</v>
      </c>
      <c r="Q264" s="127">
        <f t="shared" ref="Q264" si="1801">ROUND($C264*Q263,2)</f>
        <v>0</v>
      </c>
      <c r="R264" s="127">
        <f t="shared" ref="R264" si="1802">ROUND($C264*R263,2)</f>
        <v>0</v>
      </c>
      <c r="S264" s="127">
        <f t="shared" ref="S264" si="1803">ROUND($C264*S263,2)</f>
        <v>0</v>
      </c>
      <c r="T264" s="127">
        <f t="shared" ref="T264" si="1804">ROUND($C264*T263,2)</f>
        <v>0</v>
      </c>
      <c r="U264" s="127">
        <f>$C264-SUM(D264:T264)</f>
        <v>0</v>
      </c>
    </row>
    <row r="265" spans="1:21" x14ac:dyDescent="0.2">
      <c r="A265" s="224" t="s">
        <v>374</v>
      </c>
      <c r="B265" s="222" t="str">
        <f>VLOOKUP($A265,'Orçamento Sintético'!$A:$H,4,0)</f>
        <v>Piso de concreto em placas, e=2,5cm, acabamento liso, cor natural</v>
      </c>
      <c r="C265" s="126">
        <f t="shared" ref="C265" si="1805">ROUND(C266/$U$1572,4)</f>
        <v>2.3E-3</v>
      </c>
      <c r="D265" s="126"/>
      <c r="E265" s="126"/>
      <c r="F265" s="126"/>
      <c r="G265" s="126"/>
      <c r="H265" s="126"/>
      <c r="I265" s="126"/>
      <c r="J265" s="126"/>
      <c r="K265" s="126"/>
      <c r="L265" s="126"/>
      <c r="M265" s="126"/>
      <c r="N265" s="126"/>
      <c r="O265" s="126"/>
      <c r="P265" s="126"/>
      <c r="Q265" s="126"/>
      <c r="R265" s="126"/>
      <c r="S265" s="126">
        <v>0.5</v>
      </c>
      <c r="T265" s="126">
        <v>0.5</v>
      </c>
      <c r="U265" s="126">
        <f t="shared" ref="U265" si="1806">ROUND(U266/$C266,4)</f>
        <v>0</v>
      </c>
    </row>
    <row r="266" spans="1:21" s="90" customFormat="1" x14ac:dyDescent="0.2">
      <c r="A266" s="224"/>
      <c r="B266" s="223"/>
      <c r="C266" s="127">
        <f>VLOOKUP($A265,'Orçamento Sintético'!$A:$H,8,0)</f>
        <v>28984.42</v>
      </c>
      <c r="D266" s="127">
        <f>ROUND($C266*D265,2)</f>
        <v>0</v>
      </c>
      <c r="E266" s="127">
        <f>ROUND($C266*E265,2)</f>
        <v>0</v>
      </c>
      <c r="F266" s="127">
        <f>ROUND($C266*F265,2)</f>
        <v>0</v>
      </c>
      <c r="G266" s="127">
        <f t="shared" ref="G266" si="1807">ROUND($C266*G265,2)</f>
        <v>0</v>
      </c>
      <c r="H266" s="127">
        <f t="shared" ref="H266" si="1808">ROUND($C266*H265,2)</f>
        <v>0</v>
      </c>
      <c r="I266" s="127">
        <f t="shared" ref="I266" si="1809">ROUND($C266*I265,2)</f>
        <v>0</v>
      </c>
      <c r="J266" s="127">
        <f t="shared" ref="J266" si="1810">ROUND($C266*J265,2)</f>
        <v>0</v>
      </c>
      <c r="K266" s="127">
        <f t="shared" ref="K266" si="1811">ROUND($C266*K265,2)</f>
        <v>0</v>
      </c>
      <c r="L266" s="127">
        <f t="shared" ref="L266" si="1812">ROUND($C266*L265,2)</f>
        <v>0</v>
      </c>
      <c r="M266" s="127">
        <f t="shared" ref="M266" si="1813">ROUND($C266*M265,2)</f>
        <v>0</v>
      </c>
      <c r="N266" s="127">
        <f t="shared" ref="N266" si="1814">ROUND($C266*N265,2)</f>
        <v>0</v>
      </c>
      <c r="O266" s="127">
        <f t="shared" ref="O266" si="1815">ROUND($C266*O265,2)</f>
        <v>0</v>
      </c>
      <c r="P266" s="127">
        <f t="shared" ref="P266" si="1816">ROUND($C266*P265,2)</f>
        <v>0</v>
      </c>
      <c r="Q266" s="127">
        <f t="shared" ref="Q266" si="1817">ROUND($C266*Q265,2)</f>
        <v>0</v>
      </c>
      <c r="R266" s="127">
        <f t="shared" ref="R266" si="1818">ROUND($C266*R265,2)</f>
        <v>0</v>
      </c>
      <c r="S266" s="127">
        <f t="shared" ref="S266" si="1819">ROUND($C266*S265,2)</f>
        <v>14492.21</v>
      </c>
      <c r="T266" s="127">
        <f t="shared" ref="T266" si="1820">ROUND($C266*T265,2)</f>
        <v>14492.21</v>
      </c>
      <c r="U266" s="127">
        <f>$C266-SUM(D266:T266)</f>
        <v>0</v>
      </c>
    </row>
    <row r="267" spans="1:21" x14ac:dyDescent="0.2">
      <c r="A267" s="224" t="s">
        <v>377</v>
      </c>
      <c r="B267" s="222" t="str">
        <f>VLOOKUP($A267,'Orçamento Sintético'!$A:$H,4,0)</f>
        <v>PISO CIMENTADO, TRAÇO 1:3 (CIMENTO E AREIA), ACABAMENTO LISO, ESPESSURA 3,0 CM, PREPARO MECÂNICO DA ARGAMASSA. AF_06/2018</v>
      </c>
      <c r="C267" s="126">
        <f t="shared" ref="C267" si="1821">ROUND(C268/$U$1572,4)</f>
        <v>5.0000000000000001E-4</v>
      </c>
      <c r="D267" s="126"/>
      <c r="E267" s="126"/>
      <c r="F267" s="126"/>
      <c r="G267" s="126"/>
      <c r="H267" s="126"/>
      <c r="I267" s="126"/>
      <c r="J267" s="126"/>
      <c r="K267" s="126"/>
      <c r="L267" s="126"/>
      <c r="M267" s="126"/>
      <c r="N267" s="126"/>
      <c r="O267" s="126"/>
      <c r="P267" s="126"/>
      <c r="Q267" s="126"/>
      <c r="R267" s="126"/>
      <c r="S267" s="126"/>
      <c r="T267" s="126">
        <v>1</v>
      </c>
      <c r="U267" s="126">
        <f t="shared" ref="U267" si="1822">ROUND(U268/$C268,4)</f>
        <v>0</v>
      </c>
    </row>
    <row r="268" spans="1:21" s="90" customFormat="1" x14ac:dyDescent="0.2">
      <c r="A268" s="224"/>
      <c r="B268" s="223"/>
      <c r="C268" s="127">
        <f>VLOOKUP($A267,'Orçamento Sintético'!$A:$H,8,0)</f>
        <v>5980.91</v>
      </c>
      <c r="D268" s="127">
        <f>ROUND($C268*D267,2)</f>
        <v>0</v>
      </c>
      <c r="E268" s="127">
        <f>ROUND($C268*E267,2)</f>
        <v>0</v>
      </c>
      <c r="F268" s="127">
        <f>ROUND($C268*F267,2)</f>
        <v>0</v>
      </c>
      <c r="G268" s="127">
        <f t="shared" ref="G268" si="1823">ROUND($C268*G267,2)</f>
        <v>0</v>
      </c>
      <c r="H268" s="127">
        <f t="shared" ref="H268" si="1824">ROUND($C268*H267,2)</f>
        <v>0</v>
      </c>
      <c r="I268" s="127">
        <f t="shared" ref="I268" si="1825">ROUND($C268*I267,2)</f>
        <v>0</v>
      </c>
      <c r="J268" s="127">
        <f t="shared" ref="J268" si="1826">ROUND($C268*J267,2)</f>
        <v>0</v>
      </c>
      <c r="K268" s="127">
        <f t="shared" ref="K268" si="1827">ROUND($C268*K267,2)</f>
        <v>0</v>
      </c>
      <c r="L268" s="127">
        <f t="shared" ref="L268" si="1828">ROUND($C268*L267,2)</f>
        <v>0</v>
      </c>
      <c r="M268" s="127">
        <f t="shared" ref="M268" si="1829">ROUND($C268*M267,2)</f>
        <v>0</v>
      </c>
      <c r="N268" s="127">
        <f t="shared" ref="N268" si="1830">ROUND($C268*N267,2)</f>
        <v>0</v>
      </c>
      <c r="O268" s="127">
        <f t="shared" ref="O268" si="1831">ROUND($C268*O267,2)</f>
        <v>0</v>
      </c>
      <c r="P268" s="127">
        <f t="shared" ref="P268" si="1832">ROUND($C268*P267,2)</f>
        <v>0</v>
      </c>
      <c r="Q268" s="127">
        <f t="shared" ref="Q268" si="1833">ROUND($C268*Q267,2)</f>
        <v>0</v>
      </c>
      <c r="R268" s="127">
        <f t="shared" ref="R268" si="1834">ROUND($C268*R267,2)</f>
        <v>0</v>
      </c>
      <c r="S268" s="127">
        <f t="shared" ref="S268" si="1835">ROUND($C268*S267,2)</f>
        <v>0</v>
      </c>
      <c r="T268" s="127">
        <f t="shared" ref="T268" si="1836">ROUND($C268*T267,2)</f>
        <v>5980.91</v>
      </c>
      <c r="U268" s="127">
        <f>$C268-SUM(D268:T268)</f>
        <v>0</v>
      </c>
    </row>
    <row r="269" spans="1:21" x14ac:dyDescent="0.2">
      <c r="A269" s="224" t="s">
        <v>380</v>
      </c>
      <c r="B269" s="222" t="str">
        <f>VLOOKUP($A269,'Orçamento Sintético'!$A:$H,4,0)</f>
        <v>Cóipa SINAPI (72183+72137) - Piso em concreto estrutural de 35MPa, acabamento polido, espessura de 12cm, armado com tela soldada Q196 barra 5mm</v>
      </c>
      <c r="C269" s="126">
        <f t="shared" ref="C269" si="1837">ROUND(C270/$U$1572,4)</f>
        <v>1.9599999999999999E-2</v>
      </c>
      <c r="D269" s="126"/>
      <c r="E269" s="126"/>
      <c r="F269" s="126">
        <v>0.25</v>
      </c>
      <c r="G269" s="126">
        <v>0.25</v>
      </c>
      <c r="H269" s="126">
        <v>0.25</v>
      </c>
      <c r="I269" s="126">
        <v>0.25</v>
      </c>
      <c r="J269" s="126"/>
      <c r="K269" s="126"/>
      <c r="L269" s="126"/>
      <c r="M269" s="126"/>
      <c r="N269" s="126"/>
      <c r="O269" s="126"/>
      <c r="P269" s="126"/>
      <c r="Q269" s="126"/>
      <c r="R269" s="126"/>
      <c r="S269" s="126"/>
      <c r="T269" s="126"/>
      <c r="U269" s="126">
        <f t="shared" ref="U269" si="1838">ROUND(U270/$C270,4)</f>
        <v>0</v>
      </c>
    </row>
    <row r="270" spans="1:21" s="90" customFormat="1" x14ac:dyDescent="0.2">
      <c r="A270" s="224"/>
      <c r="B270" s="223"/>
      <c r="C270" s="127">
        <f>VLOOKUP($A269,'Orçamento Sintético'!$A:$H,8,0)</f>
        <v>244709.6</v>
      </c>
      <c r="D270" s="127">
        <f>ROUND($C270*D269,2)</f>
        <v>0</v>
      </c>
      <c r="E270" s="127">
        <f>ROUND($C270*E269,2)</f>
        <v>0</v>
      </c>
      <c r="F270" s="127">
        <f>ROUND($C270*F269,2)</f>
        <v>61177.4</v>
      </c>
      <c r="G270" s="127">
        <f t="shared" ref="G270" si="1839">ROUND($C270*G269,2)</f>
        <v>61177.4</v>
      </c>
      <c r="H270" s="127">
        <f t="shared" ref="H270" si="1840">ROUND($C270*H269,2)</f>
        <v>61177.4</v>
      </c>
      <c r="I270" s="127">
        <f t="shared" ref="I270" si="1841">ROUND($C270*I269,2)</f>
        <v>61177.4</v>
      </c>
      <c r="J270" s="127">
        <f t="shared" ref="J270" si="1842">ROUND($C270*J269,2)</f>
        <v>0</v>
      </c>
      <c r="K270" s="127">
        <f t="shared" ref="K270" si="1843">ROUND($C270*K269,2)</f>
        <v>0</v>
      </c>
      <c r="L270" s="127">
        <f t="shared" ref="L270" si="1844">ROUND($C270*L269,2)</f>
        <v>0</v>
      </c>
      <c r="M270" s="127">
        <f t="shared" ref="M270" si="1845">ROUND($C270*M269,2)</f>
        <v>0</v>
      </c>
      <c r="N270" s="127">
        <f t="shared" ref="N270" si="1846">ROUND($C270*N269,2)</f>
        <v>0</v>
      </c>
      <c r="O270" s="127">
        <f t="shared" ref="O270" si="1847">ROUND($C270*O269,2)</f>
        <v>0</v>
      </c>
      <c r="P270" s="127">
        <f t="shared" ref="P270" si="1848">ROUND($C270*P269,2)</f>
        <v>0</v>
      </c>
      <c r="Q270" s="127">
        <f t="shared" ref="Q270" si="1849">ROUND($C270*Q269,2)</f>
        <v>0</v>
      </c>
      <c r="R270" s="127">
        <f t="shared" ref="R270" si="1850">ROUND($C270*R269,2)</f>
        <v>0</v>
      </c>
      <c r="S270" s="127">
        <f t="shared" ref="S270" si="1851">ROUND($C270*S269,2)</f>
        <v>0</v>
      </c>
      <c r="T270" s="127">
        <f t="shared" ref="T270" si="1852">ROUND($C270*T269,2)</f>
        <v>0</v>
      </c>
      <c r="U270" s="127">
        <f>$C270-SUM(D270:T270)</f>
        <v>0</v>
      </c>
    </row>
    <row r="271" spans="1:21" x14ac:dyDescent="0.2">
      <c r="A271" s="224" t="s">
        <v>383</v>
      </c>
      <c r="B271" s="222" t="str">
        <f>VLOOKUP($A271,'Orçamento Sintético'!$A:$H,4,0)</f>
        <v>Cópia SINAPI (72183) - Piso em concreto 20MPa preparo mecânico, espessura 7cm, armado com tela soldada Q92 barra 4,2mm</v>
      </c>
      <c r="C271" s="126">
        <f t="shared" ref="C271" si="1853">ROUND(C272/$U$1572,4)</f>
        <v>3.5999999999999999E-3</v>
      </c>
      <c r="D271" s="126"/>
      <c r="E271" s="126"/>
      <c r="F271" s="126"/>
      <c r="G271" s="126">
        <v>0.5</v>
      </c>
      <c r="H271" s="126">
        <v>0.25</v>
      </c>
      <c r="I271" s="126">
        <v>0.25</v>
      </c>
      <c r="J271" s="126"/>
      <c r="K271" s="126"/>
      <c r="L271" s="126"/>
      <c r="M271" s="126"/>
      <c r="N271" s="126"/>
      <c r="O271" s="126"/>
      <c r="P271" s="126"/>
      <c r="Q271" s="126"/>
      <c r="R271" s="126"/>
      <c r="S271" s="126"/>
      <c r="T271" s="126"/>
      <c r="U271" s="126">
        <f t="shared" ref="U271" si="1854">ROUND(U272/$C272,4)</f>
        <v>0</v>
      </c>
    </row>
    <row r="272" spans="1:21" s="90" customFormat="1" x14ac:dyDescent="0.2">
      <c r="A272" s="224"/>
      <c r="B272" s="223"/>
      <c r="C272" s="127">
        <f>VLOOKUP($A271,'Orçamento Sintético'!$A:$H,8,0)</f>
        <v>44850</v>
      </c>
      <c r="D272" s="127">
        <f>ROUND($C272*D271,2)</f>
        <v>0</v>
      </c>
      <c r="E272" s="127">
        <f>ROUND($C272*E271,2)</f>
        <v>0</v>
      </c>
      <c r="F272" s="127">
        <f>ROUND($C272*F271,2)</f>
        <v>0</v>
      </c>
      <c r="G272" s="127">
        <f t="shared" ref="G272" si="1855">ROUND($C272*G271,2)</f>
        <v>22425</v>
      </c>
      <c r="H272" s="127">
        <f t="shared" ref="H272" si="1856">ROUND($C272*H271,2)</f>
        <v>11212.5</v>
      </c>
      <c r="I272" s="127">
        <f t="shared" ref="I272" si="1857">ROUND($C272*I271,2)</f>
        <v>11212.5</v>
      </c>
      <c r="J272" s="127">
        <f t="shared" ref="J272" si="1858">ROUND($C272*J271,2)</f>
        <v>0</v>
      </c>
      <c r="K272" s="127">
        <f t="shared" ref="K272" si="1859">ROUND($C272*K271,2)</f>
        <v>0</v>
      </c>
      <c r="L272" s="127">
        <f t="shared" ref="L272" si="1860">ROUND($C272*L271,2)</f>
        <v>0</v>
      </c>
      <c r="M272" s="127">
        <f t="shared" ref="M272" si="1861">ROUND($C272*M271,2)</f>
        <v>0</v>
      </c>
      <c r="N272" s="127">
        <f t="shared" ref="N272" si="1862">ROUND($C272*N271,2)</f>
        <v>0</v>
      </c>
      <c r="O272" s="127">
        <f t="shared" ref="O272" si="1863">ROUND($C272*O271,2)</f>
        <v>0</v>
      </c>
      <c r="P272" s="127">
        <f t="shared" ref="P272" si="1864">ROUND($C272*P271,2)</f>
        <v>0</v>
      </c>
      <c r="Q272" s="127">
        <f t="shared" ref="Q272" si="1865">ROUND($C272*Q271,2)</f>
        <v>0</v>
      </c>
      <c r="R272" s="127">
        <f t="shared" ref="R272" si="1866">ROUND($C272*R271,2)</f>
        <v>0</v>
      </c>
      <c r="S272" s="127">
        <f t="shared" ref="S272" si="1867">ROUND($C272*S271,2)</f>
        <v>0</v>
      </c>
      <c r="T272" s="127">
        <f t="shared" ref="T272" si="1868">ROUND($C272*T271,2)</f>
        <v>0</v>
      </c>
      <c r="U272" s="127">
        <f>$C272-SUM(D272:T272)</f>
        <v>0</v>
      </c>
    </row>
    <row r="273" spans="1:21" ht="14.25" customHeight="1" x14ac:dyDescent="0.2">
      <c r="A273" s="224" t="s">
        <v>386</v>
      </c>
      <c r="B273" s="222" t="str">
        <f>VLOOKUP($A273,'Orçamento Sintético'!$A:$H,4,0)</f>
        <v>Revestimento de Alto Desempenho (RAD) monolítico, com camadas múltiplas à base de resinas epoxídicas e agregados minerais; e &gt;= 3mm, incluindo preparação e pintura do piso.</v>
      </c>
      <c r="C273" s="126">
        <f>ROUND(C274/$U$1572,4)</f>
        <v>1.4E-2</v>
      </c>
      <c r="D273" s="126"/>
      <c r="E273" s="126"/>
      <c r="F273" s="126"/>
      <c r="G273" s="126"/>
      <c r="H273" s="126"/>
      <c r="I273" s="126">
        <v>1</v>
      </c>
      <c r="J273" s="126"/>
      <c r="K273" s="126"/>
      <c r="L273" s="126"/>
      <c r="M273" s="126"/>
      <c r="N273" s="126"/>
      <c r="O273" s="126"/>
      <c r="P273" s="126"/>
      <c r="Q273" s="126"/>
      <c r="R273" s="126"/>
      <c r="S273" s="126"/>
      <c r="T273" s="126"/>
      <c r="U273" s="126">
        <f t="shared" ref="U273" si="1869">ROUND(U274/$C274,4)</f>
        <v>0</v>
      </c>
    </row>
    <row r="274" spans="1:21" s="90" customFormat="1" x14ac:dyDescent="0.2">
      <c r="A274" s="224"/>
      <c r="B274" s="223"/>
      <c r="C274" s="127">
        <f>VLOOKUP($A273,'Orçamento Sintético'!$A:$H,8,0)</f>
        <v>174449.91</v>
      </c>
      <c r="D274" s="127">
        <f>ROUND($C274*D273,2)</f>
        <v>0</v>
      </c>
      <c r="E274" s="127">
        <f>ROUND($C274*E273,2)</f>
        <v>0</v>
      </c>
      <c r="F274" s="127">
        <f>ROUND($C274*F273,2)</f>
        <v>0</v>
      </c>
      <c r="G274" s="127">
        <f t="shared" ref="G274" si="1870">ROUND($C274*G273,2)</f>
        <v>0</v>
      </c>
      <c r="H274" s="127">
        <f t="shared" ref="H274" si="1871">ROUND($C274*H273,2)</f>
        <v>0</v>
      </c>
      <c r="I274" s="127">
        <f t="shared" ref="I274" si="1872">ROUND($C274*I273,2)</f>
        <v>174449.91</v>
      </c>
      <c r="J274" s="127">
        <f t="shared" ref="J274" si="1873">ROUND($C274*J273,2)</f>
        <v>0</v>
      </c>
      <c r="K274" s="127">
        <f t="shared" ref="K274" si="1874">ROUND($C274*K273,2)</f>
        <v>0</v>
      </c>
      <c r="L274" s="127">
        <f t="shared" ref="L274" si="1875">ROUND($C274*L273,2)</f>
        <v>0</v>
      </c>
      <c r="M274" s="127">
        <f t="shared" ref="M274" si="1876">ROUND($C274*M273,2)</f>
        <v>0</v>
      </c>
      <c r="N274" s="127">
        <f t="shared" ref="N274" si="1877">ROUND($C274*N273,2)</f>
        <v>0</v>
      </c>
      <c r="O274" s="127">
        <f t="shared" ref="O274" si="1878">ROUND($C274*O273,2)</f>
        <v>0</v>
      </c>
      <c r="P274" s="127">
        <f t="shared" ref="P274" si="1879">ROUND($C274*P273,2)</f>
        <v>0</v>
      </c>
      <c r="Q274" s="127">
        <f t="shared" ref="Q274" si="1880">ROUND($C274*Q273,2)</f>
        <v>0</v>
      </c>
      <c r="R274" s="127">
        <f t="shared" ref="R274" si="1881">ROUND($C274*R273,2)</f>
        <v>0</v>
      </c>
      <c r="S274" s="127">
        <f t="shared" ref="S274" si="1882">ROUND($C274*S273,2)</f>
        <v>0</v>
      </c>
      <c r="T274" s="127">
        <f t="shared" ref="T274" si="1883">ROUND($C274*T273,2)</f>
        <v>0</v>
      </c>
      <c r="U274" s="127">
        <f>$C274-SUM(D274:T274)</f>
        <v>0</v>
      </c>
    </row>
    <row r="275" spans="1:21" x14ac:dyDescent="0.2">
      <c r="A275" s="224" t="s">
        <v>389</v>
      </c>
      <c r="B275" s="222" t="str">
        <f>VLOOKUP($A275,'Orçamento Sintético'!$A:$H,4,0)</f>
        <v>Copia da SBC (200424) - Piso tátil de alerta tipo elemento, em termoplástico, cor amarela, fixação por adesivo de contato, ref. ATIT 3013, fab. Mozaik</v>
      </c>
      <c r="C275" s="126">
        <f>ROUND(C276/$U$1572,4)</f>
        <v>4.0000000000000002E-4</v>
      </c>
      <c r="D275" s="126"/>
      <c r="E275" s="126"/>
      <c r="F275" s="126"/>
      <c r="G275" s="126"/>
      <c r="H275" s="126"/>
      <c r="I275" s="126"/>
      <c r="J275" s="126"/>
      <c r="K275" s="126"/>
      <c r="L275" s="126"/>
      <c r="M275" s="126"/>
      <c r="N275" s="126"/>
      <c r="O275" s="126"/>
      <c r="P275" s="126"/>
      <c r="Q275" s="126"/>
      <c r="R275" s="126"/>
      <c r="S275" s="126"/>
      <c r="T275" s="126"/>
      <c r="U275" s="126">
        <f t="shared" ref="U275" si="1884">ROUND(U276/$C276,4)</f>
        <v>1</v>
      </c>
    </row>
    <row r="276" spans="1:21" s="90" customFormat="1" x14ac:dyDescent="0.2">
      <c r="A276" s="224"/>
      <c r="B276" s="223"/>
      <c r="C276" s="127">
        <f>VLOOKUP($A275,'Orçamento Sintético'!$A:$H,8,0)</f>
        <v>5590.08</v>
      </c>
      <c r="D276" s="127">
        <f>ROUND($C276*D275,2)</f>
        <v>0</v>
      </c>
      <c r="E276" s="127">
        <f>ROUND($C276*E275,2)</f>
        <v>0</v>
      </c>
      <c r="F276" s="127">
        <f>ROUND($C276*F275,2)</f>
        <v>0</v>
      </c>
      <c r="G276" s="127">
        <f t="shared" ref="G276" si="1885">ROUND($C276*G275,2)</f>
        <v>0</v>
      </c>
      <c r="H276" s="127">
        <f t="shared" ref="H276" si="1886">ROUND($C276*H275,2)</f>
        <v>0</v>
      </c>
      <c r="I276" s="127">
        <f t="shared" ref="I276" si="1887">ROUND($C276*I275,2)</f>
        <v>0</v>
      </c>
      <c r="J276" s="127">
        <f t="shared" ref="J276" si="1888">ROUND($C276*J275,2)</f>
        <v>0</v>
      </c>
      <c r="K276" s="127">
        <f t="shared" ref="K276" si="1889">ROUND($C276*K275,2)</f>
        <v>0</v>
      </c>
      <c r="L276" s="127">
        <f t="shared" ref="L276" si="1890">ROUND($C276*L275,2)</f>
        <v>0</v>
      </c>
      <c r="M276" s="127">
        <f t="shared" ref="M276" si="1891">ROUND($C276*M275,2)</f>
        <v>0</v>
      </c>
      <c r="N276" s="127">
        <f t="shared" ref="N276" si="1892">ROUND($C276*N275,2)</f>
        <v>0</v>
      </c>
      <c r="O276" s="127">
        <f t="shared" ref="O276" si="1893">ROUND($C276*O275,2)</f>
        <v>0</v>
      </c>
      <c r="P276" s="127">
        <f t="shared" ref="P276" si="1894">ROUND($C276*P275,2)</f>
        <v>0</v>
      </c>
      <c r="Q276" s="127">
        <f t="shared" ref="Q276" si="1895">ROUND($C276*Q275,2)</f>
        <v>0</v>
      </c>
      <c r="R276" s="127">
        <f t="shared" ref="R276" si="1896">ROUND($C276*R275,2)</f>
        <v>0</v>
      </c>
      <c r="S276" s="127">
        <f t="shared" ref="S276" si="1897">ROUND($C276*S275,2)</f>
        <v>0</v>
      </c>
      <c r="T276" s="127">
        <f t="shared" ref="T276" si="1898">ROUND($C276*T275,2)</f>
        <v>0</v>
      </c>
      <c r="U276" s="127">
        <f>$C276-SUM(D276:T276)</f>
        <v>5590.08</v>
      </c>
    </row>
    <row r="277" spans="1:21" x14ac:dyDescent="0.2">
      <c r="A277" s="224" t="s">
        <v>392</v>
      </c>
      <c r="B277" s="222" t="str">
        <f>VLOOKUP($A277,'Orçamento Sintético'!$A:$H,4,0)</f>
        <v>Copia da SBC (200424) - Piso tátil direcional tipo elemento, em termoplástico, cor amarela, fixação por adesivo de contato, ref. DTIT 3013, fab. Mozaik</v>
      </c>
      <c r="C277" s="126">
        <f>ROUND(C278/$U$1572,4)</f>
        <v>1E-4</v>
      </c>
      <c r="D277" s="126"/>
      <c r="E277" s="126"/>
      <c r="F277" s="126"/>
      <c r="G277" s="126"/>
      <c r="H277" s="126"/>
      <c r="I277" s="126"/>
      <c r="J277" s="126"/>
      <c r="K277" s="126"/>
      <c r="L277" s="126"/>
      <c r="M277" s="126"/>
      <c r="N277" s="126"/>
      <c r="O277" s="126"/>
      <c r="P277" s="126"/>
      <c r="Q277" s="126"/>
      <c r="R277" s="126"/>
      <c r="S277" s="126"/>
      <c r="T277" s="126"/>
      <c r="U277" s="126">
        <f t="shared" ref="U277" si="1899">ROUND(U278/$C278,4)</f>
        <v>1</v>
      </c>
    </row>
    <row r="278" spans="1:21" s="90" customFormat="1" x14ac:dyDescent="0.2">
      <c r="A278" s="224"/>
      <c r="B278" s="223"/>
      <c r="C278" s="127">
        <f>VLOOKUP($A277,'Orçamento Sintético'!$A:$H,8,0)</f>
        <v>935.04</v>
      </c>
      <c r="D278" s="127">
        <f>ROUND($C278*D277,2)</f>
        <v>0</v>
      </c>
      <c r="E278" s="127">
        <f>ROUND($C278*E277,2)</f>
        <v>0</v>
      </c>
      <c r="F278" s="127">
        <f>ROUND($C278*F277,2)</f>
        <v>0</v>
      </c>
      <c r="G278" s="127">
        <f t="shared" ref="G278" si="1900">ROUND($C278*G277,2)</f>
        <v>0</v>
      </c>
      <c r="H278" s="127">
        <f t="shared" ref="H278" si="1901">ROUND($C278*H277,2)</f>
        <v>0</v>
      </c>
      <c r="I278" s="127">
        <f t="shared" ref="I278" si="1902">ROUND($C278*I277,2)</f>
        <v>0</v>
      </c>
      <c r="J278" s="127">
        <f t="shared" ref="J278" si="1903">ROUND($C278*J277,2)</f>
        <v>0</v>
      </c>
      <c r="K278" s="127">
        <f t="shared" ref="K278" si="1904">ROUND($C278*K277,2)</f>
        <v>0</v>
      </c>
      <c r="L278" s="127">
        <f t="shared" ref="L278" si="1905">ROUND($C278*L277,2)</f>
        <v>0</v>
      </c>
      <c r="M278" s="127">
        <f t="shared" ref="M278" si="1906">ROUND($C278*M277,2)</f>
        <v>0</v>
      </c>
      <c r="N278" s="127">
        <f t="shared" ref="N278" si="1907">ROUND($C278*N277,2)</f>
        <v>0</v>
      </c>
      <c r="O278" s="127">
        <f t="shared" ref="O278" si="1908">ROUND($C278*O277,2)</f>
        <v>0</v>
      </c>
      <c r="P278" s="127">
        <f t="shared" ref="P278" si="1909">ROUND($C278*P277,2)</f>
        <v>0</v>
      </c>
      <c r="Q278" s="127">
        <f t="shared" ref="Q278" si="1910">ROUND($C278*Q277,2)</f>
        <v>0</v>
      </c>
      <c r="R278" s="127">
        <f t="shared" ref="R278" si="1911">ROUND($C278*R277,2)</f>
        <v>0</v>
      </c>
      <c r="S278" s="127">
        <f t="shared" ref="S278" si="1912">ROUND($C278*S277,2)</f>
        <v>0</v>
      </c>
      <c r="T278" s="127">
        <f t="shared" ref="T278" si="1913">ROUND($C278*T277,2)</f>
        <v>0</v>
      </c>
      <c r="U278" s="127">
        <f>$C278-SUM(D278:T278)</f>
        <v>935.04</v>
      </c>
    </row>
    <row r="279" spans="1:21" x14ac:dyDescent="0.2">
      <c r="A279" s="224" t="s">
        <v>395</v>
      </c>
      <c r="B279" s="222" t="str">
        <f>VLOOKUP($A279,'Orçamento Sintético'!$A:$H,4,0)</f>
        <v>Copia da ORSE (7324) - Piso tátil rígido de concreto, DM 25x25cm, espessura 20mm, modelo direcional ou alerta, cor amarela</v>
      </c>
      <c r="C279" s="126">
        <f>ROUND(C280/$U$1572,4)</f>
        <v>1E-4</v>
      </c>
      <c r="D279" s="126"/>
      <c r="E279" s="126"/>
      <c r="F279" s="126"/>
      <c r="G279" s="126"/>
      <c r="H279" s="126"/>
      <c r="I279" s="126"/>
      <c r="J279" s="126"/>
      <c r="K279" s="126"/>
      <c r="L279" s="126"/>
      <c r="M279" s="126"/>
      <c r="N279" s="126"/>
      <c r="O279" s="126"/>
      <c r="P279" s="126"/>
      <c r="Q279" s="126"/>
      <c r="R279" s="126"/>
      <c r="S279" s="126"/>
      <c r="T279" s="126"/>
      <c r="U279" s="126">
        <f t="shared" ref="U279" si="1914">ROUND(U280/$C280,4)</f>
        <v>1</v>
      </c>
    </row>
    <row r="280" spans="1:21" s="90" customFormat="1" x14ac:dyDescent="0.2">
      <c r="A280" s="224"/>
      <c r="B280" s="223"/>
      <c r="C280" s="127">
        <f>VLOOKUP($A279,'Orçamento Sintético'!$A:$H,8,0)</f>
        <v>645.54</v>
      </c>
      <c r="D280" s="127">
        <f>ROUND($C280*D279,2)</f>
        <v>0</v>
      </c>
      <c r="E280" s="127">
        <f>ROUND($C280*E279,2)</f>
        <v>0</v>
      </c>
      <c r="F280" s="127">
        <f>ROUND($C280*F279,2)</f>
        <v>0</v>
      </c>
      <c r="G280" s="127">
        <f t="shared" ref="G280" si="1915">ROUND($C280*G279,2)</f>
        <v>0</v>
      </c>
      <c r="H280" s="127">
        <f t="shared" ref="H280" si="1916">ROUND($C280*H279,2)</f>
        <v>0</v>
      </c>
      <c r="I280" s="127">
        <f t="shared" ref="I280" si="1917">ROUND($C280*I279,2)</f>
        <v>0</v>
      </c>
      <c r="J280" s="127">
        <f t="shared" ref="J280" si="1918">ROUND($C280*J279,2)</f>
        <v>0</v>
      </c>
      <c r="K280" s="127">
        <f t="shared" ref="K280" si="1919">ROUND($C280*K279,2)</f>
        <v>0</v>
      </c>
      <c r="L280" s="127">
        <f t="shared" ref="L280" si="1920">ROUND($C280*L279,2)</f>
        <v>0</v>
      </c>
      <c r="M280" s="127">
        <f t="shared" ref="M280" si="1921">ROUND($C280*M279,2)</f>
        <v>0</v>
      </c>
      <c r="N280" s="127">
        <f t="shared" ref="N280" si="1922">ROUND($C280*N279,2)</f>
        <v>0</v>
      </c>
      <c r="O280" s="127">
        <f t="shared" ref="O280" si="1923">ROUND($C280*O279,2)</f>
        <v>0</v>
      </c>
      <c r="P280" s="127">
        <f t="shared" ref="P280" si="1924">ROUND($C280*P279,2)</f>
        <v>0</v>
      </c>
      <c r="Q280" s="127">
        <f t="shared" ref="Q280" si="1925">ROUND($C280*Q279,2)</f>
        <v>0</v>
      </c>
      <c r="R280" s="127">
        <f t="shared" ref="R280" si="1926">ROUND($C280*R279,2)</f>
        <v>0</v>
      </c>
      <c r="S280" s="127">
        <f t="shared" ref="S280" si="1927">ROUND($C280*S279,2)</f>
        <v>0</v>
      </c>
      <c r="T280" s="127">
        <f t="shared" ref="T280" si="1928">ROUND($C280*T279,2)</f>
        <v>0</v>
      </c>
      <c r="U280" s="127">
        <f>$C280-SUM(D280:T280)</f>
        <v>645.54</v>
      </c>
    </row>
    <row r="281" spans="1:21" x14ac:dyDescent="0.2">
      <c r="A281" s="224" t="s">
        <v>398</v>
      </c>
      <c r="B281" s="222" t="str">
        <f>VLOOKUP($A281,'Orçamento Sintético'!$A:$H,4,0)</f>
        <v>Copia da SEINFRA (C4623) - Piso tátil de borracha sintética ou PVC colado, DM 25x25cm, espessura 5mm, modelo alerta ou direcioanal, cor amarela, fab. Daud</v>
      </c>
      <c r="C281" s="126">
        <f>ROUND(C282/$U$1572,4)</f>
        <v>1E-4</v>
      </c>
      <c r="D281" s="126"/>
      <c r="E281" s="126"/>
      <c r="F281" s="126"/>
      <c r="G281" s="126"/>
      <c r="H281" s="126"/>
      <c r="I281" s="126"/>
      <c r="J281" s="126"/>
      <c r="K281" s="126"/>
      <c r="L281" s="126"/>
      <c r="M281" s="126"/>
      <c r="N281" s="126"/>
      <c r="O281" s="126"/>
      <c r="P281" s="126"/>
      <c r="Q281" s="126"/>
      <c r="R281" s="126"/>
      <c r="S281" s="126"/>
      <c r="T281" s="126"/>
      <c r="U281" s="126">
        <f t="shared" ref="U281" si="1929">ROUND(U282/$C282,4)</f>
        <v>1</v>
      </c>
    </row>
    <row r="282" spans="1:21" s="90" customFormat="1" x14ac:dyDescent="0.2">
      <c r="A282" s="224"/>
      <c r="B282" s="223"/>
      <c r="C282" s="127">
        <f>VLOOKUP($A281,'Orçamento Sintético'!$A:$H,8,0)</f>
        <v>1449.44</v>
      </c>
      <c r="D282" s="127">
        <f>ROUND($C282*D281,2)</f>
        <v>0</v>
      </c>
      <c r="E282" s="127">
        <f>ROUND($C282*E281,2)</f>
        <v>0</v>
      </c>
      <c r="F282" s="127">
        <f>ROUND($C282*F281,2)</f>
        <v>0</v>
      </c>
      <c r="G282" s="127">
        <f t="shared" ref="G282" si="1930">ROUND($C282*G281,2)</f>
        <v>0</v>
      </c>
      <c r="H282" s="127">
        <f t="shared" ref="H282" si="1931">ROUND($C282*H281,2)</f>
        <v>0</v>
      </c>
      <c r="I282" s="127">
        <f t="shared" ref="I282" si="1932">ROUND($C282*I281,2)</f>
        <v>0</v>
      </c>
      <c r="J282" s="127">
        <f t="shared" ref="J282" si="1933">ROUND($C282*J281,2)</f>
        <v>0</v>
      </c>
      <c r="K282" s="127">
        <f t="shared" ref="K282" si="1934">ROUND($C282*K281,2)</f>
        <v>0</v>
      </c>
      <c r="L282" s="127">
        <f t="shared" ref="L282" si="1935">ROUND($C282*L281,2)</f>
        <v>0</v>
      </c>
      <c r="M282" s="127">
        <f t="shared" ref="M282" si="1936">ROUND($C282*M281,2)</f>
        <v>0</v>
      </c>
      <c r="N282" s="127">
        <f t="shared" ref="N282" si="1937">ROUND($C282*N281,2)</f>
        <v>0</v>
      </c>
      <c r="O282" s="127">
        <f t="shared" ref="O282" si="1938">ROUND($C282*O281,2)</f>
        <v>0</v>
      </c>
      <c r="P282" s="127">
        <f t="shared" ref="P282" si="1939">ROUND($C282*P281,2)</f>
        <v>0</v>
      </c>
      <c r="Q282" s="127">
        <f t="shared" ref="Q282" si="1940">ROUND($C282*Q281,2)</f>
        <v>0</v>
      </c>
      <c r="R282" s="127">
        <f t="shared" ref="R282" si="1941">ROUND($C282*R281,2)</f>
        <v>0</v>
      </c>
      <c r="S282" s="127">
        <f t="shared" ref="S282" si="1942">ROUND($C282*S281,2)</f>
        <v>0</v>
      </c>
      <c r="T282" s="127">
        <f t="shared" ref="T282" si="1943">ROUND($C282*T281,2)</f>
        <v>0</v>
      </c>
      <c r="U282" s="127">
        <f>$C282-SUM(D282:T282)</f>
        <v>1449.44</v>
      </c>
    </row>
    <row r="283" spans="1:21" x14ac:dyDescent="0.2">
      <c r="A283" s="224" t="s">
        <v>401</v>
      </c>
      <c r="B283" s="222" t="str">
        <f>VLOOKUP($A283,'Orçamento Sintético'!$A:$H,4,0)</f>
        <v>PISO EM GRANILITE, MARMORITE OU GRANITINA EM AMBIENTES INTERNOS. AF_09/2020</v>
      </c>
      <c r="C283" s="126">
        <f>ROUND(C284/$U$1572,4)</f>
        <v>4.0000000000000002E-4</v>
      </c>
      <c r="D283" s="126"/>
      <c r="E283" s="126"/>
      <c r="F283" s="126"/>
      <c r="G283" s="126"/>
      <c r="H283" s="126"/>
      <c r="I283" s="126"/>
      <c r="J283" s="126"/>
      <c r="K283" s="126"/>
      <c r="L283" s="126"/>
      <c r="M283" s="126"/>
      <c r="N283" s="126"/>
      <c r="O283" s="126"/>
      <c r="P283" s="126"/>
      <c r="Q283" s="126"/>
      <c r="R283" s="126"/>
      <c r="S283" s="126">
        <v>1</v>
      </c>
      <c r="T283" s="126"/>
      <c r="U283" s="126">
        <f t="shared" ref="U283" si="1944">ROUND(U284/$C284,4)</f>
        <v>0</v>
      </c>
    </row>
    <row r="284" spans="1:21" s="90" customFormat="1" x14ac:dyDescent="0.2">
      <c r="A284" s="224"/>
      <c r="B284" s="223"/>
      <c r="C284" s="127">
        <f>VLOOKUP($A283,'Orçamento Sintético'!$A:$H,8,0)</f>
        <v>4881.1000000000004</v>
      </c>
      <c r="D284" s="127">
        <f>ROUND($C284*D283,2)</f>
        <v>0</v>
      </c>
      <c r="E284" s="127">
        <f>ROUND($C284*E283,2)</f>
        <v>0</v>
      </c>
      <c r="F284" s="127">
        <f>ROUND($C284*F283,2)</f>
        <v>0</v>
      </c>
      <c r="G284" s="127">
        <f t="shared" ref="G284" si="1945">ROUND($C284*G283,2)</f>
        <v>0</v>
      </c>
      <c r="H284" s="127">
        <f t="shared" ref="H284" si="1946">ROUND($C284*H283,2)</f>
        <v>0</v>
      </c>
      <c r="I284" s="127">
        <f t="shared" ref="I284" si="1947">ROUND($C284*I283,2)</f>
        <v>0</v>
      </c>
      <c r="J284" s="127">
        <f t="shared" ref="J284" si="1948">ROUND($C284*J283,2)</f>
        <v>0</v>
      </c>
      <c r="K284" s="127">
        <f t="shared" ref="K284" si="1949">ROUND($C284*K283,2)</f>
        <v>0</v>
      </c>
      <c r="L284" s="127">
        <f t="shared" ref="L284" si="1950">ROUND($C284*L283,2)</f>
        <v>0</v>
      </c>
      <c r="M284" s="127">
        <f t="shared" ref="M284" si="1951">ROUND($C284*M283,2)</f>
        <v>0</v>
      </c>
      <c r="N284" s="127">
        <f t="shared" ref="N284" si="1952">ROUND($C284*N283,2)</f>
        <v>0</v>
      </c>
      <c r="O284" s="127">
        <f t="shared" ref="O284" si="1953">ROUND($C284*O283,2)</f>
        <v>0</v>
      </c>
      <c r="P284" s="127">
        <f t="shared" ref="P284" si="1954">ROUND($C284*P283,2)</f>
        <v>0</v>
      </c>
      <c r="Q284" s="127">
        <f t="shared" ref="Q284" si="1955">ROUND($C284*Q283,2)</f>
        <v>0</v>
      </c>
      <c r="R284" s="127">
        <f t="shared" ref="R284" si="1956">ROUND($C284*R283,2)</f>
        <v>0</v>
      </c>
      <c r="S284" s="127">
        <f t="shared" ref="S284" si="1957">ROUND($C284*S283,2)</f>
        <v>4881.1000000000004</v>
      </c>
      <c r="T284" s="127">
        <f t="shared" ref="T284" si="1958">ROUND($C284*T283,2)</f>
        <v>0</v>
      </c>
      <c r="U284" s="127">
        <f>$C284-SUM(D284:T284)</f>
        <v>0</v>
      </c>
    </row>
    <row r="285" spans="1:21" x14ac:dyDescent="0.2">
      <c r="A285" s="224" t="s">
        <v>404</v>
      </c>
      <c r="B285" s="222" t="str">
        <f>VLOOKUP($A285,'Orçamento Sintético'!$A:$H,4,0)</f>
        <v>Copia da SINAPI (98671) - Piso em granito polido, Preto São Gabriel, e = 2cm</v>
      </c>
      <c r="C285" s="126">
        <f>ROUND(C286/$U$1572,4)</f>
        <v>1E-4</v>
      </c>
      <c r="D285" s="126"/>
      <c r="E285" s="126"/>
      <c r="F285" s="126"/>
      <c r="G285" s="126"/>
      <c r="H285" s="126"/>
      <c r="I285" s="126"/>
      <c r="J285" s="126"/>
      <c r="K285" s="126"/>
      <c r="L285" s="126"/>
      <c r="M285" s="126"/>
      <c r="N285" s="126"/>
      <c r="O285" s="126"/>
      <c r="P285" s="126"/>
      <c r="Q285" s="126"/>
      <c r="R285" s="126"/>
      <c r="S285" s="126">
        <v>1</v>
      </c>
      <c r="T285" s="126"/>
      <c r="U285" s="126">
        <f t="shared" ref="U285" si="1959">ROUND(U286/$C286,4)</f>
        <v>0</v>
      </c>
    </row>
    <row r="286" spans="1:21" s="90" customFormat="1" x14ac:dyDescent="0.2">
      <c r="A286" s="224"/>
      <c r="B286" s="223"/>
      <c r="C286" s="127">
        <f>VLOOKUP($A285,'Orçamento Sintético'!$A:$H,8,0)</f>
        <v>818.64</v>
      </c>
      <c r="D286" s="127">
        <f>ROUND($C286*D285,2)</f>
        <v>0</v>
      </c>
      <c r="E286" s="127">
        <f>ROUND($C286*E285,2)</f>
        <v>0</v>
      </c>
      <c r="F286" s="127">
        <f>ROUND($C286*F285,2)</f>
        <v>0</v>
      </c>
      <c r="G286" s="127">
        <f t="shared" ref="G286" si="1960">ROUND($C286*G285,2)</f>
        <v>0</v>
      </c>
      <c r="H286" s="127">
        <f t="shared" ref="H286" si="1961">ROUND($C286*H285,2)</f>
        <v>0</v>
      </c>
      <c r="I286" s="127">
        <f t="shared" ref="I286" si="1962">ROUND($C286*I285,2)</f>
        <v>0</v>
      </c>
      <c r="J286" s="127">
        <f t="shared" ref="J286" si="1963">ROUND($C286*J285,2)</f>
        <v>0</v>
      </c>
      <c r="K286" s="127">
        <f t="shared" ref="K286" si="1964">ROUND($C286*K285,2)</f>
        <v>0</v>
      </c>
      <c r="L286" s="127">
        <f t="shared" ref="L286" si="1965">ROUND($C286*L285,2)</f>
        <v>0</v>
      </c>
      <c r="M286" s="127">
        <f t="shared" ref="M286" si="1966">ROUND($C286*M285,2)</f>
        <v>0</v>
      </c>
      <c r="N286" s="127">
        <f t="shared" ref="N286" si="1967">ROUND($C286*N285,2)</f>
        <v>0</v>
      </c>
      <c r="O286" s="127">
        <f t="shared" ref="O286" si="1968">ROUND($C286*O285,2)</f>
        <v>0</v>
      </c>
      <c r="P286" s="127">
        <f t="shared" ref="P286" si="1969">ROUND($C286*P285,2)</f>
        <v>0</v>
      </c>
      <c r="Q286" s="127">
        <f t="shared" ref="Q286" si="1970">ROUND($C286*Q285,2)</f>
        <v>0</v>
      </c>
      <c r="R286" s="127">
        <f t="shared" ref="R286" si="1971">ROUND($C286*R285,2)</f>
        <v>0</v>
      </c>
      <c r="S286" s="127">
        <f t="shared" ref="S286" si="1972">ROUND($C286*S285,2)</f>
        <v>818.64</v>
      </c>
      <c r="T286" s="127">
        <f t="shared" ref="T286" si="1973">ROUND($C286*T285,2)</f>
        <v>0</v>
      </c>
      <c r="U286" s="127">
        <f>$C286-SUM(D286:T286)</f>
        <v>0</v>
      </c>
    </row>
    <row r="287" spans="1:21" x14ac:dyDescent="0.2">
      <c r="A287" s="224" t="s">
        <v>407</v>
      </c>
      <c r="B287" s="222" t="str">
        <f>VLOOKUP($A287,'Orçamento Sintético'!$A:$H,4,0)</f>
        <v>Copia da SINAPI (87263) - Porcelanato 60x60cm, linha Mineral (cod. 22294E), cor Argento, acabamento externo, fab. Portobello</v>
      </c>
      <c r="C287" s="126">
        <f>ROUND(C288/$U$1572,4)</f>
        <v>1.5E-3</v>
      </c>
      <c r="D287" s="126"/>
      <c r="E287" s="126"/>
      <c r="F287" s="126"/>
      <c r="G287" s="126"/>
      <c r="H287" s="126"/>
      <c r="I287" s="126"/>
      <c r="J287" s="126"/>
      <c r="K287" s="126"/>
      <c r="L287" s="126"/>
      <c r="M287" s="126"/>
      <c r="N287" s="126"/>
      <c r="O287" s="126"/>
      <c r="P287" s="126"/>
      <c r="Q287" s="126"/>
      <c r="R287" s="126">
        <v>0.5</v>
      </c>
      <c r="S287" s="126">
        <v>0.5</v>
      </c>
      <c r="T287" s="126"/>
      <c r="U287" s="126">
        <f t="shared" ref="U287" si="1974">ROUND(U288/$C288,4)</f>
        <v>0</v>
      </c>
    </row>
    <row r="288" spans="1:21" s="90" customFormat="1" x14ac:dyDescent="0.2">
      <c r="A288" s="224"/>
      <c r="B288" s="223"/>
      <c r="C288" s="127">
        <f>VLOOKUP($A287,'Orçamento Sintético'!$A:$H,8,0)</f>
        <v>18966.240000000002</v>
      </c>
      <c r="D288" s="127">
        <f>ROUND($C288*D287,2)</f>
        <v>0</v>
      </c>
      <c r="E288" s="127">
        <f>ROUND($C288*E287,2)</f>
        <v>0</v>
      </c>
      <c r="F288" s="127">
        <f>ROUND($C288*F287,2)</f>
        <v>0</v>
      </c>
      <c r="G288" s="127">
        <f t="shared" ref="G288" si="1975">ROUND($C288*G287,2)</f>
        <v>0</v>
      </c>
      <c r="H288" s="127">
        <f t="shared" ref="H288" si="1976">ROUND($C288*H287,2)</f>
        <v>0</v>
      </c>
      <c r="I288" s="127">
        <f t="shared" ref="I288" si="1977">ROUND($C288*I287,2)</f>
        <v>0</v>
      </c>
      <c r="J288" s="127">
        <f t="shared" ref="J288" si="1978">ROUND($C288*J287,2)</f>
        <v>0</v>
      </c>
      <c r="K288" s="127">
        <f t="shared" ref="K288" si="1979">ROUND($C288*K287,2)</f>
        <v>0</v>
      </c>
      <c r="L288" s="127">
        <f t="shared" ref="L288" si="1980">ROUND($C288*L287,2)</f>
        <v>0</v>
      </c>
      <c r="M288" s="127">
        <f t="shared" ref="M288" si="1981">ROUND($C288*M287,2)</f>
        <v>0</v>
      </c>
      <c r="N288" s="127">
        <f t="shared" ref="N288" si="1982">ROUND($C288*N287,2)</f>
        <v>0</v>
      </c>
      <c r="O288" s="127">
        <f t="shared" ref="O288" si="1983">ROUND($C288*O287,2)</f>
        <v>0</v>
      </c>
      <c r="P288" s="127">
        <f t="shared" ref="P288" si="1984">ROUND($C288*P287,2)</f>
        <v>0</v>
      </c>
      <c r="Q288" s="127">
        <f t="shared" ref="Q288" si="1985">ROUND($C288*Q287,2)</f>
        <v>0</v>
      </c>
      <c r="R288" s="127">
        <f t="shared" ref="R288" si="1986">ROUND($C288*R287,2)</f>
        <v>9483.1200000000008</v>
      </c>
      <c r="S288" s="127">
        <f t="shared" ref="S288" si="1987">ROUND($C288*S287,2)</f>
        <v>9483.1200000000008</v>
      </c>
      <c r="T288" s="127">
        <f t="shared" ref="T288" si="1988">ROUND($C288*T287,2)</f>
        <v>0</v>
      </c>
      <c r="U288" s="127">
        <f>$C288-SUM(D288:T288)</f>
        <v>0</v>
      </c>
    </row>
    <row r="289" spans="1:21" x14ac:dyDescent="0.2">
      <c r="A289" s="224" t="s">
        <v>410</v>
      </c>
      <c r="B289" s="222" t="str">
        <f>VLOOKUP($A289,'Orçamento Sintético'!$A:$H,4,0)</f>
        <v>Copia da SINAPI (87263) - Porcelanato 60x60cm, linha Mineral (cod. 22285E), cor Argento, acabamento natural, fab. Portobello</v>
      </c>
      <c r="C289" s="126">
        <f>ROUND(C290/$U$1572,4)</f>
        <v>2.2000000000000001E-3</v>
      </c>
      <c r="D289" s="126"/>
      <c r="E289" s="126"/>
      <c r="F289" s="126"/>
      <c r="G289" s="126"/>
      <c r="H289" s="126"/>
      <c r="I289" s="126"/>
      <c r="J289" s="126"/>
      <c r="K289" s="126"/>
      <c r="L289" s="126"/>
      <c r="M289" s="126"/>
      <c r="N289" s="126"/>
      <c r="O289" s="126"/>
      <c r="P289" s="126">
        <v>0.3</v>
      </c>
      <c r="Q289" s="126">
        <v>0.2</v>
      </c>
      <c r="R289" s="126">
        <v>0.25</v>
      </c>
      <c r="S289" s="126">
        <v>0.25</v>
      </c>
      <c r="T289" s="126"/>
      <c r="U289" s="126">
        <f t="shared" ref="U289" si="1989">ROUND(U290/$C290,4)</f>
        <v>0</v>
      </c>
    </row>
    <row r="290" spans="1:21" s="90" customFormat="1" x14ac:dyDescent="0.2">
      <c r="A290" s="224"/>
      <c r="B290" s="223"/>
      <c r="C290" s="127">
        <f>VLOOKUP($A289,'Orçamento Sintético'!$A:$H,8,0)</f>
        <v>26868.84</v>
      </c>
      <c r="D290" s="127">
        <f>ROUND($C290*D289,2)</f>
        <v>0</v>
      </c>
      <c r="E290" s="127">
        <f>ROUND($C290*E289,2)</f>
        <v>0</v>
      </c>
      <c r="F290" s="127">
        <f>ROUND($C290*F289,2)</f>
        <v>0</v>
      </c>
      <c r="G290" s="127">
        <f t="shared" ref="G290" si="1990">ROUND($C290*G289,2)</f>
        <v>0</v>
      </c>
      <c r="H290" s="127">
        <f t="shared" ref="H290" si="1991">ROUND($C290*H289,2)</f>
        <v>0</v>
      </c>
      <c r="I290" s="127">
        <f t="shared" ref="I290" si="1992">ROUND($C290*I289,2)</f>
        <v>0</v>
      </c>
      <c r="J290" s="127">
        <f t="shared" ref="J290" si="1993">ROUND($C290*J289,2)</f>
        <v>0</v>
      </c>
      <c r="K290" s="127">
        <f t="shared" ref="K290" si="1994">ROUND($C290*K289,2)</f>
        <v>0</v>
      </c>
      <c r="L290" s="127">
        <f t="shared" ref="L290" si="1995">ROUND($C290*L289,2)</f>
        <v>0</v>
      </c>
      <c r="M290" s="127">
        <f t="shared" ref="M290" si="1996">ROUND($C290*M289,2)</f>
        <v>0</v>
      </c>
      <c r="N290" s="127">
        <f t="shared" ref="N290" si="1997">ROUND($C290*N289,2)</f>
        <v>0</v>
      </c>
      <c r="O290" s="127">
        <f t="shared" ref="O290" si="1998">ROUND($C290*O289,2)</f>
        <v>0</v>
      </c>
      <c r="P290" s="127">
        <f t="shared" ref="P290" si="1999">ROUND($C290*P289,2)</f>
        <v>8060.65</v>
      </c>
      <c r="Q290" s="127">
        <f t="shared" ref="Q290" si="2000">ROUND($C290*Q289,2)</f>
        <v>5373.77</v>
      </c>
      <c r="R290" s="127">
        <f t="shared" ref="R290" si="2001">ROUND($C290*R289,2)</f>
        <v>6717.21</v>
      </c>
      <c r="S290" s="127">
        <f t="shared" ref="S290" si="2002">ROUND($C290*S289,2)</f>
        <v>6717.21</v>
      </c>
      <c r="T290" s="127">
        <f t="shared" ref="T290" si="2003">ROUND($C290*T289,2)</f>
        <v>0</v>
      </c>
      <c r="U290" s="127">
        <f>$C290-SUM(D290:T290)</f>
        <v>0</v>
      </c>
    </row>
    <row r="291" spans="1:21" x14ac:dyDescent="0.2">
      <c r="A291" s="224" t="s">
        <v>413</v>
      </c>
      <c r="B291" s="222" t="str">
        <f>VLOOKUP($A291,'Orçamento Sintético'!$A:$H,4,0)</f>
        <v>Copia da SINAPI (87263) - Porcelanato 60x60cm, linha Mineral (cod. 22281E), cor Portland, acabamento natural, fab. Portobello</v>
      </c>
      <c r="C291" s="126">
        <f>ROUND(C292/$U$1572,4)</f>
        <v>3.5000000000000001E-3</v>
      </c>
      <c r="D291" s="126"/>
      <c r="E291" s="126"/>
      <c r="F291" s="126"/>
      <c r="G291" s="126"/>
      <c r="H291" s="126"/>
      <c r="I291" s="126"/>
      <c r="J291" s="126"/>
      <c r="K291" s="126"/>
      <c r="L291" s="126"/>
      <c r="M291" s="126"/>
      <c r="N291" s="126"/>
      <c r="O291" s="126"/>
      <c r="P291" s="126">
        <v>0.25</v>
      </c>
      <c r="Q291" s="126">
        <v>0.25</v>
      </c>
      <c r="R291" s="126">
        <v>0.25</v>
      </c>
      <c r="S291" s="126">
        <v>0.25</v>
      </c>
      <c r="T291" s="126"/>
      <c r="U291" s="126">
        <f t="shared" ref="U291" si="2004">ROUND(U292/$C292,4)</f>
        <v>0</v>
      </c>
    </row>
    <row r="292" spans="1:21" s="90" customFormat="1" x14ac:dyDescent="0.2">
      <c r="A292" s="224"/>
      <c r="B292" s="223"/>
      <c r="C292" s="127">
        <f>VLOOKUP($A291,'Orçamento Sintético'!$A:$H,8,0)</f>
        <v>44156.35</v>
      </c>
      <c r="D292" s="127">
        <f>ROUND($C292*D291,2)</f>
        <v>0</v>
      </c>
      <c r="E292" s="127">
        <f>ROUND($C292*E291,2)</f>
        <v>0</v>
      </c>
      <c r="F292" s="127">
        <f>ROUND($C292*F291,2)</f>
        <v>0</v>
      </c>
      <c r="G292" s="127">
        <f t="shared" ref="G292" si="2005">ROUND($C292*G291,2)</f>
        <v>0</v>
      </c>
      <c r="H292" s="127">
        <f t="shared" ref="H292" si="2006">ROUND($C292*H291,2)</f>
        <v>0</v>
      </c>
      <c r="I292" s="127">
        <f t="shared" ref="I292" si="2007">ROUND($C292*I291,2)</f>
        <v>0</v>
      </c>
      <c r="J292" s="127">
        <f t="shared" ref="J292" si="2008">ROUND($C292*J291,2)</f>
        <v>0</v>
      </c>
      <c r="K292" s="127">
        <f t="shared" ref="K292" si="2009">ROUND($C292*K291,2)</f>
        <v>0</v>
      </c>
      <c r="L292" s="127">
        <f t="shared" ref="L292" si="2010">ROUND($C292*L291,2)</f>
        <v>0</v>
      </c>
      <c r="M292" s="127">
        <f t="shared" ref="M292" si="2011">ROUND($C292*M291,2)</f>
        <v>0</v>
      </c>
      <c r="N292" s="127">
        <f t="shared" ref="N292" si="2012">ROUND($C292*N291,2)</f>
        <v>0</v>
      </c>
      <c r="O292" s="127">
        <f t="shared" ref="O292" si="2013">ROUND($C292*O291,2)</f>
        <v>0</v>
      </c>
      <c r="P292" s="127">
        <f t="shared" ref="P292" si="2014">ROUND($C292*P291,2)</f>
        <v>11039.09</v>
      </c>
      <c r="Q292" s="127">
        <f t="shared" ref="Q292" si="2015">ROUND($C292*Q291,2)</f>
        <v>11039.09</v>
      </c>
      <c r="R292" s="127">
        <f t="shared" ref="R292" si="2016">ROUND($C292*R291,2)</f>
        <v>11039.09</v>
      </c>
      <c r="S292" s="127">
        <f t="shared" ref="S292" si="2017">ROUND($C292*S291,2)</f>
        <v>11039.09</v>
      </c>
      <c r="T292" s="127">
        <f t="shared" ref="T292" si="2018">ROUND($C292*T291,2)</f>
        <v>0</v>
      </c>
      <c r="U292" s="127">
        <f>$C292-SUM(D292:T292)</f>
        <v>-1.0000000002037268E-2</v>
      </c>
    </row>
    <row r="293" spans="1:21" x14ac:dyDescent="0.2">
      <c r="A293" s="224" t="s">
        <v>416</v>
      </c>
      <c r="B293" s="222" t="str">
        <f>VLOOKUP($A293,'Orçamento Sintético'!$A:$H,4,0)</f>
        <v>Cópia SINAPI (88649) - Borda 15x60cm com sulco em baixo relevo, marca Portobello, linha Mineral, cor Portland (cód.21459E), acabamento externo</v>
      </c>
      <c r="C293" s="126">
        <f>ROUND(C294/$U$1572,4)</f>
        <v>2.0000000000000001E-4</v>
      </c>
      <c r="D293" s="126"/>
      <c r="E293" s="126"/>
      <c r="F293" s="126"/>
      <c r="G293" s="126"/>
      <c r="H293" s="126"/>
      <c r="I293" s="126"/>
      <c r="J293" s="126"/>
      <c r="K293" s="126"/>
      <c r="L293" s="126"/>
      <c r="M293" s="126"/>
      <c r="N293" s="126"/>
      <c r="O293" s="126"/>
      <c r="P293" s="126"/>
      <c r="Q293" s="126">
        <v>0.5</v>
      </c>
      <c r="R293" s="126">
        <v>0.5</v>
      </c>
      <c r="S293" s="126"/>
      <c r="T293" s="126"/>
      <c r="U293" s="126">
        <f t="shared" ref="U293" si="2019">ROUND(U294/$C294,4)</f>
        <v>0</v>
      </c>
    </row>
    <row r="294" spans="1:21" s="90" customFormat="1" x14ac:dyDescent="0.2">
      <c r="A294" s="224"/>
      <c r="B294" s="223"/>
      <c r="C294" s="127">
        <f>VLOOKUP($A293,'Orçamento Sintético'!$A:$H,8,0)</f>
        <v>2752.8</v>
      </c>
      <c r="D294" s="127">
        <f>ROUND($C294*D293,2)</f>
        <v>0</v>
      </c>
      <c r="E294" s="127">
        <f>ROUND($C294*E293,2)</f>
        <v>0</v>
      </c>
      <c r="F294" s="127">
        <f>ROUND($C294*F293,2)</f>
        <v>0</v>
      </c>
      <c r="G294" s="127">
        <f t="shared" ref="G294" si="2020">ROUND($C294*G293,2)</f>
        <v>0</v>
      </c>
      <c r="H294" s="127">
        <f t="shared" ref="H294" si="2021">ROUND($C294*H293,2)</f>
        <v>0</v>
      </c>
      <c r="I294" s="127">
        <f t="shared" ref="I294" si="2022">ROUND($C294*I293,2)</f>
        <v>0</v>
      </c>
      <c r="J294" s="127">
        <f t="shared" ref="J294" si="2023">ROUND($C294*J293,2)</f>
        <v>0</v>
      </c>
      <c r="K294" s="127">
        <f t="shared" ref="K294" si="2024">ROUND($C294*K293,2)</f>
        <v>0</v>
      </c>
      <c r="L294" s="127">
        <f t="shared" ref="L294" si="2025">ROUND($C294*L293,2)</f>
        <v>0</v>
      </c>
      <c r="M294" s="127">
        <f t="shared" ref="M294" si="2026">ROUND($C294*M293,2)</f>
        <v>0</v>
      </c>
      <c r="N294" s="127">
        <f t="shared" ref="N294" si="2027">ROUND($C294*N293,2)</f>
        <v>0</v>
      </c>
      <c r="O294" s="127">
        <f t="shared" ref="O294" si="2028">ROUND($C294*O293,2)</f>
        <v>0</v>
      </c>
      <c r="P294" s="127">
        <f t="shared" ref="P294" si="2029">ROUND($C294*P293,2)</f>
        <v>0</v>
      </c>
      <c r="Q294" s="127">
        <f t="shared" ref="Q294" si="2030">ROUND($C294*Q293,2)</f>
        <v>1376.4</v>
      </c>
      <c r="R294" s="127">
        <f t="shared" ref="R294" si="2031">ROUND($C294*R293,2)</f>
        <v>1376.4</v>
      </c>
      <c r="S294" s="127">
        <f t="shared" ref="S294" si="2032">ROUND($C294*S293,2)</f>
        <v>0</v>
      </c>
      <c r="T294" s="127">
        <f t="shared" ref="T294" si="2033">ROUND($C294*T293,2)</f>
        <v>0</v>
      </c>
      <c r="U294" s="127">
        <f>$C294-SUM(D294:T294)</f>
        <v>0</v>
      </c>
    </row>
    <row r="295" spans="1:21" x14ac:dyDescent="0.2">
      <c r="A295" s="224" t="s">
        <v>419</v>
      </c>
      <c r="B295" s="222" t="str">
        <f>VLOOKUP($A295,'Orçamento Sintético'!$A:$H,4,0)</f>
        <v>Copia da CPOS (21.02.311) - Piso vinílico autoportante em placas de 50x50cm, linha Square, Coleção Acoustic, cor cinza, ref. 24560032, fab. Tarkett, inclusive massa autonivelante e=3mm</v>
      </c>
      <c r="C295" s="126">
        <f>ROUND(C296/$U$1572,4)</f>
        <v>5.7500000000000002E-2</v>
      </c>
      <c r="D295" s="126"/>
      <c r="E295" s="126"/>
      <c r="F295" s="126"/>
      <c r="G295" s="126"/>
      <c r="H295" s="126"/>
      <c r="I295" s="126"/>
      <c r="J295" s="126"/>
      <c r="K295" s="126"/>
      <c r="L295" s="126"/>
      <c r="M295" s="126"/>
      <c r="N295" s="126"/>
      <c r="O295" s="126"/>
      <c r="P295" s="126"/>
      <c r="Q295" s="126">
        <v>0.35</v>
      </c>
      <c r="R295" s="126">
        <v>0.35</v>
      </c>
      <c r="S295" s="126">
        <v>0.3</v>
      </c>
      <c r="T295" s="126"/>
      <c r="U295" s="126">
        <f t="shared" ref="U295" si="2034">ROUND(U296/$C296,4)</f>
        <v>0</v>
      </c>
    </row>
    <row r="296" spans="1:21" s="90" customFormat="1" x14ac:dyDescent="0.2">
      <c r="A296" s="224"/>
      <c r="B296" s="223"/>
      <c r="C296" s="127">
        <f>VLOOKUP($A295,'Orçamento Sintético'!$A:$H,8,0)</f>
        <v>718661.97</v>
      </c>
      <c r="D296" s="127">
        <f>ROUND($C296*D295,2)</f>
        <v>0</v>
      </c>
      <c r="E296" s="127">
        <f>ROUND($C296*E295,2)</f>
        <v>0</v>
      </c>
      <c r="F296" s="127">
        <f>ROUND($C296*F295,2)</f>
        <v>0</v>
      </c>
      <c r="G296" s="127">
        <f t="shared" ref="G296" si="2035">ROUND($C296*G295,2)</f>
        <v>0</v>
      </c>
      <c r="H296" s="127">
        <f t="shared" ref="H296" si="2036">ROUND($C296*H295,2)</f>
        <v>0</v>
      </c>
      <c r="I296" s="127">
        <f t="shared" ref="I296" si="2037">ROUND($C296*I295,2)</f>
        <v>0</v>
      </c>
      <c r="J296" s="127">
        <f t="shared" ref="J296" si="2038">ROUND($C296*J295,2)</f>
        <v>0</v>
      </c>
      <c r="K296" s="127">
        <f t="shared" ref="K296" si="2039">ROUND($C296*K295,2)</f>
        <v>0</v>
      </c>
      <c r="L296" s="127">
        <f t="shared" ref="L296" si="2040">ROUND($C296*L295,2)</f>
        <v>0</v>
      </c>
      <c r="M296" s="127">
        <f t="shared" ref="M296" si="2041">ROUND($C296*M295,2)</f>
        <v>0</v>
      </c>
      <c r="N296" s="127">
        <f t="shared" ref="N296" si="2042">ROUND($C296*N295,2)</f>
        <v>0</v>
      </c>
      <c r="O296" s="127">
        <f t="shared" ref="O296" si="2043">ROUND($C296*O295,2)</f>
        <v>0</v>
      </c>
      <c r="P296" s="127">
        <f t="shared" ref="P296" si="2044">ROUND($C296*P295,2)</f>
        <v>0</v>
      </c>
      <c r="Q296" s="127">
        <f t="shared" ref="Q296" si="2045">ROUND($C296*Q295,2)</f>
        <v>251531.69</v>
      </c>
      <c r="R296" s="127">
        <f t="shared" ref="R296" si="2046">ROUND($C296*R295,2)</f>
        <v>251531.69</v>
      </c>
      <c r="S296" s="127">
        <f t="shared" ref="S296" si="2047">ROUND($C296*S295,2)</f>
        <v>215598.59</v>
      </c>
      <c r="T296" s="127">
        <f t="shared" ref="T296" si="2048">ROUND($C296*T295,2)</f>
        <v>0</v>
      </c>
      <c r="U296" s="127">
        <f>$C296-SUM(D296:T296)</f>
        <v>0</v>
      </c>
    </row>
    <row r="297" spans="1:21" x14ac:dyDescent="0.2">
      <c r="A297" s="224" t="s">
        <v>422</v>
      </c>
      <c r="B297" s="222" t="str">
        <f>VLOOKUP($A297,'Orçamento Sintético'!$A:$H,4,0)</f>
        <v>Copia da SINAPI (98673) - Piso vinílico madeirado, em régua de 22,8x121,92cm, linha Square, Coleção Set, ref. 24025674, fab. Tarkett</v>
      </c>
      <c r="C297" s="126">
        <f>ROUND(C298/$U$1572,4)</f>
        <v>2.9999999999999997E-4</v>
      </c>
      <c r="D297" s="126"/>
      <c r="E297" s="126"/>
      <c r="F297" s="126"/>
      <c r="G297" s="126"/>
      <c r="H297" s="126"/>
      <c r="I297" s="126"/>
      <c r="J297" s="126"/>
      <c r="K297" s="126"/>
      <c r="L297" s="126"/>
      <c r="M297" s="126"/>
      <c r="N297" s="126"/>
      <c r="O297" s="126"/>
      <c r="P297" s="126"/>
      <c r="Q297" s="126"/>
      <c r="R297" s="126"/>
      <c r="S297" s="126">
        <v>1</v>
      </c>
      <c r="T297" s="126"/>
      <c r="U297" s="126">
        <f t="shared" ref="U297" si="2049">ROUND(U298/$C298,4)</f>
        <v>0</v>
      </c>
    </row>
    <row r="298" spans="1:21" s="90" customFormat="1" x14ac:dyDescent="0.2">
      <c r="A298" s="224"/>
      <c r="B298" s="223"/>
      <c r="C298" s="127">
        <f>VLOOKUP($A297,'Orçamento Sintético'!$A:$H,8,0)</f>
        <v>3159.5</v>
      </c>
      <c r="D298" s="127">
        <f>ROUND($C298*D297,2)</f>
        <v>0</v>
      </c>
      <c r="E298" s="127">
        <f>ROUND($C298*E297,2)</f>
        <v>0</v>
      </c>
      <c r="F298" s="127">
        <f>ROUND($C298*F297,2)</f>
        <v>0</v>
      </c>
      <c r="G298" s="127">
        <f t="shared" ref="G298" si="2050">ROUND($C298*G297,2)</f>
        <v>0</v>
      </c>
      <c r="H298" s="127">
        <f t="shared" ref="H298" si="2051">ROUND($C298*H297,2)</f>
        <v>0</v>
      </c>
      <c r="I298" s="127">
        <f t="shared" ref="I298" si="2052">ROUND($C298*I297,2)</f>
        <v>0</v>
      </c>
      <c r="J298" s="127">
        <f t="shared" ref="J298" si="2053">ROUND($C298*J297,2)</f>
        <v>0</v>
      </c>
      <c r="K298" s="127">
        <f t="shared" ref="K298" si="2054">ROUND($C298*K297,2)</f>
        <v>0</v>
      </c>
      <c r="L298" s="127">
        <f t="shared" ref="L298" si="2055">ROUND($C298*L297,2)</f>
        <v>0</v>
      </c>
      <c r="M298" s="127">
        <f t="shared" ref="M298" si="2056">ROUND($C298*M297,2)</f>
        <v>0</v>
      </c>
      <c r="N298" s="127">
        <f t="shared" ref="N298" si="2057">ROUND($C298*N297,2)</f>
        <v>0</v>
      </c>
      <c r="O298" s="127">
        <f t="shared" ref="O298" si="2058">ROUND($C298*O297,2)</f>
        <v>0</v>
      </c>
      <c r="P298" s="127">
        <f t="shared" ref="P298" si="2059">ROUND($C298*P297,2)</f>
        <v>0</v>
      </c>
      <c r="Q298" s="127">
        <f t="shared" ref="Q298" si="2060">ROUND($C298*Q297,2)</f>
        <v>0</v>
      </c>
      <c r="R298" s="127">
        <f t="shared" ref="R298" si="2061">ROUND($C298*R297,2)</f>
        <v>0</v>
      </c>
      <c r="S298" s="127">
        <f t="shared" ref="S298" si="2062">ROUND($C298*S297,2)</f>
        <v>3159.5</v>
      </c>
      <c r="T298" s="127">
        <f t="shared" ref="T298" si="2063">ROUND($C298*T297,2)</f>
        <v>0</v>
      </c>
      <c r="U298" s="127">
        <f>$C298-SUM(D298:T298)</f>
        <v>0</v>
      </c>
    </row>
    <row r="299" spans="1:21" x14ac:dyDescent="0.2">
      <c r="A299" s="224" t="s">
        <v>425</v>
      </c>
      <c r="B299" s="222" t="str">
        <f>VLOOKUP($A299,'Orçamento Sintético'!$A:$H,4,0)</f>
        <v>Piso elevado metálico com placas 60x60x3cm, altura de 15cm, peso 41kg/m², ref. 01057, fab. Pisoag - fornecimento e instalação</v>
      </c>
      <c r="C299" s="126">
        <f>ROUND(C300/$U$1572,4)</f>
        <v>2.6499999999999999E-2</v>
      </c>
      <c r="D299" s="126"/>
      <c r="E299" s="126"/>
      <c r="F299" s="126"/>
      <c r="G299" s="126"/>
      <c r="H299" s="126"/>
      <c r="I299" s="126"/>
      <c r="J299" s="126"/>
      <c r="K299" s="126"/>
      <c r="L299" s="126"/>
      <c r="M299" s="126"/>
      <c r="N299" s="126"/>
      <c r="O299" s="126"/>
      <c r="P299" s="126"/>
      <c r="Q299" s="126">
        <v>0.2</v>
      </c>
      <c r="R299" s="126">
        <v>0.4</v>
      </c>
      <c r="S299" s="126">
        <v>0.2</v>
      </c>
      <c r="T299" s="126">
        <v>0.2</v>
      </c>
      <c r="U299" s="126">
        <f t="shared" ref="U299" si="2064">ROUND(U300/$C300,4)</f>
        <v>0</v>
      </c>
    </row>
    <row r="300" spans="1:21" s="90" customFormat="1" x14ac:dyDescent="0.2">
      <c r="A300" s="224"/>
      <c r="B300" s="223"/>
      <c r="C300" s="127">
        <f>VLOOKUP($A299,'Orçamento Sintético'!$A:$H,8,0)</f>
        <v>330807.75</v>
      </c>
      <c r="D300" s="127">
        <f>ROUND($C300*D299,2)</f>
        <v>0</v>
      </c>
      <c r="E300" s="127">
        <f>ROUND($C300*E299,2)</f>
        <v>0</v>
      </c>
      <c r="F300" s="127">
        <f>ROUND($C300*F299,2)</f>
        <v>0</v>
      </c>
      <c r="G300" s="127">
        <f t="shared" ref="G300" si="2065">ROUND($C300*G299,2)</f>
        <v>0</v>
      </c>
      <c r="H300" s="127">
        <f t="shared" ref="H300" si="2066">ROUND($C300*H299,2)</f>
        <v>0</v>
      </c>
      <c r="I300" s="127">
        <f t="shared" ref="I300" si="2067">ROUND($C300*I299,2)</f>
        <v>0</v>
      </c>
      <c r="J300" s="127">
        <f t="shared" ref="J300" si="2068">ROUND($C300*J299,2)</f>
        <v>0</v>
      </c>
      <c r="K300" s="127">
        <f t="shared" ref="K300" si="2069">ROUND($C300*K299,2)</f>
        <v>0</v>
      </c>
      <c r="L300" s="127">
        <f t="shared" ref="L300" si="2070">ROUND($C300*L299,2)</f>
        <v>0</v>
      </c>
      <c r="M300" s="127">
        <f t="shared" ref="M300" si="2071">ROUND($C300*M299,2)</f>
        <v>0</v>
      </c>
      <c r="N300" s="127">
        <f t="shared" ref="N300" si="2072">ROUND($C300*N299,2)</f>
        <v>0</v>
      </c>
      <c r="O300" s="127">
        <f t="shared" ref="O300" si="2073">ROUND($C300*O299,2)</f>
        <v>0</v>
      </c>
      <c r="P300" s="127">
        <f t="shared" ref="P300" si="2074">ROUND($C300*P299,2)</f>
        <v>0</v>
      </c>
      <c r="Q300" s="127">
        <f t="shared" ref="Q300" si="2075">ROUND($C300*Q299,2)</f>
        <v>66161.55</v>
      </c>
      <c r="R300" s="127">
        <f t="shared" ref="R300" si="2076">ROUND($C300*R299,2)</f>
        <v>132323.1</v>
      </c>
      <c r="S300" s="127">
        <f t="shared" ref="S300" si="2077">ROUND($C300*S299,2)</f>
        <v>66161.55</v>
      </c>
      <c r="T300" s="127">
        <f t="shared" ref="T300" si="2078">ROUND($C300*T299,2)</f>
        <v>66161.55</v>
      </c>
      <c r="U300" s="127">
        <f>$C300-SUM(D300:T300)</f>
        <v>0</v>
      </c>
    </row>
    <row r="301" spans="1:21" x14ac:dyDescent="0.2">
      <c r="A301" s="224" t="s">
        <v>428</v>
      </c>
      <c r="B301" s="222" t="str">
        <f>VLOOKUP($A301,'Orçamento Sintético'!$A:$H,4,0)</f>
        <v>EXECUÇÃO DE PASSEIO EM PISO INTERTRAVADO, COM BLOCO RETANGULAR COR NATURAL DE 20 X 10 CM, ESPESSURA 6 CM. AF_12/2015</v>
      </c>
      <c r="C301" s="126">
        <f>ROUND(C302/$U$1572,4)</f>
        <v>5.9999999999999995E-4</v>
      </c>
      <c r="D301" s="126"/>
      <c r="E301" s="126"/>
      <c r="F301" s="126"/>
      <c r="G301" s="126"/>
      <c r="H301" s="126"/>
      <c r="I301" s="126"/>
      <c r="J301" s="126"/>
      <c r="K301" s="126"/>
      <c r="L301" s="126"/>
      <c r="M301" s="126"/>
      <c r="N301" s="126"/>
      <c r="O301" s="126"/>
      <c r="P301" s="126"/>
      <c r="Q301" s="126"/>
      <c r="R301" s="126"/>
      <c r="S301" s="126"/>
      <c r="T301" s="126">
        <v>0.5</v>
      </c>
      <c r="U301" s="126">
        <f t="shared" ref="U301" si="2079">ROUND(U302/$C302,4)</f>
        <v>0.5</v>
      </c>
    </row>
    <row r="302" spans="1:21" s="90" customFormat="1" x14ac:dyDescent="0.2">
      <c r="A302" s="224"/>
      <c r="B302" s="223"/>
      <c r="C302" s="127">
        <f>VLOOKUP($A301,'Orçamento Sintético'!$A:$H,8,0)</f>
        <v>7368.18</v>
      </c>
      <c r="D302" s="127">
        <f>ROUND($C302*D301,2)</f>
        <v>0</v>
      </c>
      <c r="E302" s="127">
        <f>ROUND($C302*E301,2)</f>
        <v>0</v>
      </c>
      <c r="F302" s="127">
        <f>ROUND($C302*F301,2)</f>
        <v>0</v>
      </c>
      <c r="G302" s="127">
        <f t="shared" ref="G302" si="2080">ROUND($C302*G301,2)</f>
        <v>0</v>
      </c>
      <c r="H302" s="127">
        <f t="shared" ref="H302" si="2081">ROUND($C302*H301,2)</f>
        <v>0</v>
      </c>
      <c r="I302" s="127">
        <f t="shared" ref="I302" si="2082">ROUND($C302*I301,2)</f>
        <v>0</v>
      </c>
      <c r="J302" s="127">
        <f t="shared" ref="J302" si="2083">ROUND($C302*J301,2)</f>
        <v>0</v>
      </c>
      <c r="K302" s="127">
        <f t="shared" ref="K302" si="2084">ROUND($C302*K301,2)</f>
        <v>0</v>
      </c>
      <c r="L302" s="127">
        <f t="shared" ref="L302" si="2085">ROUND($C302*L301,2)</f>
        <v>0</v>
      </c>
      <c r="M302" s="127">
        <f t="shared" ref="M302" si="2086">ROUND($C302*M301,2)</f>
        <v>0</v>
      </c>
      <c r="N302" s="127">
        <f t="shared" ref="N302" si="2087">ROUND($C302*N301,2)</f>
        <v>0</v>
      </c>
      <c r="O302" s="127">
        <f t="shared" ref="O302" si="2088">ROUND($C302*O301,2)</f>
        <v>0</v>
      </c>
      <c r="P302" s="127">
        <f t="shared" ref="P302" si="2089">ROUND($C302*P301,2)</f>
        <v>0</v>
      </c>
      <c r="Q302" s="127">
        <f t="shared" ref="Q302" si="2090">ROUND($C302*Q301,2)</f>
        <v>0</v>
      </c>
      <c r="R302" s="127">
        <f t="shared" ref="R302" si="2091">ROUND($C302*R301,2)</f>
        <v>0</v>
      </c>
      <c r="S302" s="127">
        <f t="shared" ref="S302" si="2092">ROUND($C302*S301,2)</f>
        <v>0</v>
      </c>
      <c r="T302" s="127">
        <f t="shared" ref="T302" si="2093">ROUND($C302*T301,2)</f>
        <v>3684.09</v>
      </c>
      <c r="U302" s="127">
        <f>$C302-SUM(D302:T302)</f>
        <v>3684.09</v>
      </c>
    </row>
    <row r="303" spans="1:21" x14ac:dyDescent="0.2">
      <c r="A303" s="225" t="s">
        <v>431</v>
      </c>
      <c r="B303" s="226" t="str">
        <f>VLOOKUP($A303,'Orçamento Sintético'!$A:$H,4,0)</f>
        <v>Revestimentos de paredes</v>
      </c>
      <c r="C303" s="130">
        <f>ROUND(C304/$U$1572,4)</f>
        <v>5.3999999999999999E-2</v>
      </c>
      <c r="D303" s="131">
        <f t="shared" ref="D303" si="2094">ROUND(D304/$C304,4)</f>
        <v>0</v>
      </c>
      <c r="E303" s="131">
        <f t="shared" ref="E303" si="2095">ROUND(E304/$C304,4)</f>
        <v>3.09E-2</v>
      </c>
      <c r="F303" s="131">
        <f t="shared" ref="F303" si="2096">ROUND(F304/$C304,4)</f>
        <v>0.1439</v>
      </c>
      <c r="G303" s="131">
        <f t="shared" ref="G303" si="2097">ROUND(G304/$C304,4)</f>
        <v>0.19980000000000001</v>
      </c>
      <c r="H303" s="131">
        <f t="shared" ref="H303" si="2098">ROUND(H304/$C304,4)</f>
        <v>0.31840000000000002</v>
      </c>
      <c r="I303" s="131">
        <f t="shared" ref="I303" si="2099">ROUND(I304/$C304,4)</f>
        <v>0.21360000000000001</v>
      </c>
      <c r="J303" s="131">
        <f t="shared" ref="J303" si="2100">ROUND(J304/$C304,4)</f>
        <v>4.1000000000000003E-3</v>
      </c>
      <c r="K303" s="131">
        <f t="shared" ref="K303" si="2101">ROUND(K304/$C304,4)</f>
        <v>4.1000000000000003E-3</v>
      </c>
      <c r="L303" s="131">
        <f t="shared" ref="L303" si="2102">ROUND(L304/$C304,4)</f>
        <v>4.1000000000000003E-3</v>
      </c>
      <c r="M303" s="131">
        <f t="shared" ref="M303" si="2103">ROUND(M304/$C304,4)</f>
        <v>2.7099999999999999E-2</v>
      </c>
      <c r="N303" s="131">
        <f t="shared" ref="N303" si="2104">ROUND(N304/$C304,4)</f>
        <v>0</v>
      </c>
      <c r="O303" s="131">
        <f t="shared" ref="O303" si="2105">ROUND(O304/$C304,4)</f>
        <v>2.3199999999999998E-2</v>
      </c>
      <c r="P303" s="131">
        <f t="shared" ref="P303" si="2106">ROUND(P304/$C304,4)</f>
        <v>2.29E-2</v>
      </c>
      <c r="Q303" s="131">
        <f t="shared" ref="Q303" si="2107">ROUND(Q304/$C304,4)</f>
        <v>3.8999999999999998E-3</v>
      </c>
      <c r="R303" s="131">
        <f t="shared" ref="R303" si="2108">ROUND(R304/$C304,4)</f>
        <v>3.8999999999999998E-3</v>
      </c>
      <c r="S303" s="131">
        <f t="shared" ref="S303" si="2109">ROUND(S304/$C304,4)</f>
        <v>0</v>
      </c>
      <c r="T303" s="131">
        <f t="shared" ref="T303" si="2110">ROUND(T304/$C304,4)</f>
        <v>0</v>
      </c>
      <c r="U303" s="131">
        <f t="shared" ref="U303" si="2111">ROUND(U304/$C304,4)</f>
        <v>0</v>
      </c>
    </row>
    <row r="304" spans="1:21" s="90" customFormat="1" x14ac:dyDescent="0.2">
      <c r="A304" s="225"/>
      <c r="B304" s="226"/>
      <c r="C304" s="132">
        <f>VLOOKUP($A303,'Orçamento Sintético'!$A:$H,8,0)</f>
        <v>674626.2300000001</v>
      </c>
      <c r="D304" s="133">
        <f>D306+D308+D310+D312+D314+D316+D318+D320+D322</f>
        <v>0</v>
      </c>
      <c r="E304" s="133">
        <f t="shared" ref="E304:U304" si="2112">E306+E308+E310+E312+E314+E316+E318+E320+E322</f>
        <v>20816.010000000002</v>
      </c>
      <c r="F304" s="133">
        <f t="shared" si="2112"/>
        <v>97062.5</v>
      </c>
      <c r="G304" s="133">
        <f t="shared" si="2112"/>
        <v>134777.85999999999</v>
      </c>
      <c r="H304" s="133">
        <f t="shared" si="2112"/>
        <v>214779.01</v>
      </c>
      <c r="I304" s="133">
        <f t="shared" si="2112"/>
        <v>144083.89000000001</v>
      </c>
      <c r="J304" s="133">
        <f t="shared" si="2112"/>
        <v>2788.13</v>
      </c>
      <c r="K304" s="133">
        <f t="shared" si="2112"/>
        <v>2788.13</v>
      </c>
      <c r="L304" s="133">
        <f t="shared" si="2112"/>
        <v>2788.13</v>
      </c>
      <c r="M304" s="133">
        <f t="shared" si="2112"/>
        <v>18268.13</v>
      </c>
      <c r="N304" s="133">
        <f t="shared" si="2112"/>
        <v>0</v>
      </c>
      <c r="O304" s="133">
        <f t="shared" si="2112"/>
        <v>15675.77</v>
      </c>
      <c r="P304" s="133">
        <f t="shared" si="2112"/>
        <v>15480</v>
      </c>
      <c r="Q304" s="133">
        <f t="shared" si="2112"/>
        <v>2659.33</v>
      </c>
      <c r="R304" s="133">
        <f t="shared" si="2112"/>
        <v>2659.33</v>
      </c>
      <c r="S304" s="133">
        <f t="shared" si="2112"/>
        <v>0</v>
      </c>
      <c r="T304" s="133">
        <f t="shared" si="2112"/>
        <v>0</v>
      </c>
      <c r="U304" s="133">
        <f t="shared" si="2112"/>
        <v>9.9999999893043423E-3</v>
      </c>
    </row>
    <row r="305" spans="1:21" x14ac:dyDescent="0.2">
      <c r="A305" s="224" t="s">
        <v>433</v>
      </c>
      <c r="B305" s="222" t="str">
        <f>VLOOKUP($A305,'Orçamento Sintético'!$A:$H,4,0)</f>
        <v>CHAPISCO APLICADO EM ALVENARIAS E ESTRUTURAS DE CONCRETO INTERNAS, COM COLHER DE PEDREIRO.  ARGAMASSA TRAÇO 1:3 COM PREPARO EM BETONEIRA 400L. AF_06/2014</v>
      </c>
      <c r="C305" s="126">
        <f>ROUND(C306/$U$1572,4)</f>
        <v>1.8E-3</v>
      </c>
      <c r="D305" s="126"/>
      <c r="E305" s="126">
        <v>0.1</v>
      </c>
      <c r="F305" s="126">
        <v>0.2</v>
      </c>
      <c r="G305" s="126">
        <v>0.3</v>
      </c>
      <c r="H305" s="126">
        <v>0.2</v>
      </c>
      <c r="I305" s="126">
        <v>0.2</v>
      </c>
      <c r="J305" s="126"/>
      <c r="K305" s="126"/>
      <c r="L305" s="126"/>
      <c r="M305" s="126"/>
      <c r="N305" s="126"/>
      <c r="O305" s="126"/>
      <c r="P305" s="126"/>
      <c r="Q305" s="126"/>
      <c r="R305" s="126"/>
      <c r="S305" s="126"/>
      <c r="T305" s="126"/>
      <c r="U305" s="126">
        <f t="shared" ref="U305" si="2113">ROUND(U306/$C306,4)</f>
        <v>0</v>
      </c>
    </row>
    <row r="306" spans="1:21" s="90" customFormat="1" x14ac:dyDescent="0.2">
      <c r="A306" s="224"/>
      <c r="B306" s="223"/>
      <c r="C306" s="127">
        <f>VLOOKUP($A305,'Orçamento Sintético'!$A:$H,8,0)</f>
        <v>22463.07</v>
      </c>
      <c r="D306" s="127">
        <f>ROUND($C306*D305,2)</f>
        <v>0</v>
      </c>
      <c r="E306" s="127">
        <f>ROUND($C306*E305,2)</f>
        <v>2246.31</v>
      </c>
      <c r="F306" s="127">
        <f>ROUND($C306*F305,2)</f>
        <v>4492.6099999999997</v>
      </c>
      <c r="G306" s="127">
        <f t="shared" ref="G306" si="2114">ROUND($C306*G305,2)</f>
        <v>6738.92</v>
      </c>
      <c r="H306" s="127">
        <f t="shared" ref="H306" si="2115">ROUND($C306*H305,2)</f>
        <v>4492.6099999999997</v>
      </c>
      <c r="I306" s="127">
        <f t="shared" ref="I306" si="2116">ROUND($C306*I305,2)</f>
        <v>4492.6099999999997</v>
      </c>
      <c r="J306" s="127">
        <f t="shared" ref="J306" si="2117">ROUND($C306*J305,2)</f>
        <v>0</v>
      </c>
      <c r="K306" s="127">
        <f t="shared" ref="K306" si="2118">ROUND($C306*K305,2)</f>
        <v>0</v>
      </c>
      <c r="L306" s="127">
        <f t="shared" ref="L306" si="2119">ROUND($C306*L305,2)</f>
        <v>0</v>
      </c>
      <c r="M306" s="127">
        <f t="shared" ref="M306" si="2120">ROUND($C306*M305,2)</f>
        <v>0</v>
      </c>
      <c r="N306" s="127">
        <f t="shared" ref="N306" si="2121">ROUND($C306*N305,2)</f>
        <v>0</v>
      </c>
      <c r="O306" s="127">
        <f t="shared" ref="O306" si="2122">ROUND($C306*O305,2)</f>
        <v>0</v>
      </c>
      <c r="P306" s="127">
        <f t="shared" ref="P306" si="2123">ROUND($C306*P305,2)</f>
        <v>0</v>
      </c>
      <c r="Q306" s="127">
        <f t="shared" ref="Q306" si="2124">ROUND($C306*Q305,2)</f>
        <v>0</v>
      </c>
      <c r="R306" s="127">
        <f t="shared" ref="R306" si="2125">ROUND($C306*R305,2)</f>
        <v>0</v>
      </c>
      <c r="S306" s="127">
        <f t="shared" ref="S306" si="2126">ROUND($C306*S305,2)</f>
        <v>0</v>
      </c>
      <c r="T306" s="127">
        <f t="shared" ref="T306" si="2127">ROUND($C306*T305,2)</f>
        <v>0</v>
      </c>
      <c r="U306" s="127">
        <f>$C306-SUM(D306:T306)</f>
        <v>9.9999999983992893E-3</v>
      </c>
    </row>
    <row r="307" spans="1:21" x14ac:dyDescent="0.2">
      <c r="A307" s="224" t="s">
        <v>436</v>
      </c>
      <c r="B307" s="222" t="str">
        <f>VLOOKUP($A307,'Orçamento Sintético'!$A:$H,4,0)</f>
        <v>(COMPOSIÇÃO REPRESENTATIVA) DO SERVIÇO DE EMBOÇO/MASSA ÚNICA, APLICADO MANUALMENTE, TRAÇO 1:2:8, EM BETONEIRA DE 400L, PAREDES INTERNAS, COM EXECUÇÃO DE TALISCAS, EDIFICAÇÃO HABITACIONAL UNIFAMILIAR (CASAS) E EDIFICAÇÃO PÚBLICA PADRÃO. AF_12/2014</v>
      </c>
      <c r="C307" s="126">
        <f>ROUND(C308/$U$1572,4)</f>
        <v>1.49E-2</v>
      </c>
      <c r="D307" s="126"/>
      <c r="E307" s="126">
        <v>0.1</v>
      </c>
      <c r="F307" s="126">
        <v>0.2</v>
      </c>
      <c r="G307" s="126">
        <v>0.3</v>
      </c>
      <c r="H307" s="126">
        <v>0.2</v>
      </c>
      <c r="I307" s="126">
        <v>0.2</v>
      </c>
      <c r="J307" s="126"/>
      <c r="K307" s="126"/>
      <c r="L307" s="126"/>
      <c r="M307" s="126"/>
      <c r="N307" s="126"/>
      <c r="O307" s="126"/>
      <c r="P307" s="126"/>
      <c r="Q307" s="126"/>
      <c r="R307" s="126"/>
      <c r="S307" s="126"/>
      <c r="T307" s="126"/>
      <c r="U307" s="126">
        <f t="shared" ref="U307" si="2128">ROUND(U308/$C308,4)</f>
        <v>0</v>
      </c>
    </row>
    <row r="308" spans="1:21" s="90" customFormat="1" x14ac:dyDescent="0.2">
      <c r="A308" s="224"/>
      <c r="B308" s="223"/>
      <c r="C308" s="127">
        <f>VLOOKUP($A307,'Orçamento Sintético'!$A:$H,8,0)</f>
        <v>185696.95</v>
      </c>
      <c r="D308" s="127">
        <f>ROUND($C308*D307,2)</f>
        <v>0</v>
      </c>
      <c r="E308" s="127">
        <f>ROUND($C308*E307,2)</f>
        <v>18569.7</v>
      </c>
      <c r="F308" s="127">
        <f>ROUND($C308*F307,2)</f>
        <v>37139.39</v>
      </c>
      <c r="G308" s="127">
        <f t="shared" ref="G308" si="2129">ROUND($C308*G307,2)</f>
        <v>55709.09</v>
      </c>
      <c r="H308" s="127">
        <f t="shared" ref="H308" si="2130">ROUND($C308*H307,2)</f>
        <v>37139.39</v>
      </c>
      <c r="I308" s="127">
        <f t="shared" ref="I308" si="2131">ROUND($C308*I307,2)</f>
        <v>37139.39</v>
      </c>
      <c r="J308" s="127">
        <f t="shared" ref="J308" si="2132">ROUND($C308*J307,2)</f>
        <v>0</v>
      </c>
      <c r="K308" s="127">
        <f t="shared" ref="K308" si="2133">ROUND($C308*K307,2)</f>
        <v>0</v>
      </c>
      <c r="L308" s="127">
        <f t="shared" ref="L308" si="2134">ROUND($C308*L307,2)</f>
        <v>0</v>
      </c>
      <c r="M308" s="127">
        <f t="shared" ref="M308" si="2135">ROUND($C308*M307,2)</f>
        <v>0</v>
      </c>
      <c r="N308" s="127">
        <f t="shared" ref="N308" si="2136">ROUND($C308*N307,2)</f>
        <v>0</v>
      </c>
      <c r="O308" s="127">
        <f t="shared" ref="O308" si="2137">ROUND($C308*O307,2)</f>
        <v>0</v>
      </c>
      <c r="P308" s="127">
        <f t="shared" ref="P308" si="2138">ROUND($C308*P307,2)</f>
        <v>0</v>
      </c>
      <c r="Q308" s="127">
        <f t="shared" ref="Q308" si="2139">ROUND($C308*Q307,2)</f>
        <v>0</v>
      </c>
      <c r="R308" s="127">
        <f t="shared" ref="R308" si="2140">ROUND($C308*R307,2)</f>
        <v>0</v>
      </c>
      <c r="S308" s="127">
        <f t="shared" ref="S308" si="2141">ROUND($C308*S307,2)</f>
        <v>0</v>
      </c>
      <c r="T308" s="127">
        <f t="shared" ref="T308" si="2142">ROUND($C308*T307,2)</f>
        <v>0</v>
      </c>
      <c r="U308" s="127">
        <f>$C308-SUM(D308:T308)</f>
        <v>-1.0000000009313226E-2</v>
      </c>
    </row>
    <row r="309" spans="1:21" x14ac:dyDescent="0.2">
      <c r="A309" s="224" t="s">
        <v>439</v>
      </c>
      <c r="B309" s="222" t="str">
        <f>VLOOKUP($A309,'Orçamento Sintético'!$A:$H,4,0)</f>
        <v>EMBOÇO OU MASSA ÚNICA EM ARGAMASSA TRAÇO 1:2:8, PREPARO MECÂNICO COM BETONEIRA 400 L, APLICADA MANUALMENTE EM PANOS CEGOS DE FACHADA (SEM PRESENÇA DE VÃOS), ESPESSURA DE 35 MM. AF_06/2014</v>
      </c>
      <c r="C309" s="126">
        <f>ROUND(C310/$U$1572,4)</f>
        <v>2.3999999999999998E-3</v>
      </c>
      <c r="D309" s="126"/>
      <c r="E309" s="126"/>
      <c r="F309" s="126">
        <v>0.3</v>
      </c>
      <c r="G309" s="126">
        <v>0.3</v>
      </c>
      <c r="H309" s="126">
        <v>0.2</v>
      </c>
      <c r="I309" s="126">
        <v>0.2</v>
      </c>
      <c r="J309" s="126"/>
      <c r="K309" s="126"/>
      <c r="L309" s="126"/>
      <c r="M309" s="126"/>
      <c r="N309" s="126"/>
      <c r="O309" s="126"/>
      <c r="P309" s="126"/>
      <c r="Q309" s="126"/>
      <c r="R309" s="126"/>
      <c r="S309" s="126"/>
      <c r="T309" s="126"/>
      <c r="U309" s="126">
        <f t="shared" ref="U309" si="2143">ROUND(U310/$C310,4)</f>
        <v>0</v>
      </c>
    </row>
    <row r="310" spans="1:21" s="90" customFormat="1" x14ac:dyDescent="0.2">
      <c r="A310" s="224"/>
      <c r="B310" s="223"/>
      <c r="C310" s="127">
        <f>VLOOKUP($A309,'Orçamento Sintético'!$A:$H,8,0)</f>
        <v>29750.400000000001</v>
      </c>
      <c r="D310" s="127">
        <f>ROUND($C310*D309,2)</f>
        <v>0</v>
      </c>
      <c r="E310" s="127">
        <f>ROUND($C310*E309,2)</f>
        <v>0</v>
      </c>
      <c r="F310" s="127">
        <f>ROUND($C310*F309,2)</f>
        <v>8925.1200000000008</v>
      </c>
      <c r="G310" s="127">
        <f t="shared" ref="G310" si="2144">ROUND($C310*G309,2)</f>
        <v>8925.1200000000008</v>
      </c>
      <c r="H310" s="127">
        <f t="shared" ref="H310" si="2145">ROUND($C310*H309,2)</f>
        <v>5950.08</v>
      </c>
      <c r="I310" s="127">
        <f t="shared" ref="I310" si="2146">ROUND($C310*I309,2)</f>
        <v>5950.08</v>
      </c>
      <c r="J310" s="127">
        <f t="shared" ref="J310" si="2147">ROUND($C310*J309,2)</f>
        <v>0</v>
      </c>
      <c r="K310" s="127">
        <f t="shared" ref="K310" si="2148">ROUND($C310*K309,2)</f>
        <v>0</v>
      </c>
      <c r="L310" s="127">
        <f t="shared" ref="L310" si="2149">ROUND($C310*L309,2)</f>
        <v>0</v>
      </c>
      <c r="M310" s="127">
        <f t="shared" ref="M310" si="2150">ROUND($C310*M309,2)</f>
        <v>0</v>
      </c>
      <c r="N310" s="127">
        <f t="shared" ref="N310" si="2151">ROUND($C310*N309,2)</f>
        <v>0</v>
      </c>
      <c r="O310" s="127">
        <f t="shared" ref="O310" si="2152">ROUND($C310*O309,2)</f>
        <v>0</v>
      </c>
      <c r="P310" s="127">
        <f t="shared" ref="P310" si="2153">ROUND($C310*P309,2)</f>
        <v>0</v>
      </c>
      <c r="Q310" s="127">
        <f t="shared" ref="Q310" si="2154">ROUND($C310*Q309,2)</f>
        <v>0</v>
      </c>
      <c r="R310" s="127">
        <f t="shared" ref="R310" si="2155">ROUND($C310*R309,2)</f>
        <v>0</v>
      </c>
      <c r="S310" s="127">
        <f t="shared" ref="S310" si="2156">ROUND($C310*S309,2)</f>
        <v>0</v>
      </c>
      <c r="T310" s="127">
        <f t="shared" ref="T310" si="2157">ROUND($C310*T309,2)</f>
        <v>0</v>
      </c>
      <c r="U310" s="127">
        <f>$C310-SUM(D310:T310)</f>
        <v>0</v>
      </c>
    </row>
    <row r="311" spans="1:21" x14ac:dyDescent="0.2">
      <c r="A311" s="224" t="s">
        <v>442</v>
      </c>
      <c r="B311" s="222" t="str">
        <f>VLOOKUP($A311,'Orçamento Sintético'!$A:$H,4,0)</f>
        <v>Cópia SINAPI (87242) - Pastilha de porcelana 5,0x5,0cm, linha Engenharia, cor Boráx, fab. Atlas (ref.SG8414), assentada com argamassa pré-fabricada, incluindo rejuntamento</v>
      </c>
      <c r="C311" s="126">
        <f>ROUND(C312/$U$1572,4)</f>
        <v>2.5000000000000001E-3</v>
      </c>
      <c r="D311" s="126"/>
      <c r="E311" s="126"/>
      <c r="F311" s="126"/>
      <c r="G311" s="126"/>
      <c r="H311" s="126"/>
      <c r="I311" s="126"/>
      <c r="J311" s="126"/>
      <c r="K311" s="126"/>
      <c r="L311" s="126"/>
      <c r="M311" s="126">
        <v>0.5</v>
      </c>
      <c r="N311" s="126"/>
      <c r="O311" s="126"/>
      <c r="P311" s="126">
        <v>0.5</v>
      </c>
      <c r="Q311" s="126"/>
      <c r="R311" s="126"/>
      <c r="S311" s="126"/>
      <c r="T311" s="126"/>
      <c r="U311" s="126">
        <f t="shared" ref="U311" si="2158">ROUND(U312/$C312,4)</f>
        <v>0</v>
      </c>
    </row>
    <row r="312" spans="1:21" s="90" customFormat="1" x14ac:dyDescent="0.2">
      <c r="A312" s="224"/>
      <c r="B312" s="223"/>
      <c r="C312" s="127">
        <f>VLOOKUP($A311,'Orçamento Sintético'!$A:$H,8,0)</f>
        <v>30960</v>
      </c>
      <c r="D312" s="127">
        <f>ROUND($C312*D311,2)</f>
        <v>0</v>
      </c>
      <c r="E312" s="127">
        <f>ROUND($C312*E311,2)</f>
        <v>0</v>
      </c>
      <c r="F312" s="127">
        <f>ROUND($C312*F311,2)</f>
        <v>0</v>
      </c>
      <c r="G312" s="127">
        <f t="shared" ref="G312" si="2159">ROUND($C312*G311,2)</f>
        <v>0</v>
      </c>
      <c r="H312" s="127">
        <f t="shared" ref="H312" si="2160">ROUND($C312*H311,2)</f>
        <v>0</v>
      </c>
      <c r="I312" s="127">
        <f t="shared" ref="I312" si="2161">ROUND($C312*I311,2)</f>
        <v>0</v>
      </c>
      <c r="J312" s="127">
        <f t="shared" ref="J312" si="2162">ROUND($C312*J311,2)</f>
        <v>0</v>
      </c>
      <c r="K312" s="127">
        <f t="shared" ref="K312" si="2163">ROUND($C312*K311,2)</f>
        <v>0</v>
      </c>
      <c r="L312" s="127">
        <f t="shared" ref="L312" si="2164">ROUND($C312*L311,2)</f>
        <v>0</v>
      </c>
      <c r="M312" s="127">
        <f t="shared" ref="M312" si="2165">ROUND($C312*M311,2)</f>
        <v>15480</v>
      </c>
      <c r="N312" s="127">
        <f t="shared" ref="N312" si="2166">ROUND($C312*N311,2)</f>
        <v>0</v>
      </c>
      <c r="O312" s="127">
        <f t="shared" ref="O312" si="2167">ROUND($C312*O311,2)</f>
        <v>0</v>
      </c>
      <c r="P312" s="127">
        <f t="shared" ref="P312" si="2168">ROUND($C312*P311,2)</f>
        <v>15480</v>
      </c>
      <c r="Q312" s="127">
        <f t="shared" ref="Q312" si="2169">ROUND($C312*Q311,2)</f>
        <v>0</v>
      </c>
      <c r="R312" s="127">
        <f t="shared" ref="R312" si="2170">ROUND($C312*R311,2)</f>
        <v>0</v>
      </c>
      <c r="S312" s="127">
        <f t="shared" ref="S312" si="2171">ROUND($C312*S311,2)</f>
        <v>0</v>
      </c>
      <c r="T312" s="127">
        <f t="shared" ref="T312" si="2172">ROUND($C312*T311,2)</f>
        <v>0</v>
      </c>
      <c r="U312" s="127">
        <f>$C312-SUM(D312:T312)</f>
        <v>0</v>
      </c>
    </row>
    <row r="313" spans="1:21" x14ac:dyDescent="0.2">
      <c r="A313" s="224" t="s">
        <v>445</v>
      </c>
      <c r="B313" s="222" t="str">
        <f>VLOOKUP($A313,'Orçamento Sintético'!$A:$H,4,0)</f>
        <v>Cópia SINAPI (87242) - Pastilha de porcelana 5,0x5,0cm, linha Engenharia, cor Nassau, fab. Atlas (ref.SG8422), assentada com argamassa pré-fabricada, incluindo rejuntamento</v>
      </c>
      <c r="C313" s="126">
        <f>ROUND(C314/$U$1572,4)</f>
        <v>8.9999999999999998E-4</v>
      </c>
      <c r="D313" s="126"/>
      <c r="E313" s="126"/>
      <c r="F313" s="126"/>
      <c r="G313" s="126"/>
      <c r="H313" s="126"/>
      <c r="I313" s="126"/>
      <c r="J313" s="126">
        <v>0.25</v>
      </c>
      <c r="K313" s="126">
        <v>0.25</v>
      </c>
      <c r="L313" s="126">
        <v>0.25</v>
      </c>
      <c r="M313" s="126">
        <v>0.25</v>
      </c>
      <c r="N313" s="126"/>
      <c r="O313" s="126"/>
      <c r="P313" s="126"/>
      <c r="Q313" s="126"/>
      <c r="R313" s="126"/>
      <c r="S313" s="126"/>
      <c r="T313" s="126"/>
      <c r="U313" s="126">
        <f t="shared" ref="U313" si="2173">ROUND(U314/$C314,4)</f>
        <v>0</v>
      </c>
    </row>
    <row r="314" spans="1:21" s="90" customFormat="1" x14ac:dyDescent="0.2">
      <c r="A314" s="224"/>
      <c r="B314" s="223"/>
      <c r="C314" s="127">
        <f>VLOOKUP($A313,'Orçamento Sintético'!$A:$H,8,0)</f>
        <v>11152.53</v>
      </c>
      <c r="D314" s="127">
        <f>ROUND($C314*D313,2)</f>
        <v>0</v>
      </c>
      <c r="E314" s="127">
        <f>ROUND($C314*E313,2)</f>
        <v>0</v>
      </c>
      <c r="F314" s="127">
        <f>ROUND($C314*F313,2)</f>
        <v>0</v>
      </c>
      <c r="G314" s="127">
        <f t="shared" ref="G314" si="2174">ROUND($C314*G313,2)</f>
        <v>0</v>
      </c>
      <c r="H314" s="127">
        <f t="shared" ref="H314" si="2175">ROUND($C314*H313,2)</f>
        <v>0</v>
      </c>
      <c r="I314" s="127">
        <f t="shared" ref="I314" si="2176">ROUND($C314*I313,2)</f>
        <v>0</v>
      </c>
      <c r="J314" s="127">
        <f t="shared" ref="J314" si="2177">ROUND($C314*J313,2)</f>
        <v>2788.13</v>
      </c>
      <c r="K314" s="127">
        <f t="shared" ref="K314" si="2178">ROUND($C314*K313,2)</f>
        <v>2788.13</v>
      </c>
      <c r="L314" s="127">
        <f t="shared" ref="L314" si="2179">ROUND($C314*L313,2)</f>
        <v>2788.13</v>
      </c>
      <c r="M314" s="127">
        <f t="shared" ref="M314" si="2180">ROUND($C314*M313,2)</f>
        <v>2788.13</v>
      </c>
      <c r="N314" s="127">
        <f t="shared" ref="N314" si="2181">ROUND($C314*N313,2)</f>
        <v>0</v>
      </c>
      <c r="O314" s="127">
        <f t="shared" ref="O314" si="2182">ROUND($C314*O313,2)</f>
        <v>0</v>
      </c>
      <c r="P314" s="127">
        <f t="shared" ref="P314" si="2183">ROUND($C314*P313,2)</f>
        <v>0</v>
      </c>
      <c r="Q314" s="127">
        <f t="shared" ref="Q314" si="2184">ROUND($C314*Q313,2)</f>
        <v>0</v>
      </c>
      <c r="R314" s="127">
        <f t="shared" ref="R314" si="2185">ROUND($C314*R313,2)</f>
        <v>0</v>
      </c>
      <c r="S314" s="127">
        <f t="shared" ref="S314" si="2186">ROUND($C314*S313,2)</f>
        <v>0</v>
      </c>
      <c r="T314" s="127">
        <f t="shared" ref="T314" si="2187">ROUND($C314*T313,2)</f>
        <v>0</v>
      </c>
      <c r="U314" s="127">
        <f>$C314-SUM(D314:T314)</f>
        <v>1.0000000000218279E-2</v>
      </c>
    </row>
    <row r="315" spans="1:21" x14ac:dyDescent="0.2">
      <c r="A315" s="224" t="s">
        <v>448</v>
      </c>
      <c r="B315" s="222" t="str">
        <f>VLOOKUP($A315,'Orçamento Sintético'!$A:$H,4,0)</f>
        <v>Cópia SINAPI (87242) - Pastilha de porcelana 5,0x5,0cm, linha Engenharia, cor Barents, fab. Atlas (ref.M6329), assentada com argamassa pré-fabricada, incluindo rejuntamento</v>
      </c>
      <c r="C315" s="126">
        <f>ROUND(C316/$U$1572,4)</f>
        <v>5.1000000000000004E-3</v>
      </c>
      <c r="D315" s="126"/>
      <c r="E315" s="126"/>
      <c r="F315" s="126">
        <v>0.2</v>
      </c>
      <c r="G315" s="126">
        <v>0.2</v>
      </c>
      <c r="H315" s="126">
        <v>0.6</v>
      </c>
      <c r="I315" s="126"/>
      <c r="J315" s="126"/>
      <c r="K315" s="126"/>
      <c r="L315" s="126"/>
      <c r="M315" s="126"/>
      <c r="N315" s="126"/>
      <c r="O315" s="126"/>
      <c r="P315" s="126"/>
      <c r="Q315" s="126"/>
      <c r="R315" s="126"/>
      <c r="S315" s="126"/>
      <c r="T315" s="126"/>
      <c r="U315" s="126">
        <f t="shared" ref="U315" si="2188">ROUND(U316/$C316,4)</f>
        <v>0</v>
      </c>
    </row>
    <row r="316" spans="1:21" s="90" customFormat="1" x14ac:dyDescent="0.2">
      <c r="A316" s="224"/>
      <c r="B316" s="223"/>
      <c r="C316" s="127">
        <f>VLOOKUP($A315,'Orçamento Sintético'!$A:$H,8,0)</f>
        <v>63533.34</v>
      </c>
      <c r="D316" s="127">
        <f>ROUND($C316*D315,2)</f>
        <v>0</v>
      </c>
      <c r="E316" s="127">
        <f>ROUND($C316*E315,2)</f>
        <v>0</v>
      </c>
      <c r="F316" s="127">
        <f>ROUND($C316*F315,2)</f>
        <v>12706.67</v>
      </c>
      <c r="G316" s="127">
        <f t="shared" ref="G316" si="2189">ROUND($C316*G315,2)</f>
        <v>12706.67</v>
      </c>
      <c r="H316" s="127">
        <f t="shared" ref="H316" si="2190">ROUND($C316*H315,2)</f>
        <v>38120</v>
      </c>
      <c r="I316" s="127">
        <f t="shared" ref="I316" si="2191">ROUND($C316*I315,2)</f>
        <v>0</v>
      </c>
      <c r="J316" s="127">
        <f t="shared" ref="J316" si="2192">ROUND($C316*J315,2)</f>
        <v>0</v>
      </c>
      <c r="K316" s="127">
        <f t="shared" ref="K316" si="2193">ROUND($C316*K315,2)</f>
        <v>0</v>
      </c>
      <c r="L316" s="127">
        <f t="shared" ref="L316" si="2194">ROUND($C316*L315,2)</f>
        <v>0</v>
      </c>
      <c r="M316" s="127">
        <f t="shared" ref="M316" si="2195">ROUND($C316*M315,2)</f>
        <v>0</v>
      </c>
      <c r="N316" s="127">
        <f t="shared" ref="N316" si="2196">ROUND($C316*N315,2)</f>
        <v>0</v>
      </c>
      <c r="O316" s="127">
        <f t="shared" ref="O316" si="2197">ROUND($C316*O315,2)</f>
        <v>0</v>
      </c>
      <c r="P316" s="127">
        <f t="shared" ref="P316" si="2198">ROUND($C316*P315,2)</f>
        <v>0</v>
      </c>
      <c r="Q316" s="127">
        <f t="shared" ref="Q316" si="2199">ROUND($C316*Q315,2)</f>
        <v>0</v>
      </c>
      <c r="R316" s="127">
        <f t="shared" ref="R316" si="2200">ROUND($C316*R315,2)</f>
        <v>0</v>
      </c>
      <c r="S316" s="127">
        <f t="shared" ref="S316" si="2201">ROUND($C316*S315,2)</f>
        <v>0</v>
      </c>
      <c r="T316" s="127">
        <f t="shared" ref="T316" si="2202">ROUND($C316*T315,2)</f>
        <v>0</v>
      </c>
      <c r="U316" s="127">
        <f>$C316-SUM(D316:T316)</f>
        <v>0</v>
      </c>
    </row>
    <row r="317" spans="1:21" x14ac:dyDescent="0.2">
      <c r="A317" s="224" t="s">
        <v>451</v>
      </c>
      <c r="B317" s="222" t="str">
        <f>VLOOKUP($A317,'Orçamento Sintético'!$A:$H,4,0)</f>
        <v>Cópia SINAPI (87242) - Pastilha de porcelana 5,0x5,0cm, linha Engenharia, cor Areia, fab. Atlas (ref.M4330), assentada com argamassa pré-fabricada, incluindo rejuntamento</v>
      </c>
      <c r="C317" s="126">
        <f>ROUND(C318/$U$1572,4)</f>
        <v>1.35E-2</v>
      </c>
      <c r="D317" s="126"/>
      <c r="E317" s="126"/>
      <c r="F317" s="126">
        <v>0.2</v>
      </c>
      <c r="G317" s="126">
        <v>0.3</v>
      </c>
      <c r="H317" s="126">
        <v>0.3</v>
      </c>
      <c r="I317" s="126">
        <v>0.2</v>
      </c>
      <c r="J317" s="126"/>
      <c r="K317" s="126"/>
      <c r="L317" s="126"/>
      <c r="M317" s="126"/>
      <c r="N317" s="126"/>
      <c r="O317" s="126"/>
      <c r="P317" s="126"/>
      <c r="Q317" s="126"/>
      <c r="R317" s="126"/>
      <c r="S317" s="126"/>
      <c r="T317" s="126"/>
      <c r="U317" s="126">
        <f t="shared" ref="U317" si="2203">ROUND(U318/$C318,4)</f>
        <v>0</v>
      </c>
    </row>
    <row r="318" spans="1:21" s="90" customFormat="1" x14ac:dyDescent="0.2">
      <c r="A318" s="224"/>
      <c r="B318" s="223"/>
      <c r="C318" s="127">
        <f>VLOOKUP($A317,'Orçamento Sintético'!$A:$H,8,0)</f>
        <v>168993.54</v>
      </c>
      <c r="D318" s="127">
        <f>ROUND($C318*D317,2)</f>
        <v>0</v>
      </c>
      <c r="E318" s="127">
        <f>ROUND($C318*E317,2)</f>
        <v>0</v>
      </c>
      <c r="F318" s="127">
        <f>ROUND($C318*F317,2)</f>
        <v>33798.71</v>
      </c>
      <c r="G318" s="127">
        <f t="shared" ref="G318" si="2204">ROUND($C318*G317,2)</f>
        <v>50698.06</v>
      </c>
      <c r="H318" s="127">
        <f t="shared" ref="H318" si="2205">ROUND($C318*H317,2)</f>
        <v>50698.06</v>
      </c>
      <c r="I318" s="127">
        <f t="shared" ref="I318" si="2206">ROUND($C318*I317,2)</f>
        <v>33798.71</v>
      </c>
      <c r="J318" s="127">
        <f t="shared" ref="J318" si="2207">ROUND($C318*J317,2)</f>
        <v>0</v>
      </c>
      <c r="K318" s="127">
        <f t="shared" ref="K318" si="2208">ROUND($C318*K317,2)</f>
        <v>0</v>
      </c>
      <c r="L318" s="127">
        <f t="shared" ref="L318" si="2209">ROUND($C318*L317,2)</f>
        <v>0</v>
      </c>
      <c r="M318" s="127">
        <f t="shared" ref="M318" si="2210">ROUND($C318*M317,2)</f>
        <v>0</v>
      </c>
      <c r="N318" s="127">
        <f t="shared" ref="N318" si="2211">ROUND($C318*N317,2)</f>
        <v>0</v>
      </c>
      <c r="O318" s="127">
        <f t="shared" ref="O318" si="2212">ROUND($C318*O317,2)</f>
        <v>0</v>
      </c>
      <c r="P318" s="127">
        <f t="shared" ref="P318" si="2213">ROUND($C318*P317,2)</f>
        <v>0</v>
      </c>
      <c r="Q318" s="127">
        <f t="shared" ref="Q318" si="2214">ROUND($C318*Q317,2)</f>
        <v>0</v>
      </c>
      <c r="R318" s="127">
        <f t="shared" ref="R318" si="2215">ROUND($C318*R317,2)</f>
        <v>0</v>
      </c>
      <c r="S318" s="127">
        <f t="shared" ref="S318" si="2216">ROUND($C318*S317,2)</f>
        <v>0</v>
      </c>
      <c r="T318" s="127">
        <f t="shared" ref="T318" si="2217">ROUND($C318*T317,2)</f>
        <v>0</v>
      </c>
      <c r="U318" s="127">
        <f>$C318-SUM(D318:T318)</f>
        <v>0</v>
      </c>
    </row>
    <row r="319" spans="1:21" x14ac:dyDescent="0.2">
      <c r="A319" s="224" t="s">
        <v>454</v>
      </c>
      <c r="B319" s="222" t="str">
        <f>VLOOKUP($A319,'Orçamento Sintético'!$A:$H,4,0)</f>
        <v>Cópia SINAPI (72200) - Laminado melamínico, acabamento texturizado, Polar, espessura 1,3mm, referência L190, fab. Fórmica</v>
      </c>
      <c r="C319" s="126">
        <f>ROUND(C320/$U$1572,4)</f>
        <v>1.26E-2</v>
      </c>
      <c r="D319" s="126"/>
      <c r="E319" s="126"/>
      <c r="F319" s="126"/>
      <c r="G319" s="126"/>
      <c r="H319" s="126">
        <v>0.5</v>
      </c>
      <c r="I319" s="126">
        <v>0.4</v>
      </c>
      <c r="J319" s="126"/>
      <c r="K319" s="126"/>
      <c r="L319" s="126"/>
      <c r="M319" s="126"/>
      <c r="N319" s="126"/>
      <c r="O319" s="126">
        <v>0.1</v>
      </c>
      <c r="P319" s="126"/>
      <c r="Q319" s="126"/>
      <c r="R319" s="126"/>
      <c r="S319" s="126"/>
      <c r="T319" s="126"/>
      <c r="U319" s="126">
        <f t="shared" ref="U319" si="2218">ROUND(U320/$C320,4)</f>
        <v>0</v>
      </c>
    </row>
    <row r="320" spans="1:21" s="90" customFormat="1" x14ac:dyDescent="0.2">
      <c r="A320" s="224"/>
      <c r="B320" s="223"/>
      <c r="C320" s="127">
        <f>VLOOKUP($A319,'Orçamento Sintético'!$A:$H,8,0)</f>
        <v>156757.74</v>
      </c>
      <c r="D320" s="127">
        <f>ROUND($C320*D319,2)</f>
        <v>0</v>
      </c>
      <c r="E320" s="127">
        <f>ROUND($C320*E319,2)</f>
        <v>0</v>
      </c>
      <c r="F320" s="127">
        <f>ROUND($C320*F319,2)</f>
        <v>0</v>
      </c>
      <c r="G320" s="127">
        <f t="shared" ref="G320" si="2219">ROUND($C320*G319,2)</f>
        <v>0</v>
      </c>
      <c r="H320" s="127">
        <f t="shared" ref="H320" si="2220">ROUND($C320*H319,2)</f>
        <v>78378.87</v>
      </c>
      <c r="I320" s="127">
        <f t="shared" ref="I320" si="2221">ROUND($C320*I319,2)</f>
        <v>62703.1</v>
      </c>
      <c r="J320" s="127">
        <f t="shared" ref="J320" si="2222">ROUND($C320*J319,2)</f>
        <v>0</v>
      </c>
      <c r="K320" s="127">
        <f t="shared" ref="K320" si="2223">ROUND($C320*K319,2)</f>
        <v>0</v>
      </c>
      <c r="L320" s="127">
        <f t="shared" ref="L320" si="2224">ROUND($C320*L319,2)</f>
        <v>0</v>
      </c>
      <c r="M320" s="127">
        <f t="shared" ref="M320" si="2225">ROUND($C320*M319,2)</f>
        <v>0</v>
      </c>
      <c r="N320" s="127">
        <f t="shared" ref="N320" si="2226">ROUND($C320*N319,2)</f>
        <v>0</v>
      </c>
      <c r="O320" s="127">
        <f t="shared" ref="O320" si="2227">ROUND($C320*O319,2)</f>
        <v>15675.77</v>
      </c>
      <c r="P320" s="127">
        <f t="shared" ref="P320" si="2228">ROUND($C320*P319,2)</f>
        <v>0</v>
      </c>
      <c r="Q320" s="127">
        <f t="shared" ref="Q320" si="2229">ROUND($C320*Q319,2)</f>
        <v>0</v>
      </c>
      <c r="R320" s="127">
        <f t="shared" ref="R320" si="2230">ROUND($C320*R319,2)</f>
        <v>0</v>
      </c>
      <c r="S320" s="127">
        <f t="shared" ref="S320" si="2231">ROUND($C320*S319,2)</f>
        <v>0</v>
      </c>
      <c r="T320" s="127">
        <f t="shared" ref="T320" si="2232">ROUND($C320*T319,2)</f>
        <v>0</v>
      </c>
      <c r="U320" s="127">
        <f>$C320-SUM(D320:T320)</f>
        <v>0</v>
      </c>
    </row>
    <row r="321" spans="1:21" x14ac:dyDescent="0.2">
      <c r="A321" s="224" t="s">
        <v>457</v>
      </c>
      <c r="B321" s="222" t="str">
        <f>VLOOKUP($A321,'Orçamento Sintético'!$A:$H,4,0)</f>
        <v>Copia da SINAPI (87269) - Cerâmica grês 30x60cm, assentada com argamassa pré-fabricada, incluindo rejuntamento</v>
      </c>
      <c r="C321" s="126">
        <f>ROUND(C322/$U$1572,4)</f>
        <v>4.0000000000000002E-4</v>
      </c>
      <c r="D321" s="126"/>
      <c r="E321" s="126"/>
      <c r="F321" s="126"/>
      <c r="G321" s="126"/>
      <c r="H321" s="126"/>
      <c r="I321" s="126"/>
      <c r="J321" s="126"/>
      <c r="K321" s="126"/>
      <c r="L321" s="126"/>
      <c r="M321" s="126"/>
      <c r="N321" s="126"/>
      <c r="O321" s="126"/>
      <c r="P321" s="126"/>
      <c r="Q321" s="126">
        <v>0.5</v>
      </c>
      <c r="R321" s="126">
        <v>0.5</v>
      </c>
      <c r="S321" s="126"/>
      <c r="T321" s="126"/>
      <c r="U321" s="126">
        <f t="shared" ref="U321" si="2233">ROUND(U322/$C322,4)</f>
        <v>0</v>
      </c>
    </row>
    <row r="322" spans="1:21" s="90" customFormat="1" x14ac:dyDescent="0.2">
      <c r="A322" s="224"/>
      <c r="B322" s="223"/>
      <c r="C322" s="127">
        <f>VLOOKUP($A321,'Orçamento Sintético'!$A:$H,8,0)</f>
        <v>5318.66</v>
      </c>
      <c r="D322" s="127">
        <f>ROUND($C322*D321,2)</f>
        <v>0</v>
      </c>
      <c r="E322" s="127">
        <f>ROUND($C322*E321,2)</f>
        <v>0</v>
      </c>
      <c r="F322" s="127">
        <f>ROUND($C322*F321,2)</f>
        <v>0</v>
      </c>
      <c r="G322" s="127">
        <f t="shared" ref="G322" si="2234">ROUND($C322*G321,2)</f>
        <v>0</v>
      </c>
      <c r="H322" s="127">
        <f t="shared" ref="H322" si="2235">ROUND($C322*H321,2)</f>
        <v>0</v>
      </c>
      <c r="I322" s="127">
        <f t="shared" ref="I322" si="2236">ROUND($C322*I321,2)</f>
        <v>0</v>
      </c>
      <c r="J322" s="127">
        <f t="shared" ref="J322" si="2237">ROUND($C322*J321,2)</f>
        <v>0</v>
      </c>
      <c r="K322" s="127">
        <f t="shared" ref="K322" si="2238">ROUND($C322*K321,2)</f>
        <v>0</v>
      </c>
      <c r="L322" s="127">
        <f t="shared" ref="L322" si="2239">ROUND($C322*L321,2)</f>
        <v>0</v>
      </c>
      <c r="M322" s="127">
        <f t="shared" ref="M322" si="2240">ROUND($C322*M321,2)</f>
        <v>0</v>
      </c>
      <c r="N322" s="127">
        <f t="shared" ref="N322" si="2241">ROUND($C322*N321,2)</f>
        <v>0</v>
      </c>
      <c r="O322" s="127">
        <f t="shared" ref="O322" si="2242">ROUND($C322*O321,2)</f>
        <v>0</v>
      </c>
      <c r="P322" s="127">
        <f t="shared" ref="P322" si="2243">ROUND($C322*P321,2)</f>
        <v>0</v>
      </c>
      <c r="Q322" s="127">
        <f t="shared" ref="Q322" si="2244">ROUND($C322*Q321,2)</f>
        <v>2659.33</v>
      </c>
      <c r="R322" s="127">
        <f t="shared" ref="R322" si="2245">ROUND($C322*R321,2)</f>
        <v>2659.33</v>
      </c>
      <c r="S322" s="127">
        <f t="shared" ref="S322" si="2246">ROUND($C322*S321,2)</f>
        <v>0</v>
      </c>
      <c r="T322" s="127">
        <f t="shared" ref="T322" si="2247">ROUND($C322*T321,2)</f>
        <v>0</v>
      </c>
      <c r="U322" s="127">
        <f>$C322-SUM(D322:T322)</f>
        <v>0</v>
      </c>
    </row>
    <row r="323" spans="1:21" x14ac:dyDescent="0.2">
      <c r="A323" s="225" t="s">
        <v>460</v>
      </c>
      <c r="B323" s="226" t="str">
        <f>VLOOKUP($A323,'Orçamento Sintético'!$A:$H,4,0)</f>
        <v>Revestimentos de forro</v>
      </c>
      <c r="C323" s="130">
        <f>ROUND(C324/$U$1572,4)</f>
        <v>1.15E-2</v>
      </c>
      <c r="D323" s="131">
        <f t="shared" ref="D323" si="2248">ROUND(D324/$C324,4)</f>
        <v>0</v>
      </c>
      <c r="E323" s="131">
        <f t="shared" ref="E323" si="2249">ROUND(E324/$C324,4)</f>
        <v>0</v>
      </c>
      <c r="F323" s="131">
        <f t="shared" ref="F323" si="2250">ROUND(F324/$C324,4)</f>
        <v>0</v>
      </c>
      <c r="G323" s="131">
        <f t="shared" ref="G323" si="2251">ROUND(G324/$C324,4)</f>
        <v>0</v>
      </c>
      <c r="H323" s="131">
        <f t="shared" ref="H323" si="2252">ROUND(H324/$C324,4)</f>
        <v>0</v>
      </c>
      <c r="I323" s="131">
        <f t="shared" ref="I323" si="2253">ROUND(I324/$C324,4)</f>
        <v>0</v>
      </c>
      <c r="J323" s="131">
        <f t="shared" ref="J323" si="2254">ROUND(J324/$C324,4)</f>
        <v>0</v>
      </c>
      <c r="K323" s="131">
        <f t="shared" ref="K323" si="2255">ROUND(K324/$C324,4)</f>
        <v>0</v>
      </c>
      <c r="L323" s="131">
        <f t="shared" ref="L323" si="2256">ROUND(L324/$C324,4)</f>
        <v>0</v>
      </c>
      <c r="M323" s="131">
        <f t="shared" ref="M323" si="2257">ROUND(M324/$C324,4)</f>
        <v>0.25</v>
      </c>
      <c r="N323" s="131">
        <f t="shared" ref="N323" si="2258">ROUND(N324/$C324,4)</f>
        <v>0.25</v>
      </c>
      <c r="O323" s="131">
        <f t="shared" ref="O323" si="2259">ROUND(O324/$C324,4)</f>
        <v>0.25</v>
      </c>
      <c r="P323" s="131">
        <f t="shared" ref="P323" si="2260">ROUND(P324/$C324,4)</f>
        <v>0.25</v>
      </c>
      <c r="Q323" s="131">
        <f t="shared" ref="Q323" si="2261">ROUND(Q324/$C324,4)</f>
        <v>0</v>
      </c>
      <c r="R323" s="131">
        <f t="shared" ref="R323" si="2262">ROUND(R324/$C324,4)</f>
        <v>0</v>
      </c>
      <c r="S323" s="131">
        <f t="shared" ref="S323" si="2263">ROUND(S324/$C324,4)</f>
        <v>0</v>
      </c>
      <c r="T323" s="131">
        <f t="shared" ref="T323" si="2264">ROUND(T324/$C324,4)</f>
        <v>0</v>
      </c>
      <c r="U323" s="131">
        <f t="shared" ref="U323" si="2265">ROUND(U324/$C324,4)</f>
        <v>0</v>
      </c>
    </row>
    <row r="324" spans="1:21" s="90" customFormat="1" x14ac:dyDescent="0.2">
      <c r="A324" s="225"/>
      <c r="B324" s="226"/>
      <c r="C324" s="132">
        <f>VLOOKUP($A323,'Orçamento Sintético'!$A:$H,8,0)</f>
        <v>144086.42000000001</v>
      </c>
      <c r="D324" s="133">
        <f>D326+D328+D330</f>
        <v>0</v>
      </c>
      <c r="E324" s="133">
        <f t="shared" ref="E324:U324" si="2266">E326+E328+E330</f>
        <v>0</v>
      </c>
      <c r="F324" s="133">
        <f t="shared" si="2266"/>
        <v>0</v>
      </c>
      <c r="G324" s="133">
        <f t="shared" si="2266"/>
        <v>0</v>
      </c>
      <c r="H324" s="133">
        <f t="shared" si="2266"/>
        <v>0</v>
      </c>
      <c r="I324" s="133">
        <f t="shared" si="2266"/>
        <v>0</v>
      </c>
      <c r="J324" s="133">
        <f t="shared" si="2266"/>
        <v>0</v>
      </c>
      <c r="K324" s="133">
        <f t="shared" si="2266"/>
        <v>0</v>
      </c>
      <c r="L324" s="133">
        <f t="shared" si="2266"/>
        <v>0</v>
      </c>
      <c r="M324" s="133">
        <f t="shared" si="2266"/>
        <v>36021.61</v>
      </c>
      <c r="N324" s="133">
        <f t="shared" si="2266"/>
        <v>36021.61</v>
      </c>
      <c r="O324" s="133">
        <f t="shared" si="2266"/>
        <v>36021.61</v>
      </c>
      <c r="P324" s="133">
        <f t="shared" si="2266"/>
        <v>36021.61</v>
      </c>
      <c r="Q324" s="133">
        <f t="shared" si="2266"/>
        <v>0</v>
      </c>
      <c r="R324" s="133">
        <f t="shared" si="2266"/>
        <v>0</v>
      </c>
      <c r="S324" s="133">
        <f t="shared" si="2266"/>
        <v>0</v>
      </c>
      <c r="T324" s="133">
        <f t="shared" si="2266"/>
        <v>0</v>
      </c>
      <c r="U324" s="133">
        <f t="shared" si="2266"/>
        <v>-2.0000000004074536E-2</v>
      </c>
    </row>
    <row r="325" spans="1:21" x14ac:dyDescent="0.2">
      <c r="A325" s="224" t="s">
        <v>462</v>
      </c>
      <c r="B325" s="222" t="str">
        <f>VLOOKUP($A325,'Orçamento Sintético'!$A:$H,4,0)</f>
        <v>FORRO EM DRYWALL, PARA AMBIENTES COMERCIAIS, INCLUSIVE ESTRUTURA DE FIXAÇÃO. AF_05/2017_P</v>
      </c>
      <c r="C325" s="126">
        <f>ROUND(C326/$U$1572,4)</f>
        <v>9.7000000000000003E-3</v>
      </c>
      <c r="D325" s="126"/>
      <c r="E325" s="126"/>
      <c r="F325" s="126"/>
      <c r="G325" s="126"/>
      <c r="H325" s="126"/>
      <c r="I325" s="126"/>
      <c r="J325" s="126"/>
      <c r="K325" s="126"/>
      <c r="L325" s="126"/>
      <c r="M325" s="126">
        <v>0.25</v>
      </c>
      <c r="N325" s="126">
        <v>0.25</v>
      </c>
      <c r="O325" s="126">
        <v>0.25</v>
      </c>
      <c r="P325" s="126">
        <v>0.25</v>
      </c>
      <c r="Q325" s="126"/>
      <c r="R325" s="126"/>
      <c r="S325" s="126"/>
      <c r="T325" s="126"/>
      <c r="U325" s="126">
        <f t="shared" ref="U325" si="2267">ROUND(U326/$C326,4)</f>
        <v>0</v>
      </c>
    </row>
    <row r="326" spans="1:21" s="90" customFormat="1" x14ac:dyDescent="0.2">
      <c r="A326" s="224"/>
      <c r="B326" s="223"/>
      <c r="C326" s="127">
        <f>VLOOKUP($A325,'Orçamento Sintético'!$A:$H,8,0)</f>
        <v>120676.98</v>
      </c>
      <c r="D326" s="127">
        <f>ROUND($C326*D325,2)</f>
        <v>0</v>
      </c>
      <c r="E326" s="127">
        <f>ROUND($C326*E325,2)</f>
        <v>0</v>
      </c>
      <c r="F326" s="127">
        <f>ROUND($C326*F325,2)</f>
        <v>0</v>
      </c>
      <c r="G326" s="127">
        <f t="shared" ref="G326" si="2268">ROUND($C326*G325,2)</f>
        <v>0</v>
      </c>
      <c r="H326" s="127">
        <f t="shared" ref="H326" si="2269">ROUND($C326*H325,2)</f>
        <v>0</v>
      </c>
      <c r="I326" s="127">
        <f t="shared" ref="I326" si="2270">ROUND($C326*I325,2)</f>
        <v>0</v>
      </c>
      <c r="J326" s="127">
        <f t="shared" ref="J326" si="2271">ROUND($C326*J325,2)</f>
        <v>0</v>
      </c>
      <c r="K326" s="127">
        <f t="shared" ref="K326" si="2272">ROUND($C326*K325,2)</f>
        <v>0</v>
      </c>
      <c r="L326" s="127">
        <f t="shared" ref="L326" si="2273">ROUND($C326*L325,2)</f>
        <v>0</v>
      </c>
      <c r="M326" s="127">
        <f t="shared" ref="M326" si="2274">ROUND($C326*M325,2)</f>
        <v>30169.25</v>
      </c>
      <c r="N326" s="127">
        <f t="shared" ref="N326" si="2275">ROUND($C326*N325,2)</f>
        <v>30169.25</v>
      </c>
      <c r="O326" s="127">
        <f t="shared" ref="O326" si="2276">ROUND($C326*O325,2)</f>
        <v>30169.25</v>
      </c>
      <c r="P326" s="127">
        <f t="shared" ref="P326" si="2277">ROUND($C326*P325,2)</f>
        <v>30169.25</v>
      </c>
      <c r="Q326" s="127">
        <f t="shared" ref="Q326" si="2278">ROUND($C326*Q325,2)</f>
        <v>0</v>
      </c>
      <c r="R326" s="127">
        <f t="shared" ref="R326" si="2279">ROUND($C326*R325,2)</f>
        <v>0</v>
      </c>
      <c r="S326" s="127">
        <f t="shared" ref="S326" si="2280">ROUND($C326*S325,2)</f>
        <v>0</v>
      </c>
      <c r="T326" s="127">
        <f t="shared" ref="T326" si="2281">ROUND($C326*T325,2)</f>
        <v>0</v>
      </c>
      <c r="U326" s="127">
        <f>$C326-SUM(D326:T326)</f>
        <v>-2.0000000004074536E-2</v>
      </c>
    </row>
    <row r="327" spans="1:21" x14ac:dyDescent="0.2">
      <c r="A327" s="224" t="s">
        <v>465</v>
      </c>
      <c r="B327" s="222" t="str">
        <f>VLOOKUP($A327,'Orçamento Sintético'!$A:$H,4,0)</f>
        <v>Copia da SBC (023361) - Execução de visita em forro de gesso, DM 60 x 60cm, inclusive acabamento em perfis de alumínio na cor branca</v>
      </c>
      <c r="C327" s="126">
        <f>ROUND(C328/$U$1572,4)</f>
        <v>1E-3</v>
      </c>
      <c r="D327" s="126"/>
      <c r="E327" s="126"/>
      <c r="F327" s="126"/>
      <c r="G327" s="126"/>
      <c r="H327" s="126"/>
      <c r="I327" s="126"/>
      <c r="J327" s="126"/>
      <c r="K327" s="126"/>
      <c r="L327" s="126"/>
      <c r="M327" s="126">
        <v>0.25</v>
      </c>
      <c r="N327" s="126">
        <v>0.25</v>
      </c>
      <c r="O327" s="126">
        <v>0.25</v>
      </c>
      <c r="P327" s="126">
        <v>0.25</v>
      </c>
      <c r="Q327" s="126"/>
      <c r="R327" s="126"/>
      <c r="S327" s="126"/>
      <c r="T327" s="126"/>
      <c r="U327" s="126">
        <f t="shared" ref="U327" si="2282">ROUND(U328/$C328,4)</f>
        <v>0</v>
      </c>
    </row>
    <row r="328" spans="1:21" s="90" customFormat="1" x14ac:dyDescent="0.2">
      <c r="A328" s="224"/>
      <c r="B328" s="223"/>
      <c r="C328" s="127">
        <f>VLOOKUP($A327,'Orçamento Sintético'!$A:$H,8,0)</f>
        <v>12030.93</v>
      </c>
      <c r="D328" s="127">
        <f>ROUND($C328*D327,2)</f>
        <v>0</v>
      </c>
      <c r="E328" s="127">
        <f>ROUND($C328*E327,2)</f>
        <v>0</v>
      </c>
      <c r="F328" s="127">
        <f>ROUND($C328*F327,2)</f>
        <v>0</v>
      </c>
      <c r="G328" s="127">
        <f t="shared" ref="G328" si="2283">ROUND($C328*G327,2)</f>
        <v>0</v>
      </c>
      <c r="H328" s="127">
        <f t="shared" ref="H328" si="2284">ROUND($C328*H327,2)</f>
        <v>0</v>
      </c>
      <c r="I328" s="127">
        <f t="shared" ref="I328" si="2285">ROUND($C328*I327,2)</f>
        <v>0</v>
      </c>
      <c r="J328" s="127">
        <f t="shared" ref="J328" si="2286">ROUND($C328*J327,2)</f>
        <v>0</v>
      </c>
      <c r="K328" s="127">
        <f t="shared" ref="K328" si="2287">ROUND($C328*K327,2)</f>
        <v>0</v>
      </c>
      <c r="L328" s="127">
        <f t="shared" ref="L328" si="2288">ROUND($C328*L327,2)</f>
        <v>0</v>
      </c>
      <c r="M328" s="127">
        <f t="shared" ref="M328" si="2289">ROUND($C328*M327,2)</f>
        <v>3007.73</v>
      </c>
      <c r="N328" s="127">
        <f t="shared" ref="N328" si="2290">ROUND($C328*N327,2)</f>
        <v>3007.73</v>
      </c>
      <c r="O328" s="127">
        <f t="shared" ref="O328" si="2291">ROUND($C328*O327,2)</f>
        <v>3007.73</v>
      </c>
      <c r="P328" s="127">
        <f t="shared" ref="P328" si="2292">ROUND($C328*P327,2)</f>
        <v>3007.73</v>
      </c>
      <c r="Q328" s="127">
        <f t="shared" ref="Q328" si="2293">ROUND($C328*Q327,2)</f>
        <v>0</v>
      </c>
      <c r="R328" s="127">
        <f t="shared" ref="R328" si="2294">ROUND($C328*R327,2)</f>
        <v>0</v>
      </c>
      <c r="S328" s="127">
        <f t="shared" ref="S328" si="2295">ROUND($C328*S327,2)</f>
        <v>0</v>
      </c>
      <c r="T328" s="127">
        <f t="shared" ref="T328" si="2296">ROUND($C328*T327,2)</f>
        <v>0</v>
      </c>
      <c r="U328" s="127">
        <f>$C328-SUM(D328:T328)</f>
        <v>1.0000000000218279E-2</v>
      </c>
    </row>
    <row r="329" spans="1:21" x14ac:dyDescent="0.2">
      <c r="A329" s="224" t="s">
        <v>468</v>
      </c>
      <c r="B329" s="222" t="str">
        <f>VLOOKUP($A329,'Orçamento Sintético'!$A:$H,4,0)</f>
        <v>Tabica metálica pré pintada, para forro em gesso acartonado</v>
      </c>
      <c r="C329" s="126">
        <f>ROUND(C330/$U$1572,4)</f>
        <v>8.9999999999999998E-4</v>
      </c>
      <c r="D329" s="126"/>
      <c r="E329" s="126"/>
      <c r="F329" s="126"/>
      <c r="G329" s="126"/>
      <c r="H329" s="126"/>
      <c r="I329" s="126"/>
      <c r="J329" s="126"/>
      <c r="K329" s="126"/>
      <c r="L329" s="126"/>
      <c r="M329" s="126">
        <v>0.25</v>
      </c>
      <c r="N329" s="126">
        <v>0.25</v>
      </c>
      <c r="O329" s="126">
        <v>0.25</v>
      </c>
      <c r="P329" s="126">
        <v>0.25</v>
      </c>
      <c r="Q329" s="126"/>
      <c r="R329" s="126"/>
      <c r="S329" s="126"/>
      <c r="T329" s="126"/>
      <c r="U329" s="126">
        <f t="shared" ref="U329" si="2297">ROUND(U330/$C330,4)</f>
        <v>0</v>
      </c>
    </row>
    <row r="330" spans="1:21" s="90" customFormat="1" x14ac:dyDescent="0.2">
      <c r="A330" s="224"/>
      <c r="B330" s="223"/>
      <c r="C330" s="127">
        <f>VLOOKUP($A329,'Orçamento Sintético'!$A:$H,8,0)</f>
        <v>11378.51</v>
      </c>
      <c r="D330" s="127">
        <f>ROUND($C330*D329,2)</f>
        <v>0</v>
      </c>
      <c r="E330" s="127">
        <f>ROUND($C330*E329,2)</f>
        <v>0</v>
      </c>
      <c r="F330" s="127">
        <f>ROUND($C330*F329,2)</f>
        <v>0</v>
      </c>
      <c r="G330" s="127">
        <f t="shared" ref="G330" si="2298">ROUND($C330*G329,2)</f>
        <v>0</v>
      </c>
      <c r="H330" s="127">
        <f t="shared" ref="H330" si="2299">ROUND($C330*H329,2)</f>
        <v>0</v>
      </c>
      <c r="I330" s="127">
        <f t="shared" ref="I330" si="2300">ROUND($C330*I329,2)</f>
        <v>0</v>
      </c>
      <c r="J330" s="127">
        <f t="shared" ref="J330" si="2301">ROUND($C330*J329,2)</f>
        <v>0</v>
      </c>
      <c r="K330" s="127">
        <f t="shared" ref="K330" si="2302">ROUND($C330*K329,2)</f>
        <v>0</v>
      </c>
      <c r="L330" s="127">
        <f t="shared" ref="L330" si="2303">ROUND($C330*L329,2)</f>
        <v>0</v>
      </c>
      <c r="M330" s="127">
        <f t="shared" ref="M330" si="2304">ROUND($C330*M329,2)</f>
        <v>2844.63</v>
      </c>
      <c r="N330" s="127">
        <f t="shared" ref="N330" si="2305">ROUND($C330*N329,2)</f>
        <v>2844.63</v>
      </c>
      <c r="O330" s="127">
        <f t="shared" ref="O330" si="2306">ROUND($C330*O329,2)</f>
        <v>2844.63</v>
      </c>
      <c r="P330" s="127">
        <f t="shared" ref="P330" si="2307">ROUND($C330*P329,2)</f>
        <v>2844.63</v>
      </c>
      <c r="Q330" s="127">
        <f t="shared" ref="Q330" si="2308">ROUND($C330*Q329,2)</f>
        <v>0</v>
      </c>
      <c r="R330" s="127">
        <f t="shared" ref="R330" si="2309">ROUND($C330*R329,2)</f>
        <v>0</v>
      </c>
      <c r="S330" s="127">
        <f t="shared" ref="S330" si="2310">ROUND($C330*S329,2)</f>
        <v>0</v>
      </c>
      <c r="T330" s="127">
        <f t="shared" ref="T330" si="2311">ROUND($C330*T329,2)</f>
        <v>0</v>
      </c>
      <c r="U330" s="127">
        <f>$C330-SUM(D330:T330)</f>
        <v>-1.0000000000218279E-2</v>
      </c>
    </row>
    <row r="331" spans="1:21" x14ac:dyDescent="0.2">
      <c r="A331" s="225" t="s">
        <v>471</v>
      </c>
      <c r="B331" s="226" t="str">
        <f>VLOOKUP($A331,'Orçamento Sintético'!$A:$H,4,0)</f>
        <v>Pinturas</v>
      </c>
      <c r="C331" s="130">
        <f>ROUND(C332/$U$1572,4)</f>
        <v>1.46E-2</v>
      </c>
      <c r="D331" s="131">
        <f t="shared" ref="D331" si="2312">ROUND(D332/$C332,4)</f>
        <v>0</v>
      </c>
      <c r="E331" s="131">
        <f t="shared" ref="E331" si="2313">ROUND(E332/$C332,4)</f>
        <v>0</v>
      </c>
      <c r="F331" s="131">
        <f t="shared" ref="F331" si="2314">ROUND(F332/$C332,4)</f>
        <v>0</v>
      </c>
      <c r="G331" s="131">
        <f t="shared" ref="G331" si="2315">ROUND(G332/$C332,4)</f>
        <v>0</v>
      </c>
      <c r="H331" s="131">
        <f t="shared" ref="H331" si="2316">ROUND(H332/$C332,4)</f>
        <v>0</v>
      </c>
      <c r="I331" s="131">
        <f t="shared" ref="I331" si="2317">ROUND(I332/$C332,4)</f>
        <v>0</v>
      </c>
      <c r="J331" s="131">
        <f t="shared" ref="J331" si="2318">ROUND(J332/$C332,4)</f>
        <v>0</v>
      </c>
      <c r="K331" s="131">
        <f t="shared" ref="K331" si="2319">ROUND(K332/$C332,4)</f>
        <v>0</v>
      </c>
      <c r="L331" s="131">
        <f t="shared" ref="L331" si="2320">ROUND(L332/$C332,4)</f>
        <v>0</v>
      </c>
      <c r="M331" s="131">
        <f t="shared" ref="M331" si="2321">ROUND(M332/$C332,4)</f>
        <v>0</v>
      </c>
      <c r="N331" s="131">
        <f t="shared" ref="N331" si="2322">ROUND(N332/$C332,4)</f>
        <v>6.5299999999999997E-2</v>
      </c>
      <c r="O331" s="131">
        <f t="shared" ref="O331" si="2323">ROUND(O332/$C332,4)</f>
        <v>6.5299999999999997E-2</v>
      </c>
      <c r="P331" s="131">
        <f t="shared" ref="P331" si="2324">ROUND(P332/$C332,4)</f>
        <v>0.2117</v>
      </c>
      <c r="Q331" s="131">
        <f t="shared" ref="Q331" si="2325">ROUND(Q332/$C332,4)</f>
        <v>0.32279999999999998</v>
      </c>
      <c r="R331" s="131">
        <f t="shared" ref="R331" si="2326">ROUND(R332/$C332,4)</f>
        <v>0.1968</v>
      </c>
      <c r="S331" s="131">
        <f t="shared" ref="S331" si="2327">ROUND(S332/$C332,4)</f>
        <v>0.1004</v>
      </c>
      <c r="T331" s="131">
        <f t="shared" ref="T331" si="2328">ROUND(T332/$C332,4)</f>
        <v>3.78E-2</v>
      </c>
      <c r="U331" s="131">
        <f t="shared" ref="U331" si="2329">ROUND(U332/$C332,4)</f>
        <v>0</v>
      </c>
    </row>
    <row r="332" spans="1:21" s="90" customFormat="1" x14ac:dyDescent="0.2">
      <c r="A332" s="225"/>
      <c r="B332" s="226"/>
      <c r="C332" s="132">
        <f>VLOOKUP($A331,'Orçamento Sintético'!$A:$H,8,0)</f>
        <v>182230.74</v>
      </c>
      <c r="D332" s="133">
        <f>D334+D336+D338+D340+D342+D344+D346</f>
        <v>0</v>
      </c>
      <c r="E332" s="133">
        <f t="shared" ref="E332:U332" si="2330">E334+E336+E338+E340+E342+E344+E346</f>
        <v>0</v>
      </c>
      <c r="F332" s="133">
        <f t="shared" si="2330"/>
        <v>0</v>
      </c>
      <c r="G332" s="133">
        <f t="shared" si="2330"/>
        <v>0</v>
      </c>
      <c r="H332" s="133">
        <f t="shared" si="2330"/>
        <v>0</v>
      </c>
      <c r="I332" s="133">
        <f t="shared" si="2330"/>
        <v>0</v>
      </c>
      <c r="J332" s="133">
        <f t="shared" si="2330"/>
        <v>0</v>
      </c>
      <c r="K332" s="133">
        <f t="shared" si="2330"/>
        <v>0</v>
      </c>
      <c r="L332" s="133">
        <f t="shared" si="2330"/>
        <v>0</v>
      </c>
      <c r="M332" s="133">
        <f t="shared" si="2330"/>
        <v>0</v>
      </c>
      <c r="N332" s="133">
        <f t="shared" si="2330"/>
        <v>11895.98</v>
      </c>
      <c r="O332" s="133">
        <f t="shared" si="2330"/>
        <v>11895.98</v>
      </c>
      <c r="P332" s="133">
        <f t="shared" si="2330"/>
        <v>38569.850000000006</v>
      </c>
      <c r="Q332" s="133">
        <f t="shared" si="2330"/>
        <v>58822.450000000004</v>
      </c>
      <c r="R332" s="133">
        <f t="shared" si="2330"/>
        <v>35866.26</v>
      </c>
      <c r="S332" s="133">
        <f t="shared" si="2330"/>
        <v>18290.61</v>
      </c>
      <c r="T332" s="133">
        <f t="shared" si="2330"/>
        <v>6889.5999999999995</v>
      </c>
      <c r="U332" s="133">
        <f t="shared" si="2330"/>
        <v>9.9999999983992893E-3</v>
      </c>
    </row>
    <row r="333" spans="1:21" x14ac:dyDescent="0.2">
      <c r="A333" s="224" t="s">
        <v>473</v>
      </c>
      <c r="B333" s="222" t="str">
        <f>VLOOKUP($A333,'Orçamento Sintético'!$A:$H,4,0)</f>
        <v>APLICAÇÃO E LIXAMENTO DE MASSA LÁTEX EM TETO, DUAS DEMÃOS. AF_06/2014</v>
      </c>
      <c r="C333" s="126">
        <f>ROUND(C334/$U$1572,4)</f>
        <v>4.1000000000000003E-3</v>
      </c>
      <c r="D333" s="126"/>
      <c r="E333" s="126"/>
      <c r="F333" s="126"/>
      <c r="G333" s="126"/>
      <c r="H333" s="126"/>
      <c r="I333" s="126"/>
      <c r="J333" s="126"/>
      <c r="K333" s="126"/>
      <c r="L333" s="126"/>
      <c r="M333" s="126"/>
      <c r="N333" s="126">
        <v>0.2</v>
      </c>
      <c r="O333" s="126">
        <v>0.2</v>
      </c>
      <c r="P333" s="126">
        <v>0.2</v>
      </c>
      <c r="Q333" s="126">
        <v>0.4</v>
      </c>
      <c r="R333" s="126"/>
      <c r="S333" s="126"/>
      <c r="T333" s="126"/>
      <c r="U333" s="126">
        <f t="shared" ref="U333" si="2331">ROUND(U334/$C334,4)</f>
        <v>0</v>
      </c>
    </row>
    <row r="334" spans="1:21" s="90" customFormat="1" x14ac:dyDescent="0.2">
      <c r="A334" s="224"/>
      <c r="B334" s="223"/>
      <c r="C334" s="127">
        <f>VLOOKUP($A333,'Orçamento Sintético'!$A:$H,8,0)</f>
        <v>51122.16</v>
      </c>
      <c r="D334" s="127">
        <f>ROUND($C334*D333,2)</f>
        <v>0</v>
      </c>
      <c r="E334" s="127">
        <f>ROUND($C334*E333,2)</f>
        <v>0</v>
      </c>
      <c r="F334" s="127">
        <f>ROUND($C334*F333,2)</f>
        <v>0</v>
      </c>
      <c r="G334" s="127">
        <f t="shared" ref="G334" si="2332">ROUND($C334*G333,2)</f>
        <v>0</v>
      </c>
      <c r="H334" s="127">
        <f t="shared" ref="H334" si="2333">ROUND($C334*H333,2)</f>
        <v>0</v>
      </c>
      <c r="I334" s="127">
        <f t="shared" ref="I334" si="2334">ROUND($C334*I333,2)</f>
        <v>0</v>
      </c>
      <c r="J334" s="127">
        <f t="shared" ref="J334" si="2335">ROUND($C334*J333,2)</f>
        <v>0</v>
      </c>
      <c r="K334" s="127">
        <f t="shared" ref="K334" si="2336">ROUND($C334*K333,2)</f>
        <v>0</v>
      </c>
      <c r="L334" s="127">
        <f t="shared" ref="L334" si="2337">ROUND($C334*L333,2)</f>
        <v>0</v>
      </c>
      <c r="M334" s="127">
        <f t="shared" ref="M334" si="2338">ROUND($C334*M333,2)</f>
        <v>0</v>
      </c>
      <c r="N334" s="127">
        <f t="shared" ref="N334" si="2339">ROUND($C334*N333,2)</f>
        <v>10224.43</v>
      </c>
      <c r="O334" s="127">
        <f t="shared" ref="O334" si="2340">ROUND($C334*O333,2)</f>
        <v>10224.43</v>
      </c>
      <c r="P334" s="127">
        <f t="shared" ref="P334" si="2341">ROUND($C334*P333,2)</f>
        <v>10224.43</v>
      </c>
      <c r="Q334" s="127">
        <f t="shared" ref="Q334" si="2342">ROUND($C334*Q333,2)</f>
        <v>20448.86</v>
      </c>
      <c r="R334" s="127">
        <f t="shared" ref="R334" si="2343">ROUND($C334*R333,2)</f>
        <v>0</v>
      </c>
      <c r="S334" s="127">
        <f t="shared" ref="S334" si="2344">ROUND($C334*S333,2)</f>
        <v>0</v>
      </c>
      <c r="T334" s="127">
        <f t="shared" ref="T334" si="2345">ROUND($C334*T333,2)</f>
        <v>0</v>
      </c>
      <c r="U334" s="127">
        <f>$C334-SUM(D334:T334)</f>
        <v>1.0000000002037268E-2</v>
      </c>
    </row>
    <row r="335" spans="1:21" x14ac:dyDescent="0.2">
      <c r="A335" s="224" t="s">
        <v>476</v>
      </c>
      <c r="B335" s="222" t="str">
        <f>VLOOKUP($A335,'Orçamento Sintético'!$A:$H,4,0)</f>
        <v>APLICAÇÃO MANUAL DE PINTURA COM TINTA LÁTEX ACRÍLICA EM TETO, DUAS DEMÃOS. AF_06/2014</v>
      </c>
      <c r="C335" s="126">
        <f>ROUND(C336/$U$1572,4)</f>
        <v>4.7000000000000002E-3</v>
      </c>
      <c r="D335" s="126"/>
      <c r="E335" s="126"/>
      <c r="F335" s="126"/>
      <c r="G335" s="126"/>
      <c r="H335" s="126"/>
      <c r="I335" s="126"/>
      <c r="J335" s="126"/>
      <c r="K335" s="126"/>
      <c r="L335" s="126"/>
      <c r="M335" s="126"/>
      <c r="N335" s="126"/>
      <c r="O335" s="126"/>
      <c r="P335" s="126">
        <v>0.4</v>
      </c>
      <c r="Q335" s="126">
        <v>0.3</v>
      </c>
      <c r="R335" s="126">
        <v>0.3</v>
      </c>
      <c r="S335" s="126"/>
      <c r="T335" s="126"/>
      <c r="U335" s="126">
        <f t="shared" ref="U335" si="2346">ROUND(U336/$C336,4)</f>
        <v>0</v>
      </c>
    </row>
    <row r="336" spans="1:21" s="90" customFormat="1" x14ac:dyDescent="0.2">
      <c r="A336" s="224"/>
      <c r="B336" s="223"/>
      <c r="C336" s="127">
        <f>VLOOKUP($A335,'Orçamento Sintético'!$A:$H,8,0)</f>
        <v>58585.5</v>
      </c>
      <c r="D336" s="127">
        <f>ROUND($C336*D335,2)</f>
        <v>0</v>
      </c>
      <c r="E336" s="127">
        <f>ROUND($C336*E335,2)</f>
        <v>0</v>
      </c>
      <c r="F336" s="127">
        <f>ROUND($C336*F335,2)</f>
        <v>0</v>
      </c>
      <c r="G336" s="127">
        <f t="shared" ref="G336" si="2347">ROUND($C336*G335,2)</f>
        <v>0</v>
      </c>
      <c r="H336" s="127">
        <f t="shared" ref="H336" si="2348">ROUND($C336*H335,2)</f>
        <v>0</v>
      </c>
      <c r="I336" s="127">
        <f t="shared" ref="I336" si="2349">ROUND($C336*I335,2)</f>
        <v>0</v>
      </c>
      <c r="J336" s="127">
        <f t="shared" ref="J336" si="2350">ROUND($C336*J335,2)</f>
        <v>0</v>
      </c>
      <c r="K336" s="127">
        <f t="shared" ref="K336" si="2351">ROUND($C336*K335,2)</f>
        <v>0</v>
      </c>
      <c r="L336" s="127">
        <f t="shared" ref="L336" si="2352">ROUND($C336*L335,2)</f>
        <v>0</v>
      </c>
      <c r="M336" s="127">
        <f t="shared" ref="M336" si="2353">ROUND($C336*M335,2)</f>
        <v>0</v>
      </c>
      <c r="N336" s="127">
        <f t="shared" ref="N336" si="2354">ROUND($C336*N335,2)</f>
        <v>0</v>
      </c>
      <c r="O336" s="127">
        <f t="shared" ref="O336" si="2355">ROUND($C336*O335,2)</f>
        <v>0</v>
      </c>
      <c r="P336" s="127">
        <f t="shared" ref="P336" si="2356">ROUND($C336*P335,2)</f>
        <v>23434.2</v>
      </c>
      <c r="Q336" s="127">
        <f t="shared" ref="Q336" si="2357">ROUND($C336*Q335,2)</f>
        <v>17575.650000000001</v>
      </c>
      <c r="R336" s="127">
        <f t="shared" ref="R336" si="2358">ROUND($C336*R335,2)</f>
        <v>17575.650000000001</v>
      </c>
      <c r="S336" s="127">
        <f t="shared" ref="S336" si="2359">ROUND($C336*S335,2)</f>
        <v>0</v>
      </c>
      <c r="T336" s="127">
        <f t="shared" ref="T336" si="2360">ROUND($C336*T335,2)</f>
        <v>0</v>
      </c>
      <c r="U336" s="127">
        <f>$C336-SUM(D336:T336)</f>
        <v>0</v>
      </c>
    </row>
    <row r="337" spans="1:21" x14ac:dyDescent="0.2">
      <c r="A337" s="224" t="s">
        <v>477</v>
      </c>
      <c r="B337" s="222" t="str">
        <f>VLOOKUP($A337,'Orçamento Sintético'!$A:$H,4,0)</f>
        <v>APLICAÇÃO DE FUNDO SELADOR ACRÍLICO EM TETO, UMA DEMÃO. AF_06/2014</v>
      </c>
      <c r="C337" s="126">
        <f>ROUND(C338/$U$1572,4)</f>
        <v>6.9999999999999999E-4</v>
      </c>
      <c r="D337" s="126"/>
      <c r="E337" s="126"/>
      <c r="F337" s="126"/>
      <c r="G337" s="126"/>
      <c r="H337" s="126"/>
      <c r="I337" s="126"/>
      <c r="J337" s="126"/>
      <c r="K337" s="126"/>
      <c r="L337" s="126"/>
      <c r="M337" s="126"/>
      <c r="N337" s="126">
        <v>0.2</v>
      </c>
      <c r="O337" s="126">
        <v>0.2</v>
      </c>
      <c r="P337" s="126">
        <v>0.3</v>
      </c>
      <c r="Q337" s="126">
        <v>0.3</v>
      </c>
      <c r="R337" s="126"/>
      <c r="S337" s="126"/>
      <c r="T337" s="126"/>
      <c r="U337" s="126">
        <f t="shared" ref="U337" si="2361">ROUND(U338/$C338,4)</f>
        <v>0</v>
      </c>
    </row>
    <row r="338" spans="1:21" s="90" customFormat="1" x14ac:dyDescent="0.2">
      <c r="A338" s="224"/>
      <c r="B338" s="223"/>
      <c r="C338" s="127">
        <f>VLOOKUP($A337,'Orçamento Sintético'!$A:$H,8,0)</f>
        <v>8357.76</v>
      </c>
      <c r="D338" s="127">
        <f>ROUND($C338*D337,2)</f>
        <v>0</v>
      </c>
      <c r="E338" s="127">
        <f>ROUND($C338*E337,2)</f>
        <v>0</v>
      </c>
      <c r="F338" s="127">
        <f>ROUND($C338*F337,2)</f>
        <v>0</v>
      </c>
      <c r="G338" s="127">
        <f t="shared" ref="G338" si="2362">ROUND($C338*G337,2)</f>
        <v>0</v>
      </c>
      <c r="H338" s="127">
        <f t="shared" ref="H338" si="2363">ROUND($C338*H337,2)</f>
        <v>0</v>
      </c>
      <c r="I338" s="127">
        <f t="shared" ref="I338" si="2364">ROUND($C338*I337,2)</f>
        <v>0</v>
      </c>
      <c r="J338" s="127">
        <f t="shared" ref="J338" si="2365">ROUND($C338*J337,2)</f>
        <v>0</v>
      </c>
      <c r="K338" s="127">
        <f t="shared" ref="K338" si="2366">ROUND($C338*K337,2)</f>
        <v>0</v>
      </c>
      <c r="L338" s="127">
        <f t="shared" ref="L338" si="2367">ROUND($C338*L337,2)</f>
        <v>0</v>
      </c>
      <c r="M338" s="127">
        <f t="shared" ref="M338" si="2368">ROUND($C338*M337,2)</f>
        <v>0</v>
      </c>
      <c r="N338" s="127">
        <f t="shared" ref="N338" si="2369">ROUND($C338*N337,2)</f>
        <v>1671.55</v>
      </c>
      <c r="O338" s="127">
        <f t="shared" ref="O338" si="2370">ROUND($C338*O337,2)</f>
        <v>1671.55</v>
      </c>
      <c r="P338" s="127">
        <f t="shared" ref="P338" si="2371">ROUND($C338*P337,2)</f>
        <v>2507.33</v>
      </c>
      <c r="Q338" s="127">
        <f t="shared" ref="Q338" si="2372">ROUND($C338*Q337,2)</f>
        <v>2507.33</v>
      </c>
      <c r="R338" s="127">
        <f t="shared" ref="R338" si="2373">ROUND($C338*R337,2)</f>
        <v>0</v>
      </c>
      <c r="S338" s="127">
        <f t="shared" ref="S338" si="2374">ROUND($C338*S337,2)</f>
        <v>0</v>
      </c>
      <c r="T338" s="127">
        <f t="shared" ref="T338" si="2375">ROUND($C338*T337,2)</f>
        <v>0</v>
      </c>
      <c r="U338" s="127">
        <f>$C338-SUM(D338:T338)</f>
        <v>0</v>
      </c>
    </row>
    <row r="339" spans="1:21" x14ac:dyDescent="0.2">
      <c r="A339" s="224" t="s">
        <v>480</v>
      </c>
      <c r="B339" s="222" t="str">
        <f>VLOOKUP($A339,'Orçamento Sintético'!$A:$H,4,0)</f>
        <v>APLICAÇÃO E LIXAMENTO DE MASSA LÁTEX EM PAREDES, DUAS DEMÃOS. AF_06/2014</v>
      </c>
      <c r="C339" s="126">
        <f>ROUND(C340/$U$1572,4)</f>
        <v>1.9E-3</v>
      </c>
      <c r="D339" s="126"/>
      <c r="E339" s="126"/>
      <c r="F339" s="126"/>
      <c r="G339" s="126"/>
      <c r="H339" s="126"/>
      <c r="I339" s="126"/>
      <c r="J339" s="126"/>
      <c r="K339" s="126"/>
      <c r="L339" s="126"/>
      <c r="M339" s="126"/>
      <c r="N339" s="126"/>
      <c r="O339" s="126"/>
      <c r="P339" s="126">
        <v>0.1</v>
      </c>
      <c r="Q339" s="126">
        <v>0.3</v>
      </c>
      <c r="R339" s="126">
        <v>0.3</v>
      </c>
      <c r="S339" s="126">
        <v>0.3</v>
      </c>
      <c r="T339" s="126"/>
      <c r="U339" s="126">
        <f t="shared" ref="U339" si="2376">ROUND(U340/$C340,4)</f>
        <v>0</v>
      </c>
    </row>
    <row r="340" spans="1:21" s="90" customFormat="1" x14ac:dyDescent="0.2">
      <c r="A340" s="224"/>
      <c r="B340" s="223"/>
      <c r="C340" s="127">
        <f>VLOOKUP($A339,'Orçamento Sintético'!$A:$H,8,0)</f>
        <v>24038.91</v>
      </c>
      <c r="D340" s="127">
        <f>ROUND($C340*D339,2)</f>
        <v>0</v>
      </c>
      <c r="E340" s="127">
        <f>ROUND($C340*E339,2)</f>
        <v>0</v>
      </c>
      <c r="F340" s="127">
        <f>ROUND($C340*F339,2)</f>
        <v>0</v>
      </c>
      <c r="G340" s="127">
        <f t="shared" ref="G340" si="2377">ROUND($C340*G339,2)</f>
        <v>0</v>
      </c>
      <c r="H340" s="127">
        <f t="shared" ref="H340" si="2378">ROUND($C340*H339,2)</f>
        <v>0</v>
      </c>
      <c r="I340" s="127">
        <f t="shared" ref="I340" si="2379">ROUND($C340*I339,2)</f>
        <v>0</v>
      </c>
      <c r="J340" s="127">
        <f t="shared" ref="J340" si="2380">ROUND($C340*J339,2)</f>
        <v>0</v>
      </c>
      <c r="K340" s="127">
        <f t="shared" ref="K340" si="2381">ROUND($C340*K339,2)</f>
        <v>0</v>
      </c>
      <c r="L340" s="127">
        <f t="shared" ref="L340" si="2382">ROUND($C340*L339,2)</f>
        <v>0</v>
      </c>
      <c r="M340" s="127">
        <f t="shared" ref="M340" si="2383">ROUND($C340*M339,2)</f>
        <v>0</v>
      </c>
      <c r="N340" s="127">
        <f t="shared" ref="N340" si="2384">ROUND($C340*N339,2)</f>
        <v>0</v>
      </c>
      <c r="O340" s="127">
        <f t="shared" ref="O340" si="2385">ROUND($C340*O339,2)</f>
        <v>0</v>
      </c>
      <c r="P340" s="127">
        <f t="shared" ref="P340" si="2386">ROUND($C340*P339,2)</f>
        <v>2403.89</v>
      </c>
      <c r="Q340" s="127">
        <f t="shared" ref="Q340" si="2387">ROUND($C340*Q339,2)</f>
        <v>7211.67</v>
      </c>
      <c r="R340" s="127">
        <f t="shared" ref="R340" si="2388">ROUND($C340*R339,2)</f>
        <v>7211.67</v>
      </c>
      <c r="S340" s="127">
        <f t="shared" ref="S340" si="2389">ROUND($C340*S339,2)</f>
        <v>7211.67</v>
      </c>
      <c r="T340" s="127">
        <f t="shared" ref="T340" si="2390">ROUND($C340*T339,2)</f>
        <v>0</v>
      </c>
      <c r="U340" s="127">
        <f>$C340-SUM(D340:T340)</f>
        <v>9.9999999983992893E-3</v>
      </c>
    </row>
    <row r="341" spans="1:21" x14ac:dyDescent="0.2">
      <c r="A341" s="224" t="s">
        <v>483</v>
      </c>
      <c r="B341" s="222" t="str">
        <f>VLOOKUP($A341,'Orçamento Sintético'!$A:$H,4,0)</f>
        <v>APLICAÇÃO MANUAL DE PINTURA COM TINTA LÁTEX ACRÍLICA EM PAREDES, DUAS DEMÃOS. AF_06/2014</v>
      </c>
      <c r="C341" s="126">
        <f>ROUND(C342/$U$1572,4)</f>
        <v>2.5000000000000001E-3</v>
      </c>
      <c r="D341" s="126"/>
      <c r="E341" s="126"/>
      <c r="F341" s="126"/>
      <c r="G341" s="126"/>
      <c r="H341" s="126"/>
      <c r="I341" s="126"/>
      <c r="J341" s="126"/>
      <c r="K341" s="126"/>
      <c r="L341" s="126"/>
      <c r="M341" s="126"/>
      <c r="N341" s="126"/>
      <c r="O341" s="126"/>
      <c r="P341" s="126"/>
      <c r="Q341" s="126">
        <v>0.3</v>
      </c>
      <c r="R341" s="126">
        <v>0.3</v>
      </c>
      <c r="S341" s="126">
        <v>0.3</v>
      </c>
      <c r="T341" s="126">
        <v>0.1</v>
      </c>
      <c r="U341" s="126">
        <f t="shared" ref="U341" si="2391">ROUND(U342/$C342,4)</f>
        <v>0</v>
      </c>
    </row>
    <row r="342" spans="1:21" s="90" customFormat="1" x14ac:dyDescent="0.2">
      <c r="A342" s="224"/>
      <c r="B342" s="223"/>
      <c r="C342" s="127">
        <f>VLOOKUP($A341,'Orçamento Sintético'!$A:$H,8,0)</f>
        <v>30999.52</v>
      </c>
      <c r="D342" s="127">
        <f>ROUND($C342*D341,2)</f>
        <v>0</v>
      </c>
      <c r="E342" s="127">
        <f>ROUND($C342*E341,2)</f>
        <v>0</v>
      </c>
      <c r="F342" s="127">
        <f>ROUND($C342*F341,2)</f>
        <v>0</v>
      </c>
      <c r="G342" s="127">
        <f t="shared" ref="G342" si="2392">ROUND($C342*G341,2)</f>
        <v>0</v>
      </c>
      <c r="H342" s="127">
        <f t="shared" ref="H342" si="2393">ROUND($C342*H341,2)</f>
        <v>0</v>
      </c>
      <c r="I342" s="127">
        <f t="shared" ref="I342" si="2394">ROUND($C342*I341,2)</f>
        <v>0</v>
      </c>
      <c r="J342" s="127">
        <f t="shared" ref="J342" si="2395">ROUND($C342*J341,2)</f>
        <v>0</v>
      </c>
      <c r="K342" s="127">
        <f t="shared" ref="K342" si="2396">ROUND($C342*K341,2)</f>
        <v>0</v>
      </c>
      <c r="L342" s="127">
        <f t="shared" ref="L342" si="2397">ROUND($C342*L341,2)</f>
        <v>0</v>
      </c>
      <c r="M342" s="127">
        <f t="shared" ref="M342" si="2398">ROUND($C342*M341,2)</f>
        <v>0</v>
      </c>
      <c r="N342" s="127">
        <f t="shared" ref="N342" si="2399">ROUND($C342*N341,2)</f>
        <v>0</v>
      </c>
      <c r="O342" s="127">
        <f t="shared" ref="O342" si="2400">ROUND($C342*O341,2)</f>
        <v>0</v>
      </c>
      <c r="P342" s="127">
        <f t="shared" ref="P342" si="2401">ROUND($C342*P341,2)</f>
        <v>0</v>
      </c>
      <c r="Q342" s="127">
        <f t="shared" ref="Q342" si="2402">ROUND($C342*Q341,2)</f>
        <v>9299.86</v>
      </c>
      <c r="R342" s="127">
        <f t="shared" ref="R342" si="2403">ROUND($C342*R341,2)</f>
        <v>9299.86</v>
      </c>
      <c r="S342" s="127">
        <f t="shared" ref="S342" si="2404">ROUND($C342*S341,2)</f>
        <v>9299.86</v>
      </c>
      <c r="T342" s="127">
        <f t="shared" ref="T342" si="2405">ROUND($C342*T341,2)</f>
        <v>3099.95</v>
      </c>
      <c r="U342" s="127">
        <f>$C342-SUM(D342:T342)</f>
        <v>-1.0000000002037268E-2</v>
      </c>
    </row>
    <row r="343" spans="1:21" x14ac:dyDescent="0.2">
      <c r="A343" s="224" t="s">
        <v>486</v>
      </c>
      <c r="B343" s="222" t="str">
        <f>VLOOKUP($A343,'Orçamento Sintético'!$A:$H,4,0)</f>
        <v>Copia da SINAPI (84665) - Pintura de sinalização vertical em faixas amarelo e preto</v>
      </c>
      <c r="C343" s="126">
        <f>ROUND(C344/$U$1572,4)</f>
        <v>2.0000000000000001E-4</v>
      </c>
      <c r="D343" s="126"/>
      <c r="E343" s="126"/>
      <c r="F343" s="126"/>
      <c r="G343" s="126"/>
      <c r="H343" s="126"/>
      <c r="I343" s="126"/>
      <c r="J343" s="126"/>
      <c r="K343" s="126"/>
      <c r="L343" s="126"/>
      <c r="M343" s="126"/>
      <c r="N343" s="126"/>
      <c r="O343" s="126"/>
      <c r="P343" s="126"/>
      <c r="Q343" s="126"/>
      <c r="R343" s="126"/>
      <c r="S343" s="126"/>
      <c r="T343" s="126">
        <v>1</v>
      </c>
      <c r="U343" s="126">
        <f t="shared" ref="U343" si="2406">ROUND(U344/$C344,4)</f>
        <v>0</v>
      </c>
    </row>
    <row r="344" spans="1:21" s="90" customFormat="1" x14ac:dyDescent="0.2">
      <c r="A344" s="224"/>
      <c r="B344" s="223"/>
      <c r="C344" s="127">
        <f>VLOOKUP($A343,'Orçamento Sintético'!$A:$H,8,0)</f>
        <v>2010.57</v>
      </c>
      <c r="D344" s="127">
        <f>ROUND($C344*D343,2)</f>
        <v>0</v>
      </c>
      <c r="E344" s="127">
        <f>ROUND($C344*E343,2)</f>
        <v>0</v>
      </c>
      <c r="F344" s="127">
        <f>ROUND($C344*F343,2)</f>
        <v>0</v>
      </c>
      <c r="G344" s="127">
        <f t="shared" ref="G344" si="2407">ROUND($C344*G343,2)</f>
        <v>0</v>
      </c>
      <c r="H344" s="127">
        <f t="shared" ref="H344" si="2408">ROUND($C344*H343,2)</f>
        <v>0</v>
      </c>
      <c r="I344" s="127">
        <f t="shared" ref="I344" si="2409">ROUND($C344*I343,2)</f>
        <v>0</v>
      </c>
      <c r="J344" s="127">
        <f t="shared" ref="J344" si="2410">ROUND($C344*J343,2)</f>
        <v>0</v>
      </c>
      <c r="K344" s="127">
        <f t="shared" ref="K344" si="2411">ROUND($C344*K343,2)</f>
        <v>0</v>
      </c>
      <c r="L344" s="127">
        <f t="shared" ref="L344" si="2412">ROUND($C344*L343,2)</f>
        <v>0</v>
      </c>
      <c r="M344" s="127">
        <f t="shared" ref="M344" si="2413">ROUND($C344*M343,2)</f>
        <v>0</v>
      </c>
      <c r="N344" s="127">
        <f t="shared" ref="N344" si="2414">ROUND($C344*N343,2)</f>
        <v>0</v>
      </c>
      <c r="O344" s="127">
        <f t="shared" ref="O344" si="2415">ROUND($C344*O343,2)</f>
        <v>0</v>
      </c>
      <c r="P344" s="127">
        <f t="shared" ref="P344" si="2416">ROUND($C344*P343,2)</f>
        <v>0</v>
      </c>
      <c r="Q344" s="127">
        <f t="shared" ref="Q344" si="2417">ROUND($C344*Q343,2)</f>
        <v>0</v>
      </c>
      <c r="R344" s="127">
        <f t="shared" ref="R344" si="2418">ROUND($C344*R343,2)</f>
        <v>0</v>
      </c>
      <c r="S344" s="127">
        <f t="shared" ref="S344" si="2419">ROUND($C344*S343,2)</f>
        <v>0</v>
      </c>
      <c r="T344" s="127">
        <f t="shared" ref="T344" si="2420">ROUND($C344*T343,2)</f>
        <v>2010.57</v>
      </c>
      <c r="U344" s="127">
        <f>$C344-SUM(D344:T344)</f>
        <v>0</v>
      </c>
    </row>
    <row r="345" spans="1:21" x14ac:dyDescent="0.2">
      <c r="A345" s="224" t="s">
        <v>489</v>
      </c>
      <c r="B345" s="222" t="str">
        <f>VLOOKUP($A345,'Orçamento Sintético'!$A:$H,4,0)</f>
        <v>PINTURA COM TINTA ALQUÍDICA DE FUNDO E ACABAMENTO (ESMALTE SINTÉTICO GRAFITE) APLICADA A ROLO OU PINCEL SOBRE SUPERFÍCIES METÁLICAS (EXCETO PERFIL) EXECUTADO EM OBRA (POR DEMÃO). AF_01/2020</v>
      </c>
      <c r="C345" s="126">
        <f>ROUND(C346/$U$1572,4)</f>
        <v>5.9999999999999995E-4</v>
      </c>
      <c r="D345" s="126"/>
      <c r="E345" s="126"/>
      <c r="F345" s="126"/>
      <c r="G345" s="126"/>
      <c r="H345" s="126"/>
      <c r="I345" s="126"/>
      <c r="J345" s="126"/>
      <c r="K345" s="126"/>
      <c r="L345" s="126"/>
      <c r="M345" s="126"/>
      <c r="N345" s="126"/>
      <c r="O345" s="126"/>
      <c r="P345" s="126"/>
      <c r="Q345" s="126">
        <v>0.25</v>
      </c>
      <c r="R345" s="126">
        <v>0.25</v>
      </c>
      <c r="S345" s="126">
        <v>0.25</v>
      </c>
      <c r="T345" s="126">
        <v>0.25</v>
      </c>
      <c r="U345" s="126">
        <f t="shared" ref="U345" si="2421">ROUND(U346/$C346,4)</f>
        <v>0</v>
      </c>
    </row>
    <row r="346" spans="1:21" s="90" customFormat="1" x14ac:dyDescent="0.2">
      <c r="A346" s="224"/>
      <c r="B346" s="223"/>
      <c r="C346" s="127">
        <f>VLOOKUP($A345,'Orçamento Sintético'!$A:$H,8,0)</f>
        <v>7116.32</v>
      </c>
      <c r="D346" s="127">
        <f>ROUND($C346*D345,2)</f>
        <v>0</v>
      </c>
      <c r="E346" s="127">
        <f>ROUND($C346*E345,2)</f>
        <v>0</v>
      </c>
      <c r="F346" s="127">
        <f>ROUND($C346*F345,2)</f>
        <v>0</v>
      </c>
      <c r="G346" s="127">
        <f t="shared" ref="G346" si="2422">ROUND($C346*G345,2)</f>
        <v>0</v>
      </c>
      <c r="H346" s="127">
        <f t="shared" ref="H346" si="2423">ROUND($C346*H345,2)</f>
        <v>0</v>
      </c>
      <c r="I346" s="127">
        <f t="shared" ref="I346" si="2424">ROUND($C346*I345,2)</f>
        <v>0</v>
      </c>
      <c r="J346" s="127">
        <f t="shared" ref="J346" si="2425">ROUND($C346*J345,2)</f>
        <v>0</v>
      </c>
      <c r="K346" s="127">
        <f t="shared" ref="K346" si="2426">ROUND($C346*K345,2)</f>
        <v>0</v>
      </c>
      <c r="L346" s="127">
        <f t="shared" ref="L346" si="2427">ROUND($C346*L345,2)</f>
        <v>0</v>
      </c>
      <c r="M346" s="127">
        <f t="shared" ref="M346" si="2428">ROUND($C346*M345,2)</f>
        <v>0</v>
      </c>
      <c r="N346" s="127">
        <f t="shared" ref="N346" si="2429">ROUND($C346*N345,2)</f>
        <v>0</v>
      </c>
      <c r="O346" s="127">
        <f t="shared" ref="O346" si="2430">ROUND($C346*O345,2)</f>
        <v>0</v>
      </c>
      <c r="P346" s="127">
        <f t="shared" ref="P346" si="2431">ROUND($C346*P345,2)</f>
        <v>0</v>
      </c>
      <c r="Q346" s="127">
        <f t="shared" ref="Q346" si="2432">ROUND($C346*Q345,2)</f>
        <v>1779.08</v>
      </c>
      <c r="R346" s="127">
        <f t="shared" ref="R346" si="2433">ROUND($C346*R345,2)</f>
        <v>1779.08</v>
      </c>
      <c r="S346" s="127">
        <f t="shared" ref="S346" si="2434">ROUND($C346*S345,2)</f>
        <v>1779.08</v>
      </c>
      <c r="T346" s="127">
        <f t="shared" ref="T346" si="2435">ROUND($C346*T345,2)</f>
        <v>1779.08</v>
      </c>
      <c r="U346" s="127">
        <f>$C346-SUM(D346:T346)</f>
        <v>0</v>
      </c>
    </row>
    <row r="347" spans="1:21" x14ac:dyDescent="0.2">
      <c r="A347" s="225" t="s">
        <v>492</v>
      </c>
      <c r="B347" s="226" t="str">
        <f>VLOOKUP($A347,'Orçamento Sintético'!$A:$H,4,0)</f>
        <v>Impermeabilizações</v>
      </c>
      <c r="C347" s="130">
        <f>ROUND(C348/$U$1572,4)</f>
        <v>1.21E-2</v>
      </c>
      <c r="D347" s="131">
        <f t="shared" ref="D347" si="2436">ROUND(D348/$C348,4)</f>
        <v>0</v>
      </c>
      <c r="E347" s="131">
        <f t="shared" ref="E347" si="2437">ROUND(E348/$C348,4)</f>
        <v>0</v>
      </c>
      <c r="F347" s="131">
        <f t="shared" ref="F347" si="2438">ROUND(F348/$C348,4)</f>
        <v>0.20830000000000001</v>
      </c>
      <c r="G347" s="131">
        <f t="shared" ref="G347" si="2439">ROUND(G348/$C348,4)</f>
        <v>0.18379999999999999</v>
      </c>
      <c r="H347" s="131">
        <f t="shared" ref="H347" si="2440">ROUND(H348/$C348,4)</f>
        <v>0</v>
      </c>
      <c r="I347" s="131">
        <f t="shared" ref="I347" si="2441">ROUND(I348/$C348,4)</f>
        <v>0</v>
      </c>
      <c r="J347" s="131">
        <f t="shared" ref="J347" si="2442">ROUND(J348/$C348,4)</f>
        <v>0</v>
      </c>
      <c r="K347" s="131">
        <f t="shared" ref="K347" si="2443">ROUND(K348/$C348,4)</f>
        <v>0</v>
      </c>
      <c r="L347" s="131">
        <f t="shared" ref="L347" si="2444">ROUND(L348/$C348,4)</f>
        <v>0.1368</v>
      </c>
      <c r="M347" s="131">
        <f t="shared" ref="M347" si="2445">ROUND(M348/$C348,4)</f>
        <v>0.2424</v>
      </c>
      <c r="N347" s="131">
        <f t="shared" ref="N347" si="2446">ROUND(N348/$C348,4)</f>
        <v>0.1149</v>
      </c>
      <c r="O347" s="131">
        <f t="shared" ref="O347" si="2447">ROUND(O348/$C348,4)</f>
        <v>3.5999999999999997E-2</v>
      </c>
      <c r="P347" s="131">
        <f t="shared" ref="P347" si="2448">ROUND(P348/$C348,4)</f>
        <v>2.2200000000000001E-2</v>
      </c>
      <c r="Q347" s="131">
        <f t="shared" ref="Q347" si="2449">ROUND(Q348/$C348,4)</f>
        <v>3.3300000000000003E-2</v>
      </c>
      <c r="R347" s="131">
        <f t="shared" ref="R347" si="2450">ROUND(R348/$C348,4)</f>
        <v>2.2200000000000001E-2</v>
      </c>
      <c r="S347" s="131">
        <f t="shared" ref="S347" si="2451">ROUND(S348/$C348,4)</f>
        <v>0</v>
      </c>
      <c r="T347" s="131">
        <f t="shared" ref="T347" si="2452">ROUND(T348/$C348,4)</f>
        <v>0</v>
      </c>
      <c r="U347" s="131">
        <f t="shared" ref="U347" si="2453">ROUND(U348/$C348,4)</f>
        <v>0</v>
      </c>
    </row>
    <row r="348" spans="1:21" s="90" customFormat="1" x14ac:dyDescent="0.2">
      <c r="A348" s="225"/>
      <c r="B348" s="226"/>
      <c r="C348" s="132">
        <f>VLOOKUP($A347,'Orçamento Sintético'!$A:$H,8,0)</f>
        <v>151550.06</v>
      </c>
      <c r="D348" s="133">
        <f>D350+D352+D354+D356+D358+D360+D362+D364+D366</f>
        <v>0</v>
      </c>
      <c r="E348" s="133">
        <f t="shared" ref="E348:U348" si="2454">E350+E352+E354+E356+E358+E360+E362+E364+E366</f>
        <v>0</v>
      </c>
      <c r="F348" s="133">
        <f t="shared" si="2454"/>
        <v>31562.76</v>
      </c>
      <c r="G348" s="133">
        <f t="shared" si="2454"/>
        <v>27855.52</v>
      </c>
      <c r="H348" s="133">
        <f t="shared" si="2454"/>
        <v>0</v>
      </c>
      <c r="I348" s="133">
        <f t="shared" si="2454"/>
        <v>0</v>
      </c>
      <c r="J348" s="133">
        <f t="shared" si="2454"/>
        <v>0</v>
      </c>
      <c r="K348" s="133">
        <f t="shared" si="2454"/>
        <v>0</v>
      </c>
      <c r="L348" s="133">
        <f t="shared" si="2454"/>
        <v>20735.170000000002</v>
      </c>
      <c r="M348" s="133">
        <f t="shared" si="2454"/>
        <v>36741.060000000005</v>
      </c>
      <c r="N348" s="133">
        <f t="shared" si="2454"/>
        <v>17412.04</v>
      </c>
      <c r="O348" s="133">
        <f t="shared" si="2454"/>
        <v>5460.8899999999994</v>
      </c>
      <c r="P348" s="133">
        <f t="shared" si="2454"/>
        <v>3366.47</v>
      </c>
      <c r="Q348" s="133">
        <f t="shared" si="2454"/>
        <v>5049.7</v>
      </c>
      <c r="R348" s="133">
        <f t="shared" si="2454"/>
        <v>3366.47</v>
      </c>
      <c r="S348" s="133">
        <f t="shared" si="2454"/>
        <v>0</v>
      </c>
      <c r="T348" s="133">
        <f t="shared" si="2454"/>
        <v>0</v>
      </c>
      <c r="U348" s="133">
        <f t="shared" si="2454"/>
        <v>-2.0000000005666152E-2</v>
      </c>
    </row>
    <row r="349" spans="1:21" x14ac:dyDescent="0.2">
      <c r="A349" s="224" t="s">
        <v>494</v>
      </c>
      <c r="B349" s="222" t="str">
        <f>VLOOKUP($A349,'Orçamento Sintético'!$A:$H,4,0)</f>
        <v>LIMPEZA DE SUPERFÍCIE COM JATO DE ALTA PRESSÃO. AF_04/2019</v>
      </c>
      <c r="C349" s="126">
        <f>ROUND(C350/$U$1572,4)</f>
        <v>1E-4</v>
      </c>
      <c r="D349" s="126"/>
      <c r="E349" s="126"/>
      <c r="F349" s="126"/>
      <c r="G349" s="126"/>
      <c r="H349" s="126"/>
      <c r="I349" s="126"/>
      <c r="J349" s="126"/>
      <c r="K349" s="126"/>
      <c r="L349" s="126"/>
      <c r="M349" s="126">
        <v>0.5</v>
      </c>
      <c r="N349" s="126">
        <v>0.25</v>
      </c>
      <c r="O349" s="126">
        <v>0.25</v>
      </c>
      <c r="P349" s="126"/>
      <c r="Q349" s="126"/>
      <c r="R349" s="126"/>
      <c r="S349" s="126"/>
      <c r="T349" s="126"/>
      <c r="U349" s="126">
        <f t="shared" ref="U349" si="2455">ROUND(U350/$C350,4)</f>
        <v>0</v>
      </c>
    </row>
    <row r="350" spans="1:21" s="90" customFormat="1" x14ac:dyDescent="0.2">
      <c r="A350" s="224"/>
      <c r="B350" s="223"/>
      <c r="C350" s="127">
        <f>VLOOKUP($A349,'Orçamento Sintético'!$A:$H,8,0)</f>
        <v>1644.75</v>
      </c>
      <c r="D350" s="127">
        <f>ROUND($C350*D349,2)</f>
        <v>0</v>
      </c>
      <c r="E350" s="127">
        <f>ROUND($C350*E349,2)</f>
        <v>0</v>
      </c>
      <c r="F350" s="127">
        <f>ROUND($C350*F349,2)</f>
        <v>0</v>
      </c>
      <c r="G350" s="127">
        <f t="shared" ref="G350" si="2456">ROUND($C350*G349,2)</f>
        <v>0</v>
      </c>
      <c r="H350" s="127">
        <f t="shared" ref="H350" si="2457">ROUND($C350*H349,2)</f>
        <v>0</v>
      </c>
      <c r="I350" s="127">
        <f t="shared" ref="I350" si="2458">ROUND($C350*I349,2)</f>
        <v>0</v>
      </c>
      <c r="J350" s="127">
        <f t="shared" ref="J350" si="2459">ROUND($C350*J349,2)</f>
        <v>0</v>
      </c>
      <c r="K350" s="127">
        <f t="shared" ref="K350" si="2460">ROUND($C350*K349,2)</f>
        <v>0</v>
      </c>
      <c r="L350" s="127">
        <f t="shared" ref="L350" si="2461">ROUND($C350*L349,2)</f>
        <v>0</v>
      </c>
      <c r="M350" s="127">
        <f t="shared" ref="M350" si="2462">ROUND($C350*M349,2)</f>
        <v>822.38</v>
      </c>
      <c r="N350" s="127">
        <f t="shared" ref="N350" si="2463">ROUND($C350*N349,2)</f>
        <v>411.19</v>
      </c>
      <c r="O350" s="127">
        <f t="shared" ref="O350" si="2464">ROUND($C350*O349,2)</f>
        <v>411.19</v>
      </c>
      <c r="P350" s="127">
        <f t="shared" ref="P350" si="2465">ROUND($C350*P349,2)</f>
        <v>0</v>
      </c>
      <c r="Q350" s="127">
        <f t="shared" ref="Q350" si="2466">ROUND($C350*Q349,2)</f>
        <v>0</v>
      </c>
      <c r="R350" s="127">
        <f t="shared" ref="R350" si="2467">ROUND($C350*R349,2)</f>
        <v>0</v>
      </c>
      <c r="S350" s="127">
        <f t="shared" ref="S350" si="2468">ROUND($C350*S349,2)</f>
        <v>0</v>
      </c>
      <c r="T350" s="127">
        <f t="shared" ref="T350" si="2469">ROUND($C350*T349,2)</f>
        <v>0</v>
      </c>
      <c r="U350" s="127">
        <f>$C350-SUM(D350:T350)</f>
        <v>-9.9999999999909051E-3</v>
      </c>
    </row>
    <row r="351" spans="1:21" x14ac:dyDescent="0.2">
      <c r="A351" s="224" t="s">
        <v>495</v>
      </c>
      <c r="B351" s="222" t="str">
        <f>VLOOKUP($A351,'Orçamento Sintético'!$A:$H,4,0)</f>
        <v>Copia da ORSE (10027) - Impermeabilização com solução elastomérica e tela de poliéster com malha 2x2mm, ref. Vitlastic 50/70</v>
      </c>
      <c r="C351" s="126">
        <f>ROUND(C352/$U$1572,4)</f>
        <v>2.3999999999999998E-3</v>
      </c>
      <c r="D351" s="126"/>
      <c r="E351" s="126"/>
      <c r="F351" s="126">
        <v>0.2</v>
      </c>
      <c r="G351" s="126">
        <v>0.2</v>
      </c>
      <c r="H351" s="126"/>
      <c r="I351" s="126"/>
      <c r="J351" s="126"/>
      <c r="K351" s="126"/>
      <c r="L351" s="126">
        <v>0.2</v>
      </c>
      <c r="M351" s="126">
        <v>0.2</v>
      </c>
      <c r="N351" s="126">
        <v>0.2</v>
      </c>
      <c r="O351" s="126"/>
      <c r="P351" s="126"/>
      <c r="Q351" s="126"/>
      <c r="R351" s="126"/>
      <c r="S351" s="126"/>
      <c r="T351" s="126"/>
      <c r="U351" s="126">
        <f t="shared" ref="U351" si="2470">ROUND(U352/$C352,4)</f>
        <v>0</v>
      </c>
    </row>
    <row r="352" spans="1:21" s="90" customFormat="1" x14ac:dyDescent="0.2">
      <c r="A352" s="224"/>
      <c r="B352" s="223"/>
      <c r="C352" s="127">
        <f>VLOOKUP($A351,'Orçamento Sintético'!$A:$H,8,0)</f>
        <v>29387.26</v>
      </c>
      <c r="D352" s="127">
        <f>ROUND($C352*D351,2)</f>
        <v>0</v>
      </c>
      <c r="E352" s="127">
        <f>ROUND($C352*E351,2)</f>
        <v>0</v>
      </c>
      <c r="F352" s="127">
        <f>ROUND($C352*F351,2)</f>
        <v>5877.45</v>
      </c>
      <c r="G352" s="127">
        <f t="shared" ref="G352" si="2471">ROUND($C352*G351,2)</f>
        <v>5877.45</v>
      </c>
      <c r="H352" s="127">
        <f t="shared" ref="H352" si="2472">ROUND($C352*H351,2)</f>
        <v>0</v>
      </c>
      <c r="I352" s="127">
        <f t="shared" ref="I352" si="2473">ROUND($C352*I351,2)</f>
        <v>0</v>
      </c>
      <c r="J352" s="127">
        <f t="shared" ref="J352" si="2474">ROUND($C352*J351,2)</f>
        <v>0</v>
      </c>
      <c r="K352" s="127">
        <f t="shared" ref="K352" si="2475">ROUND($C352*K351,2)</f>
        <v>0</v>
      </c>
      <c r="L352" s="127">
        <f t="shared" ref="L352" si="2476">ROUND($C352*L351,2)</f>
        <v>5877.45</v>
      </c>
      <c r="M352" s="127">
        <f t="shared" ref="M352" si="2477">ROUND($C352*M351,2)</f>
        <v>5877.45</v>
      </c>
      <c r="N352" s="127">
        <f t="shared" ref="N352" si="2478">ROUND($C352*N351,2)</f>
        <v>5877.45</v>
      </c>
      <c r="O352" s="127">
        <f t="shared" ref="O352" si="2479">ROUND($C352*O351,2)</f>
        <v>0</v>
      </c>
      <c r="P352" s="127">
        <f t="shared" ref="P352" si="2480">ROUND($C352*P351,2)</f>
        <v>0</v>
      </c>
      <c r="Q352" s="127">
        <f t="shared" ref="Q352" si="2481">ROUND($C352*Q351,2)</f>
        <v>0</v>
      </c>
      <c r="R352" s="127">
        <f t="shared" ref="R352" si="2482">ROUND($C352*R351,2)</f>
        <v>0</v>
      </c>
      <c r="S352" s="127">
        <f t="shared" ref="S352" si="2483">ROUND($C352*S351,2)</f>
        <v>0</v>
      </c>
      <c r="T352" s="127">
        <f t="shared" ref="T352" si="2484">ROUND($C352*T351,2)</f>
        <v>0</v>
      </c>
      <c r="U352" s="127">
        <f>$C352-SUM(D352:T352)</f>
        <v>9.9999999983992893E-3</v>
      </c>
    </row>
    <row r="353" spans="1:21" x14ac:dyDescent="0.2">
      <c r="A353" s="224" t="s">
        <v>498</v>
      </c>
      <c r="B353" s="222" t="str">
        <f>VLOOKUP($A353,'Orçamento Sintético'!$A:$H,4,0)</f>
        <v>Copia da SINAPI (98546) - Impermeabilização de superfície com manta asfáltica (com polímeros elastoméricos), e=4mm, ref. Torodin Extra, colada com asfalto derretido</v>
      </c>
      <c r="C353" s="126">
        <f>ROUND(C354/$U$1572,4)</f>
        <v>3.0999999999999999E-3</v>
      </c>
      <c r="D353" s="126"/>
      <c r="E353" s="126"/>
      <c r="F353" s="126">
        <v>0.5</v>
      </c>
      <c r="G353" s="126">
        <v>0.25</v>
      </c>
      <c r="H353" s="126"/>
      <c r="I353" s="126"/>
      <c r="J353" s="126"/>
      <c r="K353" s="126"/>
      <c r="L353" s="126"/>
      <c r="M353" s="126">
        <v>0.25</v>
      </c>
      <c r="N353" s="126"/>
      <c r="O353" s="126"/>
      <c r="P353" s="126"/>
      <c r="Q353" s="126"/>
      <c r="R353" s="126"/>
      <c r="S353" s="126"/>
      <c r="T353" s="126"/>
      <c r="U353" s="126">
        <f t="shared" ref="U353" si="2485">ROUND(U354/$C354,4)</f>
        <v>0</v>
      </c>
    </row>
    <row r="354" spans="1:21" s="90" customFormat="1" x14ac:dyDescent="0.2">
      <c r="A354" s="224"/>
      <c r="B354" s="223"/>
      <c r="C354" s="127">
        <f>VLOOKUP($A353,'Orçamento Sintético'!$A:$H,8,0)</f>
        <v>38973.879999999997</v>
      </c>
      <c r="D354" s="127">
        <f>ROUND($C354*D353,2)</f>
        <v>0</v>
      </c>
      <c r="E354" s="127">
        <f>ROUND($C354*E353,2)</f>
        <v>0</v>
      </c>
      <c r="F354" s="127">
        <f>ROUND($C354*F353,2)</f>
        <v>19486.939999999999</v>
      </c>
      <c r="G354" s="127">
        <f t="shared" ref="G354" si="2486">ROUND($C354*G353,2)</f>
        <v>9743.4699999999993</v>
      </c>
      <c r="H354" s="127">
        <f t="shared" ref="H354" si="2487">ROUND($C354*H353,2)</f>
        <v>0</v>
      </c>
      <c r="I354" s="127">
        <f t="shared" ref="I354" si="2488">ROUND($C354*I353,2)</f>
        <v>0</v>
      </c>
      <c r="J354" s="127">
        <f t="shared" ref="J354" si="2489">ROUND($C354*J353,2)</f>
        <v>0</v>
      </c>
      <c r="K354" s="127">
        <f t="shared" ref="K354" si="2490">ROUND($C354*K353,2)</f>
        <v>0</v>
      </c>
      <c r="L354" s="127">
        <f t="shared" ref="L354" si="2491">ROUND($C354*L353,2)</f>
        <v>0</v>
      </c>
      <c r="M354" s="127">
        <f t="shared" ref="M354" si="2492">ROUND($C354*M353,2)</f>
        <v>9743.4699999999993</v>
      </c>
      <c r="N354" s="127">
        <f t="shared" ref="N354" si="2493">ROUND($C354*N353,2)</f>
        <v>0</v>
      </c>
      <c r="O354" s="127">
        <f t="shared" ref="O354" si="2494">ROUND($C354*O353,2)</f>
        <v>0</v>
      </c>
      <c r="P354" s="127">
        <f t="shared" ref="P354" si="2495">ROUND($C354*P353,2)</f>
        <v>0</v>
      </c>
      <c r="Q354" s="127">
        <f t="shared" ref="Q354" si="2496">ROUND($C354*Q353,2)</f>
        <v>0</v>
      </c>
      <c r="R354" s="127">
        <f t="shared" ref="R354" si="2497">ROUND($C354*R353,2)</f>
        <v>0</v>
      </c>
      <c r="S354" s="127">
        <f t="shared" ref="S354" si="2498">ROUND($C354*S353,2)</f>
        <v>0</v>
      </c>
      <c r="T354" s="127">
        <f t="shared" ref="T354" si="2499">ROUND($C354*T353,2)</f>
        <v>0</v>
      </c>
      <c r="U354" s="127">
        <f>$C354-SUM(D354:T354)</f>
        <v>0</v>
      </c>
    </row>
    <row r="355" spans="1:21" x14ac:dyDescent="0.2">
      <c r="A355" s="224" t="s">
        <v>501</v>
      </c>
      <c r="B355" s="222" t="str">
        <f>VLOOKUP($A355,'Orçamento Sintético'!$A:$H,4,0)</f>
        <v>Copia da SINAPI (98546) - Impermeabilização de superfície com manta asfáltica antirraiz (com polímeros elastoméricos), e=4mm, ref. Torodin Extra, colada com asfalto derretido</v>
      </c>
      <c r="C355" s="126">
        <f>ROUND(C356/$U$1572,4)</f>
        <v>2.0000000000000001E-4</v>
      </c>
      <c r="D355" s="126"/>
      <c r="E355" s="126"/>
      <c r="F355" s="126"/>
      <c r="G355" s="126"/>
      <c r="H355" s="126"/>
      <c r="I355" s="126"/>
      <c r="J355" s="126"/>
      <c r="K355" s="126"/>
      <c r="L355" s="126"/>
      <c r="M355" s="126">
        <v>1</v>
      </c>
      <c r="N355" s="126"/>
      <c r="O355" s="126"/>
      <c r="P355" s="126"/>
      <c r="Q355" s="126"/>
      <c r="R355" s="126"/>
      <c r="S355" s="126"/>
      <c r="T355" s="126"/>
      <c r="U355" s="126">
        <f t="shared" ref="U355" si="2500">ROUND(U356/$C356,4)</f>
        <v>0</v>
      </c>
    </row>
    <row r="356" spans="1:21" s="90" customFormat="1" x14ac:dyDescent="0.2">
      <c r="A356" s="224"/>
      <c r="B356" s="223"/>
      <c r="C356" s="127">
        <f>VLOOKUP($A355,'Orçamento Sintético'!$A:$H,8,0)</f>
        <v>3003.52</v>
      </c>
      <c r="D356" s="127">
        <f>ROUND($C356*D355,2)</f>
        <v>0</v>
      </c>
      <c r="E356" s="127">
        <f>ROUND($C356*E355,2)</f>
        <v>0</v>
      </c>
      <c r="F356" s="127">
        <f>ROUND($C356*F355,2)</f>
        <v>0</v>
      </c>
      <c r="G356" s="127">
        <f t="shared" ref="G356" si="2501">ROUND($C356*G355,2)</f>
        <v>0</v>
      </c>
      <c r="H356" s="127">
        <f t="shared" ref="H356" si="2502">ROUND($C356*H355,2)</f>
        <v>0</v>
      </c>
      <c r="I356" s="127">
        <f t="shared" ref="I356" si="2503">ROUND($C356*I355,2)</f>
        <v>0</v>
      </c>
      <c r="J356" s="127">
        <f t="shared" ref="J356" si="2504">ROUND($C356*J355,2)</f>
        <v>0</v>
      </c>
      <c r="K356" s="127">
        <f t="shared" ref="K356" si="2505">ROUND($C356*K355,2)</f>
        <v>0</v>
      </c>
      <c r="L356" s="127">
        <f t="shared" ref="L356" si="2506">ROUND($C356*L355,2)</f>
        <v>0</v>
      </c>
      <c r="M356" s="127">
        <f t="shared" ref="M356" si="2507">ROUND($C356*M355,2)</f>
        <v>3003.52</v>
      </c>
      <c r="N356" s="127">
        <f t="shared" ref="N356" si="2508">ROUND($C356*N355,2)</f>
        <v>0</v>
      </c>
      <c r="O356" s="127">
        <f t="shared" ref="O356" si="2509">ROUND($C356*O355,2)</f>
        <v>0</v>
      </c>
      <c r="P356" s="127">
        <f t="shared" ref="P356" si="2510">ROUND($C356*P355,2)</f>
        <v>0</v>
      </c>
      <c r="Q356" s="127">
        <f t="shared" ref="Q356" si="2511">ROUND($C356*Q355,2)</f>
        <v>0</v>
      </c>
      <c r="R356" s="127">
        <f t="shared" ref="R356" si="2512">ROUND($C356*R355,2)</f>
        <v>0</v>
      </c>
      <c r="S356" s="127">
        <f t="shared" ref="S356" si="2513">ROUND($C356*S355,2)</f>
        <v>0</v>
      </c>
      <c r="T356" s="127">
        <f t="shared" ref="T356" si="2514">ROUND($C356*T355,2)</f>
        <v>0</v>
      </c>
      <c r="U356" s="127">
        <f>$C356-SUM(D356:T356)</f>
        <v>0</v>
      </c>
    </row>
    <row r="357" spans="1:21" x14ac:dyDescent="0.2">
      <c r="A357" s="224" t="s">
        <v>504</v>
      </c>
      <c r="B357" s="222" t="str">
        <f>VLOOKUP($A357,'Orçamento Sintético'!$A:$H,4,0)</f>
        <v>Cópia SINAPI (98556) - Impermeabilização com revestimento impermeabilizante semi-flexível e tela de poliéster com malha 2x2mm, ref. Viaplus 1000 (2 demãos)</v>
      </c>
      <c r="C357" s="126">
        <f>ROUND(C358/$U$1572,4)</f>
        <v>8.0000000000000004E-4</v>
      </c>
      <c r="D357" s="126"/>
      <c r="E357" s="126"/>
      <c r="F357" s="126"/>
      <c r="G357" s="126">
        <v>0.2</v>
      </c>
      <c r="H357" s="126"/>
      <c r="I357" s="126"/>
      <c r="J357" s="126"/>
      <c r="K357" s="126"/>
      <c r="L357" s="126">
        <v>0.3</v>
      </c>
      <c r="M357" s="126">
        <v>0.3</v>
      </c>
      <c r="N357" s="126">
        <v>0.2</v>
      </c>
      <c r="O357" s="126"/>
      <c r="P357" s="126"/>
      <c r="Q357" s="126"/>
      <c r="R357" s="126"/>
      <c r="S357" s="126"/>
      <c r="T357" s="126"/>
      <c r="U357" s="126">
        <f t="shared" ref="U357" si="2515">ROUND(U358/$C358,4)</f>
        <v>0</v>
      </c>
    </row>
    <row r="358" spans="1:21" s="90" customFormat="1" x14ac:dyDescent="0.2">
      <c r="A358" s="224"/>
      <c r="B358" s="223"/>
      <c r="C358" s="127">
        <f>VLOOKUP($A357,'Orçamento Sintético'!$A:$H,8,0)</f>
        <v>10500.9</v>
      </c>
      <c r="D358" s="127">
        <f>ROUND($C358*D357,2)</f>
        <v>0</v>
      </c>
      <c r="E358" s="127">
        <f>ROUND($C358*E357,2)</f>
        <v>0</v>
      </c>
      <c r="F358" s="127">
        <f>ROUND($C358*F357,2)</f>
        <v>0</v>
      </c>
      <c r="G358" s="127">
        <f t="shared" ref="G358" si="2516">ROUND($C358*G357,2)</f>
        <v>2100.1799999999998</v>
      </c>
      <c r="H358" s="127">
        <f t="shared" ref="H358" si="2517">ROUND($C358*H357,2)</f>
        <v>0</v>
      </c>
      <c r="I358" s="127">
        <f t="shared" ref="I358" si="2518">ROUND($C358*I357,2)</f>
        <v>0</v>
      </c>
      <c r="J358" s="127">
        <f t="shared" ref="J358" si="2519">ROUND($C358*J357,2)</f>
        <v>0</v>
      </c>
      <c r="K358" s="127">
        <f t="shared" ref="K358" si="2520">ROUND($C358*K357,2)</f>
        <v>0</v>
      </c>
      <c r="L358" s="127">
        <f t="shared" ref="L358" si="2521">ROUND($C358*L357,2)</f>
        <v>3150.27</v>
      </c>
      <c r="M358" s="127">
        <f t="shared" ref="M358" si="2522">ROUND($C358*M357,2)</f>
        <v>3150.27</v>
      </c>
      <c r="N358" s="127">
        <f t="shared" ref="N358" si="2523">ROUND($C358*N357,2)</f>
        <v>2100.1799999999998</v>
      </c>
      <c r="O358" s="127">
        <f t="shared" ref="O358" si="2524">ROUND($C358*O357,2)</f>
        <v>0</v>
      </c>
      <c r="P358" s="127">
        <f t="shared" ref="P358" si="2525">ROUND($C358*P357,2)</f>
        <v>0</v>
      </c>
      <c r="Q358" s="127">
        <f t="shared" ref="Q358" si="2526">ROUND($C358*Q357,2)</f>
        <v>0</v>
      </c>
      <c r="R358" s="127">
        <f t="shared" ref="R358" si="2527">ROUND($C358*R357,2)</f>
        <v>0</v>
      </c>
      <c r="S358" s="127">
        <f t="shared" ref="S358" si="2528">ROUND($C358*S357,2)</f>
        <v>0</v>
      </c>
      <c r="T358" s="127">
        <f t="shared" ref="T358" si="2529">ROUND($C358*T357,2)</f>
        <v>0</v>
      </c>
      <c r="U358" s="127">
        <f>$C358-SUM(D358:T358)</f>
        <v>0</v>
      </c>
    </row>
    <row r="359" spans="1:21" x14ac:dyDescent="0.2">
      <c r="A359" s="224" t="s">
        <v>507</v>
      </c>
      <c r="B359" s="222" t="str">
        <f>VLOOKUP($A359,'Orçamento Sintético'!$A:$H,4,0)</f>
        <v>Cópia SINAPI (98556) - Impermeabilização com revestimento impermeabilizante flexível e tela de poliéster com malha 2x2mm, ref. Viaplus 7000  (4 demãos)</v>
      </c>
      <c r="C359" s="126">
        <f>ROUND(C360/$U$1572,4)</f>
        <v>1.6000000000000001E-3</v>
      </c>
      <c r="D359" s="126"/>
      <c r="E359" s="126"/>
      <c r="F359" s="126"/>
      <c r="G359" s="126">
        <v>0.2</v>
      </c>
      <c r="H359" s="126"/>
      <c r="I359" s="126"/>
      <c r="J359" s="126"/>
      <c r="K359" s="126"/>
      <c r="L359" s="126">
        <v>0.3</v>
      </c>
      <c r="M359" s="126">
        <v>0.3</v>
      </c>
      <c r="N359" s="126">
        <v>0.2</v>
      </c>
      <c r="O359" s="126"/>
      <c r="P359" s="126"/>
      <c r="Q359" s="126"/>
      <c r="R359" s="126"/>
      <c r="S359" s="126"/>
      <c r="T359" s="126"/>
      <c r="U359" s="126">
        <f t="shared" ref="U359" si="2530">ROUND(U360/$C360,4)</f>
        <v>0</v>
      </c>
    </row>
    <row r="360" spans="1:21" s="90" customFormat="1" x14ac:dyDescent="0.2">
      <c r="A360" s="224"/>
      <c r="B360" s="223"/>
      <c r="C360" s="127">
        <f>VLOOKUP($A359,'Orçamento Sintético'!$A:$H,8,0)</f>
        <v>20215.55</v>
      </c>
      <c r="D360" s="127">
        <f>ROUND($C360*D359,2)</f>
        <v>0</v>
      </c>
      <c r="E360" s="127">
        <f>ROUND($C360*E359,2)</f>
        <v>0</v>
      </c>
      <c r="F360" s="127">
        <f>ROUND($C360*F359,2)</f>
        <v>0</v>
      </c>
      <c r="G360" s="127">
        <f t="shared" ref="G360" si="2531">ROUND($C360*G359,2)</f>
        <v>4043.11</v>
      </c>
      <c r="H360" s="127">
        <f t="shared" ref="H360" si="2532">ROUND($C360*H359,2)</f>
        <v>0</v>
      </c>
      <c r="I360" s="127">
        <f t="shared" ref="I360" si="2533">ROUND($C360*I359,2)</f>
        <v>0</v>
      </c>
      <c r="J360" s="127">
        <f t="shared" ref="J360" si="2534">ROUND($C360*J359,2)</f>
        <v>0</v>
      </c>
      <c r="K360" s="127">
        <f t="shared" ref="K360" si="2535">ROUND($C360*K359,2)</f>
        <v>0</v>
      </c>
      <c r="L360" s="127">
        <f t="shared" ref="L360" si="2536">ROUND($C360*L359,2)</f>
        <v>6064.67</v>
      </c>
      <c r="M360" s="127">
        <f t="shared" ref="M360" si="2537">ROUND($C360*M359,2)</f>
        <v>6064.67</v>
      </c>
      <c r="N360" s="127">
        <f t="shared" ref="N360" si="2538">ROUND($C360*N359,2)</f>
        <v>4043.11</v>
      </c>
      <c r="O360" s="127">
        <f t="shared" ref="O360" si="2539">ROUND($C360*O359,2)</f>
        <v>0</v>
      </c>
      <c r="P360" s="127">
        <f t="shared" ref="P360" si="2540">ROUND($C360*P359,2)</f>
        <v>0</v>
      </c>
      <c r="Q360" s="127">
        <f t="shared" ref="Q360" si="2541">ROUND($C360*Q359,2)</f>
        <v>0</v>
      </c>
      <c r="R360" s="127">
        <f t="shared" ref="R360" si="2542">ROUND($C360*R359,2)</f>
        <v>0</v>
      </c>
      <c r="S360" s="127">
        <f t="shared" ref="S360" si="2543">ROUND($C360*S359,2)</f>
        <v>0</v>
      </c>
      <c r="T360" s="127">
        <f t="shared" ref="T360" si="2544">ROUND($C360*T359,2)</f>
        <v>0</v>
      </c>
      <c r="U360" s="127">
        <f>$C360-SUM(D360:T360)</f>
        <v>-1.0000000002037268E-2</v>
      </c>
    </row>
    <row r="361" spans="1:21" x14ac:dyDescent="0.2">
      <c r="A361" s="224" t="s">
        <v>510</v>
      </c>
      <c r="B361" s="222" t="str">
        <f>VLOOKUP($A361,'Orçamento Sintético'!$A:$H,4,0)</f>
        <v>Copia da SINAPI (87640) - Regularização / preparação de superfície horizontal com argamassa, traço 1:3 (cimento e areia), preparo mecânico, espessura média 4cm</v>
      </c>
      <c r="C361" s="126">
        <f>ROUND(C362/$U$1572,4)</f>
        <v>5.0000000000000001E-4</v>
      </c>
      <c r="D361" s="126"/>
      <c r="E361" s="126"/>
      <c r="F361" s="126">
        <v>0.2</v>
      </c>
      <c r="G361" s="126"/>
      <c r="H361" s="126"/>
      <c r="I361" s="126"/>
      <c r="J361" s="126"/>
      <c r="K361" s="126"/>
      <c r="L361" s="126">
        <v>0.3</v>
      </c>
      <c r="M361" s="126">
        <v>0.3</v>
      </c>
      <c r="N361" s="126">
        <v>0.2</v>
      </c>
      <c r="O361" s="126"/>
      <c r="P361" s="126"/>
      <c r="Q361" s="126"/>
      <c r="R361" s="126"/>
      <c r="S361" s="126"/>
      <c r="T361" s="126"/>
      <c r="U361" s="126">
        <f t="shared" ref="U361" si="2545">ROUND(U362/$C362,4)</f>
        <v>0</v>
      </c>
    </row>
    <row r="362" spans="1:21" s="90" customFormat="1" x14ac:dyDescent="0.2">
      <c r="A362" s="224"/>
      <c r="B362" s="223"/>
      <c r="C362" s="127">
        <f>VLOOKUP($A361,'Orçamento Sintético'!$A:$H,8,0)</f>
        <v>6626.62</v>
      </c>
      <c r="D362" s="127">
        <f>ROUND($C362*D361,2)</f>
        <v>0</v>
      </c>
      <c r="E362" s="127">
        <f>ROUND($C362*E361,2)</f>
        <v>0</v>
      </c>
      <c r="F362" s="127">
        <f>ROUND($C362*F361,2)</f>
        <v>1325.32</v>
      </c>
      <c r="G362" s="127">
        <f t="shared" ref="G362" si="2546">ROUND($C362*G361,2)</f>
        <v>0</v>
      </c>
      <c r="H362" s="127">
        <f t="shared" ref="H362" si="2547">ROUND($C362*H361,2)</f>
        <v>0</v>
      </c>
      <c r="I362" s="127">
        <f t="shared" ref="I362" si="2548">ROUND($C362*I361,2)</f>
        <v>0</v>
      </c>
      <c r="J362" s="127">
        <f t="shared" ref="J362" si="2549">ROUND($C362*J361,2)</f>
        <v>0</v>
      </c>
      <c r="K362" s="127">
        <f t="shared" ref="K362" si="2550">ROUND($C362*K361,2)</f>
        <v>0</v>
      </c>
      <c r="L362" s="127">
        <f t="shared" ref="L362" si="2551">ROUND($C362*L361,2)</f>
        <v>1987.99</v>
      </c>
      <c r="M362" s="127">
        <f t="shared" ref="M362" si="2552">ROUND($C362*M361,2)</f>
        <v>1987.99</v>
      </c>
      <c r="N362" s="127">
        <f t="shared" ref="N362" si="2553">ROUND($C362*N361,2)</f>
        <v>1325.32</v>
      </c>
      <c r="O362" s="127">
        <f t="shared" ref="O362" si="2554">ROUND($C362*O361,2)</f>
        <v>0</v>
      </c>
      <c r="P362" s="127">
        <f t="shared" ref="P362" si="2555">ROUND($C362*P361,2)</f>
        <v>0</v>
      </c>
      <c r="Q362" s="127">
        <f t="shared" ref="Q362" si="2556">ROUND($C362*Q361,2)</f>
        <v>0</v>
      </c>
      <c r="R362" s="127">
        <f t="shared" ref="R362" si="2557">ROUND($C362*R361,2)</f>
        <v>0</v>
      </c>
      <c r="S362" s="127">
        <f t="shared" ref="S362" si="2558">ROUND($C362*S361,2)</f>
        <v>0</v>
      </c>
      <c r="T362" s="127">
        <f t="shared" ref="T362" si="2559">ROUND($C362*T361,2)</f>
        <v>0</v>
      </c>
      <c r="U362" s="127">
        <f>$C362-SUM(D362:T362)</f>
        <v>0</v>
      </c>
    </row>
    <row r="363" spans="1:21" x14ac:dyDescent="0.2">
      <c r="A363" s="224" t="s">
        <v>513</v>
      </c>
      <c r="B363" s="222" t="str">
        <f>VLOOKUP($A363,'Orçamento Sintético'!$A:$H,4,0)</f>
        <v>Copia da SINAPI (98565) - Proteção mecânica horizontal com argamassa traço 1:4 (cimento e areia), preparo mecânico, espessura 3cm, incluso camada separadora geotextil e junta de dilatação com asfalto modificado</v>
      </c>
      <c r="C363" s="126">
        <f>ROUND(C364/$U$1572,4)</f>
        <v>2E-3</v>
      </c>
      <c r="D363" s="126"/>
      <c r="E363" s="126"/>
      <c r="F363" s="126">
        <v>0.2</v>
      </c>
      <c r="G363" s="126">
        <v>0.25</v>
      </c>
      <c r="H363" s="126"/>
      <c r="I363" s="126"/>
      <c r="J363" s="126"/>
      <c r="K363" s="126"/>
      <c r="L363" s="126">
        <v>0.15</v>
      </c>
      <c r="M363" s="126">
        <v>0.25</v>
      </c>
      <c r="N363" s="126">
        <v>0.15</v>
      </c>
      <c r="O363" s="126"/>
      <c r="P363" s="126"/>
      <c r="Q363" s="126"/>
      <c r="R363" s="126"/>
      <c r="S363" s="126"/>
      <c r="T363" s="126"/>
      <c r="U363" s="126">
        <f t="shared" ref="U363" si="2560">ROUND(U364/$C364,4)</f>
        <v>0</v>
      </c>
    </row>
    <row r="364" spans="1:21" s="90" customFormat="1" x14ac:dyDescent="0.2">
      <c r="A364" s="224"/>
      <c r="B364" s="223"/>
      <c r="C364" s="127">
        <f>VLOOKUP($A363,'Orçamento Sintético'!$A:$H,8,0)</f>
        <v>24365.24</v>
      </c>
      <c r="D364" s="127">
        <f>ROUND($C364*D363,2)</f>
        <v>0</v>
      </c>
      <c r="E364" s="127">
        <f>ROUND($C364*E363,2)</f>
        <v>0</v>
      </c>
      <c r="F364" s="127">
        <f>ROUND($C364*F363,2)</f>
        <v>4873.05</v>
      </c>
      <c r="G364" s="127">
        <f t="shared" ref="G364" si="2561">ROUND($C364*G363,2)</f>
        <v>6091.31</v>
      </c>
      <c r="H364" s="127">
        <f t="shared" ref="H364" si="2562">ROUND($C364*H363,2)</f>
        <v>0</v>
      </c>
      <c r="I364" s="127">
        <f t="shared" ref="I364" si="2563">ROUND($C364*I363,2)</f>
        <v>0</v>
      </c>
      <c r="J364" s="127">
        <f t="shared" ref="J364" si="2564">ROUND($C364*J363,2)</f>
        <v>0</v>
      </c>
      <c r="K364" s="127">
        <f t="shared" ref="K364" si="2565">ROUND($C364*K363,2)</f>
        <v>0</v>
      </c>
      <c r="L364" s="127">
        <f t="shared" ref="L364" si="2566">ROUND($C364*L363,2)</f>
        <v>3654.79</v>
      </c>
      <c r="M364" s="127">
        <f t="shared" ref="M364" si="2567">ROUND($C364*M363,2)</f>
        <v>6091.31</v>
      </c>
      <c r="N364" s="127">
        <f t="shared" ref="N364" si="2568">ROUND($C364*N363,2)</f>
        <v>3654.79</v>
      </c>
      <c r="O364" s="127">
        <f t="shared" ref="O364" si="2569">ROUND($C364*O363,2)</f>
        <v>0</v>
      </c>
      <c r="P364" s="127">
        <f t="shared" ref="P364" si="2570">ROUND($C364*P363,2)</f>
        <v>0</v>
      </c>
      <c r="Q364" s="127">
        <f t="shared" ref="Q364" si="2571">ROUND($C364*Q363,2)</f>
        <v>0</v>
      </c>
      <c r="R364" s="127">
        <f t="shared" ref="R364" si="2572">ROUND($C364*R363,2)</f>
        <v>0</v>
      </c>
      <c r="S364" s="127">
        <f t="shared" ref="S364" si="2573">ROUND($C364*S363,2)</f>
        <v>0</v>
      </c>
      <c r="T364" s="127">
        <f t="shared" ref="T364" si="2574">ROUND($C364*T363,2)</f>
        <v>0</v>
      </c>
      <c r="U364" s="127">
        <f>$C364-SUM(D364:T364)</f>
        <v>-1.0000000002037268E-2</v>
      </c>
    </row>
    <row r="365" spans="1:21" x14ac:dyDescent="0.2">
      <c r="A365" s="224" t="s">
        <v>516</v>
      </c>
      <c r="B365" s="222" t="str">
        <f>VLOOKUP($A365,'Orçamento Sintético'!$A:$H,4,0)</f>
        <v>Copia da IOPES (040705) - Junta de dilatação com selante elástico monocomponente a base de poliuretano, dimensões 15x35mm, inclusive delimitador de profundidade</v>
      </c>
      <c r="C365" s="126">
        <f>ROUND(C366/$U$1572,4)</f>
        <v>1.2999999999999999E-3</v>
      </c>
      <c r="D365" s="126"/>
      <c r="E365" s="126"/>
      <c r="F365" s="126"/>
      <c r="G365" s="126"/>
      <c r="H365" s="126"/>
      <c r="I365" s="126"/>
      <c r="J365" s="126"/>
      <c r="K365" s="126"/>
      <c r="L365" s="126"/>
      <c r="M365" s="126"/>
      <c r="N365" s="126"/>
      <c r="O365" s="126">
        <v>0.3</v>
      </c>
      <c r="P365" s="126">
        <v>0.2</v>
      </c>
      <c r="Q365" s="126">
        <v>0.3</v>
      </c>
      <c r="R365" s="126">
        <v>0.2</v>
      </c>
      <c r="S365" s="126"/>
      <c r="T365" s="126"/>
      <c r="U365" s="126">
        <f t="shared" ref="U365" si="2575">ROUND(U366/$C366,4)</f>
        <v>0</v>
      </c>
    </row>
    <row r="366" spans="1:21" s="90" customFormat="1" x14ac:dyDescent="0.2">
      <c r="A366" s="224"/>
      <c r="B366" s="223"/>
      <c r="C366" s="127">
        <f>VLOOKUP($A365,'Orçamento Sintético'!$A:$H,8,0)</f>
        <v>16832.34</v>
      </c>
      <c r="D366" s="127">
        <f>ROUND($C366*D365,2)</f>
        <v>0</v>
      </c>
      <c r="E366" s="127">
        <f>ROUND($C366*E365,2)</f>
        <v>0</v>
      </c>
      <c r="F366" s="127">
        <f>ROUND($C366*F365,2)</f>
        <v>0</v>
      </c>
      <c r="G366" s="127">
        <f t="shared" ref="G366" si="2576">ROUND($C366*G365,2)</f>
        <v>0</v>
      </c>
      <c r="H366" s="127">
        <f t="shared" ref="H366" si="2577">ROUND($C366*H365,2)</f>
        <v>0</v>
      </c>
      <c r="I366" s="127">
        <f t="shared" ref="I366" si="2578">ROUND($C366*I365,2)</f>
        <v>0</v>
      </c>
      <c r="J366" s="127">
        <f t="shared" ref="J366" si="2579">ROUND($C366*J365,2)</f>
        <v>0</v>
      </c>
      <c r="K366" s="127">
        <f t="shared" ref="K366" si="2580">ROUND($C366*K365,2)</f>
        <v>0</v>
      </c>
      <c r="L366" s="127">
        <f t="shared" ref="L366" si="2581">ROUND($C366*L365,2)</f>
        <v>0</v>
      </c>
      <c r="M366" s="127">
        <f t="shared" ref="M366" si="2582">ROUND($C366*M365,2)</f>
        <v>0</v>
      </c>
      <c r="N366" s="127">
        <f t="shared" ref="N366" si="2583">ROUND($C366*N365,2)</f>
        <v>0</v>
      </c>
      <c r="O366" s="127">
        <f t="shared" ref="O366" si="2584">ROUND($C366*O365,2)</f>
        <v>5049.7</v>
      </c>
      <c r="P366" s="127">
        <f t="shared" ref="P366" si="2585">ROUND($C366*P365,2)</f>
        <v>3366.47</v>
      </c>
      <c r="Q366" s="127">
        <f t="shared" ref="Q366" si="2586">ROUND($C366*Q365,2)</f>
        <v>5049.7</v>
      </c>
      <c r="R366" s="127">
        <f t="shared" ref="R366" si="2587">ROUND($C366*R365,2)</f>
        <v>3366.47</v>
      </c>
      <c r="S366" s="127">
        <f t="shared" ref="S366" si="2588">ROUND($C366*S365,2)</f>
        <v>0</v>
      </c>
      <c r="T366" s="127">
        <f t="shared" ref="T366" si="2589">ROUND($C366*T365,2)</f>
        <v>0</v>
      </c>
      <c r="U366" s="127">
        <f>$C366-SUM(D366:T366)</f>
        <v>0</v>
      </c>
    </row>
    <row r="367" spans="1:21" x14ac:dyDescent="0.2">
      <c r="A367" s="225" t="s">
        <v>519</v>
      </c>
      <c r="B367" s="226" t="str">
        <f>VLOOKUP($A367,'Orçamento Sintético'!$A:$H,4,0)</f>
        <v>Acabamentos e Arremates</v>
      </c>
      <c r="C367" s="130">
        <f>ROUND(C368/$U$1572,4)</f>
        <v>8.8999999999999999E-3</v>
      </c>
      <c r="D367" s="131">
        <f t="shared" ref="D367" si="2590">ROUND(D368/$C368,4)</f>
        <v>0</v>
      </c>
      <c r="E367" s="131">
        <f t="shared" ref="E367" si="2591">ROUND(E368/$C368,4)</f>
        <v>0</v>
      </c>
      <c r="F367" s="131">
        <f t="shared" ref="F367" si="2592">ROUND(F368/$C368,4)</f>
        <v>0</v>
      </c>
      <c r="G367" s="131">
        <f t="shared" ref="G367" si="2593">ROUND(G368/$C368,4)</f>
        <v>0</v>
      </c>
      <c r="H367" s="131">
        <f t="shared" ref="H367" si="2594">ROUND(H368/$C368,4)</f>
        <v>0</v>
      </c>
      <c r="I367" s="131">
        <f t="shared" ref="I367" si="2595">ROUND(I368/$C368,4)</f>
        <v>0</v>
      </c>
      <c r="J367" s="131">
        <f t="shared" ref="J367" si="2596">ROUND(J368/$C368,4)</f>
        <v>0</v>
      </c>
      <c r="K367" s="131">
        <f t="shared" ref="K367" si="2597">ROUND(K368/$C368,4)</f>
        <v>0</v>
      </c>
      <c r="L367" s="131">
        <f t="shared" ref="L367" si="2598">ROUND(L368/$C368,4)</f>
        <v>0</v>
      </c>
      <c r="M367" s="131">
        <f t="shared" ref="M367" si="2599">ROUND(M368/$C368,4)</f>
        <v>0</v>
      </c>
      <c r="N367" s="131">
        <f t="shared" ref="N367" si="2600">ROUND(N368/$C368,4)</f>
        <v>0.1082</v>
      </c>
      <c r="O367" s="131">
        <f t="shared" ref="O367" si="2601">ROUND(O368/$C368,4)</f>
        <v>0.14349999999999999</v>
      </c>
      <c r="P367" s="131">
        <f t="shared" ref="P367" si="2602">ROUND(P368/$C368,4)</f>
        <v>0.20300000000000001</v>
      </c>
      <c r="Q367" s="131">
        <f t="shared" ref="Q367" si="2603">ROUND(Q368/$C368,4)</f>
        <v>0.2145</v>
      </c>
      <c r="R367" s="131">
        <f t="shared" ref="R367" si="2604">ROUND(R368/$C368,4)</f>
        <v>0.1273</v>
      </c>
      <c r="S367" s="131">
        <f t="shared" ref="S367" si="2605">ROUND(S368/$C368,4)</f>
        <v>5.2200000000000003E-2</v>
      </c>
      <c r="T367" s="131">
        <f t="shared" ref="T367" si="2606">ROUND(T368/$C368,4)</f>
        <v>0</v>
      </c>
      <c r="U367" s="131">
        <f t="shared" ref="U367" si="2607">ROUND(U368/$C368,4)</f>
        <v>0.15140000000000001</v>
      </c>
    </row>
    <row r="368" spans="1:21" s="90" customFormat="1" x14ac:dyDescent="0.2">
      <c r="A368" s="225"/>
      <c r="B368" s="226"/>
      <c r="C368" s="132">
        <f>VLOOKUP($A367,'Orçamento Sintético'!$A:$H,8,0)</f>
        <v>111144.73</v>
      </c>
      <c r="D368" s="133">
        <f>D370+D372+D374+D376+D378+D380+D382+D384+D386+D388+D390+D392+D394+D396+D398</f>
        <v>0</v>
      </c>
      <c r="E368" s="133">
        <f t="shared" ref="E368:U368" si="2608">E370+E372+E374+E376+E378+E380+E382+E384+E386+E388+E390+E392+E394+E396+E398</f>
        <v>0</v>
      </c>
      <c r="F368" s="133">
        <f t="shared" si="2608"/>
        <v>0</v>
      </c>
      <c r="G368" s="133">
        <f t="shared" si="2608"/>
        <v>0</v>
      </c>
      <c r="H368" s="133">
        <f t="shared" si="2608"/>
        <v>0</v>
      </c>
      <c r="I368" s="133">
        <f t="shared" si="2608"/>
        <v>0</v>
      </c>
      <c r="J368" s="133">
        <f t="shared" si="2608"/>
        <v>0</v>
      </c>
      <c r="K368" s="133">
        <f t="shared" si="2608"/>
        <v>0</v>
      </c>
      <c r="L368" s="133">
        <f t="shared" si="2608"/>
        <v>0</v>
      </c>
      <c r="M368" s="133">
        <f t="shared" si="2608"/>
        <v>0</v>
      </c>
      <c r="N368" s="133">
        <f t="shared" si="2608"/>
        <v>12025.99</v>
      </c>
      <c r="O368" s="133">
        <f t="shared" si="2608"/>
        <v>15946.3</v>
      </c>
      <c r="P368" s="133">
        <f t="shared" si="2608"/>
        <v>22559.91</v>
      </c>
      <c r="Q368" s="133">
        <f t="shared" si="2608"/>
        <v>23841.73</v>
      </c>
      <c r="R368" s="133">
        <f t="shared" si="2608"/>
        <v>14145.630000000001</v>
      </c>
      <c r="S368" s="133">
        <f t="shared" si="2608"/>
        <v>5800.87</v>
      </c>
      <c r="T368" s="133">
        <f t="shared" si="2608"/>
        <v>0</v>
      </c>
      <c r="U368" s="133">
        <f t="shared" si="2608"/>
        <v>16824.3</v>
      </c>
    </row>
    <row r="369" spans="1:21" x14ac:dyDescent="0.2">
      <c r="A369" s="224" t="s">
        <v>521</v>
      </c>
      <c r="B369" s="222" t="str">
        <f>VLOOKUP($A369,'Orçamento Sintético'!$A:$H,4,0)</f>
        <v>Cópia SINAPI (98689) -Peitoril em granito polido Preto São Gabriel, largura 16cm, e= 2cm</v>
      </c>
      <c r="C369" s="126">
        <f>ROUND(C370/$U$1572,4)</f>
        <v>8.9999999999999998E-4</v>
      </c>
      <c r="D369" s="126"/>
      <c r="E369" s="126"/>
      <c r="F369" s="126"/>
      <c r="G369" s="126"/>
      <c r="H369" s="126"/>
      <c r="I369" s="126"/>
      <c r="J369" s="126"/>
      <c r="K369" s="126"/>
      <c r="L369" s="126"/>
      <c r="M369" s="126"/>
      <c r="N369" s="126">
        <v>0.25</v>
      </c>
      <c r="O369" s="126">
        <v>0.25</v>
      </c>
      <c r="P369" s="126">
        <v>0.25</v>
      </c>
      <c r="Q369" s="126">
        <v>0.25</v>
      </c>
      <c r="R369" s="126"/>
      <c r="S369" s="126"/>
      <c r="T369" s="126"/>
      <c r="U369" s="126">
        <f t="shared" ref="U369" si="2609">ROUND(U370/$C370,4)</f>
        <v>0</v>
      </c>
    </row>
    <row r="370" spans="1:21" s="90" customFormat="1" x14ac:dyDescent="0.2">
      <c r="A370" s="224"/>
      <c r="B370" s="223"/>
      <c r="C370" s="127">
        <f>VLOOKUP($A369,'Orçamento Sintético'!$A:$H,8,0)</f>
        <v>11620.84</v>
      </c>
      <c r="D370" s="127">
        <f>ROUND($C370*D369,2)</f>
        <v>0</v>
      </c>
      <c r="E370" s="127">
        <f>ROUND($C370*E369,2)</f>
        <v>0</v>
      </c>
      <c r="F370" s="127">
        <f>ROUND($C370*F369,2)</f>
        <v>0</v>
      </c>
      <c r="G370" s="127">
        <f t="shared" ref="G370" si="2610">ROUND($C370*G369,2)</f>
        <v>0</v>
      </c>
      <c r="H370" s="127">
        <f t="shared" ref="H370" si="2611">ROUND($C370*H369,2)</f>
        <v>0</v>
      </c>
      <c r="I370" s="127">
        <f t="shared" ref="I370" si="2612">ROUND($C370*I369,2)</f>
        <v>0</v>
      </c>
      <c r="J370" s="127">
        <f t="shared" ref="J370" si="2613">ROUND($C370*J369,2)</f>
        <v>0</v>
      </c>
      <c r="K370" s="127">
        <f t="shared" ref="K370" si="2614">ROUND($C370*K369,2)</f>
        <v>0</v>
      </c>
      <c r="L370" s="127">
        <f t="shared" ref="L370" si="2615">ROUND($C370*L369,2)</f>
        <v>0</v>
      </c>
      <c r="M370" s="127">
        <f t="shared" ref="M370" si="2616">ROUND($C370*M369,2)</f>
        <v>0</v>
      </c>
      <c r="N370" s="127">
        <f t="shared" ref="N370" si="2617">ROUND($C370*N369,2)</f>
        <v>2905.21</v>
      </c>
      <c r="O370" s="127">
        <f t="shared" ref="O370" si="2618">ROUND($C370*O369,2)</f>
        <v>2905.21</v>
      </c>
      <c r="P370" s="127">
        <f t="shared" ref="P370" si="2619">ROUND($C370*P369,2)</f>
        <v>2905.21</v>
      </c>
      <c r="Q370" s="127">
        <f t="shared" ref="Q370" si="2620">ROUND($C370*Q369,2)</f>
        <v>2905.21</v>
      </c>
      <c r="R370" s="127">
        <f t="shared" ref="R370" si="2621">ROUND($C370*R369,2)</f>
        <v>0</v>
      </c>
      <c r="S370" s="127">
        <f t="shared" ref="S370" si="2622">ROUND($C370*S369,2)</f>
        <v>0</v>
      </c>
      <c r="T370" s="127">
        <f t="shared" ref="T370" si="2623">ROUND($C370*T369,2)</f>
        <v>0</v>
      </c>
      <c r="U370" s="127">
        <f>$C370-SUM(D370:T370)</f>
        <v>0</v>
      </c>
    </row>
    <row r="371" spans="1:21" x14ac:dyDescent="0.2">
      <c r="A371" s="224" t="s">
        <v>524</v>
      </c>
      <c r="B371" s="222" t="str">
        <f>VLOOKUP($A371,'Orçamento Sintético'!$A:$H,4,0)</f>
        <v>Cópia SINAPI (98689) - Peitoril em granito polido Preto São Gabriel, largura 17cm, e= 2cm, com friso pingadeira</v>
      </c>
      <c r="C371" s="126">
        <f>ROUND(C372/$U$1572,4)</f>
        <v>0</v>
      </c>
      <c r="D371" s="126"/>
      <c r="E371" s="126"/>
      <c r="F371" s="126"/>
      <c r="G371" s="126"/>
      <c r="H371" s="126"/>
      <c r="I371" s="126"/>
      <c r="J371" s="126"/>
      <c r="K371" s="126"/>
      <c r="L371" s="126"/>
      <c r="M371" s="126"/>
      <c r="N371" s="126">
        <v>0.5</v>
      </c>
      <c r="O371" s="126">
        <v>0.5</v>
      </c>
      <c r="P371" s="126"/>
      <c r="Q371" s="126"/>
      <c r="R371" s="126"/>
      <c r="S371" s="126"/>
      <c r="T371" s="126"/>
      <c r="U371" s="126">
        <f t="shared" ref="U371" si="2624">ROUND(U372/$C372,4)</f>
        <v>0</v>
      </c>
    </row>
    <row r="372" spans="1:21" s="90" customFormat="1" x14ac:dyDescent="0.2">
      <c r="A372" s="224"/>
      <c r="B372" s="223"/>
      <c r="C372" s="127">
        <f>VLOOKUP($A371,'Orçamento Sintético'!$A:$H,8,0)</f>
        <v>310.23</v>
      </c>
      <c r="D372" s="127">
        <f>ROUND($C372*D371,2)</f>
        <v>0</v>
      </c>
      <c r="E372" s="127">
        <f>ROUND($C372*E371,2)</f>
        <v>0</v>
      </c>
      <c r="F372" s="127">
        <f>ROUND($C372*F371,2)</f>
        <v>0</v>
      </c>
      <c r="G372" s="127">
        <f t="shared" ref="G372" si="2625">ROUND($C372*G371,2)</f>
        <v>0</v>
      </c>
      <c r="H372" s="127">
        <f t="shared" ref="H372" si="2626">ROUND($C372*H371,2)</f>
        <v>0</v>
      </c>
      <c r="I372" s="127">
        <f t="shared" ref="I372" si="2627">ROUND($C372*I371,2)</f>
        <v>0</v>
      </c>
      <c r="J372" s="127">
        <f t="shared" ref="J372" si="2628">ROUND($C372*J371,2)</f>
        <v>0</v>
      </c>
      <c r="K372" s="127">
        <f t="shared" ref="K372" si="2629">ROUND($C372*K371,2)</f>
        <v>0</v>
      </c>
      <c r="L372" s="127">
        <f t="shared" ref="L372" si="2630">ROUND($C372*L371,2)</f>
        <v>0</v>
      </c>
      <c r="M372" s="127">
        <f t="shared" ref="M372" si="2631">ROUND($C372*M371,2)</f>
        <v>0</v>
      </c>
      <c r="N372" s="127">
        <f t="shared" ref="N372" si="2632">ROUND($C372*N371,2)</f>
        <v>155.12</v>
      </c>
      <c r="O372" s="127">
        <f t="shared" ref="O372" si="2633">ROUND($C372*O371,2)</f>
        <v>155.12</v>
      </c>
      <c r="P372" s="127">
        <f t="shared" ref="P372" si="2634">ROUND($C372*P371,2)</f>
        <v>0</v>
      </c>
      <c r="Q372" s="127">
        <f t="shared" ref="Q372" si="2635">ROUND($C372*Q371,2)</f>
        <v>0</v>
      </c>
      <c r="R372" s="127">
        <f t="shared" ref="R372" si="2636">ROUND($C372*R371,2)</f>
        <v>0</v>
      </c>
      <c r="S372" s="127">
        <f t="shared" ref="S372" si="2637">ROUND($C372*S371,2)</f>
        <v>0</v>
      </c>
      <c r="T372" s="127">
        <f t="shared" ref="T372" si="2638">ROUND($C372*T371,2)</f>
        <v>0</v>
      </c>
      <c r="U372" s="127">
        <f>$C372-SUM(D372:T372)</f>
        <v>-9.9999999999909051E-3</v>
      </c>
    </row>
    <row r="373" spans="1:21" x14ac:dyDescent="0.2">
      <c r="A373" s="224" t="s">
        <v>527</v>
      </c>
      <c r="B373" s="222" t="str">
        <f>VLOOKUP($A373,'Orçamento Sintético'!$A:$H,4,0)</f>
        <v>Cópia SINAPI (98689) - Peitoril em granito polido Preto São Gabriel, largura 18cm, e= 2cm, com friso pingadeira</v>
      </c>
      <c r="C373" s="126">
        <f>ROUND(C374/$U$1572,4)</f>
        <v>1E-3</v>
      </c>
      <c r="D373" s="126"/>
      <c r="E373" s="126"/>
      <c r="F373" s="126"/>
      <c r="G373" s="126"/>
      <c r="H373" s="126"/>
      <c r="I373" s="126"/>
      <c r="J373" s="126"/>
      <c r="K373" s="126"/>
      <c r="L373" s="126"/>
      <c r="M373" s="126"/>
      <c r="N373" s="126">
        <v>0.25</v>
      </c>
      <c r="O373" s="126">
        <v>0.25</v>
      </c>
      <c r="P373" s="126">
        <v>0.25</v>
      </c>
      <c r="Q373" s="126">
        <v>0.25</v>
      </c>
      <c r="R373" s="126"/>
      <c r="S373" s="126"/>
      <c r="T373" s="126"/>
      <c r="U373" s="126">
        <f t="shared" ref="U373" si="2639">ROUND(U374/$C374,4)</f>
        <v>0</v>
      </c>
    </row>
    <row r="374" spans="1:21" s="90" customFormat="1" x14ac:dyDescent="0.2">
      <c r="A374" s="224"/>
      <c r="B374" s="223"/>
      <c r="C374" s="127">
        <f>VLOOKUP($A373,'Orçamento Sintético'!$A:$H,8,0)</f>
        <v>11902.8</v>
      </c>
      <c r="D374" s="127">
        <f>ROUND($C374*D373,2)</f>
        <v>0</v>
      </c>
      <c r="E374" s="127">
        <f>ROUND($C374*E373,2)</f>
        <v>0</v>
      </c>
      <c r="F374" s="127">
        <f>ROUND($C374*F373,2)</f>
        <v>0</v>
      </c>
      <c r="G374" s="127">
        <f t="shared" ref="G374" si="2640">ROUND($C374*G373,2)</f>
        <v>0</v>
      </c>
      <c r="H374" s="127">
        <f t="shared" ref="H374" si="2641">ROUND($C374*H373,2)</f>
        <v>0</v>
      </c>
      <c r="I374" s="127">
        <f t="shared" ref="I374" si="2642">ROUND($C374*I373,2)</f>
        <v>0</v>
      </c>
      <c r="J374" s="127">
        <f t="shared" ref="J374" si="2643">ROUND($C374*J373,2)</f>
        <v>0</v>
      </c>
      <c r="K374" s="127">
        <f t="shared" ref="K374" si="2644">ROUND($C374*K373,2)</f>
        <v>0</v>
      </c>
      <c r="L374" s="127">
        <f t="shared" ref="L374" si="2645">ROUND($C374*L373,2)</f>
        <v>0</v>
      </c>
      <c r="M374" s="127">
        <f t="shared" ref="M374" si="2646">ROUND($C374*M373,2)</f>
        <v>0</v>
      </c>
      <c r="N374" s="127">
        <f t="shared" ref="N374" si="2647">ROUND($C374*N373,2)</f>
        <v>2975.7</v>
      </c>
      <c r="O374" s="127">
        <f t="shared" ref="O374" si="2648">ROUND($C374*O373,2)</f>
        <v>2975.7</v>
      </c>
      <c r="P374" s="127">
        <f t="shared" ref="P374" si="2649">ROUND($C374*P373,2)</f>
        <v>2975.7</v>
      </c>
      <c r="Q374" s="127">
        <f t="shared" ref="Q374" si="2650">ROUND($C374*Q373,2)</f>
        <v>2975.7</v>
      </c>
      <c r="R374" s="127">
        <f t="shared" ref="R374" si="2651">ROUND($C374*R373,2)</f>
        <v>0</v>
      </c>
      <c r="S374" s="127">
        <f t="shared" ref="S374" si="2652">ROUND($C374*S373,2)</f>
        <v>0</v>
      </c>
      <c r="T374" s="127">
        <f t="shared" ref="T374" si="2653">ROUND($C374*T373,2)</f>
        <v>0</v>
      </c>
      <c r="U374" s="127">
        <f>$C374-SUM(D374:T374)</f>
        <v>0</v>
      </c>
    </row>
    <row r="375" spans="1:21" x14ac:dyDescent="0.2">
      <c r="A375" s="224" t="s">
        <v>530</v>
      </c>
      <c r="B375" s="222" t="str">
        <f>VLOOKUP($A375,'Orçamento Sintético'!$A:$H,4,0)</f>
        <v>Cópia SINAPI (98689) - Peitoril em granito polido Preto São Gabriel, largura 21cm, e= 2cm</v>
      </c>
      <c r="C375" s="126">
        <f>ROUND(C376/$U$1572,4)</f>
        <v>1E-4</v>
      </c>
      <c r="D375" s="126"/>
      <c r="E375" s="126"/>
      <c r="F375" s="126"/>
      <c r="G375" s="126"/>
      <c r="H375" s="126"/>
      <c r="I375" s="126"/>
      <c r="J375" s="126"/>
      <c r="K375" s="126"/>
      <c r="L375" s="126"/>
      <c r="M375" s="126"/>
      <c r="N375" s="126"/>
      <c r="O375" s="126"/>
      <c r="P375" s="126">
        <v>1</v>
      </c>
      <c r="Q375" s="126"/>
      <c r="R375" s="126"/>
      <c r="S375" s="126"/>
      <c r="T375" s="126"/>
      <c r="U375" s="126">
        <f t="shared" ref="U375" si="2654">ROUND(U376/$C376,4)</f>
        <v>0</v>
      </c>
    </row>
    <row r="376" spans="1:21" s="90" customFormat="1" x14ac:dyDescent="0.2">
      <c r="A376" s="224"/>
      <c r="B376" s="223"/>
      <c r="C376" s="127">
        <f>VLOOKUP($A375,'Orçamento Sintético'!$A:$H,8,0)</f>
        <v>1214.9000000000001</v>
      </c>
      <c r="D376" s="127">
        <f>ROUND($C376*D375,2)</f>
        <v>0</v>
      </c>
      <c r="E376" s="127">
        <f>ROUND($C376*E375,2)</f>
        <v>0</v>
      </c>
      <c r="F376" s="127">
        <f>ROUND($C376*F375,2)</f>
        <v>0</v>
      </c>
      <c r="G376" s="127">
        <f t="shared" ref="G376" si="2655">ROUND($C376*G375,2)</f>
        <v>0</v>
      </c>
      <c r="H376" s="127">
        <f t="shared" ref="H376" si="2656">ROUND($C376*H375,2)</f>
        <v>0</v>
      </c>
      <c r="I376" s="127">
        <f t="shared" ref="I376" si="2657">ROUND($C376*I375,2)</f>
        <v>0</v>
      </c>
      <c r="J376" s="127">
        <f t="shared" ref="J376" si="2658">ROUND($C376*J375,2)</f>
        <v>0</v>
      </c>
      <c r="K376" s="127">
        <f t="shared" ref="K376" si="2659">ROUND($C376*K375,2)</f>
        <v>0</v>
      </c>
      <c r="L376" s="127">
        <f t="shared" ref="L376" si="2660">ROUND($C376*L375,2)</f>
        <v>0</v>
      </c>
      <c r="M376" s="127">
        <f t="shared" ref="M376" si="2661">ROUND($C376*M375,2)</f>
        <v>0</v>
      </c>
      <c r="N376" s="127">
        <f t="shared" ref="N376" si="2662">ROUND($C376*N375,2)</f>
        <v>0</v>
      </c>
      <c r="O376" s="127">
        <f t="shared" ref="O376" si="2663">ROUND($C376*O375,2)</f>
        <v>0</v>
      </c>
      <c r="P376" s="127">
        <f t="shared" ref="P376" si="2664">ROUND($C376*P375,2)</f>
        <v>1214.9000000000001</v>
      </c>
      <c r="Q376" s="127">
        <f t="shared" ref="Q376" si="2665">ROUND($C376*Q375,2)</f>
        <v>0</v>
      </c>
      <c r="R376" s="127">
        <f t="shared" ref="R376" si="2666">ROUND($C376*R375,2)</f>
        <v>0</v>
      </c>
      <c r="S376" s="127">
        <f t="shared" ref="S376" si="2667">ROUND($C376*S375,2)</f>
        <v>0</v>
      </c>
      <c r="T376" s="127">
        <f t="shared" ref="T376" si="2668">ROUND($C376*T375,2)</f>
        <v>0</v>
      </c>
      <c r="U376" s="127">
        <f>$C376-SUM(D376:T376)</f>
        <v>0</v>
      </c>
    </row>
    <row r="377" spans="1:21" x14ac:dyDescent="0.2">
      <c r="A377" s="224" t="s">
        <v>533</v>
      </c>
      <c r="B377" s="222" t="str">
        <f>VLOOKUP($A377,'Orçamento Sintético'!$A:$H,4,0)</f>
        <v>Cópia SINAPI (98689) - Chapins em granito polido Branco Itaúna, largura 15 cm, e= 2cm, com friso pingadeira</v>
      </c>
      <c r="C377" s="126">
        <f>ROUND(C378/$U$1572,4)</f>
        <v>1.6000000000000001E-3</v>
      </c>
      <c r="D377" s="126"/>
      <c r="E377" s="126"/>
      <c r="F377" s="126"/>
      <c r="G377" s="126"/>
      <c r="H377" s="126"/>
      <c r="I377" s="126"/>
      <c r="J377" s="126"/>
      <c r="K377" s="126"/>
      <c r="L377" s="126"/>
      <c r="M377" s="126"/>
      <c r="N377" s="126">
        <v>0.3</v>
      </c>
      <c r="O377" s="126">
        <v>0.2</v>
      </c>
      <c r="P377" s="126">
        <v>0.3</v>
      </c>
      <c r="Q377" s="126">
        <v>0.2</v>
      </c>
      <c r="R377" s="126"/>
      <c r="S377" s="126"/>
      <c r="T377" s="126"/>
      <c r="U377" s="126">
        <f t="shared" ref="U377" si="2669">ROUND(U378/$C378,4)</f>
        <v>0</v>
      </c>
    </row>
    <row r="378" spans="1:21" s="90" customFormat="1" x14ac:dyDescent="0.2">
      <c r="A378" s="224"/>
      <c r="B378" s="223"/>
      <c r="C378" s="127">
        <f>VLOOKUP($A377,'Orçamento Sintético'!$A:$H,8,0)</f>
        <v>19966.52</v>
      </c>
      <c r="D378" s="127">
        <f>ROUND($C378*D377,2)</f>
        <v>0</v>
      </c>
      <c r="E378" s="127">
        <f>ROUND($C378*E377,2)</f>
        <v>0</v>
      </c>
      <c r="F378" s="127">
        <f>ROUND($C378*F377,2)</f>
        <v>0</v>
      </c>
      <c r="G378" s="127">
        <f t="shared" ref="G378" si="2670">ROUND($C378*G377,2)</f>
        <v>0</v>
      </c>
      <c r="H378" s="127">
        <f t="shared" ref="H378" si="2671">ROUND($C378*H377,2)</f>
        <v>0</v>
      </c>
      <c r="I378" s="127">
        <f t="shared" ref="I378" si="2672">ROUND($C378*I377,2)</f>
        <v>0</v>
      </c>
      <c r="J378" s="127">
        <f t="shared" ref="J378" si="2673">ROUND($C378*J377,2)</f>
        <v>0</v>
      </c>
      <c r="K378" s="127">
        <f t="shared" ref="K378" si="2674">ROUND($C378*K377,2)</f>
        <v>0</v>
      </c>
      <c r="L378" s="127">
        <f t="shared" ref="L378" si="2675">ROUND($C378*L377,2)</f>
        <v>0</v>
      </c>
      <c r="M378" s="127">
        <f t="shared" ref="M378" si="2676">ROUND($C378*M377,2)</f>
        <v>0</v>
      </c>
      <c r="N378" s="127">
        <f t="shared" ref="N378" si="2677">ROUND($C378*N377,2)</f>
        <v>5989.96</v>
      </c>
      <c r="O378" s="127">
        <f t="shared" ref="O378" si="2678">ROUND($C378*O377,2)</f>
        <v>3993.3</v>
      </c>
      <c r="P378" s="127">
        <f t="shared" ref="P378" si="2679">ROUND($C378*P377,2)</f>
        <v>5989.96</v>
      </c>
      <c r="Q378" s="127">
        <f t="shared" ref="Q378" si="2680">ROUND($C378*Q377,2)</f>
        <v>3993.3</v>
      </c>
      <c r="R378" s="127">
        <f t="shared" ref="R378" si="2681">ROUND($C378*R377,2)</f>
        <v>0</v>
      </c>
      <c r="S378" s="127">
        <f t="shared" ref="S378" si="2682">ROUND($C378*S377,2)</f>
        <v>0</v>
      </c>
      <c r="T378" s="127">
        <f t="shared" ref="T378" si="2683">ROUND($C378*T377,2)</f>
        <v>0</v>
      </c>
      <c r="U378" s="127">
        <f>$C378-SUM(D378:T378)</f>
        <v>0</v>
      </c>
    </row>
    <row r="379" spans="1:21" x14ac:dyDescent="0.2">
      <c r="A379" s="224" t="s">
        <v>536</v>
      </c>
      <c r="B379" s="222" t="str">
        <f>VLOOKUP($A379,'Orçamento Sintético'!$A:$H,4,0)</f>
        <v>Cópia SINAPI (98689) - Chapins em granito polido Branco Itaúna, largura 25 cm, e= 2cm, com friso pingadeira</v>
      </c>
      <c r="C379" s="126">
        <f>ROUND(C380/$U$1572,4)</f>
        <v>2.0000000000000001E-4</v>
      </c>
      <c r="D379" s="126"/>
      <c r="E379" s="126"/>
      <c r="F379" s="126"/>
      <c r="G379" s="126"/>
      <c r="H379" s="126"/>
      <c r="I379" s="126"/>
      <c r="J379" s="126"/>
      <c r="K379" s="126"/>
      <c r="L379" s="126"/>
      <c r="M379" s="126"/>
      <c r="N379" s="126"/>
      <c r="O379" s="126">
        <v>0.5</v>
      </c>
      <c r="P379" s="126"/>
      <c r="Q379" s="126">
        <v>0.5</v>
      </c>
      <c r="R379" s="126"/>
      <c r="S379" s="126"/>
      <c r="T379" s="126"/>
      <c r="U379" s="126">
        <f t="shared" ref="U379" si="2684">ROUND(U380/$C380,4)</f>
        <v>0</v>
      </c>
    </row>
    <row r="380" spans="1:21" s="90" customFormat="1" x14ac:dyDescent="0.2">
      <c r="A380" s="224"/>
      <c r="B380" s="223"/>
      <c r="C380" s="127">
        <f>VLOOKUP($A379,'Orçamento Sintético'!$A:$H,8,0)</f>
        <v>3002.78</v>
      </c>
      <c r="D380" s="127">
        <f>ROUND($C380*D379,2)</f>
        <v>0</v>
      </c>
      <c r="E380" s="127">
        <f>ROUND($C380*E379,2)</f>
        <v>0</v>
      </c>
      <c r="F380" s="127">
        <f>ROUND($C380*F379,2)</f>
        <v>0</v>
      </c>
      <c r="G380" s="127">
        <f t="shared" ref="G380" si="2685">ROUND($C380*G379,2)</f>
        <v>0</v>
      </c>
      <c r="H380" s="127">
        <f t="shared" ref="H380" si="2686">ROUND($C380*H379,2)</f>
        <v>0</v>
      </c>
      <c r="I380" s="127">
        <f t="shared" ref="I380" si="2687">ROUND($C380*I379,2)</f>
        <v>0</v>
      </c>
      <c r="J380" s="127">
        <f t="shared" ref="J380" si="2688">ROUND($C380*J379,2)</f>
        <v>0</v>
      </c>
      <c r="K380" s="127">
        <f t="shared" ref="K380" si="2689">ROUND($C380*K379,2)</f>
        <v>0</v>
      </c>
      <c r="L380" s="127">
        <f t="shared" ref="L380" si="2690">ROUND($C380*L379,2)</f>
        <v>0</v>
      </c>
      <c r="M380" s="127">
        <f t="shared" ref="M380" si="2691">ROUND($C380*M379,2)</f>
        <v>0</v>
      </c>
      <c r="N380" s="127">
        <f t="shared" ref="N380" si="2692">ROUND($C380*N379,2)</f>
        <v>0</v>
      </c>
      <c r="O380" s="127">
        <f t="shared" ref="O380" si="2693">ROUND($C380*O379,2)</f>
        <v>1501.39</v>
      </c>
      <c r="P380" s="127">
        <f t="shared" ref="P380" si="2694">ROUND($C380*P379,2)</f>
        <v>0</v>
      </c>
      <c r="Q380" s="127">
        <f t="shared" ref="Q380" si="2695">ROUND($C380*Q379,2)</f>
        <v>1501.39</v>
      </c>
      <c r="R380" s="127">
        <f t="shared" ref="R380" si="2696">ROUND($C380*R379,2)</f>
        <v>0</v>
      </c>
      <c r="S380" s="127">
        <f t="shared" ref="S380" si="2697">ROUND($C380*S379,2)</f>
        <v>0</v>
      </c>
      <c r="T380" s="127">
        <f t="shared" ref="T380" si="2698">ROUND($C380*T379,2)</f>
        <v>0</v>
      </c>
      <c r="U380" s="127">
        <f>$C380-SUM(D380:T380)</f>
        <v>0</v>
      </c>
    </row>
    <row r="381" spans="1:21" x14ac:dyDescent="0.2">
      <c r="A381" s="224" t="s">
        <v>539</v>
      </c>
      <c r="B381" s="222" t="str">
        <f>VLOOKUP($A381,'Orçamento Sintético'!$A:$H,4,0)</f>
        <v>Cópia SINAPI (98689) - Chapins em granito polido Branco Itaúna, largura 30 cm, e= 2cm, com friso pingadeira</v>
      </c>
      <c r="C381" s="126">
        <f>ROUND(C382/$U$1572,4)</f>
        <v>5.9999999999999995E-4</v>
      </c>
      <c r="D381" s="126"/>
      <c r="E381" s="126"/>
      <c r="F381" s="126"/>
      <c r="G381" s="126"/>
      <c r="H381" s="126"/>
      <c r="I381" s="126"/>
      <c r="J381" s="126"/>
      <c r="K381" s="126"/>
      <c r="L381" s="126"/>
      <c r="M381" s="126"/>
      <c r="N381" s="126"/>
      <c r="O381" s="126">
        <v>0.5</v>
      </c>
      <c r="P381" s="126"/>
      <c r="Q381" s="126">
        <v>0.5</v>
      </c>
      <c r="R381" s="126"/>
      <c r="S381" s="126"/>
      <c r="T381" s="126"/>
      <c r="U381" s="126">
        <f t="shared" ref="U381" si="2699">ROUND(U382/$C382,4)</f>
        <v>0</v>
      </c>
    </row>
    <row r="382" spans="1:21" s="90" customFormat="1" x14ac:dyDescent="0.2">
      <c r="A382" s="224"/>
      <c r="B382" s="223"/>
      <c r="C382" s="127">
        <f>VLOOKUP($A381,'Orçamento Sintético'!$A:$H,8,0)</f>
        <v>7079.14</v>
      </c>
      <c r="D382" s="127">
        <f>ROUND($C382*D381,2)</f>
        <v>0</v>
      </c>
      <c r="E382" s="127">
        <f>ROUND($C382*E381,2)</f>
        <v>0</v>
      </c>
      <c r="F382" s="127">
        <f>ROUND($C382*F381,2)</f>
        <v>0</v>
      </c>
      <c r="G382" s="127">
        <f t="shared" ref="G382" si="2700">ROUND($C382*G381,2)</f>
        <v>0</v>
      </c>
      <c r="H382" s="127">
        <f t="shared" ref="H382" si="2701">ROUND($C382*H381,2)</f>
        <v>0</v>
      </c>
      <c r="I382" s="127">
        <f t="shared" ref="I382" si="2702">ROUND($C382*I381,2)</f>
        <v>0</v>
      </c>
      <c r="J382" s="127">
        <f t="shared" ref="J382" si="2703">ROUND($C382*J381,2)</f>
        <v>0</v>
      </c>
      <c r="K382" s="127">
        <f t="shared" ref="K382" si="2704">ROUND($C382*K381,2)</f>
        <v>0</v>
      </c>
      <c r="L382" s="127">
        <f t="shared" ref="L382" si="2705">ROUND($C382*L381,2)</f>
        <v>0</v>
      </c>
      <c r="M382" s="127">
        <f t="shared" ref="M382" si="2706">ROUND($C382*M381,2)</f>
        <v>0</v>
      </c>
      <c r="N382" s="127">
        <f t="shared" ref="N382" si="2707">ROUND($C382*N381,2)</f>
        <v>0</v>
      </c>
      <c r="O382" s="127">
        <f t="shared" ref="O382" si="2708">ROUND($C382*O381,2)</f>
        <v>3539.57</v>
      </c>
      <c r="P382" s="127">
        <f t="shared" ref="P382" si="2709">ROUND($C382*P381,2)</f>
        <v>0</v>
      </c>
      <c r="Q382" s="127">
        <f t="shared" ref="Q382" si="2710">ROUND($C382*Q381,2)</f>
        <v>3539.57</v>
      </c>
      <c r="R382" s="127">
        <f t="shared" ref="R382" si="2711">ROUND($C382*R381,2)</f>
        <v>0</v>
      </c>
      <c r="S382" s="127">
        <f t="shared" ref="S382" si="2712">ROUND($C382*S381,2)</f>
        <v>0</v>
      </c>
      <c r="T382" s="127">
        <f t="shared" ref="T382" si="2713">ROUND($C382*T381,2)</f>
        <v>0</v>
      </c>
      <c r="U382" s="127">
        <f>$C382-SUM(D382:T382)</f>
        <v>0</v>
      </c>
    </row>
    <row r="383" spans="1:21" x14ac:dyDescent="0.2">
      <c r="A383" s="224" t="s">
        <v>542</v>
      </c>
      <c r="B383" s="222" t="str">
        <f>VLOOKUP($A383,'Orçamento Sintético'!$A:$H,4,0)</f>
        <v>Copia da SINAPI (98685) - Rodapé pré-moldado em granitina, altura 10cm</v>
      </c>
      <c r="C383" s="126">
        <f>ROUND(C384/$U$1572,4)</f>
        <v>5.0000000000000001E-4</v>
      </c>
      <c r="D383" s="126"/>
      <c r="E383" s="126"/>
      <c r="F383" s="126"/>
      <c r="G383" s="126"/>
      <c r="H383" s="126"/>
      <c r="I383" s="126"/>
      <c r="J383" s="126"/>
      <c r="K383" s="126"/>
      <c r="L383" s="126"/>
      <c r="M383" s="126"/>
      <c r="N383" s="126"/>
      <c r="O383" s="126"/>
      <c r="P383" s="126"/>
      <c r="Q383" s="126"/>
      <c r="R383" s="126">
        <v>0.5</v>
      </c>
      <c r="S383" s="126">
        <v>0.5</v>
      </c>
      <c r="T383" s="126"/>
      <c r="U383" s="126">
        <f t="shared" ref="U383" si="2714">ROUND(U384/$C384,4)</f>
        <v>0</v>
      </c>
    </row>
    <row r="384" spans="1:21" s="90" customFormat="1" x14ac:dyDescent="0.2">
      <c r="A384" s="224"/>
      <c r="B384" s="223"/>
      <c r="C384" s="127">
        <f>VLOOKUP($A383,'Orçamento Sintético'!$A:$H,8,0)</f>
        <v>5882.4</v>
      </c>
      <c r="D384" s="127">
        <f>ROUND($C384*D383,2)</f>
        <v>0</v>
      </c>
      <c r="E384" s="127">
        <f>ROUND($C384*E383,2)</f>
        <v>0</v>
      </c>
      <c r="F384" s="127">
        <f>ROUND($C384*F383,2)</f>
        <v>0</v>
      </c>
      <c r="G384" s="127">
        <f t="shared" ref="G384" si="2715">ROUND($C384*G383,2)</f>
        <v>0</v>
      </c>
      <c r="H384" s="127">
        <f t="shared" ref="H384" si="2716">ROUND($C384*H383,2)</f>
        <v>0</v>
      </c>
      <c r="I384" s="127">
        <f t="shared" ref="I384" si="2717">ROUND($C384*I383,2)</f>
        <v>0</v>
      </c>
      <c r="J384" s="127">
        <f t="shared" ref="J384" si="2718">ROUND($C384*J383,2)</f>
        <v>0</v>
      </c>
      <c r="K384" s="127">
        <f t="shared" ref="K384" si="2719">ROUND($C384*K383,2)</f>
        <v>0</v>
      </c>
      <c r="L384" s="127">
        <f t="shared" ref="L384" si="2720">ROUND($C384*L383,2)</f>
        <v>0</v>
      </c>
      <c r="M384" s="127">
        <f t="shared" ref="M384" si="2721">ROUND($C384*M383,2)</f>
        <v>0</v>
      </c>
      <c r="N384" s="127">
        <f t="shared" ref="N384" si="2722">ROUND($C384*N383,2)</f>
        <v>0</v>
      </c>
      <c r="O384" s="127">
        <f t="shared" ref="O384" si="2723">ROUND($C384*O383,2)</f>
        <v>0</v>
      </c>
      <c r="P384" s="127">
        <f t="shared" ref="P384" si="2724">ROUND($C384*P383,2)</f>
        <v>0</v>
      </c>
      <c r="Q384" s="127">
        <f t="shared" ref="Q384" si="2725">ROUND($C384*Q383,2)</f>
        <v>0</v>
      </c>
      <c r="R384" s="127">
        <f t="shared" ref="R384" si="2726">ROUND($C384*R383,2)</f>
        <v>2941.2</v>
      </c>
      <c r="S384" s="127">
        <f t="shared" ref="S384" si="2727">ROUND($C384*S383,2)</f>
        <v>2941.2</v>
      </c>
      <c r="T384" s="127">
        <f t="shared" ref="T384" si="2728">ROUND($C384*T383,2)</f>
        <v>0</v>
      </c>
      <c r="U384" s="127">
        <f>$C384-SUM(D384:T384)</f>
        <v>0</v>
      </c>
    </row>
    <row r="385" spans="1:21" x14ac:dyDescent="0.2">
      <c r="A385" s="224" t="s">
        <v>545</v>
      </c>
      <c r="B385" s="222" t="str">
        <f>VLOOKUP($A385,'Orçamento Sintético'!$A:$H,4,0)</f>
        <v>Copia da SINAPI (88650) - Rodapé em porcelanato, DM 20x90cm, linha Mineral, cor Argento, acabamento natural, com sulco em baixo relevo, ref. 21447E, fab. Portobello</v>
      </c>
      <c r="C385" s="126">
        <f>ROUND(C386/$U$1572,4)</f>
        <v>2.9999999999999997E-4</v>
      </c>
      <c r="D385" s="126"/>
      <c r="E385" s="126"/>
      <c r="F385" s="126"/>
      <c r="G385" s="126"/>
      <c r="H385" s="126"/>
      <c r="I385" s="126"/>
      <c r="J385" s="126"/>
      <c r="K385" s="126"/>
      <c r="L385" s="126"/>
      <c r="M385" s="126"/>
      <c r="N385" s="126"/>
      <c r="O385" s="126"/>
      <c r="P385" s="126">
        <v>0.25</v>
      </c>
      <c r="Q385" s="126">
        <v>0.25</v>
      </c>
      <c r="R385" s="126">
        <v>0.25</v>
      </c>
      <c r="S385" s="126">
        <v>0.25</v>
      </c>
      <c r="T385" s="126"/>
      <c r="U385" s="126">
        <f t="shared" ref="U385" si="2729">ROUND(U386/$C386,4)</f>
        <v>0</v>
      </c>
    </row>
    <row r="386" spans="1:21" s="90" customFormat="1" x14ac:dyDescent="0.2">
      <c r="A386" s="224"/>
      <c r="B386" s="223"/>
      <c r="C386" s="127">
        <f>VLOOKUP($A385,'Orçamento Sintético'!$A:$H,8,0)</f>
        <v>3848.1</v>
      </c>
      <c r="D386" s="127">
        <f>ROUND($C386*D385,2)</f>
        <v>0</v>
      </c>
      <c r="E386" s="127">
        <f>ROUND($C386*E385,2)</f>
        <v>0</v>
      </c>
      <c r="F386" s="127">
        <f>ROUND($C386*F385,2)</f>
        <v>0</v>
      </c>
      <c r="G386" s="127">
        <f t="shared" ref="G386" si="2730">ROUND($C386*G385,2)</f>
        <v>0</v>
      </c>
      <c r="H386" s="127">
        <f t="shared" ref="H386" si="2731">ROUND($C386*H385,2)</f>
        <v>0</v>
      </c>
      <c r="I386" s="127">
        <f t="shared" ref="I386" si="2732">ROUND($C386*I385,2)</f>
        <v>0</v>
      </c>
      <c r="J386" s="127">
        <f t="shared" ref="J386" si="2733">ROUND($C386*J385,2)</f>
        <v>0</v>
      </c>
      <c r="K386" s="127">
        <f t="shared" ref="K386" si="2734">ROUND($C386*K385,2)</f>
        <v>0</v>
      </c>
      <c r="L386" s="127">
        <f t="shared" ref="L386" si="2735">ROUND($C386*L385,2)</f>
        <v>0</v>
      </c>
      <c r="M386" s="127">
        <f t="shared" ref="M386" si="2736">ROUND($C386*M385,2)</f>
        <v>0</v>
      </c>
      <c r="N386" s="127">
        <f t="shared" ref="N386" si="2737">ROUND($C386*N385,2)</f>
        <v>0</v>
      </c>
      <c r="O386" s="127">
        <f t="shared" ref="O386" si="2738">ROUND($C386*O385,2)</f>
        <v>0</v>
      </c>
      <c r="P386" s="127">
        <f t="shared" ref="P386" si="2739">ROUND($C386*P385,2)</f>
        <v>962.03</v>
      </c>
      <c r="Q386" s="127">
        <f t="shared" ref="Q386" si="2740">ROUND($C386*Q385,2)</f>
        <v>962.03</v>
      </c>
      <c r="R386" s="127">
        <f t="shared" ref="R386" si="2741">ROUND($C386*R385,2)</f>
        <v>962.03</v>
      </c>
      <c r="S386" s="127">
        <f t="shared" ref="S386" si="2742">ROUND($C386*S385,2)</f>
        <v>962.03</v>
      </c>
      <c r="T386" s="127">
        <f t="shared" ref="T386" si="2743">ROUND($C386*T385,2)</f>
        <v>0</v>
      </c>
      <c r="U386" s="127">
        <f>$C386-SUM(D386:T386)</f>
        <v>-1.999999999998181E-2</v>
      </c>
    </row>
    <row r="387" spans="1:21" x14ac:dyDescent="0.2">
      <c r="A387" s="224" t="s">
        <v>547</v>
      </c>
      <c r="B387" s="222" t="str">
        <f>VLOOKUP($A387,'Orçamento Sintético'!$A:$H,4,0)</f>
        <v>Copia da SINAPI (88650) - Rodapé em porcelanato, DM 20x90cm, linha Mineral, cor Portland, acabamento natural, com sulco em baixo relevo, ref. 21445E, fab. Portobello</v>
      </c>
      <c r="C387" s="126">
        <f>ROUND(C388/$U$1572,4)</f>
        <v>5.9999999999999995E-4</v>
      </c>
      <c r="D387" s="126"/>
      <c r="E387" s="126"/>
      <c r="F387" s="126"/>
      <c r="G387" s="126"/>
      <c r="H387" s="126"/>
      <c r="I387" s="126"/>
      <c r="J387" s="126"/>
      <c r="K387" s="126"/>
      <c r="L387" s="126"/>
      <c r="M387" s="126"/>
      <c r="N387" s="126"/>
      <c r="O387" s="126"/>
      <c r="P387" s="126">
        <v>0.25</v>
      </c>
      <c r="Q387" s="126">
        <v>0.25</v>
      </c>
      <c r="R387" s="126">
        <v>0.25</v>
      </c>
      <c r="S387" s="126">
        <v>0.25</v>
      </c>
      <c r="T387" s="126"/>
      <c r="U387" s="126">
        <f t="shared" ref="U387" si="2744">ROUND(U388/$C388,4)</f>
        <v>0</v>
      </c>
    </row>
    <row r="388" spans="1:21" s="90" customFormat="1" x14ac:dyDescent="0.2">
      <c r="A388" s="224"/>
      <c r="B388" s="223"/>
      <c r="C388" s="127">
        <f>VLOOKUP($A387,'Orçamento Sintético'!$A:$H,8,0)</f>
        <v>7590.55</v>
      </c>
      <c r="D388" s="127">
        <f>ROUND($C388*D387,2)</f>
        <v>0</v>
      </c>
      <c r="E388" s="127">
        <f>ROUND($C388*E387,2)</f>
        <v>0</v>
      </c>
      <c r="F388" s="127">
        <f>ROUND($C388*F387,2)</f>
        <v>0</v>
      </c>
      <c r="G388" s="127">
        <f t="shared" ref="G388" si="2745">ROUND($C388*G387,2)</f>
        <v>0</v>
      </c>
      <c r="H388" s="127">
        <f t="shared" ref="H388" si="2746">ROUND($C388*H387,2)</f>
        <v>0</v>
      </c>
      <c r="I388" s="127">
        <f t="shared" ref="I388" si="2747">ROUND($C388*I387,2)</f>
        <v>0</v>
      </c>
      <c r="J388" s="127">
        <f t="shared" ref="J388" si="2748">ROUND($C388*J387,2)</f>
        <v>0</v>
      </c>
      <c r="K388" s="127">
        <f t="shared" ref="K388" si="2749">ROUND($C388*K387,2)</f>
        <v>0</v>
      </c>
      <c r="L388" s="127">
        <f t="shared" ref="L388" si="2750">ROUND($C388*L387,2)</f>
        <v>0</v>
      </c>
      <c r="M388" s="127">
        <f t="shared" ref="M388" si="2751">ROUND($C388*M387,2)</f>
        <v>0</v>
      </c>
      <c r="N388" s="127">
        <f t="shared" ref="N388" si="2752">ROUND($C388*N387,2)</f>
        <v>0</v>
      </c>
      <c r="O388" s="127">
        <f t="shared" ref="O388" si="2753">ROUND($C388*O387,2)</f>
        <v>0</v>
      </c>
      <c r="P388" s="127">
        <f t="shared" ref="P388" si="2754">ROUND($C388*P387,2)</f>
        <v>1897.64</v>
      </c>
      <c r="Q388" s="127">
        <f t="shared" ref="Q388" si="2755">ROUND($C388*Q387,2)</f>
        <v>1897.64</v>
      </c>
      <c r="R388" s="127">
        <f t="shared" ref="R388" si="2756">ROUND($C388*R387,2)</f>
        <v>1897.64</v>
      </c>
      <c r="S388" s="127">
        <f t="shared" ref="S388" si="2757">ROUND($C388*S387,2)</f>
        <v>1897.64</v>
      </c>
      <c r="T388" s="127">
        <f t="shared" ref="T388" si="2758">ROUND($C388*T387,2)</f>
        <v>0</v>
      </c>
      <c r="U388" s="127">
        <f>$C388-SUM(D388:T388)</f>
        <v>-1.0000000000218279E-2</v>
      </c>
    </row>
    <row r="389" spans="1:21" x14ac:dyDescent="0.2">
      <c r="A389" s="224" t="s">
        <v>549</v>
      </c>
      <c r="B389" s="222" t="str">
        <f>VLOOKUP($A389,'Orçamento Sintético'!$A:$H,4,0)</f>
        <v>Copia da SINAPI (98689) - Soleira pré-moldada em granitina, largura 15cm</v>
      </c>
      <c r="C389" s="126">
        <f>ROUND(C390/$U$1572,4)</f>
        <v>1E-4</v>
      </c>
      <c r="D389" s="126"/>
      <c r="E389" s="126"/>
      <c r="F389" s="126"/>
      <c r="G389" s="126"/>
      <c r="H389" s="126"/>
      <c r="I389" s="126"/>
      <c r="J389" s="126"/>
      <c r="K389" s="126"/>
      <c r="L389" s="126"/>
      <c r="M389" s="126"/>
      <c r="N389" s="126"/>
      <c r="O389" s="126"/>
      <c r="P389" s="126">
        <v>0.5</v>
      </c>
      <c r="Q389" s="126"/>
      <c r="R389" s="126">
        <v>0.5</v>
      </c>
      <c r="S389" s="126"/>
      <c r="T389" s="126"/>
      <c r="U389" s="126">
        <f t="shared" ref="U389" si="2759">ROUND(U390/$C390,4)</f>
        <v>0</v>
      </c>
    </row>
    <row r="390" spans="1:21" s="90" customFormat="1" x14ac:dyDescent="0.2">
      <c r="A390" s="224"/>
      <c r="B390" s="223"/>
      <c r="C390" s="127">
        <f>VLOOKUP($A389,'Orçamento Sintético'!$A:$H,8,0)</f>
        <v>1095.1600000000001</v>
      </c>
      <c r="D390" s="127">
        <f>ROUND($C390*D389,2)</f>
        <v>0</v>
      </c>
      <c r="E390" s="127">
        <f>ROUND($C390*E389,2)</f>
        <v>0</v>
      </c>
      <c r="F390" s="127">
        <f>ROUND($C390*F389,2)</f>
        <v>0</v>
      </c>
      <c r="G390" s="127">
        <f t="shared" ref="G390" si="2760">ROUND($C390*G389,2)</f>
        <v>0</v>
      </c>
      <c r="H390" s="127">
        <f t="shared" ref="H390" si="2761">ROUND($C390*H389,2)</f>
        <v>0</v>
      </c>
      <c r="I390" s="127">
        <f t="shared" ref="I390" si="2762">ROUND($C390*I389,2)</f>
        <v>0</v>
      </c>
      <c r="J390" s="127">
        <f t="shared" ref="J390" si="2763">ROUND($C390*J389,2)</f>
        <v>0</v>
      </c>
      <c r="K390" s="127">
        <f t="shared" ref="K390" si="2764">ROUND($C390*K389,2)</f>
        <v>0</v>
      </c>
      <c r="L390" s="127">
        <f t="shared" ref="L390" si="2765">ROUND($C390*L389,2)</f>
        <v>0</v>
      </c>
      <c r="M390" s="127">
        <f t="shared" ref="M390" si="2766">ROUND($C390*M389,2)</f>
        <v>0</v>
      </c>
      <c r="N390" s="127">
        <f t="shared" ref="N390" si="2767">ROUND($C390*N389,2)</f>
        <v>0</v>
      </c>
      <c r="O390" s="127">
        <f t="shared" ref="O390" si="2768">ROUND($C390*O389,2)</f>
        <v>0</v>
      </c>
      <c r="P390" s="127">
        <f t="shared" ref="P390" si="2769">ROUND($C390*P389,2)</f>
        <v>547.58000000000004</v>
      </c>
      <c r="Q390" s="127">
        <f t="shared" ref="Q390" si="2770">ROUND($C390*Q389,2)</f>
        <v>0</v>
      </c>
      <c r="R390" s="127">
        <f t="shared" ref="R390" si="2771">ROUND($C390*R389,2)</f>
        <v>547.58000000000004</v>
      </c>
      <c r="S390" s="127">
        <f t="shared" ref="S390" si="2772">ROUND($C390*S389,2)</f>
        <v>0</v>
      </c>
      <c r="T390" s="127">
        <f t="shared" ref="T390" si="2773">ROUND($C390*T389,2)</f>
        <v>0</v>
      </c>
      <c r="U390" s="127">
        <f>$C390-SUM(D390:T390)</f>
        <v>0</v>
      </c>
    </row>
    <row r="391" spans="1:21" x14ac:dyDescent="0.2">
      <c r="A391" s="224" t="s">
        <v>552</v>
      </c>
      <c r="B391" s="222" t="str">
        <f>VLOOKUP($A391,'Orçamento Sintético'!$A:$H,4,0)</f>
        <v>Cópia SINAPI (98689) - Soleira em granito polido Preto São Gabriel, largura 15cm, espessura 2cm</v>
      </c>
      <c r="C391" s="126">
        <f>ROUND(C392/$U$1572,4)</f>
        <v>2.9999999999999997E-4</v>
      </c>
      <c r="D391" s="126"/>
      <c r="E391" s="126"/>
      <c r="F391" s="126"/>
      <c r="G391" s="126"/>
      <c r="H391" s="126"/>
      <c r="I391" s="126"/>
      <c r="J391" s="126"/>
      <c r="K391" s="126"/>
      <c r="L391" s="126"/>
      <c r="M391" s="126"/>
      <c r="N391" s="126"/>
      <c r="O391" s="126">
        <v>0.25</v>
      </c>
      <c r="P391" s="126">
        <v>0.25</v>
      </c>
      <c r="Q391" s="126">
        <v>0.25</v>
      </c>
      <c r="R391" s="126">
        <v>0.25</v>
      </c>
      <c r="S391" s="126"/>
      <c r="T391" s="126"/>
      <c r="U391" s="126">
        <f t="shared" ref="U391" si="2774">ROUND(U392/$C392,4)</f>
        <v>0</v>
      </c>
    </row>
    <row r="392" spans="1:21" s="90" customFormat="1" x14ac:dyDescent="0.2">
      <c r="A392" s="224"/>
      <c r="B392" s="223"/>
      <c r="C392" s="127">
        <f>VLOOKUP($A391,'Orçamento Sintético'!$A:$H,8,0)</f>
        <v>3504.04</v>
      </c>
      <c r="D392" s="127">
        <f>ROUND($C392*D391,2)</f>
        <v>0</v>
      </c>
      <c r="E392" s="127">
        <f>ROUND($C392*E391,2)</f>
        <v>0</v>
      </c>
      <c r="F392" s="127">
        <f>ROUND($C392*F391,2)</f>
        <v>0</v>
      </c>
      <c r="G392" s="127">
        <f t="shared" ref="G392" si="2775">ROUND($C392*G391,2)</f>
        <v>0</v>
      </c>
      <c r="H392" s="127">
        <f t="shared" ref="H392" si="2776">ROUND($C392*H391,2)</f>
        <v>0</v>
      </c>
      <c r="I392" s="127">
        <f t="shared" ref="I392" si="2777">ROUND($C392*I391,2)</f>
        <v>0</v>
      </c>
      <c r="J392" s="127">
        <f t="shared" ref="J392" si="2778">ROUND($C392*J391,2)</f>
        <v>0</v>
      </c>
      <c r="K392" s="127">
        <f t="shared" ref="K392" si="2779">ROUND($C392*K391,2)</f>
        <v>0</v>
      </c>
      <c r="L392" s="127">
        <f t="shared" ref="L392" si="2780">ROUND($C392*L391,2)</f>
        <v>0</v>
      </c>
      <c r="M392" s="127">
        <f t="shared" ref="M392" si="2781">ROUND($C392*M391,2)</f>
        <v>0</v>
      </c>
      <c r="N392" s="127">
        <f t="shared" ref="N392" si="2782">ROUND($C392*N391,2)</f>
        <v>0</v>
      </c>
      <c r="O392" s="127">
        <f t="shared" ref="O392" si="2783">ROUND($C392*O391,2)</f>
        <v>876.01</v>
      </c>
      <c r="P392" s="127">
        <f t="shared" ref="P392" si="2784">ROUND($C392*P391,2)</f>
        <v>876.01</v>
      </c>
      <c r="Q392" s="127">
        <f t="shared" ref="Q392" si="2785">ROUND($C392*Q391,2)</f>
        <v>876.01</v>
      </c>
      <c r="R392" s="127">
        <f t="shared" ref="R392" si="2786">ROUND($C392*R391,2)</f>
        <v>876.01</v>
      </c>
      <c r="S392" s="127">
        <f t="shared" ref="S392" si="2787">ROUND($C392*S391,2)</f>
        <v>0</v>
      </c>
      <c r="T392" s="127">
        <f t="shared" ref="T392" si="2788">ROUND($C392*T391,2)</f>
        <v>0</v>
      </c>
      <c r="U392" s="127">
        <f>$C392-SUM(D392:T392)</f>
        <v>0</v>
      </c>
    </row>
    <row r="393" spans="1:21" x14ac:dyDescent="0.2">
      <c r="A393" s="224" t="s">
        <v>555</v>
      </c>
      <c r="B393" s="222" t="str">
        <f>VLOOKUP($A393,'Orçamento Sintético'!$A:$H,4,0)</f>
        <v>Copia da SETOP (PIS-FAI-005) - Fita de alerta antiderrapante com faixa fosforescente, para tráfego alto de pessoas, largura de 50mm, cor amarela, ref. Safety Walk linha Neon, fab. 3M</v>
      </c>
      <c r="C393" s="126">
        <f>ROUND(C394/$U$1572,4)</f>
        <v>1E-4</v>
      </c>
      <c r="D393" s="126"/>
      <c r="E393" s="126"/>
      <c r="F393" s="126"/>
      <c r="G393" s="126"/>
      <c r="H393" s="126"/>
      <c r="I393" s="126"/>
      <c r="J393" s="126"/>
      <c r="K393" s="126"/>
      <c r="L393" s="126"/>
      <c r="M393" s="126"/>
      <c r="N393" s="126"/>
      <c r="O393" s="126"/>
      <c r="P393" s="126"/>
      <c r="Q393" s="126"/>
      <c r="R393" s="126"/>
      <c r="S393" s="126"/>
      <c r="T393" s="126"/>
      <c r="U393" s="126">
        <f t="shared" ref="U393" si="2789">ROUND(U394/$C394,4)</f>
        <v>1</v>
      </c>
    </row>
    <row r="394" spans="1:21" s="90" customFormat="1" x14ac:dyDescent="0.2">
      <c r="A394" s="224"/>
      <c r="B394" s="223"/>
      <c r="C394" s="127">
        <f>VLOOKUP($A393,'Orçamento Sintético'!$A:$H,8,0)</f>
        <v>877.25</v>
      </c>
      <c r="D394" s="127">
        <f>ROUND($C394*D393,2)</f>
        <v>0</v>
      </c>
      <c r="E394" s="127">
        <f>ROUND($C394*E393,2)</f>
        <v>0</v>
      </c>
      <c r="F394" s="127">
        <f>ROUND($C394*F393,2)</f>
        <v>0</v>
      </c>
      <c r="G394" s="127">
        <f t="shared" ref="G394" si="2790">ROUND($C394*G393,2)</f>
        <v>0</v>
      </c>
      <c r="H394" s="127">
        <f t="shared" ref="H394" si="2791">ROUND($C394*H393,2)</f>
        <v>0</v>
      </c>
      <c r="I394" s="127">
        <f t="shared" ref="I394" si="2792">ROUND($C394*I393,2)</f>
        <v>0</v>
      </c>
      <c r="J394" s="127">
        <f t="shared" ref="J394" si="2793">ROUND($C394*J393,2)</f>
        <v>0</v>
      </c>
      <c r="K394" s="127">
        <f t="shared" ref="K394" si="2794">ROUND($C394*K393,2)</f>
        <v>0</v>
      </c>
      <c r="L394" s="127">
        <f t="shared" ref="L394" si="2795">ROUND($C394*L393,2)</f>
        <v>0</v>
      </c>
      <c r="M394" s="127">
        <f t="shared" ref="M394" si="2796">ROUND($C394*M393,2)</f>
        <v>0</v>
      </c>
      <c r="N394" s="127">
        <f t="shared" ref="N394" si="2797">ROUND($C394*N393,2)</f>
        <v>0</v>
      </c>
      <c r="O394" s="127">
        <f t="shared" ref="O394" si="2798">ROUND($C394*O393,2)</f>
        <v>0</v>
      </c>
      <c r="P394" s="127">
        <f t="shared" ref="P394" si="2799">ROUND($C394*P393,2)</f>
        <v>0</v>
      </c>
      <c r="Q394" s="127">
        <f t="shared" ref="Q394" si="2800">ROUND($C394*Q393,2)</f>
        <v>0</v>
      </c>
      <c r="R394" s="127">
        <f t="shared" ref="R394" si="2801">ROUND($C394*R393,2)</f>
        <v>0</v>
      </c>
      <c r="S394" s="127">
        <f t="shared" ref="S394" si="2802">ROUND($C394*S393,2)</f>
        <v>0</v>
      </c>
      <c r="T394" s="127">
        <f t="shared" ref="T394" si="2803">ROUND($C394*T393,2)</f>
        <v>0</v>
      </c>
      <c r="U394" s="127">
        <f>$C394-SUM(D394:T394)</f>
        <v>877.25</v>
      </c>
    </row>
    <row r="395" spans="1:21" x14ac:dyDescent="0.2">
      <c r="A395" s="224" t="s">
        <v>558</v>
      </c>
      <c r="B395" s="222" t="str">
        <f>VLOOKUP($A395,'Orçamento Sintético'!$A:$H,4,0)</f>
        <v>Pingadeira em chapa metálica galvanizada em todo o perímetro interno do poço inglês, fixado por parafusos imediatamente abaixo da grade de proteção</v>
      </c>
      <c r="C395" s="126">
        <f>ROUND(C396/$U$1572,4)</f>
        <v>1.4E-3</v>
      </c>
      <c r="D395" s="126"/>
      <c r="E395" s="126"/>
      <c r="F395" s="126"/>
      <c r="G395" s="126"/>
      <c r="H395" s="126"/>
      <c r="I395" s="126"/>
      <c r="J395" s="126"/>
      <c r="K395" s="126"/>
      <c r="L395" s="126"/>
      <c r="M395" s="126"/>
      <c r="N395" s="126"/>
      <c r="O395" s="126"/>
      <c r="P395" s="126">
        <v>0.3</v>
      </c>
      <c r="Q395" s="126">
        <v>0.3</v>
      </c>
      <c r="R395" s="126">
        <v>0.4</v>
      </c>
      <c r="S395" s="126"/>
      <c r="T395" s="126"/>
      <c r="U395" s="126">
        <f t="shared" ref="U395" si="2804">ROUND(U396/$C396,4)</f>
        <v>0</v>
      </c>
    </row>
    <row r="396" spans="1:21" s="90" customFormat="1" x14ac:dyDescent="0.2">
      <c r="A396" s="224"/>
      <c r="B396" s="223"/>
      <c r="C396" s="127">
        <f>VLOOKUP($A395,'Orçamento Sintético'!$A:$H,8,0)</f>
        <v>17302.919999999998</v>
      </c>
      <c r="D396" s="127">
        <f>ROUND($C396*D395,2)</f>
        <v>0</v>
      </c>
      <c r="E396" s="127">
        <f>ROUND($C396*E395,2)</f>
        <v>0</v>
      </c>
      <c r="F396" s="127">
        <f>ROUND($C396*F395,2)</f>
        <v>0</v>
      </c>
      <c r="G396" s="127">
        <f t="shared" ref="G396" si="2805">ROUND($C396*G395,2)</f>
        <v>0</v>
      </c>
      <c r="H396" s="127">
        <f t="shared" ref="H396" si="2806">ROUND($C396*H395,2)</f>
        <v>0</v>
      </c>
      <c r="I396" s="127">
        <f t="shared" ref="I396" si="2807">ROUND($C396*I395,2)</f>
        <v>0</v>
      </c>
      <c r="J396" s="127">
        <f t="shared" ref="J396" si="2808">ROUND($C396*J395,2)</f>
        <v>0</v>
      </c>
      <c r="K396" s="127">
        <f t="shared" ref="K396" si="2809">ROUND($C396*K395,2)</f>
        <v>0</v>
      </c>
      <c r="L396" s="127">
        <f t="shared" ref="L396" si="2810">ROUND($C396*L395,2)</f>
        <v>0</v>
      </c>
      <c r="M396" s="127">
        <f t="shared" ref="M396" si="2811">ROUND($C396*M395,2)</f>
        <v>0</v>
      </c>
      <c r="N396" s="127">
        <f t="shared" ref="N396" si="2812">ROUND($C396*N395,2)</f>
        <v>0</v>
      </c>
      <c r="O396" s="127">
        <f t="shared" ref="O396" si="2813">ROUND($C396*O395,2)</f>
        <v>0</v>
      </c>
      <c r="P396" s="127">
        <f t="shared" ref="P396" si="2814">ROUND($C396*P395,2)</f>
        <v>5190.88</v>
      </c>
      <c r="Q396" s="127">
        <f t="shared" ref="Q396" si="2815">ROUND($C396*Q395,2)</f>
        <v>5190.88</v>
      </c>
      <c r="R396" s="127">
        <f t="shared" ref="R396" si="2816">ROUND($C396*R395,2)</f>
        <v>6921.17</v>
      </c>
      <c r="S396" s="127">
        <f t="shared" ref="S396" si="2817">ROUND($C396*S395,2)</f>
        <v>0</v>
      </c>
      <c r="T396" s="127">
        <f t="shared" ref="T396" si="2818">ROUND($C396*T395,2)</f>
        <v>0</v>
      </c>
      <c r="U396" s="127">
        <f>$C396-SUM(D396:T396)</f>
        <v>-1.0000000002037268E-2</v>
      </c>
    </row>
    <row r="397" spans="1:21" x14ac:dyDescent="0.2">
      <c r="A397" s="224" t="s">
        <v>561</v>
      </c>
      <c r="B397" s="222" t="str">
        <f>VLOOKUP($A397,'Orçamento Sintético'!$A:$H,4,0)</f>
        <v>Copia da SINAPI (73908/001) - Cantoneira de alumínio perfil L com duas abas iguais de 1/2"</v>
      </c>
      <c r="C397" s="126">
        <f>ROUND(C398/$U$1572,4)</f>
        <v>1.2999999999999999E-3</v>
      </c>
      <c r="D397" s="126"/>
      <c r="E397" s="126"/>
      <c r="F397" s="126"/>
      <c r="G397" s="126"/>
      <c r="H397" s="126"/>
      <c r="I397" s="126"/>
      <c r="J397" s="126"/>
      <c r="K397" s="126"/>
      <c r="L397" s="126"/>
      <c r="M397" s="126"/>
      <c r="N397" s="126"/>
      <c r="O397" s="126"/>
      <c r="P397" s="126"/>
      <c r="Q397" s="126"/>
      <c r="R397" s="126"/>
      <c r="S397" s="126"/>
      <c r="T397" s="126"/>
      <c r="U397" s="126">
        <f t="shared" ref="U397" si="2819">ROUND(U398/$C398,4)</f>
        <v>1</v>
      </c>
    </row>
    <row r="398" spans="1:21" s="90" customFormat="1" x14ac:dyDescent="0.2">
      <c r="A398" s="224"/>
      <c r="B398" s="223"/>
      <c r="C398" s="127">
        <f>VLOOKUP($A397,'Orçamento Sintético'!$A:$H,8,0)</f>
        <v>15947.1</v>
      </c>
      <c r="D398" s="127">
        <f>ROUND($C398*D397,2)</f>
        <v>0</v>
      </c>
      <c r="E398" s="127">
        <f>ROUND($C398*E397,2)</f>
        <v>0</v>
      </c>
      <c r="F398" s="127">
        <f>ROUND($C398*F397,2)</f>
        <v>0</v>
      </c>
      <c r="G398" s="127">
        <f t="shared" ref="G398" si="2820">ROUND($C398*G397,2)</f>
        <v>0</v>
      </c>
      <c r="H398" s="127">
        <f t="shared" ref="H398" si="2821">ROUND($C398*H397,2)</f>
        <v>0</v>
      </c>
      <c r="I398" s="127">
        <f t="shared" ref="I398" si="2822">ROUND($C398*I397,2)</f>
        <v>0</v>
      </c>
      <c r="J398" s="127">
        <f t="shared" ref="J398" si="2823">ROUND($C398*J397,2)</f>
        <v>0</v>
      </c>
      <c r="K398" s="127">
        <f t="shared" ref="K398" si="2824">ROUND($C398*K397,2)</f>
        <v>0</v>
      </c>
      <c r="L398" s="127">
        <f t="shared" ref="L398" si="2825">ROUND($C398*L397,2)</f>
        <v>0</v>
      </c>
      <c r="M398" s="127">
        <f t="shared" ref="M398" si="2826">ROUND($C398*M397,2)</f>
        <v>0</v>
      </c>
      <c r="N398" s="127">
        <f t="shared" ref="N398" si="2827">ROUND($C398*N397,2)</f>
        <v>0</v>
      </c>
      <c r="O398" s="127">
        <f t="shared" ref="O398" si="2828">ROUND($C398*O397,2)</f>
        <v>0</v>
      </c>
      <c r="P398" s="127">
        <f t="shared" ref="P398" si="2829">ROUND($C398*P397,2)</f>
        <v>0</v>
      </c>
      <c r="Q398" s="127">
        <f t="shared" ref="Q398" si="2830">ROUND($C398*Q397,2)</f>
        <v>0</v>
      </c>
      <c r="R398" s="127">
        <f t="shared" ref="R398" si="2831">ROUND($C398*R397,2)</f>
        <v>0</v>
      </c>
      <c r="S398" s="127">
        <f t="shared" ref="S398" si="2832">ROUND($C398*S397,2)</f>
        <v>0</v>
      </c>
      <c r="T398" s="127">
        <f t="shared" ref="T398" si="2833">ROUND($C398*T397,2)</f>
        <v>0</v>
      </c>
      <c r="U398" s="127">
        <f>$C398-SUM(D398:T398)</f>
        <v>15947.1</v>
      </c>
    </row>
    <row r="399" spans="1:21" x14ac:dyDescent="0.2">
      <c r="A399" s="225" t="s">
        <v>564</v>
      </c>
      <c r="B399" s="226" t="str">
        <f>VLOOKUP($A399,'Orçamento Sintético'!$A:$H,4,0)</f>
        <v>Equipamentos e Acessórios</v>
      </c>
      <c r="C399" s="130">
        <f>ROUND(C400/$U$1572,4)</f>
        <v>4.8800000000000003E-2</v>
      </c>
      <c r="D399" s="131">
        <f t="shared" ref="D399" si="2834">ROUND(D400/$C400,4)</f>
        <v>0</v>
      </c>
      <c r="E399" s="131">
        <f t="shared" ref="E399" si="2835">ROUND(E400/$C400,4)</f>
        <v>0</v>
      </c>
      <c r="F399" s="131">
        <f t="shared" ref="F399" si="2836">ROUND(F400/$C400,4)</f>
        <v>0</v>
      </c>
      <c r="G399" s="131">
        <f t="shared" ref="G399" si="2837">ROUND(G400/$C400,4)</f>
        <v>0</v>
      </c>
      <c r="H399" s="131">
        <f t="shared" ref="H399" si="2838">ROUND(H400/$C400,4)</f>
        <v>0.40110000000000001</v>
      </c>
      <c r="I399" s="131">
        <f t="shared" ref="I399" si="2839">ROUND(I400/$C400,4)</f>
        <v>0.40110000000000001</v>
      </c>
      <c r="J399" s="131">
        <f t="shared" ref="J399" si="2840">ROUND(J400/$C400,4)</f>
        <v>0</v>
      </c>
      <c r="K399" s="131">
        <f t="shared" ref="K399" si="2841">ROUND(K400/$C400,4)</f>
        <v>0</v>
      </c>
      <c r="L399" s="131">
        <f t="shared" ref="L399" si="2842">ROUND(L400/$C400,4)</f>
        <v>1.0800000000000001E-2</v>
      </c>
      <c r="M399" s="131">
        <f t="shared" ref="M399" si="2843">ROUND(M400/$C400,4)</f>
        <v>1.0800000000000001E-2</v>
      </c>
      <c r="N399" s="131">
        <f t="shared" ref="N399" si="2844">ROUND(N400/$C400,4)</f>
        <v>1.4999999999999999E-2</v>
      </c>
      <c r="O399" s="131">
        <f t="shared" ref="O399" si="2845">ROUND(O400/$C400,4)</f>
        <v>1.4999999999999999E-2</v>
      </c>
      <c r="P399" s="131">
        <f t="shared" ref="P399" si="2846">ROUND(P400/$C400,4)</f>
        <v>4.1999999999999997E-3</v>
      </c>
      <c r="Q399" s="131">
        <f t="shared" ref="Q399" si="2847">ROUND(Q400/$C400,4)</f>
        <v>4.1999999999999997E-3</v>
      </c>
      <c r="R399" s="131">
        <f t="shared" ref="R399" si="2848">ROUND(R400/$C400,4)</f>
        <v>0.13089999999999999</v>
      </c>
      <c r="S399" s="131">
        <f t="shared" ref="S399" si="2849">ROUND(S400/$C400,4)</f>
        <v>7.0000000000000001E-3</v>
      </c>
      <c r="T399" s="131">
        <f t="shared" ref="T399" si="2850">ROUND(T400/$C400,4)</f>
        <v>0</v>
      </c>
      <c r="U399" s="131">
        <f t="shared" ref="U399" si="2851">ROUND(U400/$C400,4)</f>
        <v>0</v>
      </c>
    </row>
    <row r="400" spans="1:21" s="90" customFormat="1" x14ac:dyDescent="0.2">
      <c r="A400" s="225"/>
      <c r="B400" s="226"/>
      <c r="C400" s="132">
        <f>VLOOKUP($A399,'Orçamento Sintético'!$A:$H,8,0)</f>
        <v>608915.99</v>
      </c>
      <c r="D400" s="133">
        <f>D402+D404+D406+D408+D410+D412+D414+D416</f>
        <v>0</v>
      </c>
      <c r="E400" s="133">
        <f t="shared" ref="E400:U400" si="2852">E402+E404+E406+E408+E410+E412+E414+E416</f>
        <v>0</v>
      </c>
      <c r="F400" s="133">
        <f t="shared" si="2852"/>
        <v>0</v>
      </c>
      <c r="G400" s="133">
        <f t="shared" si="2852"/>
        <v>0</v>
      </c>
      <c r="H400" s="133">
        <f t="shared" si="2852"/>
        <v>244257.52</v>
      </c>
      <c r="I400" s="133">
        <f t="shared" si="2852"/>
        <v>244257.52</v>
      </c>
      <c r="J400" s="133">
        <f t="shared" si="2852"/>
        <v>0</v>
      </c>
      <c r="K400" s="133">
        <f t="shared" si="2852"/>
        <v>0</v>
      </c>
      <c r="L400" s="133">
        <f t="shared" si="2852"/>
        <v>6589.73</v>
      </c>
      <c r="M400" s="133">
        <f t="shared" si="2852"/>
        <v>6589.73</v>
      </c>
      <c r="N400" s="133">
        <f t="shared" si="2852"/>
        <v>9119.369999999999</v>
      </c>
      <c r="O400" s="133">
        <f t="shared" si="2852"/>
        <v>9119.369999999999</v>
      </c>
      <c r="P400" s="133">
        <f t="shared" si="2852"/>
        <v>2529.64</v>
      </c>
      <c r="Q400" s="133">
        <f t="shared" si="2852"/>
        <v>2529.64</v>
      </c>
      <c r="R400" s="133">
        <f t="shared" si="2852"/>
        <v>79681.209999999992</v>
      </c>
      <c r="S400" s="133">
        <f t="shared" si="2852"/>
        <v>4242.29</v>
      </c>
      <c r="T400" s="133">
        <f t="shared" si="2852"/>
        <v>0</v>
      </c>
      <c r="U400" s="133">
        <f t="shared" si="2852"/>
        <v>-2.9999999997016857E-2</v>
      </c>
    </row>
    <row r="401" spans="1:21" x14ac:dyDescent="0.2">
      <c r="A401" s="224" t="s">
        <v>566</v>
      </c>
      <c r="B401" s="222" t="str">
        <f>VLOOKUP($A401,'Orçamento Sintético'!$A:$H,4,0)</f>
        <v>Cópia SINAPI 99855 -Corrimão duplo de Ø 1.1/2" (38,1mm) em tubo de aço industrial, para pintura esmalte. Instalado em alvenaria</v>
      </c>
      <c r="C401" s="126">
        <f>ROUND(C402/$U$1572,4)</f>
        <v>2.0999999999999999E-3</v>
      </c>
      <c r="D401" s="126"/>
      <c r="E401" s="126"/>
      <c r="F401" s="126"/>
      <c r="G401" s="126"/>
      <c r="H401" s="126"/>
      <c r="I401" s="126"/>
      <c r="J401" s="126"/>
      <c r="K401" s="126"/>
      <c r="L401" s="126">
        <v>0.25</v>
      </c>
      <c r="M401" s="126">
        <v>0.25</v>
      </c>
      <c r="N401" s="126">
        <v>0.25</v>
      </c>
      <c r="O401" s="126">
        <v>0.25</v>
      </c>
      <c r="P401" s="126"/>
      <c r="Q401" s="126"/>
      <c r="R401" s="126"/>
      <c r="S401" s="126"/>
      <c r="T401" s="126"/>
      <c r="U401" s="126">
        <f t="shared" ref="U401" si="2853">ROUND(U402/$C402,4)</f>
        <v>0</v>
      </c>
    </row>
    <row r="402" spans="1:21" s="90" customFormat="1" x14ac:dyDescent="0.2">
      <c r="A402" s="224"/>
      <c r="B402" s="223"/>
      <c r="C402" s="127">
        <f>VLOOKUP($A401,'Orçamento Sintético'!$A:$H,8,0)</f>
        <v>26358.9</v>
      </c>
      <c r="D402" s="127">
        <f>ROUND($C402*D401,2)</f>
        <v>0</v>
      </c>
      <c r="E402" s="127">
        <f>ROUND($C402*E401,2)</f>
        <v>0</v>
      </c>
      <c r="F402" s="127">
        <f>ROUND($C402*F401,2)</f>
        <v>0</v>
      </c>
      <c r="G402" s="127">
        <f t="shared" ref="G402" si="2854">ROUND($C402*G401,2)</f>
        <v>0</v>
      </c>
      <c r="H402" s="127">
        <f t="shared" ref="H402" si="2855">ROUND($C402*H401,2)</f>
        <v>0</v>
      </c>
      <c r="I402" s="127">
        <f t="shared" ref="I402" si="2856">ROUND($C402*I401,2)</f>
        <v>0</v>
      </c>
      <c r="J402" s="127">
        <f t="shared" ref="J402" si="2857">ROUND($C402*J401,2)</f>
        <v>0</v>
      </c>
      <c r="K402" s="127">
        <f t="shared" ref="K402" si="2858">ROUND($C402*K401,2)</f>
        <v>0</v>
      </c>
      <c r="L402" s="127">
        <f t="shared" ref="L402" si="2859">ROUND($C402*L401,2)</f>
        <v>6589.73</v>
      </c>
      <c r="M402" s="127">
        <f t="shared" ref="M402" si="2860">ROUND($C402*M401,2)</f>
        <v>6589.73</v>
      </c>
      <c r="N402" s="127">
        <f t="shared" ref="N402" si="2861">ROUND($C402*N401,2)</f>
        <v>6589.73</v>
      </c>
      <c r="O402" s="127">
        <f t="shared" ref="O402" si="2862">ROUND($C402*O401,2)</f>
        <v>6589.73</v>
      </c>
      <c r="P402" s="127">
        <f t="shared" ref="P402" si="2863">ROUND($C402*P401,2)</f>
        <v>0</v>
      </c>
      <c r="Q402" s="127">
        <f t="shared" ref="Q402" si="2864">ROUND($C402*Q401,2)</f>
        <v>0</v>
      </c>
      <c r="R402" s="127">
        <f t="shared" ref="R402" si="2865">ROUND($C402*R401,2)</f>
        <v>0</v>
      </c>
      <c r="S402" s="127">
        <f t="shared" ref="S402" si="2866">ROUND($C402*S401,2)</f>
        <v>0</v>
      </c>
      <c r="T402" s="127">
        <f t="shared" ref="T402" si="2867">ROUND($C402*T401,2)</f>
        <v>0</v>
      </c>
      <c r="U402" s="127">
        <f>$C402-SUM(D402:T402)</f>
        <v>-1.9999999996798579E-2</v>
      </c>
    </row>
    <row r="403" spans="1:21" x14ac:dyDescent="0.2">
      <c r="A403" s="224" t="s">
        <v>569</v>
      </c>
      <c r="B403" s="222" t="str">
        <f>VLOOKUP($A403,'Orçamento Sintético'!$A:$H,4,0)</f>
        <v>Cópia da SINAPI (99855) - Corrimão duplo de Ø 1.1/2" (38,1mm) em tubo de aço industrial, para pintura esmalte. Instalado em piso</v>
      </c>
      <c r="C403" s="126">
        <f>ROUND(C404/$U$1572,4)</f>
        <v>8.0000000000000004E-4</v>
      </c>
      <c r="D403" s="126"/>
      <c r="E403" s="126"/>
      <c r="F403" s="126"/>
      <c r="G403" s="126"/>
      <c r="H403" s="126"/>
      <c r="I403" s="126"/>
      <c r="J403" s="126"/>
      <c r="K403" s="126"/>
      <c r="L403" s="126"/>
      <c r="M403" s="126"/>
      <c r="N403" s="126">
        <v>0.25</v>
      </c>
      <c r="O403" s="126">
        <v>0.25</v>
      </c>
      <c r="P403" s="126">
        <v>0.25</v>
      </c>
      <c r="Q403" s="126">
        <v>0.25</v>
      </c>
      <c r="R403" s="126"/>
      <c r="S403" s="126"/>
      <c r="T403" s="126"/>
      <c r="U403" s="126">
        <f t="shared" ref="U403" si="2868">ROUND(U404/$C404,4)</f>
        <v>0</v>
      </c>
    </row>
    <row r="404" spans="1:21" s="90" customFormat="1" x14ac:dyDescent="0.2">
      <c r="A404" s="224"/>
      <c r="B404" s="223"/>
      <c r="C404" s="127">
        <f>VLOOKUP($A403,'Orçamento Sintético'!$A:$H,8,0)</f>
        <v>10118.549999999999</v>
      </c>
      <c r="D404" s="127">
        <f>ROUND($C404*D403,2)</f>
        <v>0</v>
      </c>
      <c r="E404" s="127">
        <f>ROUND($C404*E403,2)</f>
        <v>0</v>
      </c>
      <c r="F404" s="127">
        <f>ROUND($C404*F403,2)</f>
        <v>0</v>
      </c>
      <c r="G404" s="127">
        <f t="shared" ref="G404" si="2869">ROUND($C404*G403,2)</f>
        <v>0</v>
      </c>
      <c r="H404" s="127">
        <f t="shared" ref="H404" si="2870">ROUND($C404*H403,2)</f>
        <v>0</v>
      </c>
      <c r="I404" s="127">
        <f t="shared" ref="I404" si="2871">ROUND($C404*I403,2)</f>
        <v>0</v>
      </c>
      <c r="J404" s="127">
        <f t="shared" ref="J404" si="2872">ROUND($C404*J403,2)</f>
        <v>0</v>
      </c>
      <c r="K404" s="127">
        <f t="shared" ref="K404" si="2873">ROUND($C404*K403,2)</f>
        <v>0</v>
      </c>
      <c r="L404" s="127">
        <f t="shared" ref="L404" si="2874">ROUND($C404*L403,2)</f>
        <v>0</v>
      </c>
      <c r="M404" s="127">
        <f t="shared" ref="M404" si="2875">ROUND($C404*M403,2)</f>
        <v>0</v>
      </c>
      <c r="N404" s="127">
        <f t="shared" ref="N404" si="2876">ROUND($C404*N403,2)</f>
        <v>2529.64</v>
      </c>
      <c r="O404" s="127">
        <f t="shared" ref="O404" si="2877">ROUND($C404*O403,2)</f>
        <v>2529.64</v>
      </c>
      <c r="P404" s="127">
        <f t="shared" ref="P404" si="2878">ROUND($C404*P403,2)</f>
        <v>2529.64</v>
      </c>
      <c r="Q404" s="127">
        <f t="shared" ref="Q404" si="2879">ROUND($C404*Q403,2)</f>
        <v>2529.64</v>
      </c>
      <c r="R404" s="127">
        <f t="shared" ref="R404" si="2880">ROUND($C404*R403,2)</f>
        <v>0</v>
      </c>
      <c r="S404" s="127">
        <f t="shared" ref="S404" si="2881">ROUND($C404*S403,2)</f>
        <v>0</v>
      </c>
      <c r="T404" s="127">
        <f t="shared" ref="T404" si="2882">ROUND($C404*T403,2)</f>
        <v>0</v>
      </c>
      <c r="U404" s="127">
        <f>$C404-SUM(D404:T404)</f>
        <v>-1.0000000000218279E-2</v>
      </c>
    </row>
    <row r="405" spans="1:21" x14ac:dyDescent="0.2">
      <c r="A405" s="224" t="s">
        <v>572</v>
      </c>
      <c r="B405" s="222" t="str">
        <f>VLOOKUP($A405,'Orçamento Sintético'!$A:$H,4,0)</f>
        <v>Corrimão duplo de Ø1.1/2" (38,1mm) em aço inox, acabamento escovado</v>
      </c>
      <c r="C405" s="126">
        <f>ROUND(C406/$U$1572,4)</f>
        <v>5.9999999999999995E-4</v>
      </c>
      <c r="D405" s="126"/>
      <c r="E405" s="126"/>
      <c r="F405" s="126"/>
      <c r="G405" s="126"/>
      <c r="H405" s="126"/>
      <c r="I405" s="126"/>
      <c r="J405" s="126"/>
      <c r="K405" s="126"/>
      <c r="L405" s="126"/>
      <c r="M405" s="126"/>
      <c r="N405" s="126"/>
      <c r="O405" s="126"/>
      <c r="P405" s="126"/>
      <c r="Q405" s="126"/>
      <c r="R405" s="126">
        <v>1</v>
      </c>
      <c r="S405" s="126"/>
      <c r="T405" s="126"/>
      <c r="U405" s="126">
        <f t="shared" ref="U405" si="2883">ROUND(U406/$C406,4)</f>
        <v>0</v>
      </c>
    </row>
    <row r="406" spans="1:21" s="90" customFormat="1" x14ac:dyDescent="0.2">
      <c r="A406" s="224"/>
      <c r="B406" s="223"/>
      <c r="C406" s="127">
        <f>VLOOKUP($A405,'Orçamento Sintético'!$A:$H,8,0)</f>
        <v>7158.2</v>
      </c>
      <c r="D406" s="127">
        <f>ROUND($C406*D405,2)</f>
        <v>0</v>
      </c>
      <c r="E406" s="127">
        <f>ROUND($C406*E405,2)</f>
        <v>0</v>
      </c>
      <c r="F406" s="127">
        <f>ROUND($C406*F405,2)</f>
        <v>0</v>
      </c>
      <c r="G406" s="127">
        <f t="shared" ref="G406" si="2884">ROUND($C406*G405,2)</f>
        <v>0</v>
      </c>
      <c r="H406" s="127">
        <f t="shared" ref="H406" si="2885">ROUND($C406*H405,2)</f>
        <v>0</v>
      </c>
      <c r="I406" s="127">
        <f t="shared" ref="I406" si="2886">ROUND($C406*I405,2)</f>
        <v>0</v>
      </c>
      <c r="J406" s="127">
        <f t="shared" ref="J406" si="2887">ROUND($C406*J405,2)</f>
        <v>0</v>
      </c>
      <c r="K406" s="127">
        <f t="shared" ref="K406" si="2888">ROUND($C406*K405,2)</f>
        <v>0</v>
      </c>
      <c r="L406" s="127">
        <f t="shared" ref="L406" si="2889">ROUND($C406*L405,2)</f>
        <v>0</v>
      </c>
      <c r="M406" s="127">
        <f t="shared" ref="M406" si="2890">ROUND($C406*M405,2)</f>
        <v>0</v>
      </c>
      <c r="N406" s="127">
        <f t="shared" ref="N406" si="2891">ROUND($C406*N405,2)</f>
        <v>0</v>
      </c>
      <c r="O406" s="127">
        <f t="shared" ref="O406" si="2892">ROUND($C406*O405,2)</f>
        <v>0</v>
      </c>
      <c r="P406" s="127">
        <f t="shared" ref="P406" si="2893">ROUND($C406*P405,2)</f>
        <v>0</v>
      </c>
      <c r="Q406" s="127">
        <f t="shared" ref="Q406" si="2894">ROUND($C406*Q405,2)</f>
        <v>0</v>
      </c>
      <c r="R406" s="127">
        <f t="shared" ref="R406" si="2895">ROUND($C406*R405,2)</f>
        <v>7158.2</v>
      </c>
      <c r="S406" s="127">
        <f t="shared" ref="S406" si="2896">ROUND($C406*S405,2)</f>
        <v>0</v>
      </c>
      <c r="T406" s="127">
        <f t="shared" ref="T406" si="2897">ROUND($C406*T405,2)</f>
        <v>0</v>
      </c>
      <c r="U406" s="127">
        <f>$C406-SUM(D406:T406)</f>
        <v>0</v>
      </c>
    </row>
    <row r="407" spans="1:21" x14ac:dyDescent="0.2">
      <c r="A407" s="224" t="s">
        <v>575</v>
      </c>
      <c r="B407" s="222" t="str">
        <f>VLOOKUP($A407,'Orçamento Sintético'!$A:$H,4,0)</f>
        <v>Guarda corpo com corrimão duplo de Ø1.1/2" (38,1mm) em aço inox, acabamento escovado, com vidro laminado 10mm incolor</v>
      </c>
      <c r="C407" s="126">
        <f>ROUND(C408/$U$1572,4)</f>
        <v>4.1000000000000003E-3</v>
      </c>
      <c r="D407" s="126"/>
      <c r="E407" s="126"/>
      <c r="F407" s="126"/>
      <c r="G407" s="126"/>
      <c r="H407" s="126"/>
      <c r="I407" s="126"/>
      <c r="J407" s="126"/>
      <c r="K407" s="126"/>
      <c r="L407" s="126"/>
      <c r="M407" s="126"/>
      <c r="N407" s="126"/>
      <c r="O407" s="126"/>
      <c r="P407" s="126"/>
      <c r="Q407" s="126"/>
      <c r="R407" s="126">
        <v>1</v>
      </c>
      <c r="S407" s="126"/>
      <c r="T407" s="126"/>
      <c r="U407" s="126">
        <f t="shared" ref="U407" si="2898">ROUND(U408/$C408,4)</f>
        <v>0</v>
      </c>
    </row>
    <row r="408" spans="1:21" s="90" customFormat="1" x14ac:dyDescent="0.2">
      <c r="A408" s="224"/>
      <c r="B408" s="223"/>
      <c r="C408" s="127">
        <f>VLOOKUP($A407,'Orçamento Sintético'!$A:$H,8,0)</f>
        <v>51726.92</v>
      </c>
      <c r="D408" s="127">
        <f>ROUND($C408*D407,2)</f>
        <v>0</v>
      </c>
      <c r="E408" s="127">
        <f>ROUND($C408*E407,2)</f>
        <v>0</v>
      </c>
      <c r="F408" s="127">
        <f>ROUND($C408*F407,2)</f>
        <v>0</v>
      </c>
      <c r="G408" s="127">
        <f t="shared" ref="G408" si="2899">ROUND($C408*G407,2)</f>
        <v>0</v>
      </c>
      <c r="H408" s="127">
        <f t="shared" ref="H408" si="2900">ROUND($C408*H407,2)</f>
        <v>0</v>
      </c>
      <c r="I408" s="127">
        <f t="shared" ref="I408" si="2901">ROUND($C408*I407,2)</f>
        <v>0</v>
      </c>
      <c r="J408" s="127">
        <f t="shared" ref="J408" si="2902">ROUND($C408*J407,2)</f>
        <v>0</v>
      </c>
      <c r="K408" s="127">
        <f t="shared" ref="K408" si="2903">ROUND($C408*K407,2)</f>
        <v>0</v>
      </c>
      <c r="L408" s="127">
        <f t="shared" ref="L408" si="2904">ROUND($C408*L407,2)</f>
        <v>0</v>
      </c>
      <c r="M408" s="127">
        <f t="shared" ref="M408" si="2905">ROUND($C408*M407,2)</f>
        <v>0</v>
      </c>
      <c r="N408" s="127">
        <f t="shared" ref="N408" si="2906">ROUND($C408*N407,2)</f>
        <v>0</v>
      </c>
      <c r="O408" s="127">
        <f t="shared" ref="O408" si="2907">ROUND($C408*O407,2)</f>
        <v>0</v>
      </c>
      <c r="P408" s="127">
        <f t="shared" ref="P408" si="2908">ROUND($C408*P407,2)</f>
        <v>0</v>
      </c>
      <c r="Q408" s="127">
        <f t="shared" ref="Q408" si="2909">ROUND($C408*Q407,2)</f>
        <v>0</v>
      </c>
      <c r="R408" s="127">
        <f t="shared" ref="R408" si="2910">ROUND($C408*R407,2)</f>
        <v>51726.92</v>
      </c>
      <c r="S408" s="127">
        <f t="shared" ref="S408" si="2911">ROUND($C408*S407,2)</f>
        <v>0</v>
      </c>
      <c r="T408" s="127">
        <f t="shared" ref="T408" si="2912">ROUND($C408*T407,2)</f>
        <v>0</v>
      </c>
      <c r="U408" s="127">
        <f>$C408-SUM(D408:T408)</f>
        <v>0</v>
      </c>
    </row>
    <row r="409" spans="1:21" x14ac:dyDescent="0.2">
      <c r="A409" s="224" t="s">
        <v>578</v>
      </c>
      <c r="B409" s="222" t="str">
        <f>VLOOKUP($A409,'Orçamento Sintético'!$A:$H,4,0)</f>
        <v>Guarda corpo com corrimão simples de Ø1.1/2" (38,1mm) em aço inox, acabamento escovado, com vidro laminado 10mm incolor</v>
      </c>
      <c r="C409" s="126">
        <f>ROUND(C410/$U$1572,4)</f>
        <v>1.6999999999999999E-3</v>
      </c>
      <c r="D409" s="126"/>
      <c r="E409" s="126"/>
      <c r="F409" s="126"/>
      <c r="G409" s="126"/>
      <c r="H409" s="126"/>
      <c r="I409" s="126"/>
      <c r="J409" s="126"/>
      <c r="K409" s="126"/>
      <c r="L409" s="126"/>
      <c r="M409" s="126"/>
      <c r="N409" s="126"/>
      <c r="O409" s="126"/>
      <c r="P409" s="126"/>
      <c r="Q409" s="126"/>
      <c r="R409" s="126">
        <v>1</v>
      </c>
      <c r="S409" s="126"/>
      <c r="T409" s="126"/>
      <c r="U409" s="126">
        <f t="shared" ref="U409" si="2913">ROUND(U410/$C410,4)</f>
        <v>0</v>
      </c>
    </row>
    <row r="410" spans="1:21" s="90" customFormat="1" x14ac:dyDescent="0.2">
      <c r="A410" s="224"/>
      <c r="B410" s="223"/>
      <c r="C410" s="127">
        <f>VLOOKUP($A409,'Orçamento Sintético'!$A:$H,8,0)</f>
        <v>20796.09</v>
      </c>
      <c r="D410" s="127">
        <f>ROUND($C410*D409,2)</f>
        <v>0</v>
      </c>
      <c r="E410" s="127">
        <f>ROUND($C410*E409,2)</f>
        <v>0</v>
      </c>
      <c r="F410" s="127">
        <f>ROUND($C410*F409,2)</f>
        <v>0</v>
      </c>
      <c r="G410" s="127">
        <f t="shared" ref="G410" si="2914">ROUND($C410*G409,2)</f>
        <v>0</v>
      </c>
      <c r="H410" s="127">
        <f t="shared" ref="H410" si="2915">ROUND($C410*H409,2)</f>
        <v>0</v>
      </c>
      <c r="I410" s="127">
        <f t="shared" ref="I410" si="2916">ROUND($C410*I409,2)</f>
        <v>0</v>
      </c>
      <c r="J410" s="127">
        <f t="shared" ref="J410" si="2917">ROUND($C410*J409,2)</f>
        <v>0</v>
      </c>
      <c r="K410" s="127">
        <f t="shared" ref="K410" si="2918">ROUND($C410*K409,2)</f>
        <v>0</v>
      </c>
      <c r="L410" s="127">
        <f t="shared" ref="L410" si="2919">ROUND($C410*L409,2)</f>
        <v>0</v>
      </c>
      <c r="M410" s="127">
        <f t="shared" ref="M410" si="2920">ROUND($C410*M409,2)</f>
        <v>0</v>
      </c>
      <c r="N410" s="127">
        <f t="shared" ref="N410" si="2921">ROUND($C410*N409,2)</f>
        <v>0</v>
      </c>
      <c r="O410" s="127">
        <f t="shared" ref="O410" si="2922">ROUND($C410*O409,2)</f>
        <v>0</v>
      </c>
      <c r="P410" s="127">
        <f t="shared" ref="P410" si="2923">ROUND($C410*P409,2)</f>
        <v>0</v>
      </c>
      <c r="Q410" s="127">
        <f t="shared" ref="Q410" si="2924">ROUND($C410*Q409,2)</f>
        <v>0</v>
      </c>
      <c r="R410" s="127">
        <f t="shared" ref="R410" si="2925">ROUND($C410*R409,2)</f>
        <v>20796.09</v>
      </c>
      <c r="S410" s="127">
        <f t="shared" ref="S410" si="2926">ROUND($C410*S409,2)</f>
        <v>0</v>
      </c>
      <c r="T410" s="127">
        <f t="shared" ref="T410" si="2927">ROUND($C410*T409,2)</f>
        <v>0</v>
      </c>
      <c r="U410" s="127">
        <f>$C410-SUM(D410:T410)</f>
        <v>0</v>
      </c>
    </row>
    <row r="411" spans="1:21" x14ac:dyDescent="0.2">
      <c r="A411" s="224" t="s">
        <v>581</v>
      </c>
      <c r="B411" s="222" t="str">
        <f>VLOOKUP($A411,'Orçamento Sintético'!$A:$H,4,0)</f>
        <v>Copia da ORSE (3783) - Grade de piso, malha 30 x 100, fio 4 liso, tratamento com galv. fogo, acab. em pinura poliéster, fabricação Metalgrade, ref. E-30C-253-S1</v>
      </c>
      <c r="C411" s="126">
        <f>ROUND(C412/$U$1572,4)</f>
        <v>7.1999999999999998E-3</v>
      </c>
      <c r="D411" s="126"/>
      <c r="E411" s="126"/>
      <c r="F411" s="126"/>
      <c r="G411" s="126"/>
      <c r="H411" s="126">
        <v>0.5</v>
      </c>
      <c r="I411" s="126">
        <v>0.5</v>
      </c>
      <c r="J411" s="126">
        <v>0</v>
      </c>
      <c r="K411" s="126"/>
      <c r="L411" s="126"/>
      <c r="M411" s="126"/>
      <c r="N411" s="126"/>
      <c r="O411" s="126"/>
      <c r="P411" s="126"/>
      <c r="Q411" s="126"/>
      <c r="R411" s="126"/>
      <c r="S411" s="126"/>
      <c r="T411" s="126"/>
      <c r="U411" s="126">
        <f t="shared" ref="U411" si="2928">ROUND(U412/$C412,4)</f>
        <v>0</v>
      </c>
    </row>
    <row r="412" spans="1:21" s="90" customFormat="1" x14ac:dyDescent="0.2">
      <c r="A412" s="224"/>
      <c r="B412" s="223"/>
      <c r="C412" s="127">
        <f>VLOOKUP($A411,'Orçamento Sintético'!$A:$H,8,0)</f>
        <v>89316</v>
      </c>
      <c r="D412" s="127">
        <f>ROUND($C412*D411,2)</f>
        <v>0</v>
      </c>
      <c r="E412" s="127">
        <f>ROUND($C412*E411,2)</f>
        <v>0</v>
      </c>
      <c r="F412" s="127">
        <f>ROUND($C412*F411,2)</f>
        <v>0</v>
      </c>
      <c r="G412" s="127">
        <f t="shared" ref="G412" si="2929">ROUND($C412*G411,2)</f>
        <v>0</v>
      </c>
      <c r="H412" s="127">
        <f t="shared" ref="H412" si="2930">ROUND($C412*H411,2)</f>
        <v>44658</v>
      </c>
      <c r="I412" s="127">
        <f t="shared" ref="I412" si="2931">ROUND($C412*I411,2)</f>
        <v>44658</v>
      </c>
      <c r="J412" s="127">
        <f t="shared" ref="J412" si="2932">ROUND($C412*J411,2)</f>
        <v>0</v>
      </c>
      <c r="K412" s="127">
        <f t="shared" ref="K412" si="2933">ROUND($C412*K411,2)</f>
        <v>0</v>
      </c>
      <c r="L412" s="127">
        <f t="shared" ref="L412" si="2934">ROUND($C412*L411,2)</f>
        <v>0</v>
      </c>
      <c r="M412" s="127">
        <f t="shared" ref="M412" si="2935">ROUND($C412*M411,2)</f>
        <v>0</v>
      </c>
      <c r="N412" s="127">
        <f t="shared" ref="N412" si="2936">ROUND($C412*N411,2)</f>
        <v>0</v>
      </c>
      <c r="O412" s="127">
        <f t="shared" ref="O412" si="2937">ROUND($C412*O411,2)</f>
        <v>0</v>
      </c>
      <c r="P412" s="127">
        <f t="shared" ref="P412" si="2938">ROUND($C412*P411,2)</f>
        <v>0</v>
      </c>
      <c r="Q412" s="127">
        <f t="shared" ref="Q412" si="2939">ROUND($C412*Q411,2)</f>
        <v>0</v>
      </c>
      <c r="R412" s="127">
        <f t="shared" ref="R412" si="2940">ROUND($C412*R411,2)</f>
        <v>0</v>
      </c>
      <c r="S412" s="127">
        <f t="shared" ref="S412" si="2941">ROUND($C412*S411,2)</f>
        <v>0</v>
      </c>
      <c r="T412" s="127">
        <f t="shared" ref="T412" si="2942">ROUND($C412*T411,2)</f>
        <v>0</v>
      </c>
      <c r="U412" s="127">
        <f>$C412-SUM(D412:T412)</f>
        <v>0</v>
      </c>
    </row>
    <row r="413" spans="1:21" x14ac:dyDescent="0.2">
      <c r="A413" s="224" t="s">
        <v>584</v>
      </c>
      <c r="B413" s="222" t="str">
        <f>VLOOKUP($A413,'Orçamento Sintético'!$A:$H,4,0)</f>
        <v>Copia da ORSE (2642) - Escada marinheiro em barra chata de ferro 2" x 5/16"</v>
      </c>
      <c r="C413" s="126">
        <f>ROUND(C414/$U$1572,4)</f>
        <v>2.9999999999999997E-4</v>
      </c>
      <c r="D413" s="126"/>
      <c r="E413" s="126"/>
      <c r="F413" s="126"/>
      <c r="G413" s="126"/>
      <c r="H413" s="126"/>
      <c r="I413" s="126"/>
      <c r="J413" s="126"/>
      <c r="K413" s="126"/>
      <c r="L413" s="126"/>
      <c r="M413" s="126"/>
      <c r="N413" s="126"/>
      <c r="O413" s="126"/>
      <c r="P413" s="126"/>
      <c r="Q413" s="126"/>
      <c r="R413" s="126"/>
      <c r="S413" s="126">
        <v>1</v>
      </c>
      <c r="T413" s="126"/>
      <c r="U413" s="126">
        <f t="shared" ref="U413" si="2943">ROUND(U414/$C414,4)</f>
        <v>0</v>
      </c>
    </row>
    <row r="414" spans="1:21" s="90" customFormat="1" x14ac:dyDescent="0.2">
      <c r="A414" s="224"/>
      <c r="B414" s="223"/>
      <c r="C414" s="127">
        <f>VLOOKUP($A413,'Orçamento Sintético'!$A:$H,8,0)</f>
        <v>4242.29</v>
      </c>
      <c r="D414" s="127">
        <f>ROUND($C414*D413,2)</f>
        <v>0</v>
      </c>
      <c r="E414" s="127">
        <f>ROUND($C414*E413,2)</f>
        <v>0</v>
      </c>
      <c r="F414" s="127">
        <f>ROUND($C414*F413,2)</f>
        <v>0</v>
      </c>
      <c r="G414" s="127">
        <f t="shared" ref="G414" si="2944">ROUND($C414*G413,2)</f>
        <v>0</v>
      </c>
      <c r="H414" s="127">
        <f t="shared" ref="H414" si="2945">ROUND($C414*H413,2)</f>
        <v>0</v>
      </c>
      <c r="I414" s="127">
        <f t="shared" ref="I414" si="2946">ROUND($C414*I413,2)</f>
        <v>0</v>
      </c>
      <c r="J414" s="127">
        <f t="shared" ref="J414" si="2947">ROUND($C414*J413,2)</f>
        <v>0</v>
      </c>
      <c r="K414" s="127">
        <f t="shared" ref="K414" si="2948">ROUND($C414*K413,2)</f>
        <v>0</v>
      </c>
      <c r="L414" s="127">
        <f t="shared" ref="L414" si="2949">ROUND($C414*L413,2)</f>
        <v>0</v>
      </c>
      <c r="M414" s="127">
        <f t="shared" ref="M414" si="2950">ROUND($C414*M413,2)</f>
        <v>0</v>
      </c>
      <c r="N414" s="127">
        <f t="shared" ref="N414" si="2951">ROUND($C414*N413,2)</f>
        <v>0</v>
      </c>
      <c r="O414" s="127">
        <f t="shared" ref="O414" si="2952">ROUND($C414*O413,2)</f>
        <v>0</v>
      </c>
      <c r="P414" s="127">
        <f t="shared" ref="P414" si="2953">ROUND($C414*P413,2)</f>
        <v>0</v>
      </c>
      <c r="Q414" s="127">
        <f t="shared" ref="Q414" si="2954">ROUND($C414*Q413,2)</f>
        <v>0</v>
      </c>
      <c r="R414" s="127">
        <f t="shared" ref="R414" si="2955">ROUND($C414*R413,2)</f>
        <v>0</v>
      </c>
      <c r="S414" s="127">
        <f t="shared" ref="S414" si="2956">ROUND($C414*S413,2)</f>
        <v>4242.29</v>
      </c>
      <c r="T414" s="127">
        <f t="shared" ref="T414" si="2957">ROUND($C414*T413,2)</f>
        <v>0</v>
      </c>
      <c r="U414" s="127">
        <f>$C414-SUM(D414:T414)</f>
        <v>0</v>
      </c>
    </row>
    <row r="415" spans="1:21" x14ac:dyDescent="0.2">
      <c r="A415" s="224" t="s">
        <v>587</v>
      </c>
      <c r="B415" s="222" t="str">
        <f>VLOOKUP($A415,'Orçamento Sintético'!$A:$H,4,0)</f>
        <v>Termobrise painel tipo asa de avião em aluzinc, cor Grafite, preenchido com poliuretano expandido, Termobrise 335, ref. 7205, brilho 45%, fab. Hunter Douglas ou similar equivalente, instalado em fachada com sistema de acionamento individual para cada pavimento</v>
      </c>
      <c r="C415" s="126">
        <f>ROUND(C416/$U$1572,4)</f>
        <v>3.2000000000000001E-2</v>
      </c>
      <c r="D415" s="126"/>
      <c r="E415" s="126"/>
      <c r="F415" s="126"/>
      <c r="G415" s="126"/>
      <c r="H415" s="126">
        <v>0.5</v>
      </c>
      <c r="I415" s="126">
        <v>0.5</v>
      </c>
      <c r="J415" s="126">
        <v>0</v>
      </c>
      <c r="K415" s="126"/>
      <c r="L415" s="126"/>
      <c r="M415" s="126"/>
      <c r="N415" s="126"/>
      <c r="O415" s="126"/>
      <c r="P415" s="126"/>
      <c r="Q415" s="126"/>
      <c r="R415" s="126"/>
      <c r="S415" s="126"/>
      <c r="T415" s="126"/>
      <c r="U415" s="126">
        <f t="shared" ref="U415" si="2958">ROUND(U416/$C416,4)</f>
        <v>0</v>
      </c>
    </row>
    <row r="416" spans="1:21" s="90" customFormat="1" x14ac:dyDescent="0.2">
      <c r="A416" s="224"/>
      <c r="B416" s="223"/>
      <c r="C416" s="127">
        <f>VLOOKUP($A415,'Orçamento Sintético'!$A:$H,8,0)</f>
        <v>399199.04</v>
      </c>
      <c r="D416" s="127">
        <f>ROUND($C416*D415,2)</f>
        <v>0</v>
      </c>
      <c r="E416" s="127">
        <f>ROUND($C416*E415,2)</f>
        <v>0</v>
      </c>
      <c r="F416" s="127">
        <f>ROUND($C416*F415,2)</f>
        <v>0</v>
      </c>
      <c r="G416" s="127">
        <f t="shared" ref="G416" si="2959">ROUND($C416*G415,2)</f>
        <v>0</v>
      </c>
      <c r="H416" s="127">
        <f t="shared" ref="H416" si="2960">ROUND($C416*H415,2)</f>
        <v>199599.52</v>
      </c>
      <c r="I416" s="127">
        <f t="shared" ref="I416" si="2961">ROUND($C416*I415,2)</f>
        <v>199599.52</v>
      </c>
      <c r="J416" s="127">
        <f t="shared" ref="J416" si="2962">ROUND($C416*J415,2)</f>
        <v>0</v>
      </c>
      <c r="K416" s="127">
        <f t="shared" ref="K416" si="2963">ROUND($C416*K415,2)</f>
        <v>0</v>
      </c>
      <c r="L416" s="127">
        <f t="shared" ref="L416" si="2964">ROUND($C416*L415,2)</f>
        <v>0</v>
      </c>
      <c r="M416" s="127">
        <f t="shared" ref="M416" si="2965">ROUND($C416*M415,2)</f>
        <v>0</v>
      </c>
      <c r="N416" s="127">
        <f t="shared" ref="N416" si="2966">ROUND($C416*N415,2)</f>
        <v>0</v>
      </c>
      <c r="O416" s="127">
        <f t="shared" ref="O416" si="2967">ROUND($C416*O415,2)</f>
        <v>0</v>
      </c>
      <c r="P416" s="127">
        <f t="shared" ref="P416" si="2968">ROUND($C416*P415,2)</f>
        <v>0</v>
      </c>
      <c r="Q416" s="127">
        <f t="shared" ref="Q416" si="2969">ROUND($C416*Q415,2)</f>
        <v>0</v>
      </c>
      <c r="R416" s="127">
        <f t="shared" ref="R416" si="2970">ROUND($C416*R415,2)</f>
        <v>0</v>
      </c>
      <c r="S416" s="127">
        <f t="shared" ref="S416" si="2971">ROUND($C416*S415,2)</f>
        <v>0</v>
      </c>
      <c r="T416" s="127">
        <f t="shared" ref="T416" si="2972">ROUND($C416*T415,2)</f>
        <v>0</v>
      </c>
      <c r="U416" s="127">
        <f>$C416-SUM(D416:T416)</f>
        <v>0</v>
      </c>
    </row>
    <row r="417" spans="1:21" x14ac:dyDescent="0.2">
      <c r="A417" s="225" t="s">
        <v>590</v>
      </c>
      <c r="B417" s="226" t="str">
        <f>VLOOKUP($A417,'Orçamento Sintético'!$A:$H,4,0)</f>
        <v>Isolamentos Termoacústicos</v>
      </c>
      <c r="C417" s="130">
        <f>ROUND(C418/$U$1572,4)</f>
        <v>2.0000000000000001E-4</v>
      </c>
      <c r="D417" s="131">
        <f t="shared" ref="D417" si="2973">ROUND(D418/$C418,4)</f>
        <v>0</v>
      </c>
      <c r="E417" s="131">
        <f t="shared" ref="E417" si="2974">ROUND(E418/$C418,4)</f>
        <v>0</v>
      </c>
      <c r="F417" s="131">
        <f t="shared" ref="F417" si="2975">ROUND(F418/$C418,4)</f>
        <v>0</v>
      </c>
      <c r="G417" s="131">
        <f t="shared" ref="G417" si="2976">ROUND(G418/$C418,4)</f>
        <v>0</v>
      </c>
      <c r="H417" s="131">
        <f t="shared" ref="H417" si="2977">ROUND(H418/$C418,4)</f>
        <v>0</v>
      </c>
      <c r="I417" s="131">
        <f t="shared" ref="I417" si="2978">ROUND(I418/$C418,4)</f>
        <v>0</v>
      </c>
      <c r="J417" s="131">
        <f t="shared" ref="J417" si="2979">ROUND(J418/$C418,4)</f>
        <v>0</v>
      </c>
      <c r="K417" s="131">
        <f t="shared" ref="K417" si="2980">ROUND(K418/$C418,4)</f>
        <v>0</v>
      </c>
      <c r="L417" s="131">
        <f t="shared" ref="L417" si="2981">ROUND(L418/$C418,4)</f>
        <v>0</v>
      </c>
      <c r="M417" s="131">
        <f t="shared" ref="M417" si="2982">ROUND(M418/$C418,4)</f>
        <v>0</v>
      </c>
      <c r="N417" s="131">
        <f t="shared" ref="N417" si="2983">ROUND(N418/$C418,4)</f>
        <v>0</v>
      </c>
      <c r="O417" s="131">
        <f t="shared" ref="O417" si="2984">ROUND(O418/$C418,4)</f>
        <v>0</v>
      </c>
      <c r="P417" s="131">
        <f t="shared" ref="P417" si="2985">ROUND(P418/$C418,4)</f>
        <v>0</v>
      </c>
      <c r="Q417" s="131">
        <f t="shared" ref="Q417" si="2986">ROUND(Q418/$C418,4)</f>
        <v>0</v>
      </c>
      <c r="R417" s="131">
        <f t="shared" ref="R417" si="2987">ROUND(R418/$C418,4)</f>
        <v>0</v>
      </c>
      <c r="S417" s="131">
        <f t="shared" ref="S417" si="2988">ROUND(S418/$C418,4)</f>
        <v>0</v>
      </c>
      <c r="T417" s="131">
        <f t="shared" ref="T417" si="2989">ROUND(T418/$C418,4)</f>
        <v>1</v>
      </c>
      <c r="U417" s="131">
        <f t="shared" ref="U417" si="2990">ROUND(U418/$C418,4)</f>
        <v>0</v>
      </c>
    </row>
    <row r="418" spans="1:21" s="90" customFormat="1" x14ac:dyDescent="0.2">
      <c r="A418" s="225"/>
      <c r="B418" s="226"/>
      <c r="C418" s="132">
        <f>VLOOKUP($A417,'Orçamento Sintético'!$A:$H,8,0)</f>
        <v>2121.64</v>
      </c>
      <c r="D418" s="133">
        <f>D420</f>
        <v>0</v>
      </c>
      <c r="E418" s="133">
        <f t="shared" ref="E418:U418" si="2991">E420</f>
        <v>0</v>
      </c>
      <c r="F418" s="133">
        <f t="shared" si="2991"/>
        <v>0</v>
      </c>
      <c r="G418" s="133">
        <f t="shared" si="2991"/>
        <v>0</v>
      </c>
      <c r="H418" s="133">
        <f t="shared" si="2991"/>
        <v>0</v>
      </c>
      <c r="I418" s="133">
        <f t="shared" si="2991"/>
        <v>0</v>
      </c>
      <c r="J418" s="133">
        <f t="shared" si="2991"/>
        <v>0</v>
      </c>
      <c r="K418" s="133">
        <f t="shared" si="2991"/>
        <v>0</v>
      </c>
      <c r="L418" s="133">
        <f t="shared" si="2991"/>
        <v>0</v>
      </c>
      <c r="M418" s="133">
        <f t="shared" si="2991"/>
        <v>0</v>
      </c>
      <c r="N418" s="133">
        <f t="shared" si="2991"/>
        <v>0</v>
      </c>
      <c r="O418" s="133">
        <f t="shared" si="2991"/>
        <v>0</v>
      </c>
      <c r="P418" s="133">
        <f t="shared" si="2991"/>
        <v>0</v>
      </c>
      <c r="Q418" s="133">
        <f t="shared" si="2991"/>
        <v>0</v>
      </c>
      <c r="R418" s="133">
        <f t="shared" si="2991"/>
        <v>0</v>
      </c>
      <c r="S418" s="133">
        <f t="shared" si="2991"/>
        <v>0</v>
      </c>
      <c r="T418" s="133">
        <f t="shared" si="2991"/>
        <v>2121.64</v>
      </c>
      <c r="U418" s="133">
        <f t="shared" si="2991"/>
        <v>0</v>
      </c>
    </row>
    <row r="419" spans="1:21" x14ac:dyDescent="0.2">
      <c r="A419" s="224" t="s">
        <v>592</v>
      </c>
      <c r="B419" s="222" t="str">
        <f>VLOOKUP($A419,'Orçamento Sintético'!$A:$H,4,0)</f>
        <v>Painel rígido e absorvedor acústico, constituído por lã de vidro aglomerada com resinas sintéticas e revestido em ambas as faces com tecido de vidro (preto), espessura de 50mm, Linha Isosound, fab. Isover Saint Gobain</v>
      </c>
      <c r="C419" s="126">
        <f>ROUND(C420/$U$1572,4)</f>
        <v>2.0000000000000001E-4</v>
      </c>
      <c r="D419" s="126"/>
      <c r="E419" s="126"/>
      <c r="F419" s="126"/>
      <c r="G419" s="126"/>
      <c r="H419" s="126"/>
      <c r="I419" s="126"/>
      <c r="J419" s="126"/>
      <c r="K419" s="126"/>
      <c r="L419" s="126"/>
      <c r="M419" s="126"/>
      <c r="N419" s="126"/>
      <c r="O419" s="126"/>
      <c r="P419" s="126"/>
      <c r="Q419" s="126"/>
      <c r="R419" s="126"/>
      <c r="S419" s="126"/>
      <c r="T419" s="126">
        <v>1</v>
      </c>
      <c r="U419" s="126">
        <f t="shared" ref="U419" si="2992">ROUND(U420/$C420,4)</f>
        <v>0</v>
      </c>
    </row>
    <row r="420" spans="1:21" s="90" customFormat="1" x14ac:dyDescent="0.2">
      <c r="A420" s="224"/>
      <c r="B420" s="223"/>
      <c r="C420" s="127">
        <f>VLOOKUP($A419,'Orçamento Sintético'!$A:$H,8,0)</f>
        <v>2121.64</v>
      </c>
      <c r="D420" s="127">
        <f>ROUND($C420*D419,2)</f>
        <v>0</v>
      </c>
      <c r="E420" s="127">
        <f>ROUND($C420*E419,2)</f>
        <v>0</v>
      </c>
      <c r="F420" s="127">
        <f>ROUND($C420*F419,2)</f>
        <v>0</v>
      </c>
      <c r="G420" s="127">
        <f t="shared" ref="G420" si="2993">ROUND($C420*G419,2)</f>
        <v>0</v>
      </c>
      <c r="H420" s="127">
        <f t="shared" ref="H420" si="2994">ROUND($C420*H419,2)</f>
        <v>0</v>
      </c>
      <c r="I420" s="127">
        <f t="shared" ref="I420" si="2995">ROUND($C420*I419,2)</f>
        <v>0</v>
      </c>
      <c r="J420" s="127">
        <f t="shared" ref="J420" si="2996">ROUND($C420*J419,2)</f>
        <v>0</v>
      </c>
      <c r="K420" s="127">
        <f t="shared" ref="K420" si="2997">ROUND($C420*K419,2)</f>
        <v>0</v>
      </c>
      <c r="L420" s="127">
        <f t="shared" ref="L420" si="2998">ROUND($C420*L419,2)</f>
        <v>0</v>
      </c>
      <c r="M420" s="127">
        <f t="shared" ref="M420" si="2999">ROUND($C420*M419,2)</f>
        <v>0</v>
      </c>
      <c r="N420" s="127">
        <f t="shared" ref="N420" si="3000">ROUND($C420*N419,2)</f>
        <v>0</v>
      </c>
      <c r="O420" s="127">
        <f t="shared" ref="O420" si="3001">ROUND($C420*O419,2)</f>
        <v>0</v>
      </c>
      <c r="P420" s="127">
        <f t="shared" ref="P420" si="3002">ROUND($C420*P419,2)</f>
        <v>0</v>
      </c>
      <c r="Q420" s="127">
        <f t="shared" ref="Q420" si="3003">ROUND($C420*Q419,2)</f>
        <v>0</v>
      </c>
      <c r="R420" s="127">
        <f t="shared" ref="R420" si="3004">ROUND($C420*R419,2)</f>
        <v>0</v>
      </c>
      <c r="S420" s="127">
        <f t="shared" ref="S420" si="3005">ROUND($C420*S419,2)</f>
        <v>0</v>
      </c>
      <c r="T420" s="127">
        <f t="shared" ref="T420" si="3006">ROUND($C420*T419,2)</f>
        <v>2121.64</v>
      </c>
      <c r="U420" s="127">
        <f>$C420-SUM(D420:T420)</f>
        <v>0</v>
      </c>
    </row>
    <row r="421" spans="1:21" x14ac:dyDescent="0.2">
      <c r="A421" s="229" t="s">
        <v>595</v>
      </c>
      <c r="B421" s="227" t="str">
        <f>VLOOKUP($A421,'Orçamento Sintético'!$A:$H,4,0)</f>
        <v>INTERIORES</v>
      </c>
      <c r="C421" s="128">
        <f>ROUND(C422/$U$1572,4)</f>
        <v>1.9E-3</v>
      </c>
      <c r="D421" s="128">
        <f>ROUND(D422/$C422,4)</f>
        <v>0</v>
      </c>
      <c r="E421" s="128">
        <f t="shared" ref="E421:U421" si="3007">ROUND(E422/$C422,4)</f>
        <v>0</v>
      </c>
      <c r="F421" s="128">
        <f t="shared" si="3007"/>
        <v>0</v>
      </c>
      <c r="G421" s="128">
        <f t="shared" si="3007"/>
        <v>0</v>
      </c>
      <c r="H421" s="128">
        <f t="shared" si="3007"/>
        <v>0</v>
      </c>
      <c r="I421" s="128">
        <f t="shared" si="3007"/>
        <v>0</v>
      </c>
      <c r="J421" s="128">
        <f t="shared" si="3007"/>
        <v>0</v>
      </c>
      <c r="K421" s="128">
        <f t="shared" si="3007"/>
        <v>0</v>
      </c>
      <c r="L421" s="128">
        <f t="shared" si="3007"/>
        <v>0</v>
      </c>
      <c r="M421" s="128">
        <f t="shared" si="3007"/>
        <v>0</v>
      </c>
      <c r="N421" s="128">
        <f t="shared" si="3007"/>
        <v>0</v>
      </c>
      <c r="O421" s="128">
        <f t="shared" si="3007"/>
        <v>0</v>
      </c>
      <c r="P421" s="128">
        <f t="shared" si="3007"/>
        <v>0</v>
      </c>
      <c r="Q421" s="128">
        <f t="shared" si="3007"/>
        <v>0</v>
      </c>
      <c r="R421" s="128">
        <f t="shared" si="3007"/>
        <v>0</v>
      </c>
      <c r="S421" s="128">
        <f t="shared" si="3007"/>
        <v>0</v>
      </c>
      <c r="T421" s="128">
        <f t="shared" si="3007"/>
        <v>0</v>
      </c>
      <c r="U421" s="128">
        <f t="shared" si="3007"/>
        <v>1</v>
      </c>
    </row>
    <row r="422" spans="1:21" s="90" customFormat="1" x14ac:dyDescent="0.2">
      <c r="A422" s="229"/>
      <c r="B422" s="228"/>
      <c r="C422" s="129">
        <f>VLOOKUP($A421,'Orçamento Sintético'!$A:$H,8,0)</f>
        <v>24000</v>
      </c>
      <c r="D422" s="129">
        <f>D424</f>
        <v>0</v>
      </c>
      <c r="E422" s="129">
        <f t="shared" ref="E422:U422" si="3008">E424</f>
        <v>0</v>
      </c>
      <c r="F422" s="129">
        <f t="shared" si="3008"/>
        <v>0</v>
      </c>
      <c r="G422" s="129">
        <f t="shared" si="3008"/>
        <v>0</v>
      </c>
      <c r="H422" s="129">
        <f t="shared" si="3008"/>
        <v>0</v>
      </c>
      <c r="I422" s="129">
        <f t="shared" si="3008"/>
        <v>0</v>
      </c>
      <c r="J422" s="129">
        <f t="shared" si="3008"/>
        <v>0</v>
      </c>
      <c r="K422" s="129">
        <f t="shared" si="3008"/>
        <v>0</v>
      </c>
      <c r="L422" s="129">
        <f t="shared" si="3008"/>
        <v>0</v>
      </c>
      <c r="M422" s="129">
        <f t="shared" si="3008"/>
        <v>0</v>
      </c>
      <c r="N422" s="129">
        <f t="shared" si="3008"/>
        <v>0</v>
      </c>
      <c r="O422" s="129">
        <f t="shared" si="3008"/>
        <v>0</v>
      </c>
      <c r="P422" s="129">
        <f t="shared" si="3008"/>
        <v>0</v>
      </c>
      <c r="Q422" s="129">
        <f t="shared" si="3008"/>
        <v>0</v>
      </c>
      <c r="R422" s="129">
        <f t="shared" si="3008"/>
        <v>0</v>
      </c>
      <c r="S422" s="129">
        <f t="shared" si="3008"/>
        <v>0</v>
      </c>
      <c r="T422" s="129">
        <f t="shared" si="3008"/>
        <v>0</v>
      </c>
      <c r="U422" s="129">
        <f t="shared" si="3008"/>
        <v>24000</v>
      </c>
    </row>
    <row r="423" spans="1:21" x14ac:dyDescent="0.2">
      <c r="A423" s="225" t="s">
        <v>597</v>
      </c>
      <c r="B423" s="226" t="str">
        <f>VLOOKUP($A423,'Orçamento Sintético'!$A:$H,4,0)</f>
        <v>Aplicações e Equipamentos</v>
      </c>
      <c r="C423" s="130">
        <f>ROUND(C424/$U$1572,4)</f>
        <v>1.9E-3</v>
      </c>
      <c r="D423" s="131">
        <f t="shared" ref="D423" si="3009">ROUND(D424/$C424,4)</f>
        <v>0</v>
      </c>
      <c r="E423" s="131">
        <f t="shared" ref="E423" si="3010">ROUND(E424/$C424,4)</f>
        <v>0</v>
      </c>
      <c r="F423" s="131">
        <f t="shared" ref="F423" si="3011">ROUND(F424/$C424,4)</f>
        <v>0</v>
      </c>
      <c r="G423" s="131">
        <f t="shared" ref="G423" si="3012">ROUND(G424/$C424,4)</f>
        <v>0</v>
      </c>
      <c r="H423" s="131">
        <f t="shared" ref="H423" si="3013">ROUND(H424/$C424,4)</f>
        <v>0</v>
      </c>
      <c r="I423" s="131">
        <f t="shared" ref="I423" si="3014">ROUND(I424/$C424,4)</f>
        <v>0</v>
      </c>
      <c r="J423" s="131">
        <f t="shared" ref="J423" si="3015">ROUND(J424/$C424,4)</f>
        <v>0</v>
      </c>
      <c r="K423" s="131">
        <f t="shared" ref="K423" si="3016">ROUND(K424/$C424,4)</f>
        <v>0</v>
      </c>
      <c r="L423" s="131">
        <f t="shared" ref="L423" si="3017">ROUND(L424/$C424,4)</f>
        <v>0</v>
      </c>
      <c r="M423" s="131">
        <f t="shared" ref="M423" si="3018">ROUND(M424/$C424,4)</f>
        <v>0</v>
      </c>
      <c r="N423" s="131">
        <f t="shared" ref="N423" si="3019">ROUND(N424/$C424,4)</f>
        <v>0</v>
      </c>
      <c r="O423" s="131">
        <f t="shared" ref="O423" si="3020">ROUND(O424/$C424,4)</f>
        <v>0</v>
      </c>
      <c r="P423" s="131">
        <f t="shared" ref="P423" si="3021">ROUND(P424/$C424,4)</f>
        <v>0</v>
      </c>
      <c r="Q423" s="131">
        <f t="shared" ref="Q423" si="3022">ROUND(Q424/$C424,4)</f>
        <v>0</v>
      </c>
      <c r="R423" s="131">
        <f t="shared" ref="R423" si="3023">ROUND(R424/$C424,4)</f>
        <v>0</v>
      </c>
      <c r="S423" s="131">
        <f t="shared" ref="S423" si="3024">ROUND(S424/$C424,4)</f>
        <v>0</v>
      </c>
      <c r="T423" s="131">
        <f t="shared" ref="T423" si="3025">ROUND(T424/$C424,4)</f>
        <v>0</v>
      </c>
      <c r="U423" s="131">
        <f t="shared" ref="U423" si="3026">ROUND(U424/$C424,4)</f>
        <v>1</v>
      </c>
    </row>
    <row r="424" spans="1:21" s="90" customFormat="1" x14ac:dyDescent="0.2">
      <c r="A424" s="225"/>
      <c r="B424" s="226"/>
      <c r="C424" s="132">
        <f>VLOOKUP($A423,'Orçamento Sintético'!$A:$H,8,0)</f>
        <v>24000</v>
      </c>
      <c r="D424" s="133">
        <f>D426</f>
        <v>0</v>
      </c>
      <c r="E424" s="133">
        <f t="shared" ref="E424:U424" si="3027">E426</f>
        <v>0</v>
      </c>
      <c r="F424" s="133">
        <f t="shared" si="3027"/>
        <v>0</v>
      </c>
      <c r="G424" s="133">
        <f t="shared" si="3027"/>
        <v>0</v>
      </c>
      <c r="H424" s="133">
        <f t="shared" si="3027"/>
        <v>0</v>
      </c>
      <c r="I424" s="133">
        <f t="shared" si="3027"/>
        <v>0</v>
      </c>
      <c r="J424" s="133">
        <f t="shared" si="3027"/>
        <v>0</v>
      </c>
      <c r="K424" s="133">
        <f t="shared" si="3027"/>
        <v>0</v>
      </c>
      <c r="L424" s="133">
        <f t="shared" si="3027"/>
        <v>0</v>
      </c>
      <c r="M424" s="133">
        <f t="shared" si="3027"/>
        <v>0</v>
      </c>
      <c r="N424" s="133">
        <f t="shared" si="3027"/>
        <v>0</v>
      </c>
      <c r="O424" s="133">
        <f t="shared" si="3027"/>
        <v>0</v>
      </c>
      <c r="P424" s="133">
        <f t="shared" si="3027"/>
        <v>0</v>
      </c>
      <c r="Q424" s="133">
        <f t="shared" si="3027"/>
        <v>0</v>
      </c>
      <c r="R424" s="133">
        <f t="shared" si="3027"/>
        <v>0</v>
      </c>
      <c r="S424" s="133">
        <f t="shared" si="3027"/>
        <v>0</v>
      </c>
      <c r="T424" s="133">
        <f t="shared" si="3027"/>
        <v>0</v>
      </c>
      <c r="U424" s="133">
        <f t="shared" si="3027"/>
        <v>24000</v>
      </c>
    </row>
    <row r="425" spans="1:21" x14ac:dyDescent="0.2">
      <c r="A425" s="224" t="s">
        <v>599</v>
      </c>
      <c r="B425" s="222" t="str">
        <f>VLOOKUP($A425,'Orçamento Sintético'!$A:$H,4,0)</f>
        <v>Obra de arte para edifícios públicos e placa de endereçamento</v>
      </c>
      <c r="C425" s="126">
        <f>ROUND(C426/$U$1572,4)</f>
        <v>1.9E-3</v>
      </c>
      <c r="D425" s="126"/>
      <c r="E425" s="126"/>
      <c r="F425" s="126"/>
      <c r="G425" s="126"/>
      <c r="H425" s="126"/>
      <c r="I425" s="126"/>
      <c r="J425" s="126"/>
      <c r="K425" s="126"/>
      <c r="L425" s="126"/>
      <c r="M425" s="126"/>
      <c r="N425" s="126"/>
      <c r="O425" s="126"/>
      <c r="P425" s="126"/>
      <c r="Q425" s="126"/>
      <c r="R425" s="126"/>
      <c r="S425" s="126"/>
      <c r="T425" s="126"/>
      <c r="U425" s="126">
        <f t="shared" ref="U425" si="3028">ROUND(U426/$C426,4)</f>
        <v>1</v>
      </c>
    </row>
    <row r="426" spans="1:21" s="90" customFormat="1" x14ac:dyDescent="0.2">
      <c r="A426" s="224"/>
      <c r="B426" s="223"/>
      <c r="C426" s="127">
        <f>VLOOKUP($A425,'Orçamento Sintético'!$A:$H,8,0)</f>
        <v>24000</v>
      </c>
      <c r="D426" s="127">
        <f>ROUND($C426*D425,2)</f>
        <v>0</v>
      </c>
      <c r="E426" s="127">
        <f>ROUND($C426*E425,2)</f>
        <v>0</v>
      </c>
      <c r="F426" s="127">
        <f>ROUND($C426*F425,2)</f>
        <v>0</v>
      </c>
      <c r="G426" s="127">
        <f t="shared" ref="G426" si="3029">ROUND($C426*G425,2)</f>
        <v>0</v>
      </c>
      <c r="H426" s="127">
        <f t="shared" ref="H426" si="3030">ROUND($C426*H425,2)</f>
        <v>0</v>
      </c>
      <c r="I426" s="127">
        <f t="shared" ref="I426" si="3031">ROUND($C426*I425,2)</f>
        <v>0</v>
      </c>
      <c r="J426" s="127">
        <f t="shared" ref="J426" si="3032">ROUND($C426*J425,2)</f>
        <v>0</v>
      </c>
      <c r="K426" s="127">
        <f t="shared" ref="K426" si="3033">ROUND($C426*K425,2)</f>
        <v>0</v>
      </c>
      <c r="L426" s="127">
        <f t="shared" ref="L426" si="3034">ROUND($C426*L425,2)</f>
        <v>0</v>
      </c>
      <c r="M426" s="127">
        <f t="shared" ref="M426" si="3035">ROUND($C426*M425,2)</f>
        <v>0</v>
      </c>
      <c r="N426" s="127">
        <f t="shared" ref="N426" si="3036">ROUND($C426*N425,2)</f>
        <v>0</v>
      </c>
      <c r="O426" s="127">
        <f t="shared" ref="O426" si="3037">ROUND($C426*O425,2)</f>
        <v>0</v>
      </c>
      <c r="P426" s="127">
        <f t="shared" ref="P426" si="3038">ROUND($C426*P425,2)</f>
        <v>0</v>
      </c>
      <c r="Q426" s="127">
        <f t="shared" ref="Q426" si="3039">ROUND($C426*Q425,2)</f>
        <v>0</v>
      </c>
      <c r="R426" s="127">
        <f t="shared" ref="R426" si="3040">ROUND($C426*R425,2)</f>
        <v>0</v>
      </c>
      <c r="S426" s="127">
        <f t="shared" ref="S426" si="3041">ROUND($C426*S425,2)</f>
        <v>0</v>
      </c>
      <c r="T426" s="127">
        <f t="shared" ref="T426" si="3042">ROUND($C426*T425,2)</f>
        <v>0</v>
      </c>
      <c r="U426" s="127">
        <f>$C426-SUM(D426:T426)</f>
        <v>24000</v>
      </c>
    </row>
    <row r="427" spans="1:21" x14ac:dyDescent="0.2">
      <c r="A427" s="229" t="s">
        <v>602</v>
      </c>
      <c r="B427" s="227" t="str">
        <f>VLOOKUP($A427,'Orçamento Sintético'!$A:$H,4,0)</f>
        <v>PAISAGISMO</v>
      </c>
      <c r="C427" s="128">
        <f>ROUND(C428/$U$1572,4)</f>
        <v>1.9699999999999999E-2</v>
      </c>
      <c r="D427" s="128">
        <f>ROUND(D428/$C428,4)</f>
        <v>0</v>
      </c>
      <c r="E427" s="128">
        <f t="shared" ref="E427:U427" si="3043">ROUND(E428/$C428,4)</f>
        <v>0</v>
      </c>
      <c r="F427" s="128">
        <f t="shared" si="3043"/>
        <v>0.15359999999999999</v>
      </c>
      <c r="G427" s="128">
        <f t="shared" si="3043"/>
        <v>0.15359999999999999</v>
      </c>
      <c r="H427" s="128">
        <f t="shared" si="3043"/>
        <v>0.20480000000000001</v>
      </c>
      <c r="I427" s="128">
        <f t="shared" si="3043"/>
        <v>0.1027</v>
      </c>
      <c r="J427" s="128">
        <f t="shared" si="3043"/>
        <v>1.7100000000000001E-2</v>
      </c>
      <c r="K427" s="128">
        <f t="shared" si="3043"/>
        <v>0</v>
      </c>
      <c r="L427" s="128">
        <f t="shared" si="3043"/>
        <v>0</v>
      </c>
      <c r="M427" s="128">
        <f t="shared" si="3043"/>
        <v>0</v>
      </c>
      <c r="N427" s="128">
        <f t="shared" si="3043"/>
        <v>0</v>
      </c>
      <c r="O427" s="128">
        <f t="shared" si="3043"/>
        <v>0</v>
      </c>
      <c r="P427" s="128">
        <f t="shared" si="3043"/>
        <v>0</v>
      </c>
      <c r="Q427" s="128">
        <f t="shared" si="3043"/>
        <v>0</v>
      </c>
      <c r="R427" s="128">
        <f t="shared" si="3043"/>
        <v>0</v>
      </c>
      <c r="S427" s="128">
        <f t="shared" si="3043"/>
        <v>0.1198</v>
      </c>
      <c r="T427" s="128">
        <f t="shared" si="3043"/>
        <v>0.14779999999999999</v>
      </c>
      <c r="U427" s="128">
        <f t="shared" si="3043"/>
        <v>0.10059999999999999</v>
      </c>
    </row>
    <row r="428" spans="1:21" s="90" customFormat="1" x14ac:dyDescent="0.2">
      <c r="A428" s="229"/>
      <c r="B428" s="228"/>
      <c r="C428" s="129">
        <f>VLOOKUP($A427,'Orçamento Sintético'!$A:$H,8,0)</f>
        <v>246634.10000000003</v>
      </c>
      <c r="D428" s="129">
        <f>D430+D440+D444</f>
        <v>0</v>
      </c>
      <c r="E428" s="129">
        <f t="shared" ref="E428:U428" si="3044">E430+E440+E444</f>
        <v>0</v>
      </c>
      <c r="F428" s="129">
        <f t="shared" si="3044"/>
        <v>37880.5</v>
      </c>
      <c r="G428" s="129">
        <f t="shared" si="3044"/>
        <v>37880.5</v>
      </c>
      <c r="H428" s="129">
        <f t="shared" si="3044"/>
        <v>50507.33</v>
      </c>
      <c r="I428" s="129">
        <f t="shared" si="3044"/>
        <v>25325.66</v>
      </c>
      <c r="J428" s="129">
        <f t="shared" si="3044"/>
        <v>4220.9399999999996</v>
      </c>
      <c r="K428" s="129">
        <f t="shared" si="3044"/>
        <v>0</v>
      </c>
      <c r="L428" s="129">
        <f t="shared" si="3044"/>
        <v>0</v>
      </c>
      <c r="M428" s="129">
        <f t="shared" si="3044"/>
        <v>0</v>
      </c>
      <c r="N428" s="129">
        <f t="shared" si="3044"/>
        <v>0</v>
      </c>
      <c r="O428" s="129">
        <f t="shared" si="3044"/>
        <v>0</v>
      </c>
      <c r="P428" s="129">
        <f t="shared" si="3044"/>
        <v>0</v>
      </c>
      <c r="Q428" s="129">
        <f t="shared" si="3044"/>
        <v>0</v>
      </c>
      <c r="R428" s="129">
        <f t="shared" si="3044"/>
        <v>0</v>
      </c>
      <c r="S428" s="129">
        <f t="shared" si="3044"/>
        <v>29546.61</v>
      </c>
      <c r="T428" s="129">
        <f t="shared" si="3044"/>
        <v>36450.54</v>
      </c>
      <c r="U428" s="129">
        <f t="shared" si="3044"/>
        <v>24822.020000000011</v>
      </c>
    </row>
    <row r="429" spans="1:21" x14ac:dyDescent="0.2">
      <c r="A429" s="225" t="s">
        <v>604</v>
      </c>
      <c r="B429" s="226" t="str">
        <f>VLOOKUP($A429,'Orçamento Sintético'!$A:$H,4,0)</f>
        <v>Equipamentos e Acessórios</v>
      </c>
      <c r="C429" s="130">
        <f>ROUND(C430/$U$1572,4)</f>
        <v>1.21E-2</v>
      </c>
      <c r="D429" s="131">
        <f t="shared" ref="D429" si="3045">ROUND(D430/$C430,4)</f>
        <v>0</v>
      </c>
      <c r="E429" s="131">
        <f t="shared" ref="E429" si="3046">ROUND(E430/$C430,4)</f>
        <v>0</v>
      </c>
      <c r="F429" s="131">
        <f t="shared" ref="F429" si="3047">ROUND(F430/$C430,4)</f>
        <v>0.25069999999999998</v>
      </c>
      <c r="G429" s="131">
        <f t="shared" ref="G429" si="3048">ROUND(G430/$C430,4)</f>
        <v>0.25069999999999998</v>
      </c>
      <c r="H429" s="131">
        <f t="shared" ref="H429" si="3049">ROUND(H430/$C430,4)</f>
        <v>0.33429999999999999</v>
      </c>
      <c r="I429" s="131">
        <f t="shared" ref="I429" si="3050">ROUND(I430/$C430,4)</f>
        <v>0</v>
      </c>
      <c r="J429" s="131">
        <f t="shared" ref="J429" si="3051">ROUND(J430/$C430,4)</f>
        <v>0</v>
      </c>
      <c r="K429" s="131">
        <f t="shared" ref="K429" si="3052">ROUND(K430/$C430,4)</f>
        <v>0</v>
      </c>
      <c r="L429" s="131">
        <f t="shared" ref="L429" si="3053">ROUND(L430/$C430,4)</f>
        <v>0</v>
      </c>
      <c r="M429" s="131">
        <f t="shared" ref="M429" si="3054">ROUND(M430/$C430,4)</f>
        <v>0</v>
      </c>
      <c r="N429" s="131">
        <f t="shared" ref="N429" si="3055">ROUND(N430/$C430,4)</f>
        <v>0</v>
      </c>
      <c r="O429" s="131">
        <f t="shared" ref="O429" si="3056">ROUND(O430/$C430,4)</f>
        <v>0</v>
      </c>
      <c r="P429" s="131">
        <f t="shared" ref="P429" si="3057">ROUND(P430/$C430,4)</f>
        <v>0</v>
      </c>
      <c r="Q429" s="131">
        <f t="shared" ref="Q429" si="3058">ROUND(Q430/$C430,4)</f>
        <v>0</v>
      </c>
      <c r="R429" s="131">
        <f t="shared" ref="R429" si="3059">ROUND(R430/$C430,4)</f>
        <v>0</v>
      </c>
      <c r="S429" s="131">
        <f t="shared" ref="S429" si="3060">ROUND(S430/$C430,4)</f>
        <v>0</v>
      </c>
      <c r="T429" s="131">
        <f t="shared" ref="T429" si="3061">ROUND(T430/$C430,4)</f>
        <v>0</v>
      </c>
      <c r="U429" s="131">
        <f t="shared" ref="U429" si="3062">ROUND(U430/$C430,4)</f>
        <v>0.1643</v>
      </c>
    </row>
    <row r="430" spans="1:21" s="90" customFormat="1" x14ac:dyDescent="0.2">
      <c r="A430" s="225"/>
      <c r="B430" s="226"/>
      <c r="C430" s="132">
        <f>VLOOKUP($A429,'Orçamento Sintético'!$A:$H,8,0)</f>
        <v>151090.34000000003</v>
      </c>
      <c r="D430" s="133">
        <f>D432+D434+D436+D438</f>
        <v>0</v>
      </c>
      <c r="E430" s="133">
        <f t="shared" ref="E430:U430" si="3063">E432+E434+E436+E438</f>
        <v>0</v>
      </c>
      <c r="F430" s="133">
        <f t="shared" si="3063"/>
        <v>37880.5</v>
      </c>
      <c r="G430" s="133">
        <f t="shared" si="3063"/>
        <v>37880.5</v>
      </c>
      <c r="H430" s="133">
        <f t="shared" si="3063"/>
        <v>50507.33</v>
      </c>
      <c r="I430" s="133">
        <f t="shared" si="3063"/>
        <v>0</v>
      </c>
      <c r="J430" s="133">
        <f t="shared" si="3063"/>
        <v>0</v>
      </c>
      <c r="K430" s="133">
        <f t="shared" si="3063"/>
        <v>0</v>
      </c>
      <c r="L430" s="133">
        <f t="shared" si="3063"/>
        <v>0</v>
      </c>
      <c r="M430" s="133">
        <f t="shared" si="3063"/>
        <v>0</v>
      </c>
      <c r="N430" s="133">
        <f t="shared" si="3063"/>
        <v>0</v>
      </c>
      <c r="O430" s="133">
        <f t="shared" si="3063"/>
        <v>0</v>
      </c>
      <c r="P430" s="133">
        <f t="shared" si="3063"/>
        <v>0</v>
      </c>
      <c r="Q430" s="133">
        <f t="shared" si="3063"/>
        <v>0</v>
      </c>
      <c r="R430" s="133">
        <f t="shared" si="3063"/>
        <v>0</v>
      </c>
      <c r="S430" s="133">
        <f t="shared" si="3063"/>
        <v>0</v>
      </c>
      <c r="T430" s="133">
        <f t="shared" si="3063"/>
        <v>0</v>
      </c>
      <c r="U430" s="133">
        <f t="shared" si="3063"/>
        <v>24822.010000000002</v>
      </c>
    </row>
    <row r="431" spans="1:21" x14ac:dyDescent="0.2">
      <c r="A431" s="224" t="s">
        <v>605</v>
      </c>
      <c r="B431" s="222" t="str">
        <f>VLOOKUP($A431,'Orçamento Sintético'!$A:$H,4,0)</f>
        <v>Copia da ORSE (3783) - Gradil metálico, linha Artis, código 455.4001, fab. Metalgrade</v>
      </c>
      <c r="C431" s="126">
        <f>ROUND(C432/$U$1572,4)</f>
        <v>1.01E-2</v>
      </c>
      <c r="D431" s="126"/>
      <c r="E431" s="126"/>
      <c r="F431" s="126">
        <v>0.3</v>
      </c>
      <c r="G431" s="126">
        <v>0.3</v>
      </c>
      <c r="H431" s="126">
        <v>0.4</v>
      </c>
      <c r="I431" s="126"/>
      <c r="J431" s="126"/>
      <c r="K431" s="126"/>
      <c r="L431" s="126"/>
      <c r="M431" s="126"/>
      <c r="N431" s="126"/>
      <c r="O431" s="126"/>
      <c r="P431" s="126"/>
      <c r="Q431" s="126"/>
      <c r="R431" s="126"/>
      <c r="S431" s="126"/>
      <c r="T431" s="126"/>
      <c r="U431" s="126">
        <f t="shared" ref="U431" si="3064">ROUND(U432/$C432,4)</f>
        <v>0</v>
      </c>
    </row>
    <row r="432" spans="1:21" s="90" customFormat="1" x14ac:dyDescent="0.2">
      <c r="A432" s="224"/>
      <c r="B432" s="223"/>
      <c r="C432" s="127">
        <f>VLOOKUP($A431,'Orçamento Sintético'!$A:$H,8,0)</f>
        <v>126268.32</v>
      </c>
      <c r="D432" s="127">
        <f>ROUND($C432*D431,2)</f>
        <v>0</v>
      </c>
      <c r="E432" s="127">
        <f>ROUND($C432*E431,2)</f>
        <v>0</v>
      </c>
      <c r="F432" s="127">
        <f>ROUND($C432*F431,2)</f>
        <v>37880.5</v>
      </c>
      <c r="G432" s="127">
        <f t="shared" ref="G432" si="3065">ROUND($C432*G431,2)</f>
        <v>37880.5</v>
      </c>
      <c r="H432" s="127">
        <f t="shared" ref="H432" si="3066">ROUND($C432*H431,2)</f>
        <v>50507.33</v>
      </c>
      <c r="I432" s="127">
        <f t="shared" ref="I432" si="3067">ROUND($C432*I431,2)</f>
        <v>0</v>
      </c>
      <c r="J432" s="127">
        <f t="shared" ref="J432" si="3068">ROUND($C432*J431,2)</f>
        <v>0</v>
      </c>
      <c r="K432" s="127">
        <f t="shared" ref="K432" si="3069">ROUND($C432*K431,2)</f>
        <v>0</v>
      </c>
      <c r="L432" s="127">
        <f t="shared" ref="L432" si="3070">ROUND($C432*L431,2)</f>
        <v>0</v>
      </c>
      <c r="M432" s="127">
        <f t="shared" ref="M432" si="3071">ROUND($C432*M431,2)</f>
        <v>0</v>
      </c>
      <c r="N432" s="127">
        <f t="shared" ref="N432" si="3072">ROUND($C432*N431,2)</f>
        <v>0</v>
      </c>
      <c r="O432" s="127">
        <f t="shared" ref="O432" si="3073">ROUND($C432*O431,2)</f>
        <v>0</v>
      </c>
      <c r="P432" s="127">
        <f t="shared" ref="P432" si="3074">ROUND($C432*P431,2)</f>
        <v>0</v>
      </c>
      <c r="Q432" s="127">
        <f t="shared" ref="Q432" si="3075">ROUND($C432*Q431,2)</f>
        <v>0</v>
      </c>
      <c r="R432" s="127">
        <f t="shared" ref="R432" si="3076">ROUND($C432*R431,2)</f>
        <v>0</v>
      </c>
      <c r="S432" s="127">
        <f t="shared" ref="S432" si="3077">ROUND($C432*S431,2)</f>
        <v>0</v>
      </c>
      <c r="T432" s="127">
        <f t="shared" ref="T432" si="3078">ROUND($C432*T431,2)</f>
        <v>0</v>
      </c>
      <c r="U432" s="127">
        <f>$C432-SUM(D432:T432)</f>
        <v>-9.9999999947613105E-3</v>
      </c>
    </row>
    <row r="433" spans="1:21" x14ac:dyDescent="0.2">
      <c r="A433" s="224" t="s">
        <v>608</v>
      </c>
      <c r="B433" s="222" t="str">
        <f>VLOOKUP($A433,'Orçamento Sintético'!$A:$H,4,0)</f>
        <v>Bicicletario tipo R para parafusar, inclusive buchas e parafusos de fixação, acabamento em pintura eletrostática na cor grafite, acabamento fosco. Referência marca Altmayer, modelo R - AL56</v>
      </c>
      <c r="C433" s="126">
        <f>ROUND(C434/$U$1572,4)</f>
        <v>2.0000000000000001E-4</v>
      </c>
      <c r="D433" s="126"/>
      <c r="E433" s="126"/>
      <c r="F433" s="126"/>
      <c r="G433" s="126"/>
      <c r="H433" s="126"/>
      <c r="I433" s="126"/>
      <c r="J433" s="126"/>
      <c r="K433" s="126"/>
      <c r="L433" s="126"/>
      <c r="M433" s="126"/>
      <c r="N433" s="126"/>
      <c r="O433" s="126"/>
      <c r="P433" s="126"/>
      <c r="Q433" s="126"/>
      <c r="R433" s="126"/>
      <c r="S433" s="126"/>
      <c r="T433" s="126"/>
      <c r="U433" s="126">
        <f t="shared" ref="U433" si="3079">ROUND(U434/$C434,4)</f>
        <v>1</v>
      </c>
    </row>
    <row r="434" spans="1:21" s="90" customFormat="1" x14ac:dyDescent="0.2">
      <c r="A434" s="224"/>
      <c r="B434" s="223"/>
      <c r="C434" s="127">
        <f>VLOOKUP($A433,'Orçamento Sintético'!$A:$H,8,0)</f>
        <v>2425.2800000000002</v>
      </c>
      <c r="D434" s="127">
        <f>ROUND($C434*D433,2)</f>
        <v>0</v>
      </c>
      <c r="E434" s="127">
        <f>ROUND($C434*E433,2)</f>
        <v>0</v>
      </c>
      <c r="F434" s="127">
        <f>ROUND($C434*F433,2)</f>
        <v>0</v>
      </c>
      <c r="G434" s="127">
        <f t="shared" ref="G434" si="3080">ROUND($C434*G433,2)</f>
        <v>0</v>
      </c>
      <c r="H434" s="127">
        <f t="shared" ref="H434" si="3081">ROUND($C434*H433,2)</f>
        <v>0</v>
      </c>
      <c r="I434" s="127">
        <f t="shared" ref="I434" si="3082">ROUND($C434*I433,2)</f>
        <v>0</v>
      </c>
      <c r="J434" s="127">
        <f t="shared" ref="J434" si="3083">ROUND($C434*J433,2)</f>
        <v>0</v>
      </c>
      <c r="K434" s="127">
        <f t="shared" ref="K434" si="3084">ROUND($C434*K433,2)</f>
        <v>0</v>
      </c>
      <c r="L434" s="127">
        <f t="shared" ref="L434" si="3085">ROUND($C434*L433,2)</f>
        <v>0</v>
      </c>
      <c r="M434" s="127">
        <f t="shared" ref="M434" si="3086">ROUND($C434*M433,2)</f>
        <v>0</v>
      </c>
      <c r="N434" s="127">
        <f t="shared" ref="N434" si="3087">ROUND($C434*N433,2)</f>
        <v>0</v>
      </c>
      <c r="O434" s="127">
        <f t="shared" ref="O434" si="3088">ROUND($C434*O433,2)</f>
        <v>0</v>
      </c>
      <c r="P434" s="127">
        <f t="shared" ref="P434" si="3089">ROUND($C434*P433,2)</f>
        <v>0</v>
      </c>
      <c r="Q434" s="127">
        <f t="shared" ref="Q434" si="3090">ROUND($C434*Q433,2)</f>
        <v>0</v>
      </c>
      <c r="R434" s="127">
        <f t="shared" ref="R434" si="3091">ROUND($C434*R433,2)</f>
        <v>0</v>
      </c>
      <c r="S434" s="127">
        <f t="shared" ref="S434" si="3092">ROUND($C434*S433,2)</f>
        <v>0</v>
      </c>
      <c r="T434" s="127">
        <f t="shared" ref="T434" si="3093">ROUND($C434*T433,2)</f>
        <v>0</v>
      </c>
      <c r="U434" s="127">
        <f>$C434-SUM(D434:T434)</f>
        <v>2425.2800000000002</v>
      </c>
    </row>
    <row r="435" spans="1:21" x14ac:dyDescent="0.2">
      <c r="A435" s="224" t="s">
        <v>611</v>
      </c>
      <c r="B435" s="222" t="str">
        <f>VLOOKUP($A435,'Orçamento Sintético'!$A:$H,4,0)</f>
        <v>Conjunto de mastros metálicos em tubo de ferro galvanizado, h=7m, em segmentos de seção variável (4", 3", e 2 1/2"), com anilhas</v>
      </c>
      <c r="C435" s="126">
        <f>ROUND(C436/$U$1572,4)</f>
        <v>5.0000000000000001E-4</v>
      </c>
      <c r="D435" s="126"/>
      <c r="E435" s="126"/>
      <c r="F435" s="126"/>
      <c r="G435" s="126"/>
      <c r="H435" s="126"/>
      <c r="I435" s="126"/>
      <c r="J435" s="126"/>
      <c r="K435" s="126"/>
      <c r="L435" s="126"/>
      <c r="M435" s="126"/>
      <c r="N435" s="126"/>
      <c r="O435" s="126"/>
      <c r="P435" s="126"/>
      <c r="Q435" s="126"/>
      <c r="R435" s="126"/>
      <c r="S435" s="126"/>
      <c r="T435" s="126"/>
      <c r="U435" s="126">
        <f t="shared" ref="U435" si="3094">ROUND(U436/$C436,4)</f>
        <v>1</v>
      </c>
    </row>
    <row r="436" spans="1:21" s="90" customFormat="1" x14ac:dyDescent="0.2">
      <c r="A436" s="224"/>
      <c r="B436" s="223"/>
      <c r="C436" s="127">
        <f>VLOOKUP($A435,'Orçamento Sintético'!$A:$H,8,0)</f>
        <v>5888.14</v>
      </c>
      <c r="D436" s="127">
        <f>ROUND($C436*D435,2)</f>
        <v>0</v>
      </c>
      <c r="E436" s="127">
        <f>ROUND($C436*E435,2)</f>
        <v>0</v>
      </c>
      <c r="F436" s="127">
        <f>ROUND($C436*F435,2)</f>
        <v>0</v>
      </c>
      <c r="G436" s="127">
        <f t="shared" ref="G436" si="3095">ROUND($C436*G435,2)</f>
        <v>0</v>
      </c>
      <c r="H436" s="127">
        <f t="shared" ref="H436" si="3096">ROUND($C436*H435,2)</f>
        <v>0</v>
      </c>
      <c r="I436" s="127">
        <f t="shared" ref="I436" si="3097">ROUND($C436*I435,2)</f>
        <v>0</v>
      </c>
      <c r="J436" s="127">
        <f t="shared" ref="J436" si="3098">ROUND($C436*J435,2)</f>
        <v>0</v>
      </c>
      <c r="K436" s="127">
        <f t="shared" ref="K436" si="3099">ROUND($C436*K435,2)</f>
        <v>0</v>
      </c>
      <c r="L436" s="127">
        <f t="shared" ref="L436" si="3100">ROUND($C436*L435,2)</f>
        <v>0</v>
      </c>
      <c r="M436" s="127">
        <f t="shared" ref="M436" si="3101">ROUND($C436*M435,2)</f>
        <v>0</v>
      </c>
      <c r="N436" s="127">
        <f t="shared" ref="N436" si="3102">ROUND($C436*N435,2)</f>
        <v>0</v>
      </c>
      <c r="O436" s="127">
        <f t="shared" ref="O436" si="3103">ROUND($C436*O435,2)</f>
        <v>0</v>
      </c>
      <c r="P436" s="127">
        <f t="shared" ref="P436" si="3104">ROUND($C436*P435,2)</f>
        <v>0</v>
      </c>
      <c r="Q436" s="127">
        <f t="shared" ref="Q436" si="3105">ROUND($C436*Q435,2)</f>
        <v>0</v>
      </c>
      <c r="R436" s="127">
        <f t="shared" ref="R436" si="3106">ROUND($C436*R435,2)</f>
        <v>0</v>
      </c>
      <c r="S436" s="127">
        <f t="shared" ref="S436" si="3107">ROUND($C436*S435,2)</f>
        <v>0</v>
      </c>
      <c r="T436" s="127">
        <f t="shared" ref="T436" si="3108">ROUND($C436*T435,2)</f>
        <v>0</v>
      </c>
      <c r="U436" s="127">
        <f>$C436-SUM(D436:T436)</f>
        <v>5888.14</v>
      </c>
    </row>
    <row r="437" spans="1:21" x14ac:dyDescent="0.2">
      <c r="A437" s="224" t="s">
        <v>615</v>
      </c>
      <c r="B437" s="222" t="str">
        <f>VLOOKUP($A437,'Orçamento Sintético'!$A:$H,4,0)</f>
        <v>Cancela automática com braço articulado, vão de abertura de 2,80 m, motor monofásico ventilado 1/2CV, 220V, 60 Hz, inclusive execução de base em concreto para instalação</v>
      </c>
      <c r="C437" s="126">
        <f>ROUND(C438/$U$1572,4)</f>
        <v>1.2999999999999999E-3</v>
      </c>
      <c r="D437" s="126"/>
      <c r="E437" s="126"/>
      <c r="F437" s="126"/>
      <c r="G437" s="126"/>
      <c r="H437" s="126"/>
      <c r="I437" s="126"/>
      <c r="J437" s="126"/>
      <c r="K437" s="126"/>
      <c r="L437" s="126"/>
      <c r="M437" s="126"/>
      <c r="N437" s="126"/>
      <c r="O437" s="126"/>
      <c r="P437" s="126"/>
      <c r="Q437" s="126"/>
      <c r="R437" s="126"/>
      <c r="S437" s="126"/>
      <c r="T437" s="126"/>
      <c r="U437" s="126">
        <f t="shared" ref="U437" si="3109">ROUND(U438/$C438,4)</f>
        <v>1</v>
      </c>
    </row>
    <row r="438" spans="1:21" s="90" customFormat="1" x14ac:dyDescent="0.2">
      <c r="A438" s="224"/>
      <c r="B438" s="223"/>
      <c r="C438" s="127">
        <f>VLOOKUP($A437,'Orçamento Sintético'!$A:$H,8,0)</f>
        <v>16508.599999999999</v>
      </c>
      <c r="D438" s="127">
        <f>ROUND($C438*D437,2)</f>
        <v>0</v>
      </c>
      <c r="E438" s="127">
        <f>ROUND($C438*E437,2)</f>
        <v>0</v>
      </c>
      <c r="F438" s="127">
        <f>ROUND($C438*F437,2)</f>
        <v>0</v>
      </c>
      <c r="G438" s="127">
        <f t="shared" ref="G438" si="3110">ROUND($C438*G437,2)</f>
        <v>0</v>
      </c>
      <c r="H438" s="127">
        <f t="shared" ref="H438" si="3111">ROUND($C438*H437,2)</f>
        <v>0</v>
      </c>
      <c r="I438" s="127">
        <f t="shared" ref="I438" si="3112">ROUND($C438*I437,2)</f>
        <v>0</v>
      </c>
      <c r="J438" s="127">
        <f t="shared" ref="J438" si="3113">ROUND($C438*J437,2)</f>
        <v>0</v>
      </c>
      <c r="K438" s="127">
        <f t="shared" ref="K438" si="3114">ROUND($C438*K437,2)</f>
        <v>0</v>
      </c>
      <c r="L438" s="127">
        <f t="shared" ref="L438" si="3115">ROUND($C438*L437,2)</f>
        <v>0</v>
      </c>
      <c r="M438" s="127">
        <f t="shared" ref="M438" si="3116">ROUND($C438*M437,2)</f>
        <v>0</v>
      </c>
      <c r="N438" s="127">
        <f t="shared" ref="N438" si="3117">ROUND($C438*N437,2)</f>
        <v>0</v>
      </c>
      <c r="O438" s="127">
        <f t="shared" ref="O438" si="3118">ROUND($C438*O437,2)</f>
        <v>0</v>
      </c>
      <c r="P438" s="127">
        <f t="shared" ref="P438" si="3119">ROUND($C438*P437,2)</f>
        <v>0</v>
      </c>
      <c r="Q438" s="127">
        <f t="shared" ref="Q438" si="3120">ROUND($C438*Q437,2)</f>
        <v>0</v>
      </c>
      <c r="R438" s="127">
        <f t="shared" ref="R438" si="3121">ROUND($C438*R437,2)</f>
        <v>0</v>
      </c>
      <c r="S438" s="127">
        <f t="shared" ref="S438" si="3122">ROUND($C438*S437,2)</f>
        <v>0</v>
      </c>
      <c r="T438" s="127">
        <f t="shared" ref="T438" si="3123">ROUND($C438*T437,2)</f>
        <v>0</v>
      </c>
      <c r="U438" s="127">
        <f>$C438-SUM(D438:T438)</f>
        <v>16508.599999999999</v>
      </c>
    </row>
    <row r="439" spans="1:21" x14ac:dyDescent="0.2">
      <c r="A439" s="225" t="s">
        <v>618</v>
      </c>
      <c r="B439" s="226" t="str">
        <f>VLOOKUP($A439,'Orçamento Sintético'!$A:$H,4,0)</f>
        <v>Vegetação</v>
      </c>
      <c r="C439" s="130">
        <f>ROUND(C440/$U$1572,4)</f>
        <v>8.9999999999999998E-4</v>
      </c>
      <c r="D439" s="131">
        <f t="shared" ref="D439" si="3124">ROUND(D440/$C440,4)</f>
        <v>0</v>
      </c>
      <c r="E439" s="131">
        <f t="shared" ref="E439" si="3125">ROUND(E440/$C440,4)</f>
        <v>0</v>
      </c>
      <c r="F439" s="131">
        <f t="shared" ref="F439" si="3126">ROUND(F440/$C440,4)</f>
        <v>0</v>
      </c>
      <c r="G439" s="131">
        <f t="shared" ref="G439" si="3127">ROUND(G440/$C440,4)</f>
        <v>0</v>
      </c>
      <c r="H439" s="131">
        <f t="shared" ref="H439" si="3128">ROUND(H440/$C440,4)</f>
        <v>0</v>
      </c>
      <c r="I439" s="131">
        <f t="shared" ref="I439" si="3129">ROUND(I440/$C440,4)</f>
        <v>0</v>
      </c>
      <c r="J439" s="131">
        <f t="shared" ref="J439" si="3130">ROUND(J440/$C440,4)</f>
        <v>0</v>
      </c>
      <c r="K439" s="131">
        <f t="shared" ref="K439" si="3131">ROUND(K440/$C440,4)</f>
        <v>0</v>
      </c>
      <c r="L439" s="131">
        <f t="shared" ref="L439" si="3132">ROUND(L440/$C440,4)</f>
        <v>0</v>
      </c>
      <c r="M439" s="131">
        <f t="shared" ref="M439" si="3133">ROUND(M440/$C440,4)</f>
        <v>0</v>
      </c>
      <c r="N439" s="131">
        <f t="shared" ref="N439" si="3134">ROUND(N440/$C440,4)</f>
        <v>0</v>
      </c>
      <c r="O439" s="131">
        <f t="shared" ref="O439" si="3135">ROUND(O440/$C440,4)</f>
        <v>0</v>
      </c>
      <c r="P439" s="131">
        <f t="shared" ref="P439" si="3136">ROUND(P440/$C440,4)</f>
        <v>0</v>
      </c>
      <c r="Q439" s="131">
        <f t="shared" ref="Q439" si="3137">ROUND(Q440/$C440,4)</f>
        <v>0</v>
      </c>
      <c r="R439" s="131">
        <f t="shared" ref="R439" si="3138">ROUND(R440/$C440,4)</f>
        <v>0</v>
      </c>
      <c r="S439" s="131">
        <f t="shared" ref="S439" si="3139">ROUND(S440/$C440,4)</f>
        <v>0</v>
      </c>
      <c r="T439" s="131">
        <f t="shared" ref="T439" si="3140">ROUND(T440/$C440,4)</f>
        <v>1</v>
      </c>
      <c r="U439" s="131">
        <f t="shared" ref="U439" si="3141">ROUND(U440/$C440,4)</f>
        <v>0</v>
      </c>
    </row>
    <row r="440" spans="1:21" s="90" customFormat="1" x14ac:dyDescent="0.2">
      <c r="A440" s="225"/>
      <c r="B440" s="226"/>
      <c r="C440" s="132">
        <f>VLOOKUP($A439,'Orçamento Sintético'!$A:$H,8,0)</f>
        <v>11124.88</v>
      </c>
      <c r="D440" s="133">
        <f>D442</f>
        <v>0</v>
      </c>
      <c r="E440" s="133">
        <f t="shared" ref="E440:U440" si="3142">E442</f>
        <v>0</v>
      </c>
      <c r="F440" s="133">
        <f t="shared" si="3142"/>
        <v>0</v>
      </c>
      <c r="G440" s="133">
        <f t="shared" si="3142"/>
        <v>0</v>
      </c>
      <c r="H440" s="133">
        <f t="shared" si="3142"/>
        <v>0</v>
      </c>
      <c r="I440" s="133">
        <f t="shared" si="3142"/>
        <v>0</v>
      </c>
      <c r="J440" s="133">
        <f t="shared" si="3142"/>
        <v>0</v>
      </c>
      <c r="K440" s="133">
        <f t="shared" si="3142"/>
        <v>0</v>
      </c>
      <c r="L440" s="133">
        <f t="shared" si="3142"/>
        <v>0</v>
      </c>
      <c r="M440" s="133">
        <f t="shared" si="3142"/>
        <v>0</v>
      </c>
      <c r="N440" s="133">
        <f t="shared" si="3142"/>
        <v>0</v>
      </c>
      <c r="O440" s="133">
        <f t="shared" si="3142"/>
        <v>0</v>
      </c>
      <c r="P440" s="133">
        <f t="shared" si="3142"/>
        <v>0</v>
      </c>
      <c r="Q440" s="133">
        <f t="shared" si="3142"/>
        <v>0</v>
      </c>
      <c r="R440" s="133">
        <f t="shared" si="3142"/>
        <v>0</v>
      </c>
      <c r="S440" s="133">
        <f t="shared" si="3142"/>
        <v>0</v>
      </c>
      <c r="T440" s="133">
        <f t="shared" si="3142"/>
        <v>11124.88</v>
      </c>
      <c r="U440" s="133">
        <f t="shared" si="3142"/>
        <v>0</v>
      </c>
    </row>
    <row r="441" spans="1:21" x14ac:dyDescent="0.2">
      <c r="A441" s="224" t="s">
        <v>620</v>
      </c>
      <c r="B441" s="222" t="str">
        <f>VLOOKUP($A441,'Orçamento Sintético'!$A:$H,4,0)</f>
        <v>PLANTIO DE GRAMA EM PLACAS. AF_05/2018</v>
      </c>
      <c r="C441" s="126">
        <f>ROUND(C442/$U$1572,4)</f>
        <v>8.9999999999999998E-4</v>
      </c>
      <c r="D441" s="126"/>
      <c r="E441" s="126"/>
      <c r="F441" s="126"/>
      <c r="G441" s="126"/>
      <c r="H441" s="126"/>
      <c r="I441" s="126"/>
      <c r="J441" s="126"/>
      <c r="K441" s="126"/>
      <c r="L441" s="126"/>
      <c r="M441" s="126"/>
      <c r="N441" s="126"/>
      <c r="O441" s="126"/>
      <c r="P441" s="126"/>
      <c r="Q441" s="126"/>
      <c r="R441" s="126"/>
      <c r="S441" s="126"/>
      <c r="T441" s="126">
        <v>1</v>
      </c>
      <c r="U441" s="126">
        <f t="shared" ref="U441" si="3143">ROUND(U442/$C442,4)</f>
        <v>0</v>
      </c>
    </row>
    <row r="442" spans="1:21" s="90" customFormat="1" x14ac:dyDescent="0.2">
      <c r="A442" s="224"/>
      <c r="B442" s="223"/>
      <c r="C442" s="127">
        <f>VLOOKUP($A441,'Orçamento Sintético'!$A:$H,8,0)</f>
        <v>11124.88</v>
      </c>
      <c r="D442" s="127">
        <f>ROUND($C442*D441,2)</f>
        <v>0</v>
      </c>
      <c r="E442" s="127">
        <f>ROUND($C442*E441,2)</f>
        <v>0</v>
      </c>
      <c r="F442" s="127">
        <f>ROUND($C442*F441,2)</f>
        <v>0</v>
      </c>
      <c r="G442" s="127">
        <f t="shared" ref="G442" si="3144">ROUND($C442*G441,2)</f>
        <v>0</v>
      </c>
      <c r="H442" s="127">
        <f t="shared" ref="H442" si="3145">ROUND($C442*H441,2)</f>
        <v>0</v>
      </c>
      <c r="I442" s="127">
        <f t="shared" ref="I442" si="3146">ROUND($C442*I441,2)</f>
        <v>0</v>
      </c>
      <c r="J442" s="127">
        <f t="shared" ref="J442" si="3147">ROUND($C442*J441,2)</f>
        <v>0</v>
      </c>
      <c r="K442" s="127">
        <f t="shared" ref="K442" si="3148">ROUND($C442*K441,2)</f>
        <v>0</v>
      </c>
      <c r="L442" s="127">
        <f t="shared" ref="L442" si="3149">ROUND($C442*L441,2)</f>
        <v>0</v>
      </c>
      <c r="M442" s="127">
        <f t="shared" ref="M442" si="3150">ROUND($C442*M441,2)</f>
        <v>0</v>
      </c>
      <c r="N442" s="127">
        <f t="shared" ref="N442" si="3151">ROUND($C442*N441,2)</f>
        <v>0</v>
      </c>
      <c r="O442" s="127">
        <f t="shared" ref="O442" si="3152">ROUND($C442*O441,2)</f>
        <v>0</v>
      </c>
      <c r="P442" s="127">
        <f t="shared" ref="P442" si="3153">ROUND($C442*P441,2)</f>
        <v>0</v>
      </c>
      <c r="Q442" s="127">
        <f t="shared" ref="Q442" si="3154">ROUND($C442*Q441,2)</f>
        <v>0</v>
      </c>
      <c r="R442" s="127">
        <f t="shared" ref="R442" si="3155">ROUND($C442*R441,2)</f>
        <v>0</v>
      </c>
      <c r="S442" s="127">
        <f t="shared" ref="S442" si="3156">ROUND($C442*S441,2)</f>
        <v>0</v>
      </c>
      <c r="T442" s="127">
        <f t="shared" ref="T442" si="3157">ROUND($C442*T441,2)</f>
        <v>11124.88</v>
      </c>
      <c r="U442" s="127">
        <f>$C442-SUM(D442:T442)</f>
        <v>0</v>
      </c>
    </row>
    <row r="443" spans="1:21" x14ac:dyDescent="0.2">
      <c r="A443" s="225" t="s">
        <v>623</v>
      </c>
      <c r="B443" s="226" t="str">
        <f>VLOOKUP($A443,'Orçamento Sintético'!$A:$H,4,0)</f>
        <v>Passeios</v>
      </c>
      <c r="C443" s="130">
        <f>ROUND(C444/$U$1572,4)</f>
        <v>6.7999999999999996E-3</v>
      </c>
      <c r="D443" s="131">
        <f t="shared" ref="D443" si="3158">ROUND(D444/$C444,4)</f>
        <v>0</v>
      </c>
      <c r="E443" s="131">
        <f t="shared" ref="E443" si="3159">ROUND(E444/$C444,4)</f>
        <v>0</v>
      </c>
      <c r="F443" s="131">
        <f t="shared" ref="F443" si="3160">ROUND(F444/$C444,4)</f>
        <v>0</v>
      </c>
      <c r="G443" s="131">
        <f t="shared" ref="G443" si="3161">ROUND(G444/$C444,4)</f>
        <v>0</v>
      </c>
      <c r="H443" s="131">
        <f t="shared" ref="H443" si="3162">ROUND(H444/$C444,4)</f>
        <v>0</v>
      </c>
      <c r="I443" s="131">
        <f t="shared" ref="I443" si="3163">ROUND(I444/$C444,4)</f>
        <v>0.3</v>
      </c>
      <c r="J443" s="131">
        <f t="shared" ref="J443" si="3164">ROUND(J444/$C444,4)</f>
        <v>0.05</v>
      </c>
      <c r="K443" s="131">
        <f t="shared" ref="K443" si="3165">ROUND(K444/$C444,4)</f>
        <v>0</v>
      </c>
      <c r="L443" s="131">
        <f t="shared" ref="L443" si="3166">ROUND(L444/$C444,4)</f>
        <v>0</v>
      </c>
      <c r="M443" s="131">
        <f t="shared" ref="M443" si="3167">ROUND(M444/$C444,4)</f>
        <v>0</v>
      </c>
      <c r="N443" s="131">
        <f t="shared" ref="N443" si="3168">ROUND(N444/$C444,4)</f>
        <v>0</v>
      </c>
      <c r="O443" s="131">
        <f t="shared" ref="O443" si="3169">ROUND(O444/$C444,4)</f>
        <v>0</v>
      </c>
      <c r="P443" s="131">
        <f t="shared" ref="P443" si="3170">ROUND(P444/$C444,4)</f>
        <v>0</v>
      </c>
      <c r="Q443" s="131">
        <f t="shared" ref="Q443" si="3171">ROUND(Q444/$C444,4)</f>
        <v>0</v>
      </c>
      <c r="R443" s="131">
        <f t="shared" ref="R443" si="3172">ROUND(R444/$C444,4)</f>
        <v>0</v>
      </c>
      <c r="S443" s="131">
        <f t="shared" ref="S443" si="3173">ROUND(S444/$C444,4)</f>
        <v>0.35</v>
      </c>
      <c r="T443" s="131">
        <f t="shared" ref="T443" si="3174">ROUND(T444/$C444,4)</f>
        <v>0.3</v>
      </c>
      <c r="U443" s="131">
        <f t="shared" ref="U443" si="3175">ROUND(U444/$C444,4)</f>
        <v>0</v>
      </c>
    </row>
    <row r="444" spans="1:21" s="90" customFormat="1" x14ac:dyDescent="0.2">
      <c r="A444" s="225"/>
      <c r="B444" s="226"/>
      <c r="C444" s="132">
        <f>VLOOKUP($A443,'Orçamento Sintético'!$A:$H,8,0)</f>
        <v>84418.880000000005</v>
      </c>
      <c r="D444" s="133">
        <f>D446</f>
        <v>0</v>
      </c>
      <c r="E444" s="133">
        <f t="shared" ref="E444:U444" si="3176">E446</f>
        <v>0</v>
      </c>
      <c r="F444" s="133">
        <f t="shared" si="3176"/>
        <v>0</v>
      </c>
      <c r="G444" s="133">
        <f t="shared" si="3176"/>
        <v>0</v>
      </c>
      <c r="H444" s="133">
        <f t="shared" si="3176"/>
        <v>0</v>
      </c>
      <c r="I444" s="133">
        <f t="shared" si="3176"/>
        <v>25325.66</v>
      </c>
      <c r="J444" s="133">
        <f t="shared" si="3176"/>
        <v>4220.9399999999996</v>
      </c>
      <c r="K444" s="133">
        <f t="shared" si="3176"/>
        <v>0</v>
      </c>
      <c r="L444" s="133">
        <f t="shared" si="3176"/>
        <v>0</v>
      </c>
      <c r="M444" s="133">
        <f t="shared" si="3176"/>
        <v>0</v>
      </c>
      <c r="N444" s="133">
        <f t="shared" si="3176"/>
        <v>0</v>
      </c>
      <c r="O444" s="133">
        <f t="shared" si="3176"/>
        <v>0</v>
      </c>
      <c r="P444" s="133">
        <f t="shared" si="3176"/>
        <v>0</v>
      </c>
      <c r="Q444" s="133">
        <f t="shared" si="3176"/>
        <v>0</v>
      </c>
      <c r="R444" s="133">
        <f t="shared" si="3176"/>
        <v>0</v>
      </c>
      <c r="S444" s="133">
        <f t="shared" si="3176"/>
        <v>29546.61</v>
      </c>
      <c r="T444" s="133">
        <f t="shared" si="3176"/>
        <v>25325.66</v>
      </c>
      <c r="U444" s="133">
        <f t="shared" si="3176"/>
        <v>1.0000000009313226E-2</v>
      </c>
    </row>
    <row r="445" spans="1:21" x14ac:dyDescent="0.2">
      <c r="A445" s="224" t="s">
        <v>625</v>
      </c>
      <c r="B445" s="222" t="str">
        <f>VLOOKUP($A445,'Orçamento Sintético'!$A:$H,4,0)</f>
        <v>Copia da SINAPI (94990) - Calçada/ passeio em concreto Fck=15 MPa, espessura de 7cm, incluindo lastro de brita, desempenamento e corte para junta de dilatação</v>
      </c>
      <c r="C445" s="126">
        <f>ROUND(C446/$U$1572,4)</f>
        <v>6.7999999999999996E-3</v>
      </c>
      <c r="D445" s="126"/>
      <c r="E445" s="126"/>
      <c r="F445" s="126"/>
      <c r="G445" s="126"/>
      <c r="H445" s="126"/>
      <c r="I445" s="126">
        <v>0.3</v>
      </c>
      <c r="J445" s="126">
        <v>0.05</v>
      </c>
      <c r="K445" s="126"/>
      <c r="L445" s="126"/>
      <c r="M445" s="126"/>
      <c r="N445" s="126"/>
      <c r="O445" s="126"/>
      <c r="P445" s="126"/>
      <c r="Q445" s="126"/>
      <c r="R445" s="126"/>
      <c r="S445" s="126">
        <v>0.35</v>
      </c>
      <c r="T445" s="126">
        <v>0.3</v>
      </c>
      <c r="U445" s="126">
        <f t="shared" ref="U445" si="3177">ROUND(U446/$C446,4)</f>
        <v>0</v>
      </c>
    </row>
    <row r="446" spans="1:21" s="90" customFormat="1" x14ac:dyDescent="0.2">
      <c r="A446" s="224"/>
      <c r="B446" s="223"/>
      <c r="C446" s="127">
        <f>VLOOKUP($A445,'Orçamento Sintético'!$A:$H,8,0)</f>
        <v>84418.880000000005</v>
      </c>
      <c r="D446" s="127">
        <f>ROUND($C446*D445,2)</f>
        <v>0</v>
      </c>
      <c r="E446" s="127">
        <f>ROUND($C446*E445,2)</f>
        <v>0</v>
      </c>
      <c r="F446" s="127">
        <f>ROUND($C446*F445,2)</f>
        <v>0</v>
      </c>
      <c r="G446" s="127">
        <f t="shared" ref="G446" si="3178">ROUND($C446*G445,2)</f>
        <v>0</v>
      </c>
      <c r="H446" s="127">
        <f t="shared" ref="H446" si="3179">ROUND($C446*H445,2)</f>
        <v>0</v>
      </c>
      <c r="I446" s="127">
        <f t="shared" ref="I446" si="3180">ROUND($C446*I445,2)</f>
        <v>25325.66</v>
      </c>
      <c r="J446" s="127">
        <f t="shared" ref="J446" si="3181">ROUND($C446*J445,2)</f>
        <v>4220.9399999999996</v>
      </c>
      <c r="K446" s="127">
        <f t="shared" ref="K446" si="3182">ROUND($C446*K445,2)</f>
        <v>0</v>
      </c>
      <c r="L446" s="127">
        <f t="shared" ref="L446" si="3183">ROUND($C446*L445,2)</f>
        <v>0</v>
      </c>
      <c r="M446" s="127">
        <f t="shared" ref="M446" si="3184">ROUND($C446*M445,2)</f>
        <v>0</v>
      </c>
      <c r="N446" s="127">
        <f t="shared" ref="N446" si="3185">ROUND($C446*N445,2)</f>
        <v>0</v>
      </c>
      <c r="O446" s="127">
        <f t="shared" ref="O446" si="3186">ROUND($C446*O445,2)</f>
        <v>0</v>
      </c>
      <c r="P446" s="127">
        <f t="shared" ref="P446" si="3187">ROUND($C446*P445,2)</f>
        <v>0</v>
      </c>
      <c r="Q446" s="127">
        <f t="shared" ref="Q446" si="3188">ROUND($C446*Q445,2)</f>
        <v>0</v>
      </c>
      <c r="R446" s="127">
        <f t="shared" ref="R446" si="3189">ROUND($C446*R445,2)</f>
        <v>0</v>
      </c>
      <c r="S446" s="127">
        <f t="shared" ref="S446" si="3190">ROUND($C446*S445,2)</f>
        <v>29546.61</v>
      </c>
      <c r="T446" s="127">
        <f t="shared" ref="T446" si="3191">ROUND($C446*T445,2)</f>
        <v>25325.66</v>
      </c>
      <c r="U446" s="127">
        <f>$C446-SUM(D446:T446)</f>
        <v>1.0000000009313226E-2</v>
      </c>
    </row>
    <row r="447" spans="1:21" x14ac:dyDescent="0.2">
      <c r="A447" s="229" t="s">
        <v>628</v>
      </c>
      <c r="B447" s="227" t="str">
        <f>VLOOKUP($A447,'Orçamento Sintético'!$A:$H,4,0)</f>
        <v>PAVIMENTAÇÃO</v>
      </c>
      <c r="C447" s="128">
        <f>ROUND(C448/$U$1572,4)</f>
        <v>2E-3</v>
      </c>
      <c r="D447" s="128">
        <f>ROUND(D448/$C448,4)</f>
        <v>0</v>
      </c>
      <c r="E447" s="128">
        <f t="shared" ref="E447" si="3192">ROUND(E448/$C448,4)</f>
        <v>0</v>
      </c>
      <c r="F447" s="128">
        <f t="shared" ref="F447" si="3193">ROUND(F448/$C448,4)</f>
        <v>0</v>
      </c>
      <c r="G447" s="128">
        <f t="shared" ref="G447" si="3194">ROUND(G448/$C448,4)</f>
        <v>0</v>
      </c>
      <c r="H447" s="128">
        <f t="shared" ref="H447" si="3195">ROUND(H448/$C448,4)</f>
        <v>0</v>
      </c>
      <c r="I447" s="128">
        <f t="shared" ref="I447" si="3196">ROUND(I448/$C448,4)</f>
        <v>0</v>
      </c>
      <c r="J447" s="128">
        <f t="shared" ref="J447" si="3197">ROUND(J448/$C448,4)</f>
        <v>0</v>
      </c>
      <c r="K447" s="128">
        <f t="shared" ref="K447" si="3198">ROUND(K448/$C448,4)</f>
        <v>0</v>
      </c>
      <c r="L447" s="128">
        <f t="shared" ref="L447" si="3199">ROUND(L448/$C448,4)</f>
        <v>0</v>
      </c>
      <c r="M447" s="128">
        <f t="shared" ref="M447" si="3200">ROUND(M448/$C448,4)</f>
        <v>0</v>
      </c>
      <c r="N447" s="128">
        <f t="shared" ref="N447" si="3201">ROUND(N448/$C448,4)</f>
        <v>0</v>
      </c>
      <c r="O447" s="128">
        <f t="shared" ref="O447" si="3202">ROUND(O448/$C448,4)</f>
        <v>0</v>
      </c>
      <c r="P447" s="128">
        <f t="shared" ref="P447" si="3203">ROUND(P448/$C448,4)</f>
        <v>0</v>
      </c>
      <c r="Q447" s="128">
        <f t="shared" ref="Q447" si="3204">ROUND(Q448/$C448,4)</f>
        <v>0</v>
      </c>
      <c r="R447" s="128">
        <f t="shared" ref="R447" si="3205">ROUND(R448/$C448,4)</f>
        <v>0.4869</v>
      </c>
      <c r="S447" s="128">
        <f t="shared" ref="S447" si="3206">ROUND(S448/$C448,4)</f>
        <v>0.5131</v>
      </c>
      <c r="T447" s="128">
        <f t="shared" ref="T447" si="3207">ROUND(T448/$C448,4)</f>
        <v>0</v>
      </c>
      <c r="U447" s="128">
        <f t="shared" ref="U447" si="3208">ROUND(U448/$C448,4)</f>
        <v>0</v>
      </c>
    </row>
    <row r="448" spans="1:21" s="90" customFormat="1" x14ac:dyDescent="0.2">
      <c r="A448" s="229"/>
      <c r="B448" s="228"/>
      <c r="C448" s="129">
        <f>VLOOKUP($A447,'Orçamento Sintético'!$A:$H,8,0)</f>
        <v>24408.22</v>
      </c>
      <c r="D448" s="129">
        <f>D450+D456</f>
        <v>0</v>
      </c>
      <c r="E448" s="129">
        <f t="shared" ref="E448:U448" si="3209">E450+E456</f>
        <v>0</v>
      </c>
      <c r="F448" s="129">
        <f t="shared" si="3209"/>
        <v>0</v>
      </c>
      <c r="G448" s="129">
        <f t="shared" si="3209"/>
        <v>0</v>
      </c>
      <c r="H448" s="129">
        <f t="shared" si="3209"/>
        <v>0</v>
      </c>
      <c r="I448" s="129">
        <f t="shared" si="3209"/>
        <v>0</v>
      </c>
      <c r="J448" s="129">
        <f t="shared" si="3209"/>
        <v>0</v>
      </c>
      <c r="K448" s="129">
        <f t="shared" si="3209"/>
        <v>0</v>
      </c>
      <c r="L448" s="129">
        <f t="shared" si="3209"/>
        <v>0</v>
      </c>
      <c r="M448" s="129">
        <f t="shared" si="3209"/>
        <v>0</v>
      </c>
      <c r="N448" s="129">
        <f t="shared" si="3209"/>
        <v>0</v>
      </c>
      <c r="O448" s="129">
        <f t="shared" si="3209"/>
        <v>0</v>
      </c>
      <c r="P448" s="129">
        <f t="shared" si="3209"/>
        <v>0</v>
      </c>
      <c r="Q448" s="129">
        <f t="shared" si="3209"/>
        <v>0</v>
      </c>
      <c r="R448" s="129">
        <f t="shared" si="3209"/>
        <v>11883.829999999998</v>
      </c>
      <c r="S448" s="129">
        <f t="shared" si="3209"/>
        <v>12524.4</v>
      </c>
      <c r="T448" s="129">
        <f t="shared" si="3209"/>
        <v>0</v>
      </c>
      <c r="U448" s="129">
        <f t="shared" si="3209"/>
        <v>-9.9999999983992893E-3</v>
      </c>
    </row>
    <row r="449" spans="1:21" x14ac:dyDescent="0.2">
      <c r="A449" s="225" t="s">
        <v>630</v>
      </c>
      <c r="B449" s="226" t="str">
        <f>VLOOKUP($A449,'Orçamento Sintético'!$A:$H,4,0)</f>
        <v>Serviços Preliminares</v>
      </c>
      <c r="C449" s="130">
        <f>ROUND(C450/$U$1572,4)</f>
        <v>1.1000000000000001E-3</v>
      </c>
      <c r="D449" s="131">
        <f t="shared" ref="D449" si="3210">ROUND(D450/$C450,4)</f>
        <v>0</v>
      </c>
      <c r="E449" s="131">
        <f t="shared" ref="E449" si="3211">ROUND(E450/$C450,4)</f>
        <v>0</v>
      </c>
      <c r="F449" s="131">
        <f t="shared" ref="F449" si="3212">ROUND(F450/$C450,4)</f>
        <v>0</v>
      </c>
      <c r="G449" s="131">
        <f t="shared" ref="G449" si="3213">ROUND(G450/$C450,4)</f>
        <v>0</v>
      </c>
      <c r="H449" s="131">
        <f t="shared" ref="H449" si="3214">ROUND(H450/$C450,4)</f>
        <v>0</v>
      </c>
      <c r="I449" s="131">
        <f t="shared" ref="I449" si="3215">ROUND(I450/$C450,4)</f>
        <v>0</v>
      </c>
      <c r="J449" s="131">
        <f t="shared" ref="J449" si="3216">ROUND(J450/$C450,4)</f>
        <v>0</v>
      </c>
      <c r="K449" s="131">
        <f t="shared" ref="K449" si="3217">ROUND(K450/$C450,4)</f>
        <v>0</v>
      </c>
      <c r="L449" s="131">
        <f t="shared" ref="L449" si="3218">ROUND(L450/$C450,4)</f>
        <v>0</v>
      </c>
      <c r="M449" s="131">
        <f t="shared" ref="M449" si="3219">ROUND(M450/$C450,4)</f>
        <v>0</v>
      </c>
      <c r="N449" s="131">
        <f t="shared" ref="N449" si="3220">ROUND(N450/$C450,4)</f>
        <v>0</v>
      </c>
      <c r="O449" s="131">
        <f t="shared" ref="O449" si="3221">ROUND(O450/$C450,4)</f>
        <v>0</v>
      </c>
      <c r="P449" s="131">
        <f t="shared" ref="P449" si="3222">ROUND(P450/$C450,4)</f>
        <v>0</v>
      </c>
      <c r="Q449" s="131">
        <f t="shared" ref="Q449" si="3223">ROUND(Q450/$C450,4)</f>
        <v>0</v>
      </c>
      <c r="R449" s="131">
        <f t="shared" ref="R449" si="3224">ROUND(R450/$C450,4)</f>
        <v>0.42859999999999998</v>
      </c>
      <c r="S449" s="131">
        <f t="shared" ref="S449" si="3225">ROUND(S450/$C450,4)</f>
        <v>0.57140000000000002</v>
      </c>
      <c r="T449" s="131">
        <f t="shared" ref="T449" si="3226">ROUND(T450/$C450,4)</f>
        <v>0</v>
      </c>
      <c r="U449" s="131">
        <f t="shared" ref="U449" si="3227">ROUND(U450/$C450,4)</f>
        <v>0</v>
      </c>
    </row>
    <row r="450" spans="1:21" s="90" customFormat="1" x14ac:dyDescent="0.2">
      <c r="A450" s="225"/>
      <c r="B450" s="226"/>
      <c r="C450" s="132">
        <f>VLOOKUP($A449,'Orçamento Sintético'!$A:$H,8,0)</f>
        <v>13150.539999999999</v>
      </c>
      <c r="D450" s="133">
        <f>D452+D454</f>
        <v>0</v>
      </c>
      <c r="E450" s="133">
        <f t="shared" ref="E450:U450" si="3228">E452+E454</f>
        <v>0</v>
      </c>
      <c r="F450" s="133">
        <f t="shared" si="3228"/>
        <v>0</v>
      </c>
      <c r="G450" s="133">
        <f t="shared" si="3228"/>
        <v>0</v>
      </c>
      <c r="H450" s="133">
        <f t="shared" si="3228"/>
        <v>0</v>
      </c>
      <c r="I450" s="133">
        <f t="shared" si="3228"/>
        <v>0</v>
      </c>
      <c r="J450" s="133">
        <f t="shared" si="3228"/>
        <v>0</v>
      </c>
      <c r="K450" s="133">
        <f t="shared" si="3228"/>
        <v>0</v>
      </c>
      <c r="L450" s="133">
        <f t="shared" si="3228"/>
        <v>0</v>
      </c>
      <c r="M450" s="133">
        <f t="shared" si="3228"/>
        <v>0</v>
      </c>
      <c r="N450" s="133">
        <f t="shared" si="3228"/>
        <v>0</v>
      </c>
      <c r="O450" s="133">
        <f t="shared" si="3228"/>
        <v>0</v>
      </c>
      <c r="P450" s="133">
        <f t="shared" si="3228"/>
        <v>0</v>
      </c>
      <c r="Q450" s="133">
        <f t="shared" si="3228"/>
        <v>0</v>
      </c>
      <c r="R450" s="133">
        <f t="shared" si="3228"/>
        <v>5636.37</v>
      </c>
      <c r="S450" s="133">
        <f t="shared" si="3228"/>
        <v>7514.17</v>
      </c>
      <c r="T450" s="133">
        <f t="shared" si="3228"/>
        <v>0</v>
      </c>
      <c r="U450" s="133">
        <f t="shared" si="3228"/>
        <v>0</v>
      </c>
    </row>
    <row r="451" spans="1:21" x14ac:dyDescent="0.2">
      <c r="A451" s="224" t="s">
        <v>632</v>
      </c>
      <c r="B451" s="222" t="str">
        <f>VLOOKUP($A451,'Orçamento Sintético'!$A:$H,4,0)</f>
        <v>ASSENTAMENTO DE GUIA (MEIO-FIO) EM TRECHO RETO, CONFECCIONADA EM CONCRETO PRÉ-FABRICADO, DIMENSÕES 100X15X13X20 CM (COMPRIMENTO X BASE INFERIOR X BASE SUPERIOR X ALTURA), PARA URBANIZAÇÃO INTERNA DE EMPREENDIMENTOS. AF_06/2016_P</v>
      </c>
      <c r="C451" s="126">
        <f>ROUND(C452/$U$1572,4)</f>
        <v>8.9999999999999998E-4</v>
      </c>
      <c r="D451" s="126"/>
      <c r="E451" s="126"/>
      <c r="F451" s="126"/>
      <c r="G451" s="126"/>
      <c r="H451" s="126"/>
      <c r="I451" s="126"/>
      <c r="J451" s="126"/>
      <c r="K451" s="126"/>
      <c r="L451" s="126"/>
      <c r="M451" s="126"/>
      <c r="N451" s="126"/>
      <c r="O451" s="126"/>
      <c r="P451" s="126"/>
      <c r="Q451" s="126"/>
      <c r="R451" s="126">
        <v>0.5</v>
      </c>
      <c r="S451" s="126">
        <v>0.5</v>
      </c>
      <c r="T451" s="126"/>
      <c r="U451" s="126">
        <f t="shared" ref="U451" si="3229">ROUND(U452/$C452,4)</f>
        <v>0</v>
      </c>
    </row>
    <row r="452" spans="1:21" s="90" customFormat="1" x14ac:dyDescent="0.2">
      <c r="A452" s="224"/>
      <c r="B452" s="223"/>
      <c r="C452" s="127">
        <f>VLOOKUP($A451,'Orçamento Sintético'!$A:$H,8,0)</f>
        <v>11272.74</v>
      </c>
      <c r="D452" s="127">
        <f>ROUND($C452*D451,2)</f>
        <v>0</v>
      </c>
      <c r="E452" s="127">
        <f>ROUND($C452*E451,2)</f>
        <v>0</v>
      </c>
      <c r="F452" s="127">
        <f>ROUND($C452*F451,2)</f>
        <v>0</v>
      </c>
      <c r="G452" s="127">
        <f t="shared" ref="G452" si="3230">ROUND($C452*G451,2)</f>
        <v>0</v>
      </c>
      <c r="H452" s="127">
        <f t="shared" ref="H452" si="3231">ROUND($C452*H451,2)</f>
        <v>0</v>
      </c>
      <c r="I452" s="127">
        <f t="shared" ref="I452" si="3232">ROUND($C452*I451,2)</f>
        <v>0</v>
      </c>
      <c r="J452" s="127">
        <f t="shared" ref="J452" si="3233">ROUND($C452*J451,2)</f>
        <v>0</v>
      </c>
      <c r="K452" s="127">
        <f t="shared" ref="K452" si="3234">ROUND($C452*K451,2)</f>
        <v>0</v>
      </c>
      <c r="L452" s="127">
        <f t="shared" ref="L452" si="3235">ROUND($C452*L451,2)</f>
        <v>0</v>
      </c>
      <c r="M452" s="127">
        <f t="shared" ref="M452" si="3236">ROUND($C452*M451,2)</f>
        <v>0</v>
      </c>
      <c r="N452" s="127">
        <f t="shared" ref="N452" si="3237">ROUND($C452*N451,2)</f>
        <v>0</v>
      </c>
      <c r="O452" s="127">
        <f t="shared" ref="O452" si="3238">ROUND($C452*O451,2)</f>
        <v>0</v>
      </c>
      <c r="P452" s="127">
        <f t="shared" ref="P452" si="3239">ROUND($C452*P451,2)</f>
        <v>0</v>
      </c>
      <c r="Q452" s="127">
        <f t="shared" ref="Q452" si="3240">ROUND($C452*Q451,2)</f>
        <v>0</v>
      </c>
      <c r="R452" s="127">
        <f t="shared" ref="R452" si="3241">ROUND($C452*R451,2)</f>
        <v>5636.37</v>
      </c>
      <c r="S452" s="127">
        <f t="shared" ref="S452" si="3242">ROUND($C452*S451,2)</f>
        <v>5636.37</v>
      </c>
      <c r="T452" s="127">
        <f t="shared" ref="T452" si="3243">ROUND($C452*T451,2)</f>
        <v>0</v>
      </c>
      <c r="U452" s="127">
        <f>$C452-SUM(D452:T452)</f>
        <v>0</v>
      </c>
    </row>
    <row r="453" spans="1:21" x14ac:dyDescent="0.2">
      <c r="A453" s="224" t="s">
        <v>635</v>
      </c>
      <c r="B453" s="222" t="str">
        <f>VLOOKUP($A453,'Orçamento Sintético'!$A:$H,4,0)</f>
        <v>ASSENTAMENTO DE GUIA (MEIO-FIO) EM TRECHO CURVO, CONFECCIONADA EM CONCRETO PRÉ-FABRICADO, DIMENSÕES 100X15X13X20 CM (COMPRIMENTO X BASE INFERIOR X BASE SUPERIOR X ALTURA), PARA URBANIZAÇÃO INTERNA DE EMPREENDIMENTOS. AF_06/2016_P</v>
      </c>
      <c r="C453" s="126">
        <f>ROUND(C454/$U$1572,4)</f>
        <v>2.0000000000000001E-4</v>
      </c>
      <c r="D453" s="126"/>
      <c r="E453" s="126"/>
      <c r="F453" s="126"/>
      <c r="G453" s="126"/>
      <c r="H453" s="126"/>
      <c r="I453" s="126"/>
      <c r="J453" s="126"/>
      <c r="K453" s="126"/>
      <c r="L453" s="126"/>
      <c r="M453" s="126"/>
      <c r="N453" s="126"/>
      <c r="O453" s="126"/>
      <c r="P453" s="126"/>
      <c r="Q453" s="126"/>
      <c r="R453" s="126"/>
      <c r="S453" s="126">
        <v>1</v>
      </c>
      <c r="T453" s="126"/>
      <c r="U453" s="126">
        <f t="shared" ref="U453" si="3244">ROUND(U454/$C454,4)</f>
        <v>0</v>
      </c>
    </row>
    <row r="454" spans="1:21" s="90" customFormat="1" x14ac:dyDescent="0.2">
      <c r="A454" s="224"/>
      <c r="B454" s="223"/>
      <c r="C454" s="127">
        <f>VLOOKUP($A453,'Orçamento Sintético'!$A:$H,8,0)</f>
        <v>1877.8</v>
      </c>
      <c r="D454" s="127">
        <f>ROUND($C454*D453,2)</f>
        <v>0</v>
      </c>
      <c r="E454" s="127">
        <f>ROUND($C454*E453,2)</f>
        <v>0</v>
      </c>
      <c r="F454" s="127">
        <f>ROUND($C454*F453,2)</f>
        <v>0</v>
      </c>
      <c r="G454" s="127">
        <f t="shared" ref="G454" si="3245">ROUND($C454*G453,2)</f>
        <v>0</v>
      </c>
      <c r="H454" s="127">
        <f t="shared" ref="H454" si="3246">ROUND($C454*H453,2)</f>
        <v>0</v>
      </c>
      <c r="I454" s="127">
        <f t="shared" ref="I454" si="3247">ROUND($C454*I453,2)</f>
        <v>0</v>
      </c>
      <c r="J454" s="127">
        <f t="shared" ref="J454" si="3248">ROUND($C454*J453,2)</f>
        <v>0</v>
      </c>
      <c r="K454" s="127">
        <f t="shared" ref="K454" si="3249">ROUND($C454*K453,2)</f>
        <v>0</v>
      </c>
      <c r="L454" s="127">
        <f t="shared" ref="L454" si="3250">ROUND($C454*L453,2)</f>
        <v>0</v>
      </c>
      <c r="M454" s="127">
        <f t="shared" ref="M454" si="3251">ROUND($C454*M453,2)</f>
        <v>0</v>
      </c>
      <c r="N454" s="127">
        <f t="shared" ref="N454" si="3252">ROUND($C454*N453,2)</f>
        <v>0</v>
      </c>
      <c r="O454" s="127">
        <f t="shared" ref="O454" si="3253">ROUND($C454*O453,2)</f>
        <v>0</v>
      </c>
      <c r="P454" s="127">
        <f t="shared" ref="P454" si="3254">ROUND($C454*P453,2)</f>
        <v>0</v>
      </c>
      <c r="Q454" s="127">
        <f t="shared" ref="Q454" si="3255">ROUND($C454*Q453,2)</f>
        <v>0</v>
      </c>
      <c r="R454" s="127">
        <f t="shared" ref="R454" si="3256">ROUND($C454*R453,2)</f>
        <v>0</v>
      </c>
      <c r="S454" s="127">
        <f t="shared" ref="S454" si="3257">ROUND($C454*S453,2)</f>
        <v>1877.8</v>
      </c>
      <c r="T454" s="127">
        <f t="shared" ref="T454" si="3258">ROUND($C454*T453,2)</f>
        <v>0</v>
      </c>
      <c r="U454" s="127">
        <f>$C454-SUM(D454:T454)</f>
        <v>0</v>
      </c>
    </row>
    <row r="455" spans="1:21" x14ac:dyDescent="0.2">
      <c r="A455" s="225" t="s">
        <v>638</v>
      </c>
      <c r="B455" s="226" t="str">
        <f>VLOOKUP($A455,'Orçamento Sintético'!$A:$H,4,0)</f>
        <v>Revestimentos</v>
      </c>
      <c r="C455" s="130">
        <f>ROUND(C456/$U$1572,4)</f>
        <v>8.9999999999999998E-4</v>
      </c>
      <c r="D455" s="131">
        <f t="shared" ref="D455" si="3259">ROUND(D456/$C456,4)</f>
        <v>0</v>
      </c>
      <c r="E455" s="131">
        <f t="shared" ref="E455" si="3260">ROUND(E456/$C456,4)</f>
        <v>0</v>
      </c>
      <c r="F455" s="131">
        <f t="shared" ref="F455" si="3261">ROUND(F456/$C456,4)</f>
        <v>0</v>
      </c>
      <c r="G455" s="131">
        <f t="shared" ref="G455" si="3262">ROUND(G456/$C456,4)</f>
        <v>0</v>
      </c>
      <c r="H455" s="131">
        <f t="shared" ref="H455" si="3263">ROUND(H456/$C456,4)</f>
        <v>0</v>
      </c>
      <c r="I455" s="131">
        <f t="shared" ref="I455" si="3264">ROUND(I456/$C456,4)</f>
        <v>0</v>
      </c>
      <c r="J455" s="131">
        <f t="shared" ref="J455" si="3265">ROUND(J456/$C456,4)</f>
        <v>0</v>
      </c>
      <c r="K455" s="131">
        <f t="shared" ref="K455" si="3266">ROUND(K456/$C456,4)</f>
        <v>0</v>
      </c>
      <c r="L455" s="131">
        <f t="shared" ref="L455" si="3267">ROUND(L456/$C456,4)</f>
        <v>0</v>
      </c>
      <c r="M455" s="131">
        <f t="shared" ref="M455" si="3268">ROUND(M456/$C456,4)</f>
        <v>0</v>
      </c>
      <c r="N455" s="131">
        <f t="shared" ref="N455" si="3269">ROUND(N456/$C456,4)</f>
        <v>0</v>
      </c>
      <c r="O455" s="131">
        <f t="shared" ref="O455" si="3270">ROUND(O456/$C456,4)</f>
        <v>0</v>
      </c>
      <c r="P455" s="131">
        <f t="shared" ref="P455" si="3271">ROUND(P456/$C456,4)</f>
        <v>0</v>
      </c>
      <c r="Q455" s="131">
        <f t="shared" ref="Q455" si="3272">ROUND(Q456/$C456,4)</f>
        <v>0</v>
      </c>
      <c r="R455" s="131">
        <f t="shared" ref="R455" si="3273">ROUND(R456/$C456,4)</f>
        <v>0.55500000000000005</v>
      </c>
      <c r="S455" s="131">
        <f t="shared" ref="S455" si="3274">ROUND(S456/$C456,4)</f>
        <v>0.44500000000000001</v>
      </c>
      <c r="T455" s="131">
        <f t="shared" ref="T455" si="3275">ROUND(T456/$C456,4)</f>
        <v>0</v>
      </c>
      <c r="U455" s="131">
        <f t="shared" ref="U455" si="3276">ROUND(U456/$C456,4)</f>
        <v>0</v>
      </c>
    </row>
    <row r="456" spans="1:21" s="90" customFormat="1" x14ac:dyDescent="0.2">
      <c r="A456" s="225"/>
      <c r="B456" s="226"/>
      <c r="C456" s="132">
        <f>VLOOKUP($A455,'Orçamento Sintético'!$A:$H,8,0)</f>
        <v>11257.68</v>
      </c>
      <c r="D456" s="133">
        <f>D458+D460</f>
        <v>0</v>
      </c>
      <c r="E456" s="133">
        <f t="shared" ref="E456:U456" si="3277">E458+E460</f>
        <v>0</v>
      </c>
      <c r="F456" s="133">
        <f t="shared" si="3277"/>
        <v>0</v>
      </c>
      <c r="G456" s="133">
        <f t="shared" si="3277"/>
        <v>0</v>
      </c>
      <c r="H456" s="133">
        <f t="shared" si="3277"/>
        <v>0</v>
      </c>
      <c r="I456" s="133">
        <f t="shared" si="3277"/>
        <v>0</v>
      </c>
      <c r="J456" s="133">
        <f t="shared" si="3277"/>
        <v>0</v>
      </c>
      <c r="K456" s="133">
        <f t="shared" si="3277"/>
        <v>0</v>
      </c>
      <c r="L456" s="133">
        <f t="shared" si="3277"/>
        <v>0</v>
      </c>
      <c r="M456" s="133">
        <f t="shared" si="3277"/>
        <v>0</v>
      </c>
      <c r="N456" s="133">
        <f t="shared" si="3277"/>
        <v>0</v>
      </c>
      <c r="O456" s="133">
        <f t="shared" si="3277"/>
        <v>0</v>
      </c>
      <c r="P456" s="133">
        <f t="shared" si="3277"/>
        <v>0</v>
      </c>
      <c r="Q456" s="133">
        <f t="shared" si="3277"/>
        <v>0</v>
      </c>
      <c r="R456" s="133">
        <f t="shared" si="3277"/>
        <v>6247.4599999999991</v>
      </c>
      <c r="S456" s="133">
        <f t="shared" si="3277"/>
        <v>5010.2299999999996</v>
      </c>
      <c r="T456" s="133">
        <f t="shared" si="3277"/>
        <v>0</v>
      </c>
      <c r="U456" s="133">
        <f t="shared" si="3277"/>
        <v>-9.9999999983992893E-3</v>
      </c>
    </row>
    <row r="457" spans="1:21" x14ac:dyDescent="0.2">
      <c r="A457" s="224" t="s">
        <v>640</v>
      </c>
      <c r="B457" s="222" t="str">
        <f>VLOOKUP($A457,'Orçamento Sintético'!$A:$H,4,0)</f>
        <v>EXECUÇÃO DE PÁTIO/ESTACIONAMENTO EM PISO INTERTRAVADO, COM BLOCO RETANGULAR COLORIDO DE 20 X 10 CM, ESPESSURA 6 CM. AF_12/2015</v>
      </c>
      <c r="C457" s="126">
        <f>ROUND(C458/$U$1572,4)</f>
        <v>8.0000000000000004E-4</v>
      </c>
      <c r="D457" s="126"/>
      <c r="E457" s="126"/>
      <c r="F457" s="126"/>
      <c r="G457" s="126"/>
      <c r="H457" s="126"/>
      <c r="I457" s="126"/>
      <c r="J457" s="126"/>
      <c r="K457" s="126"/>
      <c r="L457" s="126"/>
      <c r="M457" s="126"/>
      <c r="N457" s="126"/>
      <c r="O457" s="126"/>
      <c r="P457" s="126"/>
      <c r="Q457" s="126"/>
      <c r="R457" s="126">
        <v>0.5</v>
      </c>
      <c r="S457" s="126">
        <v>0.5</v>
      </c>
      <c r="T457" s="126"/>
      <c r="U457" s="126">
        <f t="shared" ref="U457" si="3278">ROUND(U458/$C458,4)</f>
        <v>0</v>
      </c>
    </row>
    <row r="458" spans="1:21" s="90" customFormat="1" x14ac:dyDescent="0.2">
      <c r="A458" s="224"/>
      <c r="B458" s="223"/>
      <c r="C458" s="127">
        <f>VLOOKUP($A457,'Orçamento Sintético'!$A:$H,8,0)</f>
        <v>10020.450000000001</v>
      </c>
      <c r="D458" s="127">
        <f>ROUND($C458*D457,2)</f>
        <v>0</v>
      </c>
      <c r="E458" s="127">
        <f>ROUND($C458*E457,2)</f>
        <v>0</v>
      </c>
      <c r="F458" s="127">
        <f>ROUND($C458*F457,2)</f>
        <v>0</v>
      </c>
      <c r="G458" s="127">
        <f t="shared" ref="G458" si="3279">ROUND($C458*G457,2)</f>
        <v>0</v>
      </c>
      <c r="H458" s="127">
        <f t="shared" ref="H458" si="3280">ROUND($C458*H457,2)</f>
        <v>0</v>
      </c>
      <c r="I458" s="127">
        <f t="shared" ref="I458" si="3281">ROUND($C458*I457,2)</f>
        <v>0</v>
      </c>
      <c r="J458" s="127">
        <f t="shared" ref="J458" si="3282">ROUND($C458*J457,2)</f>
        <v>0</v>
      </c>
      <c r="K458" s="127">
        <f t="shared" ref="K458" si="3283">ROUND($C458*K457,2)</f>
        <v>0</v>
      </c>
      <c r="L458" s="127">
        <f t="shared" ref="L458" si="3284">ROUND($C458*L457,2)</f>
        <v>0</v>
      </c>
      <c r="M458" s="127">
        <f t="shared" ref="M458" si="3285">ROUND($C458*M457,2)</f>
        <v>0</v>
      </c>
      <c r="N458" s="127">
        <f t="shared" ref="N458" si="3286">ROUND($C458*N457,2)</f>
        <v>0</v>
      </c>
      <c r="O458" s="127">
        <f t="shared" ref="O458" si="3287">ROUND($C458*O457,2)</f>
        <v>0</v>
      </c>
      <c r="P458" s="127">
        <f t="shared" ref="P458" si="3288">ROUND($C458*P457,2)</f>
        <v>0</v>
      </c>
      <c r="Q458" s="127">
        <f t="shared" ref="Q458" si="3289">ROUND($C458*Q457,2)</f>
        <v>0</v>
      </c>
      <c r="R458" s="127">
        <f t="shared" ref="R458" si="3290">ROUND($C458*R457,2)</f>
        <v>5010.2299999999996</v>
      </c>
      <c r="S458" s="127">
        <f t="shared" ref="S458" si="3291">ROUND($C458*S457,2)</f>
        <v>5010.2299999999996</v>
      </c>
      <c r="T458" s="127">
        <f t="shared" ref="T458" si="3292">ROUND($C458*T457,2)</f>
        <v>0</v>
      </c>
      <c r="U458" s="127">
        <f>$C458-SUM(D458:T458)</f>
        <v>-9.9999999983992893E-3</v>
      </c>
    </row>
    <row r="459" spans="1:21" x14ac:dyDescent="0.2">
      <c r="A459" s="224" t="s">
        <v>643</v>
      </c>
      <c r="B459" s="222" t="str">
        <f>VLOOKUP($A459,'Orçamento Sintético'!$A:$H,4,0)</f>
        <v>LASTRO COM MATERIAL GRANULAR (AREIA MÉDIA), APLICADO EM PISOS OU RADIERS, ESPESSURA DE *10 CM*. AF_07/2019</v>
      </c>
      <c r="C459" s="126">
        <f>ROUND(C460/$U$1572,4)</f>
        <v>1E-4</v>
      </c>
      <c r="D459" s="126"/>
      <c r="E459" s="126"/>
      <c r="F459" s="126"/>
      <c r="G459" s="126"/>
      <c r="H459" s="126"/>
      <c r="I459" s="126"/>
      <c r="J459" s="126"/>
      <c r="K459" s="126"/>
      <c r="L459" s="126"/>
      <c r="M459" s="126"/>
      <c r="N459" s="126"/>
      <c r="O459" s="126"/>
      <c r="P459" s="126"/>
      <c r="Q459" s="126"/>
      <c r="R459" s="126">
        <v>1</v>
      </c>
      <c r="S459" s="126"/>
      <c r="T459" s="126"/>
      <c r="U459" s="126">
        <f t="shared" ref="U459" si="3293">ROUND(U460/$C460,4)</f>
        <v>0</v>
      </c>
    </row>
    <row r="460" spans="1:21" s="90" customFormat="1" x14ac:dyDescent="0.2">
      <c r="A460" s="224"/>
      <c r="B460" s="223"/>
      <c r="C460" s="127">
        <f>VLOOKUP($A459,'Orçamento Sintético'!$A:$H,8,0)</f>
        <v>1237.23</v>
      </c>
      <c r="D460" s="127">
        <f>ROUND($C460*D459,2)</f>
        <v>0</v>
      </c>
      <c r="E460" s="127">
        <f>ROUND($C460*E459,2)</f>
        <v>0</v>
      </c>
      <c r="F460" s="127">
        <f>ROUND($C460*F459,2)</f>
        <v>0</v>
      </c>
      <c r="G460" s="127">
        <f t="shared" ref="G460" si="3294">ROUND($C460*G459,2)</f>
        <v>0</v>
      </c>
      <c r="H460" s="127">
        <f t="shared" ref="H460" si="3295">ROUND($C460*H459,2)</f>
        <v>0</v>
      </c>
      <c r="I460" s="127">
        <f t="shared" ref="I460" si="3296">ROUND($C460*I459,2)</f>
        <v>0</v>
      </c>
      <c r="J460" s="127">
        <f t="shared" ref="J460" si="3297">ROUND($C460*J459,2)</f>
        <v>0</v>
      </c>
      <c r="K460" s="127">
        <f t="shared" ref="K460" si="3298">ROUND($C460*K459,2)</f>
        <v>0</v>
      </c>
      <c r="L460" s="127">
        <f t="shared" ref="L460" si="3299">ROUND($C460*L459,2)</f>
        <v>0</v>
      </c>
      <c r="M460" s="127">
        <f t="shared" ref="M460" si="3300">ROUND($C460*M459,2)</f>
        <v>0</v>
      </c>
      <c r="N460" s="127">
        <f t="shared" ref="N460" si="3301">ROUND($C460*N459,2)</f>
        <v>0</v>
      </c>
      <c r="O460" s="127">
        <f t="shared" ref="O460" si="3302">ROUND($C460*O459,2)</f>
        <v>0</v>
      </c>
      <c r="P460" s="127">
        <f t="shared" ref="P460" si="3303">ROUND($C460*P459,2)</f>
        <v>0</v>
      </c>
      <c r="Q460" s="127">
        <f t="shared" ref="Q460" si="3304">ROUND($C460*Q459,2)</f>
        <v>0</v>
      </c>
      <c r="R460" s="127">
        <f t="shared" ref="R460" si="3305">ROUND($C460*R459,2)</f>
        <v>1237.23</v>
      </c>
      <c r="S460" s="127">
        <f t="shared" ref="S460" si="3306">ROUND($C460*S459,2)</f>
        <v>0</v>
      </c>
      <c r="T460" s="127">
        <f t="shared" ref="T460" si="3307">ROUND($C460*T459,2)</f>
        <v>0</v>
      </c>
      <c r="U460" s="127">
        <f>$C460-SUM(D460:T460)</f>
        <v>0</v>
      </c>
    </row>
    <row r="461" spans="1:21" x14ac:dyDescent="0.2">
      <c r="A461" s="232" t="s">
        <v>646</v>
      </c>
      <c r="B461" s="231" t="str">
        <f>VLOOKUP($A461,'Orçamento Sintético'!$A:$H,4,0)</f>
        <v>INSTALAÇÕES HIDRÁULICAS E SANITÁRIAS</v>
      </c>
      <c r="C461" s="122">
        <f>ROUND(C462/$U$1572,4)</f>
        <v>4.8000000000000001E-2</v>
      </c>
      <c r="D461" s="123">
        <f t="shared" ref="D461:U461" si="3308">ROUND(D462/$C462,4)</f>
        <v>1.9099999999999999E-2</v>
      </c>
      <c r="E461" s="123">
        <f t="shared" si="3308"/>
        <v>2.5899999999999999E-2</v>
      </c>
      <c r="F461" s="123">
        <f t="shared" si="3308"/>
        <v>0</v>
      </c>
      <c r="G461" s="123">
        <f t="shared" si="3308"/>
        <v>7.3800000000000004E-2</v>
      </c>
      <c r="H461" s="123">
        <f t="shared" si="3308"/>
        <v>0.1017</v>
      </c>
      <c r="I461" s="123">
        <f t="shared" si="3308"/>
        <v>0.1492</v>
      </c>
      <c r="J461" s="123">
        <f t="shared" si="3308"/>
        <v>7.4700000000000003E-2</v>
      </c>
      <c r="K461" s="123">
        <f t="shared" si="3308"/>
        <v>6.7799999999999999E-2</v>
      </c>
      <c r="L461" s="123">
        <f t="shared" si="3308"/>
        <v>4.7100000000000003E-2</v>
      </c>
      <c r="M461" s="123">
        <f t="shared" si="3308"/>
        <v>4.2599999999999999E-2</v>
      </c>
      <c r="N461" s="123">
        <f t="shared" si="3308"/>
        <v>2.1600000000000001E-2</v>
      </c>
      <c r="O461" s="123">
        <f t="shared" si="3308"/>
        <v>2.4199999999999999E-2</v>
      </c>
      <c r="P461" s="123">
        <f t="shared" si="3308"/>
        <v>2.29E-2</v>
      </c>
      <c r="Q461" s="123">
        <f t="shared" si="3308"/>
        <v>0.1618</v>
      </c>
      <c r="R461" s="123">
        <f t="shared" si="3308"/>
        <v>0.10009999999999999</v>
      </c>
      <c r="S461" s="123">
        <f t="shared" si="3308"/>
        <v>5.7000000000000002E-2</v>
      </c>
      <c r="T461" s="123">
        <f t="shared" si="3308"/>
        <v>1.0200000000000001E-2</v>
      </c>
      <c r="U461" s="123">
        <f t="shared" si="3308"/>
        <v>2.9999999999999997E-4</v>
      </c>
    </row>
    <row r="462" spans="1:21" s="90" customFormat="1" x14ac:dyDescent="0.2">
      <c r="A462" s="232"/>
      <c r="B462" s="231"/>
      <c r="C462" s="124">
        <f>VLOOKUP($A461,'Orçamento Sintético'!$A:$H,8,0)</f>
        <v>599051.4</v>
      </c>
      <c r="D462" s="125">
        <f>D464+D686+D732+D774</f>
        <v>11459.990000000002</v>
      </c>
      <c r="E462" s="125">
        <f t="shared" ref="E462:U462" si="3309">E464+E686+E732+E774</f>
        <v>15532.31</v>
      </c>
      <c r="F462" s="125">
        <f t="shared" si="3309"/>
        <v>0</v>
      </c>
      <c r="G462" s="125">
        <f t="shared" si="3309"/>
        <v>44192.800000000003</v>
      </c>
      <c r="H462" s="125">
        <f t="shared" si="3309"/>
        <v>60925.270000000004</v>
      </c>
      <c r="I462" s="125">
        <f t="shared" si="3309"/>
        <v>89356.26999999999</v>
      </c>
      <c r="J462" s="125">
        <f t="shared" si="3309"/>
        <v>44719.199999999997</v>
      </c>
      <c r="K462" s="125">
        <f t="shared" si="3309"/>
        <v>40638.489999999983</v>
      </c>
      <c r="L462" s="125">
        <f t="shared" si="3309"/>
        <v>28205.84</v>
      </c>
      <c r="M462" s="125">
        <f t="shared" si="3309"/>
        <v>25514.37</v>
      </c>
      <c r="N462" s="125">
        <f t="shared" si="3309"/>
        <v>12942.4</v>
      </c>
      <c r="O462" s="125">
        <f t="shared" si="3309"/>
        <v>14510.119999999999</v>
      </c>
      <c r="P462" s="125">
        <f t="shared" si="3309"/>
        <v>13728.98</v>
      </c>
      <c r="Q462" s="125">
        <f t="shared" si="3309"/>
        <v>96904.760000000009</v>
      </c>
      <c r="R462" s="125">
        <f t="shared" si="3309"/>
        <v>59990.030000000006</v>
      </c>
      <c r="S462" s="125">
        <f t="shared" si="3309"/>
        <v>34136.819999999992</v>
      </c>
      <c r="T462" s="125">
        <f t="shared" si="3309"/>
        <v>6088.7</v>
      </c>
      <c r="U462" s="125">
        <f t="shared" si="3309"/>
        <v>205.0500000000024</v>
      </c>
    </row>
    <row r="463" spans="1:21" x14ac:dyDescent="0.2">
      <c r="A463" s="229" t="s">
        <v>648</v>
      </c>
      <c r="B463" s="227" t="str">
        <f>VLOOKUP($A463,'Orçamento Sintético'!$A:$H,4,0)</f>
        <v>ÁGUA FRIA</v>
      </c>
      <c r="C463" s="128">
        <f>ROUND(C464/$U$1572,4)</f>
        <v>2.1600000000000001E-2</v>
      </c>
      <c r="D463" s="128">
        <f>ROUND(D464/$C464,4)</f>
        <v>0</v>
      </c>
      <c r="E463" s="128">
        <f t="shared" ref="E463:U463" si="3310">ROUND(E464/$C464,4)</f>
        <v>0</v>
      </c>
      <c r="F463" s="128">
        <f t="shared" si="3310"/>
        <v>0</v>
      </c>
      <c r="G463" s="128">
        <f t="shared" si="3310"/>
        <v>0</v>
      </c>
      <c r="H463" s="128">
        <f t="shared" si="3310"/>
        <v>0</v>
      </c>
      <c r="I463" s="128">
        <f t="shared" si="3310"/>
        <v>0</v>
      </c>
      <c r="J463" s="128">
        <f t="shared" si="3310"/>
        <v>5.3800000000000001E-2</v>
      </c>
      <c r="K463" s="128">
        <f t="shared" si="3310"/>
        <v>0.1459</v>
      </c>
      <c r="L463" s="128">
        <f t="shared" si="3310"/>
        <v>9.9900000000000003E-2</v>
      </c>
      <c r="M463" s="128">
        <f t="shared" si="3310"/>
        <v>6.8599999999999994E-2</v>
      </c>
      <c r="N463" s="128">
        <f t="shared" si="3310"/>
        <v>2.3800000000000002E-2</v>
      </c>
      <c r="O463" s="128">
        <f t="shared" si="3310"/>
        <v>2.3800000000000002E-2</v>
      </c>
      <c r="P463" s="128">
        <f t="shared" si="3310"/>
        <v>2.3800000000000002E-2</v>
      </c>
      <c r="Q463" s="128">
        <f t="shared" si="3310"/>
        <v>0.2145</v>
      </c>
      <c r="R463" s="128">
        <f t="shared" si="3310"/>
        <v>0.22189999999999999</v>
      </c>
      <c r="S463" s="128">
        <f t="shared" si="3310"/>
        <v>0.1007</v>
      </c>
      <c r="T463" s="128">
        <f t="shared" si="3310"/>
        <v>2.2499999999999999E-2</v>
      </c>
      <c r="U463" s="128">
        <f t="shared" si="3310"/>
        <v>8.0000000000000004E-4</v>
      </c>
    </row>
    <row r="464" spans="1:21" s="90" customFormat="1" x14ac:dyDescent="0.2">
      <c r="A464" s="229"/>
      <c r="B464" s="228"/>
      <c r="C464" s="129">
        <f>VLOOKUP($A463,'Orçamento Sintético'!$A:$H,8,0)</f>
        <v>270325.24</v>
      </c>
      <c r="D464" s="129">
        <f>D466+D476+D586+D648</f>
        <v>0</v>
      </c>
      <c r="E464" s="129">
        <f t="shared" ref="E464:U464" si="3311">E466+E476+E586+E648</f>
        <v>0</v>
      </c>
      <c r="F464" s="129">
        <f t="shared" si="3311"/>
        <v>0</v>
      </c>
      <c r="G464" s="129">
        <f t="shared" si="3311"/>
        <v>0</v>
      </c>
      <c r="H464" s="129">
        <f t="shared" si="3311"/>
        <v>0</v>
      </c>
      <c r="I464" s="129">
        <f t="shared" si="3311"/>
        <v>0</v>
      </c>
      <c r="J464" s="129">
        <f t="shared" si="3311"/>
        <v>14530.98</v>
      </c>
      <c r="K464" s="129">
        <f t="shared" si="3311"/>
        <v>39433.57999999998</v>
      </c>
      <c r="L464" s="129">
        <f t="shared" si="3311"/>
        <v>27000.93</v>
      </c>
      <c r="M464" s="129">
        <f t="shared" si="3311"/>
        <v>18547.12</v>
      </c>
      <c r="N464" s="129">
        <f t="shared" si="3311"/>
        <v>6441.46</v>
      </c>
      <c r="O464" s="129">
        <f t="shared" si="3311"/>
        <v>6441.46</v>
      </c>
      <c r="P464" s="129">
        <f t="shared" si="3311"/>
        <v>6441.46</v>
      </c>
      <c r="Q464" s="129">
        <f t="shared" si="3311"/>
        <v>57973.850000000006</v>
      </c>
      <c r="R464" s="129">
        <f t="shared" si="3311"/>
        <v>59990.030000000006</v>
      </c>
      <c r="S464" s="129">
        <f t="shared" si="3311"/>
        <v>27230.579999999994</v>
      </c>
      <c r="T464" s="129">
        <f t="shared" si="3311"/>
        <v>6088.7</v>
      </c>
      <c r="U464" s="129">
        <f t="shared" si="3311"/>
        <v>205.09000000000259</v>
      </c>
    </row>
    <row r="465" spans="1:21" x14ac:dyDescent="0.2">
      <c r="A465" s="225" t="s">
        <v>650</v>
      </c>
      <c r="B465" s="226" t="str">
        <f>VLOOKUP($A465,'Orçamento Sintético'!$A:$H,4,0)</f>
        <v>Tubulações de Aço-Carbono e Conexões de Ferro Maleável</v>
      </c>
      <c r="C465" s="130">
        <f>ROUND(C466/$U$1572,4)</f>
        <v>1E-4</v>
      </c>
      <c r="D465" s="131">
        <f t="shared" ref="D465" si="3312">ROUND(D466/$C466,4)</f>
        <v>0</v>
      </c>
      <c r="E465" s="131">
        <f t="shared" ref="E465" si="3313">ROUND(E466/$C466,4)</f>
        <v>0</v>
      </c>
      <c r="F465" s="131">
        <f t="shared" ref="F465" si="3314">ROUND(F466/$C466,4)</f>
        <v>0</v>
      </c>
      <c r="G465" s="131">
        <f t="shared" ref="G465" si="3315">ROUND(G466/$C466,4)</f>
        <v>0</v>
      </c>
      <c r="H465" s="131">
        <f t="shared" ref="H465" si="3316">ROUND(H466/$C466,4)</f>
        <v>0</v>
      </c>
      <c r="I465" s="131">
        <f t="shared" ref="I465" si="3317">ROUND(I466/$C466,4)</f>
        <v>0</v>
      </c>
      <c r="J465" s="131">
        <f t="shared" ref="J465" si="3318">ROUND(J466/$C466,4)</f>
        <v>0</v>
      </c>
      <c r="K465" s="131">
        <f t="shared" ref="K465" si="3319">ROUND(K466/$C466,4)</f>
        <v>0</v>
      </c>
      <c r="L465" s="131">
        <f t="shared" ref="L465" si="3320">ROUND(L466/$C466,4)</f>
        <v>0</v>
      </c>
      <c r="M465" s="131">
        <f t="shared" ref="M465" si="3321">ROUND(M466/$C466,4)</f>
        <v>0</v>
      </c>
      <c r="N465" s="131">
        <f t="shared" ref="N465" si="3322">ROUND(N466/$C466,4)</f>
        <v>0</v>
      </c>
      <c r="O465" s="131">
        <f t="shared" ref="O465" si="3323">ROUND(O466/$C466,4)</f>
        <v>0</v>
      </c>
      <c r="P465" s="131">
        <f t="shared" ref="P465" si="3324">ROUND(P466/$C466,4)</f>
        <v>0</v>
      </c>
      <c r="Q465" s="131">
        <f t="shared" ref="Q465" si="3325">ROUND(Q466/$C466,4)</f>
        <v>1</v>
      </c>
      <c r="R465" s="131">
        <f t="shared" ref="R465" si="3326">ROUND(R466/$C466,4)</f>
        <v>0</v>
      </c>
      <c r="S465" s="131">
        <f t="shared" ref="S465" si="3327">ROUND(S466/$C466,4)</f>
        <v>0</v>
      </c>
      <c r="T465" s="131">
        <f t="shared" ref="T465" si="3328">ROUND(T466/$C466,4)</f>
        <v>0</v>
      </c>
      <c r="U465" s="131">
        <f t="shared" ref="U465" si="3329">ROUND(U466/$C466,4)</f>
        <v>0</v>
      </c>
    </row>
    <row r="466" spans="1:21" s="90" customFormat="1" x14ac:dyDescent="0.2">
      <c r="A466" s="225"/>
      <c r="B466" s="226"/>
      <c r="C466" s="132">
        <f>VLOOKUP($A465,'Orçamento Sintético'!$A:$H,8,0)</f>
        <v>965.5</v>
      </c>
      <c r="D466" s="133">
        <f>D468+D470+D472+D474</f>
        <v>0</v>
      </c>
      <c r="E466" s="133">
        <f t="shared" ref="E466:U466" si="3330">E468+E470+E472+E474</f>
        <v>0</v>
      </c>
      <c r="F466" s="133">
        <f t="shared" si="3330"/>
        <v>0</v>
      </c>
      <c r="G466" s="133">
        <f t="shared" si="3330"/>
        <v>0</v>
      </c>
      <c r="H466" s="133">
        <f t="shared" si="3330"/>
        <v>0</v>
      </c>
      <c r="I466" s="133">
        <f t="shared" si="3330"/>
        <v>0</v>
      </c>
      <c r="J466" s="133">
        <f t="shared" si="3330"/>
        <v>0</v>
      </c>
      <c r="K466" s="133">
        <f t="shared" si="3330"/>
        <v>0</v>
      </c>
      <c r="L466" s="133">
        <f t="shared" si="3330"/>
        <v>0</v>
      </c>
      <c r="M466" s="133">
        <f t="shared" si="3330"/>
        <v>0</v>
      </c>
      <c r="N466" s="133">
        <f t="shared" si="3330"/>
        <v>0</v>
      </c>
      <c r="O466" s="133">
        <f t="shared" si="3330"/>
        <v>0</v>
      </c>
      <c r="P466" s="133">
        <f t="shared" si="3330"/>
        <v>0</v>
      </c>
      <c r="Q466" s="133">
        <f t="shared" si="3330"/>
        <v>965.5</v>
      </c>
      <c r="R466" s="133">
        <f t="shared" si="3330"/>
        <v>0</v>
      </c>
      <c r="S466" s="133">
        <f t="shared" si="3330"/>
        <v>0</v>
      </c>
      <c r="T466" s="133">
        <f t="shared" si="3330"/>
        <v>0</v>
      </c>
      <c r="U466" s="133">
        <f t="shared" si="3330"/>
        <v>0</v>
      </c>
    </row>
    <row r="467" spans="1:21" x14ac:dyDescent="0.2">
      <c r="A467" s="224" t="s">
        <v>652</v>
      </c>
      <c r="B467" s="222" t="str">
        <f>VLOOKUP($A467,'Orçamento Sintético'!$A:$H,4,0)</f>
        <v>UNIÃO, EM FERRO GALVANIZADO, DN 25 (1"), CONEXÃO ROSQUEADA, INSTALADO EM REDE DE ALIMENTAÇÃO PARA HIDRANTE - FORNECIMENTO E INSTALAÇÃO. AF_12/2015</v>
      </c>
      <c r="C467" s="126">
        <f>ROUND(C468/$U$1572,4)</f>
        <v>0</v>
      </c>
      <c r="D467" s="126"/>
      <c r="E467" s="126"/>
      <c r="F467" s="126"/>
      <c r="G467" s="126"/>
      <c r="H467" s="126"/>
      <c r="I467" s="126"/>
      <c r="J467" s="126"/>
      <c r="K467" s="126"/>
      <c r="L467" s="126"/>
      <c r="M467" s="126"/>
      <c r="N467" s="126"/>
      <c r="O467" s="126"/>
      <c r="P467" s="126"/>
      <c r="Q467" s="126">
        <v>1</v>
      </c>
      <c r="R467" s="126"/>
      <c r="S467" s="126"/>
      <c r="T467" s="126"/>
      <c r="U467" s="126">
        <f t="shared" ref="U467" si="3331">ROUND(U468/$C468,4)</f>
        <v>0</v>
      </c>
    </row>
    <row r="468" spans="1:21" s="90" customFormat="1" x14ac:dyDescent="0.2">
      <c r="A468" s="224"/>
      <c r="B468" s="223"/>
      <c r="C468" s="127">
        <f>VLOOKUP($A467,'Orçamento Sintético'!$A:$H,8,0)</f>
        <v>82.14</v>
      </c>
      <c r="D468" s="127">
        <f>ROUND($C468*D467,2)</f>
        <v>0</v>
      </c>
      <c r="E468" s="127">
        <f>ROUND($C468*E467,2)</f>
        <v>0</v>
      </c>
      <c r="F468" s="127">
        <f>ROUND($C468*F467,2)</f>
        <v>0</v>
      </c>
      <c r="G468" s="127">
        <f t="shared" ref="G468" si="3332">ROUND($C468*G467,2)</f>
        <v>0</v>
      </c>
      <c r="H468" s="127">
        <f t="shared" ref="H468" si="3333">ROUND($C468*H467,2)</f>
        <v>0</v>
      </c>
      <c r="I468" s="127">
        <f t="shared" ref="I468" si="3334">ROUND($C468*I467,2)</f>
        <v>0</v>
      </c>
      <c r="J468" s="127">
        <f t="shared" ref="J468" si="3335">ROUND($C468*J467,2)</f>
        <v>0</v>
      </c>
      <c r="K468" s="127">
        <f t="shared" ref="K468" si="3336">ROUND($C468*K467,2)</f>
        <v>0</v>
      </c>
      <c r="L468" s="127">
        <f t="shared" ref="L468" si="3337">ROUND($C468*L467,2)</f>
        <v>0</v>
      </c>
      <c r="M468" s="127">
        <f t="shared" ref="M468" si="3338">ROUND($C468*M467,2)</f>
        <v>0</v>
      </c>
      <c r="N468" s="127">
        <f t="shared" ref="N468" si="3339">ROUND($C468*N467,2)</f>
        <v>0</v>
      </c>
      <c r="O468" s="127">
        <f t="shared" ref="O468" si="3340">ROUND($C468*O467,2)</f>
        <v>0</v>
      </c>
      <c r="P468" s="127">
        <f t="shared" ref="P468" si="3341">ROUND($C468*P467,2)</f>
        <v>0</v>
      </c>
      <c r="Q468" s="127">
        <f t="shared" ref="Q468" si="3342">ROUND($C468*Q467,2)</f>
        <v>82.14</v>
      </c>
      <c r="R468" s="127">
        <f t="shared" ref="R468" si="3343">ROUND($C468*R467,2)</f>
        <v>0</v>
      </c>
      <c r="S468" s="127">
        <f t="shared" ref="S468" si="3344">ROUND($C468*S467,2)</f>
        <v>0</v>
      </c>
      <c r="T468" s="127">
        <f t="shared" ref="T468" si="3345">ROUND($C468*T467,2)</f>
        <v>0</v>
      </c>
      <c r="U468" s="127">
        <f>$C468-SUM(D468:T468)</f>
        <v>0</v>
      </c>
    </row>
    <row r="469" spans="1:21" x14ac:dyDescent="0.2">
      <c r="A469" s="224" t="s">
        <v>655</v>
      </c>
      <c r="B469" s="222" t="str">
        <f>VLOOKUP($A469,'Orçamento Sintético'!$A:$H,4,0)</f>
        <v>UNIÃO, EM FERRO GALVANIZADO, DN 40 (1 1/2"), CONEXÃO ROSQUEADA, INSTALADO EM REDE DE ALIMENTAÇÃO PARA HIDRANTE - FORNECIMENTO E INSTALAÇÃO. AF_12/2015</v>
      </c>
      <c r="C469" s="126">
        <f>ROUND(C470/$U$1572,4)</f>
        <v>1E-4</v>
      </c>
      <c r="D469" s="126"/>
      <c r="E469" s="126"/>
      <c r="F469" s="126"/>
      <c r="G469" s="126"/>
      <c r="H469" s="126"/>
      <c r="I469" s="126"/>
      <c r="J469" s="126"/>
      <c r="K469" s="126"/>
      <c r="L469" s="126"/>
      <c r="M469" s="126"/>
      <c r="N469" s="126"/>
      <c r="O469" s="126"/>
      <c r="P469" s="126"/>
      <c r="Q469" s="126">
        <v>1</v>
      </c>
      <c r="R469" s="126"/>
      <c r="S469" s="126"/>
      <c r="T469" s="126"/>
      <c r="U469" s="126">
        <f t="shared" ref="U469" si="3346">ROUND(U470/$C470,4)</f>
        <v>0</v>
      </c>
    </row>
    <row r="470" spans="1:21" s="90" customFormat="1" x14ac:dyDescent="0.2">
      <c r="A470" s="224"/>
      <c r="B470" s="223"/>
      <c r="C470" s="127">
        <f>VLOOKUP($A469,'Orçamento Sintético'!$A:$H,8,0)</f>
        <v>676.2</v>
      </c>
      <c r="D470" s="127">
        <f>ROUND($C470*D469,2)</f>
        <v>0</v>
      </c>
      <c r="E470" s="127">
        <f>ROUND($C470*E469,2)</f>
        <v>0</v>
      </c>
      <c r="F470" s="127">
        <f>ROUND($C470*F469,2)</f>
        <v>0</v>
      </c>
      <c r="G470" s="127">
        <f t="shared" ref="G470" si="3347">ROUND($C470*G469,2)</f>
        <v>0</v>
      </c>
      <c r="H470" s="127">
        <f t="shared" ref="H470" si="3348">ROUND($C470*H469,2)</f>
        <v>0</v>
      </c>
      <c r="I470" s="127">
        <f t="shared" ref="I470" si="3349">ROUND($C470*I469,2)</f>
        <v>0</v>
      </c>
      <c r="J470" s="127">
        <f t="shared" ref="J470" si="3350">ROUND($C470*J469,2)</f>
        <v>0</v>
      </c>
      <c r="K470" s="127">
        <f t="shared" ref="K470" si="3351">ROUND($C470*K469,2)</f>
        <v>0</v>
      </c>
      <c r="L470" s="127">
        <f t="shared" ref="L470" si="3352">ROUND($C470*L469,2)</f>
        <v>0</v>
      </c>
      <c r="M470" s="127">
        <f t="shared" ref="M470" si="3353">ROUND($C470*M469,2)</f>
        <v>0</v>
      </c>
      <c r="N470" s="127">
        <f t="shared" ref="N470" si="3354">ROUND($C470*N469,2)</f>
        <v>0</v>
      </c>
      <c r="O470" s="127">
        <f t="shared" ref="O470" si="3355">ROUND($C470*O469,2)</f>
        <v>0</v>
      </c>
      <c r="P470" s="127">
        <f t="shared" ref="P470" si="3356">ROUND($C470*P469,2)</f>
        <v>0</v>
      </c>
      <c r="Q470" s="127">
        <f t="shared" ref="Q470" si="3357">ROUND($C470*Q469,2)</f>
        <v>676.2</v>
      </c>
      <c r="R470" s="127">
        <f t="shared" ref="R470" si="3358">ROUND($C470*R469,2)</f>
        <v>0</v>
      </c>
      <c r="S470" s="127">
        <f t="shared" ref="S470" si="3359">ROUND($C470*S469,2)</f>
        <v>0</v>
      </c>
      <c r="T470" s="127">
        <f t="shared" ref="T470" si="3360">ROUND($C470*T469,2)</f>
        <v>0</v>
      </c>
      <c r="U470" s="127">
        <f>$C470-SUM(D470:T470)</f>
        <v>0</v>
      </c>
    </row>
    <row r="471" spans="1:21" x14ac:dyDescent="0.2">
      <c r="A471" s="224" t="s">
        <v>658</v>
      </c>
      <c r="B471" s="222" t="str">
        <f>VLOOKUP($A471,'Orçamento Sintético'!$A:$H,4,0)</f>
        <v>NIPLE, EM FERRO GALVANIZADO, DN 25 (1"), CONEXÃO ROSQUEADA, INSTALADO EM REDE DE ALIMENTAÇÃO PARA HIDRANTE - FORNECIMENTO E INSTALAÇÃO. AF_12/2015</v>
      </c>
      <c r="C471" s="126">
        <f>ROUND(C472/$U$1572,4)</f>
        <v>0</v>
      </c>
      <c r="D471" s="126"/>
      <c r="E471" s="126"/>
      <c r="F471" s="126"/>
      <c r="G471" s="126"/>
      <c r="H471" s="126"/>
      <c r="I471" s="126"/>
      <c r="J471" s="126"/>
      <c r="K471" s="126"/>
      <c r="L471" s="126"/>
      <c r="M471" s="126"/>
      <c r="N471" s="126"/>
      <c r="O471" s="126"/>
      <c r="P471" s="126"/>
      <c r="Q471" s="126">
        <v>1</v>
      </c>
      <c r="R471" s="126"/>
      <c r="S471" s="126"/>
      <c r="T471" s="126"/>
      <c r="U471" s="126">
        <f t="shared" ref="U471" si="3361">ROUND(U472/$C472,4)</f>
        <v>0</v>
      </c>
    </row>
    <row r="472" spans="1:21" s="90" customFormat="1" x14ac:dyDescent="0.2">
      <c r="A472" s="224"/>
      <c r="B472" s="223"/>
      <c r="C472" s="127">
        <f>VLOOKUP($A471,'Orçamento Sintético'!$A:$H,8,0)</f>
        <v>109.6</v>
      </c>
      <c r="D472" s="127">
        <f>ROUND($C472*D471,2)</f>
        <v>0</v>
      </c>
      <c r="E472" s="127">
        <f>ROUND($C472*E471,2)</f>
        <v>0</v>
      </c>
      <c r="F472" s="127">
        <f>ROUND($C472*F471,2)</f>
        <v>0</v>
      </c>
      <c r="G472" s="127">
        <f t="shared" ref="G472" si="3362">ROUND($C472*G471,2)</f>
        <v>0</v>
      </c>
      <c r="H472" s="127">
        <f t="shared" ref="H472" si="3363">ROUND($C472*H471,2)</f>
        <v>0</v>
      </c>
      <c r="I472" s="127">
        <f t="shared" ref="I472" si="3364">ROUND($C472*I471,2)</f>
        <v>0</v>
      </c>
      <c r="J472" s="127">
        <f t="shared" ref="J472" si="3365">ROUND($C472*J471,2)</f>
        <v>0</v>
      </c>
      <c r="K472" s="127">
        <f t="shared" ref="K472" si="3366">ROUND($C472*K471,2)</f>
        <v>0</v>
      </c>
      <c r="L472" s="127">
        <f t="shared" ref="L472" si="3367">ROUND($C472*L471,2)</f>
        <v>0</v>
      </c>
      <c r="M472" s="127">
        <f t="shared" ref="M472" si="3368">ROUND($C472*M471,2)</f>
        <v>0</v>
      </c>
      <c r="N472" s="127">
        <f t="shared" ref="N472" si="3369">ROUND($C472*N471,2)</f>
        <v>0</v>
      </c>
      <c r="O472" s="127">
        <f t="shared" ref="O472" si="3370">ROUND($C472*O471,2)</f>
        <v>0</v>
      </c>
      <c r="P472" s="127">
        <f t="shared" ref="P472" si="3371">ROUND($C472*P471,2)</f>
        <v>0</v>
      </c>
      <c r="Q472" s="127">
        <f t="shared" ref="Q472" si="3372">ROUND($C472*Q471,2)</f>
        <v>109.6</v>
      </c>
      <c r="R472" s="127">
        <f t="shared" ref="R472" si="3373">ROUND($C472*R471,2)</f>
        <v>0</v>
      </c>
      <c r="S472" s="127">
        <f t="shared" ref="S472" si="3374">ROUND($C472*S471,2)</f>
        <v>0</v>
      </c>
      <c r="T472" s="127">
        <f t="shared" ref="T472" si="3375">ROUND($C472*T471,2)</f>
        <v>0</v>
      </c>
      <c r="U472" s="127">
        <f>$C472-SUM(D472:T472)</f>
        <v>0</v>
      </c>
    </row>
    <row r="473" spans="1:21" x14ac:dyDescent="0.2">
      <c r="A473" s="224" t="s">
        <v>661</v>
      </c>
      <c r="B473" s="222" t="str">
        <f>VLOOKUP($A473,'Orçamento Sintético'!$A:$H,4,0)</f>
        <v>LUVA, EM FERRO GALVANIZADO, DN 50 (2"), CONEXÃO ROSQUEADA, INSTALADO EM PRUMADAS - FORNECIMENTO E INSTALAÇÃO. AF_12/2015</v>
      </c>
      <c r="C473" s="126">
        <f>ROUND(C474/$U$1572,4)</f>
        <v>0</v>
      </c>
      <c r="D473" s="126"/>
      <c r="E473" s="126"/>
      <c r="F473" s="126"/>
      <c r="G473" s="126"/>
      <c r="H473" s="126"/>
      <c r="I473" s="126"/>
      <c r="J473" s="126"/>
      <c r="K473" s="126"/>
      <c r="L473" s="126"/>
      <c r="M473" s="126"/>
      <c r="N473" s="126"/>
      <c r="O473" s="126"/>
      <c r="P473" s="126"/>
      <c r="Q473" s="126">
        <v>1</v>
      </c>
      <c r="R473" s="126"/>
      <c r="S473" s="126"/>
      <c r="T473" s="126"/>
      <c r="U473" s="126">
        <f t="shared" ref="U473" si="3376">ROUND(U474/$C474,4)</f>
        <v>0</v>
      </c>
    </row>
    <row r="474" spans="1:21" s="90" customFormat="1" x14ac:dyDescent="0.2">
      <c r="A474" s="224"/>
      <c r="B474" s="223"/>
      <c r="C474" s="127">
        <f>VLOOKUP($A473,'Orçamento Sintético'!$A:$H,8,0)</f>
        <v>97.56</v>
      </c>
      <c r="D474" s="127">
        <f>ROUND($C474*D473,2)</f>
        <v>0</v>
      </c>
      <c r="E474" s="127">
        <f>ROUND($C474*E473,2)</f>
        <v>0</v>
      </c>
      <c r="F474" s="127">
        <f>ROUND($C474*F473,2)</f>
        <v>0</v>
      </c>
      <c r="G474" s="127">
        <f t="shared" ref="G474" si="3377">ROUND($C474*G473,2)</f>
        <v>0</v>
      </c>
      <c r="H474" s="127">
        <f t="shared" ref="H474" si="3378">ROUND($C474*H473,2)</f>
        <v>0</v>
      </c>
      <c r="I474" s="127">
        <f t="shared" ref="I474" si="3379">ROUND($C474*I473,2)</f>
        <v>0</v>
      </c>
      <c r="J474" s="127">
        <f t="shared" ref="J474" si="3380">ROUND($C474*J473,2)</f>
        <v>0</v>
      </c>
      <c r="K474" s="127">
        <f t="shared" ref="K474" si="3381">ROUND($C474*K473,2)</f>
        <v>0</v>
      </c>
      <c r="L474" s="127">
        <f t="shared" ref="L474" si="3382">ROUND($C474*L473,2)</f>
        <v>0</v>
      </c>
      <c r="M474" s="127">
        <f t="shared" ref="M474" si="3383">ROUND($C474*M473,2)</f>
        <v>0</v>
      </c>
      <c r="N474" s="127">
        <f t="shared" ref="N474" si="3384">ROUND($C474*N473,2)</f>
        <v>0</v>
      </c>
      <c r="O474" s="127">
        <f t="shared" ref="O474" si="3385">ROUND($C474*O473,2)</f>
        <v>0</v>
      </c>
      <c r="P474" s="127">
        <f t="shared" ref="P474" si="3386">ROUND($C474*P473,2)</f>
        <v>0</v>
      </c>
      <c r="Q474" s="127">
        <f t="shared" ref="Q474" si="3387">ROUND($C474*Q473,2)</f>
        <v>97.56</v>
      </c>
      <c r="R474" s="127">
        <f t="shared" ref="R474" si="3388">ROUND($C474*R473,2)</f>
        <v>0</v>
      </c>
      <c r="S474" s="127">
        <f t="shared" ref="S474" si="3389">ROUND($C474*S473,2)</f>
        <v>0</v>
      </c>
      <c r="T474" s="127">
        <f t="shared" ref="T474" si="3390">ROUND($C474*T473,2)</f>
        <v>0</v>
      </c>
      <c r="U474" s="127">
        <f>$C474-SUM(D474:T474)</f>
        <v>0</v>
      </c>
    </row>
    <row r="475" spans="1:21" x14ac:dyDescent="0.2">
      <c r="A475" s="225" t="s">
        <v>664</v>
      </c>
      <c r="B475" s="226" t="str">
        <f>VLOOKUP($A475,'Orçamento Sintético'!$A:$H,4,0)</f>
        <v>Tubulações e Conexões de PVC Rígido</v>
      </c>
      <c r="C475" s="130">
        <f>ROUND(C476/$U$1572,4)</f>
        <v>5.4999999999999997E-3</v>
      </c>
      <c r="D475" s="131">
        <f t="shared" ref="D475" si="3391">ROUND(D476/$C476,4)</f>
        <v>0</v>
      </c>
      <c r="E475" s="131">
        <f t="shared" ref="E475" si="3392">ROUND(E476/$C476,4)</f>
        <v>0</v>
      </c>
      <c r="F475" s="131">
        <f t="shared" ref="F475" si="3393">ROUND(F476/$C476,4)</f>
        <v>0</v>
      </c>
      <c r="G475" s="131">
        <f t="shared" ref="G475" si="3394">ROUND(G476/$C476,4)</f>
        <v>0</v>
      </c>
      <c r="H475" s="131">
        <f t="shared" ref="H475" si="3395">ROUND(H476/$C476,4)</f>
        <v>0</v>
      </c>
      <c r="I475" s="131">
        <f t="shared" ref="I475" si="3396">ROUND(I476/$C476,4)</f>
        <v>0</v>
      </c>
      <c r="J475" s="131">
        <f t="shared" ref="J475" si="3397">ROUND(J476/$C476,4)</f>
        <v>0.2097</v>
      </c>
      <c r="K475" s="131">
        <f t="shared" ref="K475" si="3398">ROUND(K476/$C476,4)</f>
        <v>0.50029999999999997</v>
      </c>
      <c r="L475" s="131">
        <f t="shared" ref="L475" si="3399">ROUND(L476/$C476,4)</f>
        <v>0.16919999999999999</v>
      </c>
      <c r="M475" s="131">
        <f t="shared" ref="M475" si="3400">ROUND(M476/$C476,4)</f>
        <v>0.1208</v>
      </c>
      <c r="N475" s="131">
        <f t="shared" ref="N475" si="3401">ROUND(N476/$C476,4)</f>
        <v>0</v>
      </c>
      <c r="O475" s="131">
        <f t="shared" ref="O475" si="3402">ROUND(O476/$C476,4)</f>
        <v>0</v>
      </c>
      <c r="P475" s="131">
        <f t="shared" ref="P475" si="3403">ROUND(P476/$C476,4)</f>
        <v>0</v>
      </c>
      <c r="Q475" s="131">
        <f t="shared" ref="Q475" si="3404">ROUND(Q476/$C476,4)</f>
        <v>0</v>
      </c>
      <c r="R475" s="131">
        <f t="shared" ref="R475" si="3405">ROUND(R476/$C476,4)</f>
        <v>0</v>
      </c>
      <c r="S475" s="131">
        <f t="shared" ref="S475" si="3406">ROUND(S476/$C476,4)</f>
        <v>0</v>
      </c>
      <c r="T475" s="131">
        <f t="shared" ref="T475" si="3407">ROUND(T476/$C476,4)</f>
        <v>0</v>
      </c>
      <c r="U475" s="131">
        <f t="shared" ref="U475" si="3408">ROUND(U476/$C476,4)</f>
        <v>0</v>
      </c>
    </row>
    <row r="476" spans="1:21" s="90" customFormat="1" x14ac:dyDescent="0.2">
      <c r="A476" s="225"/>
      <c r="B476" s="226"/>
      <c r="C476" s="132">
        <f>VLOOKUP($A475,'Orçamento Sintético'!$A:$H,8,0)</f>
        <v>69289.77</v>
      </c>
      <c r="D476" s="133">
        <f>D478+D480+D482+D484+D486+D488+D490+D492+D494+D496+D498+D500+D502+D504+D506+D508+D510+D512+D514+D516+D518+D520+D522+D524+D526+D528+D530+D532+D534+D536+D538+D540+D542+D544+D546+D548+D550+D552+D554+D556+D558+D560+D562+D564+D566+D568+D570+D572+D574+D576+D578+D580+D582+D584</f>
        <v>0</v>
      </c>
      <c r="E476" s="133">
        <f t="shared" ref="E476:U476" si="3409">E478+E480+E482+E484+E486+E488+E490+E492+E494+E496+E498+E500+E502+E504+E506+E508+E510+E512+E514+E516+E518+E520+E522+E524+E526+E528+E530+E532+E534+E536+E538+E540+E542+E544+E546+E548+E550+E552+E554+E556+E558+E560+E562+E564+E566+E568+E570+E572+E574+E576+E578+E580+E582+E584</f>
        <v>0</v>
      </c>
      <c r="F476" s="133">
        <f t="shared" si="3409"/>
        <v>0</v>
      </c>
      <c r="G476" s="133">
        <f t="shared" si="3409"/>
        <v>0</v>
      </c>
      <c r="H476" s="133">
        <f t="shared" si="3409"/>
        <v>0</v>
      </c>
      <c r="I476" s="133">
        <f t="shared" si="3409"/>
        <v>0</v>
      </c>
      <c r="J476" s="133">
        <f t="shared" si="3409"/>
        <v>14530.98</v>
      </c>
      <c r="K476" s="133">
        <f t="shared" si="3409"/>
        <v>34667.519999999982</v>
      </c>
      <c r="L476" s="133">
        <f t="shared" si="3409"/>
        <v>11722.3</v>
      </c>
      <c r="M476" s="133">
        <f t="shared" si="3409"/>
        <v>8368.99</v>
      </c>
      <c r="N476" s="133">
        <f t="shared" si="3409"/>
        <v>0</v>
      </c>
      <c r="O476" s="133">
        <f t="shared" si="3409"/>
        <v>0</v>
      </c>
      <c r="P476" s="133">
        <f t="shared" si="3409"/>
        <v>0</v>
      </c>
      <c r="Q476" s="133">
        <f t="shared" si="3409"/>
        <v>0</v>
      </c>
      <c r="R476" s="133">
        <f t="shared" si="3409"/>
        <v>0</v>
      </c>
      <c r="S476" s="133">
        <f t="shared" si="3409"/>
        <v>0</v>
      </c>
      <c r="T476" s="133">
        <f t="shared" si="3409"/>
        <v>0</v>
      </c>
      <c r="U476" s="133">
        <f t="shared" si="3409"/>
        <v>-1.999999999998181E-2</v>
      </c>
    </row>
    <row r="477" spans="1:21" x14ac:dyDescent="0.2">
      <c r="A477" s="224" t="s">
        <v>666</v>
      </c>
      <c r="B477" s="222" t="str">
        <f>VLOOKUP($A477,'Orçamento Sintético'!$A:$H,4,0)</f>
        <v>TUBO, PVC, SOLDÁVEL, DN 85MM, INSTALADO EM PRUMADA DE ÁGUA - FORNECIMENTO E INSTALAÇÃO. AF_12/2014</v>
      </c>
      <c r="C477" s="126">
        <f>ROUND(C478/$U$1572,4)</f>
        <v>8.0000000000000004E-4</v>
      </c>
      <c r="D477" s="126"/>
      <c r="E477" s="126"/>
      <c r="F477" s="126"/>
      <c r="G477" s="126"/>
      <c r="H477" s="126"/>
      <c r="I477" s="126"/>
      <c r="J477" s="126">
        <v>0.5</v>
      </c>
      <c r="K477" s="126">
        <v>0.5</v>
      </c>
      <c r="L477" s="126"/>
      <c r="M477" s="126"/>
      <c r="N477" s="126"/>
      <c r="O477" s="126"/>
      <c r="P477" s="126"/>
      <c r="Q477" s="126"/>
      <c r="R477" s="126"/>
      <c r="S477" s="126"/>
      <c r="T477" s="126"/>
      <c r="U477" s="126">
        <f t="shared" ref="U477" si="3410">ROUND(U478/$C478,4)</f>
        <v>0</v>
      </c>
    </row>
    <row r="478" spans="1:21" s="90" customFormat="1" x14ac:dyDescent="0.2">
      <c r="A478" s="224"/>
      <c r="B478" s="223"/>
      <c r="C478" s="127">
        <f>VLOOKUP($A477,'Orçamento Sintético'!$A:$H,8,0)</f>
        <v>9515.8799999999992</v>
      </c>
      <c r="D478" s="127">
        <f>ROUND($C478*D477,2)</f>
        <v>0</v>
      </c>
      <c r="E478" s="127">
        <f>ROUND($C478*E477,2)</f>
        <v>0</v>
      </c>
      <c r="F478" s="127">
        <f>ROUND($C478*F477,2)</f>
        <v>0</v>
      </c>
      <c r="G478" s="127">
        <f t="shared" ref="G478" si="3411">ROUND($C478*G477,2)</f>
        <v>0</v>
      </c>
      <c r="H478" s="127">
        <f t="shared" ref="H478" si="3412">ROUND($C478*H477,2)</f>
        <v>0</v>
      </c>
      <c r="I478" s="127">
        <f t="shared" ref="I478" si="3413">ROUND($C478*I477,2)</f>
        <v>0</v>
      </c>
      <c r="J478" s="127">
        <f t="shared" ref="J478" si="3414">ROUND($C478*J477,2)</f>
        <v>4757.9399999999996</v>
      </c>
      <c r="K478" s="127">
        <f t="shared" ref="K478" si="3415">ROUND($C478*K477,2)</f>
        <v>4757.9399999999996</v>
      </c>
      <c r="L478" s="127">
        <f t="shared" ref="L478" si="3416">ROUND($C478*L477,2)</f>
        <v>0</v>
      </c>
      <c r="M478" s="127">
        <f t="shared" ref="M478" si="3417">ROUND($C478*M477,2)</f>
        <v>0</v>
      </c>
      <c r="N478" s="127">
        <f t="shared" ref="N478" si="3418">ROUND($C478*N477,2)</f>
        <v>0</v>
      </c>
      <c r="O478" s="127">
        <f t="shared" ref="O478" si="3419">ROUND($C478*O477,2)</f>
        <v>0</v>
      </c>
      <c r="P478" s="127">
        <f t="shared" ref="P478" si="3420">ROUND($C478*P477,2)</f>
        <v>0</v>
      </c>
      <c r="Q478" s="127">
        <f t="shared" ref="Q478" si="3421">ROUND($C478*Q477,2)</f>
        <v>0</v>
      </c>
      <c r="R478" s="127">
        <f t="shared" ref="R478" si="3422">ROUND($C478*R477,2)</f>
        <v>0</v>
      </c>
      <c r="S478" s="127">
        <f t="shared" ref="S478" si="3423">ROUND($C478*S477,2)</f>
        <v>0</v>
      </c>
      <c r="T478" s="127">
        <f t="shared" ref="T478" si="3424">ROUND($C478*T477,2)</f>
        <v>0</v>
      </c>
      <c r="U478" s="127">
        <f>$C478-SUM(D478:T478)</f>
        <v>0</v>
      </c>
    </row>
    <row r="479" spans="1:21" x14ac:dyDescent="0.2">
      <c r="A479" s="224" t="s">
        <v>669</v>
      </c>
      <c r="B479" s="222" t="str">
        <f>VLOOKUP($A479,'Orçamento Sintético'!$A:$H,4,0)</f>
        <v>TUBO, PVC, SOLDÁVEL, DN 75 MM, INSTALADO EM RESERVAÇÃO DE ÁGUA DE EDIFICAÇÃO QUE POSSUA RESERVATÓRIO DE FIBRA/FIBROCIMENTO   FORNECIMENTO E INSTALAÇÃO. AF_06/2016</v>
      </c>
      <c r="C479" s="126">
        <f>ROUND(C480/$U$1572,4)</f>
        <v>1E-4</v>
      </c>
      <c r="D479" s="126"/>
      <c r="E479" s="126"/>
      <c r="F479" s="126"/>
      <c r="G479" s="126"/>
      <c r="H479" s="126"/>
      <c r="I479" s="126"/>
      <c r="J479" s="126">
        <v>0.5</v>
      </c>
      <c r="K479" s="126">
        <v>0.5</v>
      </c>
      <c r="L479" s="126"/>
      <c r="M479" s="126"/>
      <c r="N479" s="126"/>
      <c r="O479" s="126"/>
      <c r="P479" s="126"/>
      <c r="Q479" s="126"/>
      <c r="R479" s="126"/>
      <c r="S479" s="126"/>
      <c r="T479" s="126"/>
      <c r="U479" s="126">
        <f t="shared" ref="U479" si="3425">ROUND(U480/$C480,4)</f>
        <v>0</v>
      </c>
    </row>
    <row r="480" spans="1:21" s="90" customFormat="1" x14ac:dyDescent="0.2">
      <c r="A480" s="224"/>
      <c r="B480" s="223"/>
      <c r="C480" s="127">
        <f>VLOOKUP($A479,'Orçamento Sintético'!$A:$H,8,0)</f>
        <v>988.74</v>
      </c>
      <c r="D480" s="127">
        <f>ROUND($C480*D479,2)</f>
        <v>0</v>
      </c>
      <c r="E480" s="127">
        <f>ROUND($C480*E479,2)</f>
        <v>0</v>
      </c>
      <c r="F480" s="127">
        <f>ROUND($C480*F479,2)</f>
        <v>0</v>
      </c>
      <c r="G480" s="127">
        <f t="shared" ref="G480" si="3426">ROUND($C480*G479,2)</f>
        <v>0</v>
      </c>
      <c r="H480" s="127">
        <f t="shared" ref="H480" si="3427">ROUND($C480*H479,2)</f>
        <v>0</v>
      </c>
      <c r="I480" s="127">
        <f t="shared" ref="I480" si="3428">ROUND($C480*I479,2)</f>
        <v>0</v>
      </c>
      <c r="J480" s="127">
        <f t="shared" ref="J480" si="3429">ROUND($C480*J479,2)</f>
        <v>494.37</v>
      </c>
      <c r="K480" s="127">
        <f t="shared" ref="K480" si="3430">ROUND($C480*K479,2)</f>
        <v>494.37</v>
      </c>
      <c r="L480" s="127">
        <f t="shared" ref="L480" si="3431">ROUND($C480*L479,2)</f>
        <v>0</v>
      </c>
      <c r="M480" s="127">
        <f t="shared" ref="M480" si="3432">ROUND($C480*M479,2)</f>
        <v>0</v>
      </c>
      <c r="N480" s="127">
        <f t="shared" ref="N480" si="3433">ROUND($C480*N479,2)</f>
        <v>0</v>
      </c>
      <c r="O480" s="127">
        <f t="shared" ref="O480" si="3434">ROUND($C480*O479,2)</f>
        <v>0</v>
      </c>
      <c r="P480" s="127">
        <f t="shared" ref="P480" si="3435">ROUND($C480*P479,2)</f>
        <v>0</v>
      </c>
      <c r="Q480" s="127">
        <f t="shared" ref="Q480" si="3436">ROUND($C480*Q479,2)</f>
        <v>0</v>
      </c>
      <c r="R480" s="127">
        <f t="shared" ref="R480" si="3437">ROUND($C480*R479,2)</f>
        <v>0</v>
      </c>
      <c r="S480" s="127">
        <f t="shared" ref="S480" si="3438">ROUND($C480*S479,2)</f>
        <v>0</v>
      </c>
      <c r="T480" s="127">
        <f t="shared" ref="T480" si="3439">ROUND($C480*T479,2)</f>
        <v>0</v>
      </c>
      <c r="U480" s="127">
        <f>$C480-SUM(D480:T480)</f>
        <v>0</v>
      </c>
    </row>
    <row r="481" spans="1:21" x14ac:dyDescent="0.2">
      <c r="A481" s="224" t="s">
        <v>672</v>
      </c>
      <c r="B481" s="222" t="str">
        <f>VLOOKUP($A481,'Orçamento Sintético'!$A:$H,4,0)</f>
        <v>TUBO, PVC, SOLDÁVEL, DN 75MM, INSTALADO EM PRUMADA DE ÁGUA - FORNECIMENTO E INSTALAÇÃO. AF_12/2014</v>
      </c>
      <c r="C481" s="126">
        <f>ROUND(C482/$U$1572,4)</f>
        <v>1E-4</v>
      </c>
      <c r="D481" s="126"/>
      <c r="E481" s="126"/>
      <c r="F481" s="126"/>
      <c r="G481" s="126"/>
      <c r="H481" s="126"/>
      <c r="I481" s="126"/>
      <c r="J481" s="126">
        <v>0.5</v>
      </c>
      <c r="K481" s="126">
        <v>0.5</v>
      </c>
      <c r="L481" s="126"/>
      <c r="M481" s="126"/>
      <c r="N481" s="126"/>
      <c r="O481" s="126"/>
      <c r="P481" s="126"/>
      <c r="Q481" s="126"/>
      <c r="R481" s="126"/>
      <c r="S481" s="126"/>
      <c r="T481" s="126"/>
      <c r="U481" s="126">
        <f t="shared" ref="U481" si="3440">ROUND(U482/$C482,4)</f>
        <v>0</v>
      </c>
    </row>
    <row r="482" spans="1:21" s="90" customFormat="1" x14ac:dyDescent="0.2">
      <c r="A482" s="224"/>
      <c r="B482" s="223"/>
      <c r="C482" s="127">
        <f>VLOOKUP($A481,'Orçamento Sintético'!$A:$H,8,0)</f>
        <v>1226.68</v>
      </c>
      <c r="D482" s="127">
        <f>ROUND($C482*D481,2)</f>
        <v>0</v>
      </c>
      <c r="E482" s="127">
        <f>ROUND($C482*E481,2)</f>
        <v>0</v>
      </c>
      <c r="F482" s="127">
        <f>ROUND($C482*F481,2)</f>
        <v>0</v>
      </c>
      <c r="G482" s="127">
        <f t="shared" ref="G482" si="3441">ROUND($C482*G481,2)</f>
        <v>0</v>
      </c>
      <c r="H482" s="127">
        <f t="shared" ref="H482" si="3442">ROUND($C482*H481,2)</f>
        <v>0</v>
      </c>
      <c r="I482" s="127">
        <f t="shared" ref="I482" si="3443">ROUND($C482*I481,2)</f>
        <v>0</v>
      </c>
      <c r="J482" s="127">
        <f t="shared" ref="J482" si="3444">ROUND($C482*J481,2)</f>
        <v>613.34</v>
      </c>
      <c r="K482" s="127">
        <f t="shared" ref="K482" si="3445">ROUND($C482*K481,2)</f>
        <v>613.34</v>
      </c>
      <c r="L482" s="127">
        <f t="shared" ref="L482" si="3446">ROUND($C482*L481,2)</f>
        <v>0</v>
      </c>
      <c r="M482" s="127">
        <f t="shared" ref="M482" si="3447">ROUND($C482*M481,2)</f>
        <v>0</v>
      </c>
      <c r="N482" s="127">
        <f t="shared" ref="N482" si="3448">ROUND($C482*N481,2)</f>
        <v>0</v>
      </c>
      <c r="O482" s="127">
        <f t="shared" ref="O482" si="3449">ROUND($C482*O481,2)</f>
        <v>0</v>
      </c>
      <c r="P482" s="127">
        <f t="shared" ref="P482" si="3450">ROUND($C482*P481,2)</f>
        <v>0</v>
      </c>
      <c r="Q482" s="127">
        <f t="shared" ref="Q482" si="3451">ROUND($C482*Q481,2)</f>
        <v>0</v>
      </c>
      <c r="R482" s="127">
        <f t="shared" ref="R482" si="3452">ROUND($C482*R481,2)</f>
        <v>0</v>
      </c>
      <c r="S482" s="127">
        <f t="shared" ref="S482" si="3453">ROUND($C482*S481,2)</f>
        <v>0</v>
      </c>
      <c r="T482" s="127">
        <f t="shared" ref="T482" si="3454">ROUND($C482*T481,2)</f>
        <v>0</v>
      </c>
      <c r="U482" s="127">
        <f>$C482-SUM(D482:T482)</f>
        <v>0</v>
      </c>
    </row>
    <row r="483" spans="1:21" x14ac:dyDescent="0.2">
      <c r="A483" s="224" t="s">
        <v>675</v>
      </c>
      <c r="B483" s="222" t="str">
        <f>VLOOKUP($A483,'Orçamento Sintético'!$A:$H,4,0)</f>
        <v>TUBO, PVC, SOLDÁVEL, DN 60MM, INSTALADO EM PRUMADA DE ÁGUA - FORNECIMENTO E INSTALAÇÃO. AF_12/2014</v>
      </c>
      <c r="C483" s="126">
        <f>ROUND(C484/$U$1572,4)</f>
        <v>1E-4</v>
      </c>
      <c r="D483" s="126"/>
      <c r="E483" s="126"/>
      <c r="F483" s="126"/>
      <c r="G483" s="126"/>
      <c r="H483" s="126"/>
      <c r="I483" s="126"/>
      <c r="J483" s="126">
        <v>0.5</v>
      </c>
      <c r="K483" s="126">
        <v>0.5</v>
      </c>
      <c r="L483" s="126"/>
      <c r="M483" s="126"/>
      <c r="N483" s="126"/>
      <c r="O483" s="126"/>
      <c r="P483" s="126"/>
      <c r="Q483" s="126"/>
      <c r="R483" s="126"/>
      <c r="S483" s="126"/>
      <c r="T483" s="126"/>
      <c r="U483" s="126">
        <f t="shared" ref="U483" si="3455">ROUND(U484/$C484,4)</f>
        <v>0</v>
      </c>
    </row>
    <row r="484" spans="1:21" s="90" customFormat="1" x14ac:dyDescent="0.2">
      <c r="A484" s="224"/>
      <c r="B484" s="223"/>
      <c r="C484" s="127">
        <f>VLOOKUP($A483,'Orçamento Sintético'!$A:$H,8,0)</f>
        <v>1170.1400000000001</v>
      </c>
      <c r="D484" s="127">
        <f>ROUND($C484*D483,2)</f>
        <v>0</v>
      </c>
      <c r="E484" s="127">
        <f>ROUND($C484*E483,2)</f>
        <v>0</v>
      </c>
      <c r="F484" s="127">
        <f>ROUND($C484*F483,2)</f>
        <v>0</v>
      </c>
      <c r="G484" s="127">
        <f t="shared" ref="G484" si="3456">ROUND($C484*G483,2)</f>
        <v>0</v>
      </c>
      <c r="H484" s="127">
        <f t="shared" ref="H484" si="3457">ROUND($C484*H483,2)</f>
        <v>0</v>
      </c>
      <c r="I484" s="127">
        <f t="shared" ref="I484" si="3458">ROUND($C484*I483,2)</f>
        <v>0</v>
      </c>
      <c r="J484" s="127">
        <f t="shared" ref="J484" si="3459">ROUND($C484*J483,2)</f>
        <v>585.07000000000005</v>
      </c>
      <c r="K484" s="127">
        <f t="shared" ref="K484" si="3460">ROUND($C484*K483,2)</f>
        <v>585.07000000000005</v>
      </c>
      <c r="L484" s="127">
        <f t="shared" ref="L484" si="3461">ROUND($C484*L483,2)</f>
        <v>0</v>
      </c>
      <c r="M484" s="127">
        <f t="shared" ref="M484" si="3462">ROUND($C484*M483,2)</f>
        <v>0</v>
      </c>
      <c r="N484" s="127">
        <f t="shared" ref="N484" si="3463">ROUND($C484*N483,2)</f>
        <v>0</v>
      </c>
      <c r="O484" s="127">
        <f t="shared" ref="O484" si="3464">ROUND($C484*O483,2)</f>
        <v>0</v>
      </c>
      <c r="P484" s="127">
        <f t="shared" ref="P484" si="3465">ROUND($C484*P483,2)</f>
        <v>0</v>
      </c>
      <c r="Q484" s="127">
        <f t="shared" ref="Q484" si="3466">ROUND($C484*Q483,2)</f>
        <v>0</v>
      </c>
      <c r="R484" s="127">
        <f t="shared" ref="R484" si="3467">ROUND($C484*R483,2)</f>
        <v>0</v>
      </c>
      <c r="S484" s="127">
        <f t="shared" ref="S484" si="3468">ROUND($C484*S483,2)</f>
        <v>0</v>
      </c>
      <c r="T484" s="127">
        <f t="shared" ref="T484" si="3469">ROUND($C484*T483,2)</f>
        <v>0</v>
      </c>
      <c r="U484" s="127">
        <f>$C484-SUM(D484:T484)</f>
        <v>0</v>
      </c>
    </row>
    <row r="485" spans="1:21" x14ac:dyDescent="0.2">
      <c r="A485" s="224" t="s">
        <v>678</v>
      </c>
      <c r="B485" s="222" t="str">
        <f>VLOOKUP($A485,'Orçamento Sintético'!$A:$H,4,0)</f>
        <v>(COMPOSIÇÃO REPRESENTATIVA) DO SERVIÇO DE INSTALAÇÃO DE TUBOS DE PVC, SOLDÁVEL, ÁGUA FRIA, DN 50 MM (INSTALADO EM PRUMADA), INCLUSIVE CONEXÕES, CORTES E FIXAÇÕES, PARA PRÉDIOS. AF_10/2015</v>
      </c>
      <c r="C485" s="126">
        <f>ROUND(C486/$U$1572,4)</f>
        <v>1.1000000000000001E-3</v>
      </c>
      <c r="D485" s="126"/>
      <c r="E485" s="126"/>
      <c r="F485" s="126"/>
      <c r="G485" s="126"/>
      <c r="H485" s="126"/>
      <c r="I485" s="126"/>
      <c r="J485" s="126">
        <v>0.5</v>
      </c>
      <c r="K485" s="126">
        <v>0.5</v>
      </c>
      <c r="L485" s="126"/>
      <c r="M485" s="126"/>
      <c r="N485" s="126"/>
      <c r="O485" s="126"/>
      <c r="P485" s="126"/>
      <c r="Q485" s="126"/>
      <c r="R485" s="126"/>
      <c r="S485" s="126"/>
      <c r="T485" s="126"/>
      <c r="U485" s="126">
        <f t="shared" ref="U485" si="3470">ROUND(U486/$C486,4)</f>
        <v>0</v>
      </c>
    </row>
    <row r="486" spans="1:21" s="90" customFormat="1" x14ac:dyDescent="0.2">
      <c r="A486" s="224"/>
      <c r="B486" s="223"/>
      <c r="C486" s="127">
        <f>VLOOKUP($A485,'Orçamento Sintético'!$A:$H,8,0)</f>
        <v>14187.42</v>
      </c>
      <c r="D486" s="127">
        <f>ROUND($C486*D485,2)</f>
        <v>0</v>
      </c>
      <c r="E486" s="127">
        <f>ROUND($C486*E485,2)</f>
        <v>0</v>
      </c>
      <c r="F486" s="127">
        <f>ROUND($C486*F485,2)</f>
        <v>0</v>
      </c>
      <c r="G486" s="127">
        <f t="shared" ref="G486" si="3471">ROUND($C486*G485,2)</f>
        <v>0</v>
      </c>
      <c r="H486" s="127">
        <f t="shared" ref="H486" si="3472">ROUND($C486*H485,2)</f>
        <v>0</v>
      </c>
      <c r="I486" s="127">
        <f t="shared" ref="I486" si="3473">ROUND($C486*I485,2)</f>
        <v>0</v>
      </c>
      <c r="J486" s="127">
        <f t="shared" ref="J486" si="3474">ROUND($C486*J485,2)</f>
        <v>7093.71</v>
      </c>
      <c r="K486" s="127">
        <f t="shared" ref="K486" si="3475">ROUND($C486*K485,2)</f>
        <v>7093.71</v>
      </c>
      <c r="L486" s="127">
        <f t="shared" ref="L486" si="3476">ROUND($C486*L485,2)</f>
        <v>0</v>
      </c>
      <c r="M486" s="127">
        <f t="shared" ref="M486" si="3477">ROUND($C486*M485,2)</f>
        <v>0</v>
      </c>
      <c r="N486" s="127">
        <f t="shared" ref="N486" si="3478">ROUND($C486*N485,2)</f>
        <v>0</v>
      </c>
      <c r="O486" s="127">
        <f t="shared" ref="O486" si="3479">ROUND($C486*O485,2)</f>
        <v>0</v>
      </c>
      <c r="P486" s="127">
        <f t="shared" ref="P486" si="3480">ROUND($C486*P485,2)</f>
        <v>0</v>
      </c>
      <c r="Q486" s="127">
        <f t="shared" ref="Q486" si="3481">ROUND($C486*Q485,2)</f>
        <v>0</v>
      </c>
      <c r="R486" s="127">
        <f t="shared" ref="R486" si="3482">ROUND($C486*R485,2)</f>
        <v>0</v>
      </c>
      <c r="S486" s="127">
        <f t="shared" ref="S486" si="3483">ROUND($C486*S485,2)</f>
        <v>0</v>
      </c>
      <c r="T486" s="127">
        <f t="shared" ref="T486" si="3484">ROUND($C486*T485,2)</f>
        <v>0</v>
      </c>
      <c r="U486" s="127">
        <f>$C486-SUM(D486:T486)</f>
        <v>0</v>
      </c>
    </row>
    <row r="487" spans="1:21" x14ac:dyDescent="0.2">
      <c r="A487" s="224" t="s">
        <v>681</v>
      </c>
      <c r="B487" s="222" t="str">
        <f>VLOOKUP($A487,'Orçamento Sintético'!$A:$H,4,0)</f>
        <v>TUBO, PVC, SOLDÁVEL, DN 50 MM, INSTALADO EM RESERVAÇÃO DE ÁGUA DE EDIFICAÇÃO QUE POSSUA RESERVATÓRIO DE FIBRA/FIBROCIMENTO   FORNECIMENTO E INSTALAÇÃO. AF_06/2016</v>
      </c>
      <c r="C487" s="126">
        <f>ROUND(C488/$U$1572,4)</f>
        <v>1E-4</v>
      </c>
      <c r="D487" s="126"/>
      <c r="E487" s="126"/>
      <c r="F487" s="126"/>
      <c r="G487" s="126"/>
      <c r="H487" s="126"/>
      <c r="I487" s="126"/>
      <c r="J487" s="126">
        <v>0.5</v>
      </c>
      <c r="K487" s="126">
        <v>0.5</v>
      </c>
      <c r="L487" s="126"/>
      <c r="M487" s="126"/>
      <c r="N487" s="126"/>
      <c r="O487" s="126"/>
      <c r="P487" s="126"/>
      <c r="Q487" s="126"/>
      <c r="R487" s="126"/>
      <c r="S487" s="126"/>
      <c r="T487" s="126"/>
      <c r="U487" s="126">
        <f t="shared" ref="U487" si="3485">ROUND(U488/$C488,4)</f>
        <v>0</v>
      </c>
    </row>
    <row r="488" spans="1:21" s="90" customFormat="1" x14ac:dyDescent="0.2">
      <c r="A488" s="224"/>
      <c r="B488" s="223"/>
      <c r="C488" s="127">
        <f>VLOOKUP($A487,'Orçamento Sintético'!$A:$H,8,0)</f>
        <v>953.25</v>
      </c>
      <c r="D488" s="127">
        <f>ROUND($C488*D487,2)</f>
        <v>0</v>
      </c>
      <c r="E488" s="127">
        <f>ROUND($C488*E487,2)</f>
        <v>0</v>
      </c>
      <c r="F488" s="127">
        <f>ROUND($C488*F487,2)</f>
        <v>0</v>
      </c>
      <c r="G488" s="127">
        <f t="shared" ref="G488" si="3486">ROUND($C488*G487,2)</f>
        <v>0</v>
      </c>
      <c r="H488" s="127">
        <f t="shared" ref="H488" si="3487">ROUND($C488*H487,2)</f>
        <v>0</v>
      </c>
      <c r="I488" s="127">
        <f t="shared" ref="I488" si="3488">ROUND($C488*I487,2)</f>
        <v>0</v>
      </c>
      <c r="J488" s="127">
        <f t="shared" ref="J488" si="3489">ROUND($C488*J487,2)</f>
        <v>476.63</v>
      </c>
      <c r="K488" s="127">
        <f t="shared" ref="K488" si="3490">ROUND($C488*K487,2)</f>
        <v>476.63</v>
      </c>
      <c r="L488" s="127">
        <f t="shared" ref="L488" si="3491">ROUND($C488*L487,2)</f>
        <v>0</v>
      </c>
      <c r="M488" s="127">
        <f t="shared" ref="M488" si="3492">ROUND($C488*M487,2)</f>
        <v>0</v>
      </c>
      <c r="N488" s="127">
        <f t="shared" ref="N488" si="3493">ROUND($C488*N487,2)</f>
        <v>0</v>
      </c>
      <c r="O488" s="127">
        <f t="shared" ref="O488" si="3494">ROUND($C488*O487,2)</f>
        <v>0</v>
      </c>
      <c r="P488" s="127">
        <f t="shared" ref="P488" si="3495">ROUND($C488*P487,2)</f>
        <v>0</v>
      </c>
      <c r="Q488" s="127">
        <f t="shared" ref="Q488" si="3496">ROUND($C488*Q487,2)</f>
        <v>0</v>
      </c>
      <c r="R488" s="127">
        <f t="shared" ref="R488" si="3497">ROUND($C488*R487,2)</f>
        <v>0</v>
      </c>
      <c r="S488" s="127">
        <f t="shared" ref="S488" si="3498">ROUND($C488*S487,2)</f>
        <v>0</v>
      </c>
      <c r="T488" s="127">
        <f t="shared" ref="T488" si="3499">ROUND($C488*T487,2)</f>
        <v>0</v>
      </c>
      <c r="U488" s="127">
        <f>$C488-SUM(D488:T488)</f>
        <v>-9.9999999999909051E-3</v>
      </c>
    </row>
    <row r="489" spans="1:21" x14ac:dyDescent="0.2">
      <c r="A489" s="224" t="s">
        <v>684</v>
      </c>
      <c r="B489" s="222" t="str">
        <f>VLOOKUP($A489,'Orçamento Sintético'!$A:$H,4,0)</f>
        <v>(COMPOSIÇÃO REPRESENTATIVA) DO SERVIÇO DE INSTALAÇÃO DE TUBOS DE PVC, SOLDÁVEL, ÁGUA FRIA, DN 40 MM (INSTALADO EM PRUMADA), INCLUSIVE CONEXÕES, CORTES E FIXAÇÕES, PARA PRÉDIOS. AF_10/2015</v>
      </c>
      <c r="C489" s="126">
        <f>ROUND(C490/$U$1572,4)</f>
        <v>1E-4</v>
      </c>
      <c r="D489" s="126"/>
      <c r="E489" s="126"/>
      <c r="F489" s="126"/>
      <c r="G489" s="126"/>
      <c r="H489" s="126"/>
      <c r="I489" s="126"/>
      <c r="J489" s="126">
        <v>0.5</v>
      </c>
      <c r="K489" s="126">
        <v>0.5</v>
      </c>
      <c r="L489" s="126"/>
      <c r="M489" s="126"/>
      <c r="N489" s="126"/>
      <c r="O489" s="126"/>
      <c r="P489" s="126"/>
      <c r="Q489" s="126"/>
      <c r="R489" s="126"/>
      <c r="S489" s="126"/>
      <c r="T489" s="126"/>
      <c r="U489" s="126">
        <f t="shared" ref="U489" si="3500">ROUND(U490/$C490,4)</f>
        <v>0</v>
      </c>
    </row>
    <row r="490" spans="1:21" s="90" customFormat="1" x14ac:dyDescent="0.2">
      <c r="A490" s="224"/>
      <c r="B490" s="223"/>
      <c r="C490" s="127">
        <f>VLOOKUP($A489,'Orçamento Sintético'!$A:$H,8,0)</f>
        <v>1019.84</v>
      </c>
      <c r="D490" s="127">
        <f>ROUND($C490*D489,2)</f>
        <v>0</v>
      </c>
      <c r="E490" s="127">
        <f>ROUND($C490*E489,2)</f>
        <v>0</v>
      </c>
      <c r="F490" s="127">
        <f>ROUND($C490*F489,2)</f>
        <v>0</v>
      </c>
      <c r="G490" s="127">
        <f t="shared" ref="G490" si="3501">ROUND($C490*G489,2)</f>
        <v>0</v>
      </c>
      <c r="H490" s="127">
        <f t="shared" ref="H490" si="3502">ROUND($C490*H489,2)</f>
        <v>0</v>
      </c>
      <c r="I490" s="127">
        <f t="shared" ref="I490" si="3503">ROUND($C490*I489,2)</f>
        <v>0</v>
      </c>
      <c r="J490" s="127">
        <f t="shared" ref="J490" si="3504">ROUND($C490*J489,2)</f>
        <v>509.92</v>
      </c>
      <c r="K490" s="127">
        <f t="shared" ref="K490" si="3505">ROUND($C490*K489,2)</f>
        <v>509.92</v>
      </c>
      <c r="L490" s="127">
        <f t="shared" ref="L490" si="3506">ROUND($C490*L489,2)</f>
        <v>0</v>
      </c>
      <c r="M490" s="127">
        <f t="shared" ref="M490" si="3507">ROUND($C490*M489,2)</f>
        <v>0</v>
      </c>
      <c r="N490" s="127">
        <f t="shared" ref="N490" si="3508">ROUND($C490*N489,2)</f>
        <v>0</v>
      </c>
      <c r="O490" s="127">
        <f t="shared" ref="O490" si="3509">ROUND($C490*O489,2)</f>
        <v>0</v>
      </c>
      <c r="P490" s="127">
        <f t="shared" ref="P490" si="3510">ROUND($C490*P489,2)</f>
        <v>0</v>
      </c>
      <c r="Q490" s="127">
        <f t="shared" ref="Q490" si="3511">ROUND($C490*Q489,2)</f>
        <v>0</v>
      </c>
      <c r="R490" s="127">
        <f t="shared" ref="R490" si="3512">ROUND($C490*R489,2)</f>
        <v>0</v>
      </c>
      <c r="S490" s="127">
        <f t="shared" ref="S490" si="3513">ROUND($C490*S489,2)</f>
        <v>0</v>
      </c>
      <c r="T490" s="127">
        <f t="shared" ref="T490" si="3514">ROUND($C490*T489,2)</f>
        <v>0</v>
      </c>
      <c r="U490" s="127">
        <f>$C490-SUM(D490:T490)</f>
        <v>0</v>
      </c>
    </row>
    <row r="491" spans="1:21" x14ac:dyDescent="0.2">
      <c r="A491" s="224" t="s">
        <v>687</v>
      </c>
      <c r="B491" s="222" t="str">
        <f>VLOOKUP($A491,'Orçamento Sintético'!$A:$H,4,0)</f>
        <v>(COMPOSIÇÃO REPRESENTATIVA) DO SERVIÇO DE INSTALAÇÃO TUBOS DE PVC, SOLDÁVEL, ÁGUA FRIA, DN 32 MM (INSTALADO EM RAMAL, SUB-RAMAL, RAMAL DE DISTRIBUIÇÃO OU PRUMADA), INCLUSIVE CONEXÕES, CORTES E FIXAÇÕES, PARA PRÉDIOS. AF_10/2015</v>
      </c>
      <c r="C491" s="126">
        <f>ROUND(C492/$U$1572,4)</f>
        <v>2.0000000000000001E-4</v>
      </c>
      <c r="D491" s="126"/>
      <c r="E491" s="126"/>
      <c r="F491" s="126"/>
      <c r="G491" s="126"/>
      <c r="H491" s="126"/>
      <c r="I491" s="126"/>
      <c r="J491" s="126"/>
      <c r="K491" s="126"/>
      <c r="L491" s="126">
        <v>0.5</v>
      </c>
      <c r="M491" s="126">
        <v>0.5</v>
      </c>
      <c r="N491" s="126"/>
      <c r="O491" s="126"/>
      <c r="P491" s="126"/>
      <c r="Q491" s="126"/>
      <c r="R491" s="126"/>
      <c r="S491" s="126"/>
      <c r="T491" s="126"/>
      <c r="U491" s="126">
        <f t="shared" ref="U491" si="3515">ROUND(U492/$C492,4)</f>
        <v>0</v>
      </c>
    </row>
    <row r="492" spans="1:21" s="90" customFormat="1" x14ac:dyDescent="0.2">
      <c r="A492" s="224"/>
      <c r="B492" s="223"/>
      <c r="C492" s="127">
        <f>VLOOKUP($A491,'Orçamento Sintético'!$A:$H,8,0)</f>
        <v>2312.38</v>
      </c>
      <c r="D492" s="127">
        <f>ROUND($C492*D491,2)</f>
        <v>0</v>
      </c>
      <c r="E492" s="127">
        <f>ROUND($C492*E491,2)</f>
        <v>0</v>
      </c>
      <c r="F492" s="127">
        <f>ROUND($C492*F491,2)</f>
        <v>0</v>
      </c>
      <c r="G492" s="127">
        <f t="shared" ref="G492" si="3516">ROUND($C492*G491,2)</f>
        <v>0</v>
      </c>
      <c r="H492" s="127">
        <f t="shared" ref="H492" si="3517">ROUND($C492*H491,2)</f>
        <v>0</v>
      </c>
      <c r="I492" s="127">
        <f t="shared" ref="I492" si="3518">ROUND($C492*I491,2)</f>
        <v>0</v>
      </c>
      <c r="J492" s="127">
        <f t="shared" ref="J492" si="3519">ROUND($C492*J491,2)</f>
        <v>0</v>
      </c>
      <c r="K492" s="127">
        <f t="shared" ref="K492" si="3520">ROUND($C492*K491,2)</f>
        <v>0</v>
      </c>
      <c r="L492" s="127">
        <f t="shared" ref="L492" si="3521">ROUND($C492*L491,2)</f>
        <v>1156.19</v>
      </c>
      <c r="M492" s="127">
        <f t="shared" ref="M492" si="3522">ROUND($C492*M491,2)</f>
        <v>1156.19</v>
      </c>
      <c r="N492" s="127">
        <f t="shared" ref="N492" si="3523">ROUND($C492*N491,2)</f>
        <v>0</v>
      </c>
      <c r="O492" s="127">
        <f t="shared" ref="O492" si="3524">ROUND($C492*O491,2)</f>
        <v>0</v>
      </c>
      <c r="P492" s="127">
        <f t="shared" ref="P492" si="3525">ROUND($C492*P491,2)</f>
        <v>0</v>
      </c>
      <c r="Q492" s="127">
        <f t="shared" ref="Q492" si="3526">ROUND($C492*Q491,2)</f>
        <v>0</v>
      </c>
      <c r="R492" s="127">
        <f t="shared" ref="R492" si="3527">ROUND($C492*R491,2)</f>
        <v>0</v>
      </c>
      <c r="S492" s="127">
        <f t="shared" ref="S492" si="3528">ROUND($C492*S491,2)</f>
        <v>0</v>
      </c>
      <c r="T492" s="127">
        <f t="shared" ref="T492" si="3529">ROUND($C492*T491,2)</f>
        <v>0</v>
      </c>
      <c r="U492" s="127">
        <f>$C492-SUM(D492:T492)</f>
        <v>0</v>
      </c>
    </row>
    <row r="493" spans="1:21" x14ac:dyDescent="0.2">
      <c r="A493" s="224" t="s">
        <v>690</v>
      </c>
      <c r="B493" s="222" t="str">
        <f>VLOOKUP($A493,'Orçamento Sintético'!$A:$H,4,0)</f>
        <v>(COMPOSIÇÃO REPRESENTATIVA) DO SERVIÇO DE INSTALAÇÃO DE TUBOS DE PVC, SOLDÁVEL, ÁGUA FRIA, DN 25 MM (INSTALADO EM RAMAL, SUB-RAMAL, RAMAL DE DISTRIBUIÇÃO OU PRUMADA), INCLUSIVE CONEXÕES, CORTES E FIXAÇÕES, PARA PRÉDIOS. AF_10/2015</v>
      </c>
      <c r="C493" s="126">
        <f>ROUND(C494/$U$1572,4)</f>
        <v>1.1999999999999999E-3</v>
      </c>
      <c r="D493" s="126"/>
      <c r="E493" s="126"/>
      <c r="F493" s="126"/>
      <c r="G493" s="126"/>
      <c r="H493" s="126"/>
      <c r="I493" s="126"/>
      <c r="J493" s="126"/>
      <c r="K493" s="126"/>
      <c r="L493" s="126">
        <v>0.5</v>
      </c>
      <c r="M493" s="126">
        <v>0.5</v>
      </c>
      <c r="N493" s="126"/>
      <c r="O493" s="126"/>
      <c r="P493" s="126"/>
      <c r="Q493" s="126"/>
      <c r="R493" s="126"/>
      <c r="S493" s="126"/>
      <c r="T493" s="126"/>
      <c r="U493" s="126">
        <f t="shared" ref="U493" si="3530">ROUND(U494/$C494,4)</f>
        <v>0</v>
      </c>
    </row>
    <row r="494" spans="1:21" s="90" customFormat="1" x14ac:dyDescent="0.2">
      <c r="A494" s="224"/>
      <c r="B494" s="223"/>
      <c r="C494" s="127">
        <f>VLOOKUP($A493,'Orçamento Sintético'!$A:$H,8,0)</f>
        <v>14425.6</v>
      </c>
      <c r="D494" s="127">
        <f>ROUND($C494*D493,2)</f>
        <v>0</v>
      </c>
      <c r="E494" s="127">
        <f>ROUND($C494*E493,2)</f>
        <v>0</v>
      </c>
      <c r="F494" s="127">
        <f>ROUND($C494*F493,2)</f>
        <v>0</v>
      </c>
      <c r="G494" s="127">
        <f t="shared" ref="G494" si="3531">ROUND($C494*G493,2)</f>
        <v>0</v>
      </c>
      <c r="H494" s="127">
        <f t="shared" ref="H494" si="3532">ROUND($C494*H493,2)</f>
        <v>0</v>
      </c>
      <c r="I494" s="127">
        <f t="shared" ref="I494" si="3533">ROUND($C494*I493,2)</f>
        <v>0</v>
      </c>
      <c r="J494" s="127">
        <f t="shared" ref="J494" si="3534">ROUND($C494*J493,2)</f>
        <v>0</v>
      </c>
      <c r="K494" s="127">
        <f t="shared" ref="K494" si="3535">ROUND($C494*K493,2)</f>
        <v>0</v>
      </c>
      <c r="L494" s="127">
        <f t="shared" ref="L494" si="3536">ROUND($C494*L493,2)</f>
        <v>7212.8</v>
      </c>
      <c r="M494" s="127">
        <f t="shared" ref="M494" si="3537">ROUND($C494*M493,2)</f>
        <v>7212.8</v>
      </c>
      <c r="N494" s="127">
        <f t="shared" ref="N494" si="3538">ROUND($C494*N493,2)</f>
        <v>0</v>
      </c>
      <c r="O494" s="127">
        <f t="shared" ref="O494" si="3539">ROUND($C494*O493,2)</f>
        <v>0</v>
      </c>
      <c r="P494" s="127">
        <f t="shared" ref="P494" si="3540">ROUND($C494*P493,2)</f>
        <v>0</v>
      </c>
      <c r="Q494" s="127">
        <f t="shared" ref="Q494" si="3541">ROUND($C494*Q493,2)</f>
        <v>0</v>
      </c>
      <c r="R494" s="127">
        <f t="shared" ref="R494" si="3542">ROUND($C494*R493,2)</f>
        <v>0</v>
      </c>
      <c r="S494" s="127">
        <f t="shared" ref="S494" si="3543">ROUND($C494*S493,2)</f>
        <v>0</v>
      </c>
      <c r="T494" s="127">
        <f t="shared" ref="T494" si="3544">ROUND($C494*T493,2)</f>
        <v>0</v>
      </c>
      <c r="U494" s="127">
        <f>$C494-SUM(D494:T494)</f>
        <v>0</v>
      </c>
    </row>
    <row r="495" spans="1:21" x14ac:dyDescent="0.2">
      <c r="A495" s="224" t="s">
        <v>693</v>
      </c>
      <c r="B495" s="222" t="str">
        <f>VLOOKUP($A495,'Orçamento Sintético'!$A:$H,4,0)</f>
        <v>TUBO, PPR, DN 75, CLASSE PN 25,  INSTALADO EM PRUMADA DE ÁGUA  FORNECIMENTO E INSTALAÇÃO. AF_06/2015</v>
      </c>
      <c r="C495" s="126">
        <f>ROUND(C496/$U$1572,4)</f>
        <v>1E-4</v>
      </c>
      <c r="D495" s="126"/>
      <c r="E495" s="126"/>
      <c r="F495" s="126"/>
      <c r="G495" s="126"/>
      <c r="H495" s="126"/>
      <c r="I495" s="126"/>
      <c r="J495" s="126"/>
      <c r="K495" s="126">
        <v>0.5</v>
      </c>
      <c r="L495" s="126">
        <v>0.5</v>
      </c>
      <c r="M495" s="126"/>
      <c r="N495" s="126"/>
      <c r="O495" s="126"/>
      <c r="P495" s="126"/>
      <c r="Q495" s="126"/>
      <c r="R495" s="126"/>
      <c r="S495" s="126"/>
      <c r="T495" s="126"/>
      <c r="U495" s="126">
        <f t="shared" ref="U495" si="3545">ROUND(U496/$C496,4)</f>
        <v>0</v>
      </c>
    </row>
    <row r="496" spans="1:21" s="90" customFormat="1" x14ac:dyDescent="0.2">
      <c r="A496" s="224"/>
      <c r="B496" s="223"/>
      <c r="C496" s="127">
        <f>VLOOKUP($A495,'Orçamento Sintético'!$A:$H,8,0)</f>
        <v>1042.1099999999999</v>
      </c>
      <c r="D496" s="127">
        <f>ROUND($C496*D495,2)</f>
        <v>0</v>
      </c>
      <c r="E496" s="127">
        <f>ROUND($C496*E495,2)</f>
        <v>0</v>
      </c>
      <c r="F496" s="127">
        <f>ROUND($C496*F495,2)</f>
        <v>0</v>
      </c>
      <c r="G496" s="127">
        <f t="shared" ref="G496" si="3546">ROUND($C496*G495,2)</f>
        <v>0</v>
      </c>
      <c r="H496" s="127">
        <f t="shared" ref="H496" si="3547">ROUND($C496*H495,2)</f>
        <v>0</v>
      </c>
      <c r="I496" s="127">
        <f t="shared" ref="I496" si="3548">ROUND($C496*I495,2)</f>
        <v>0</v>
      </c>
      <c r="J496" s="127">
        <f t="shared" ref="J496" si="3549">ROUND($C496*J495,2)</f>
        <v>0</v>
      </c>
      <c r="K496" s="127">
        <f t="shared" ref="K496" si="3550">ROUND($C496*K495,2)</f>
        <v>521.05999999999995</v>
      </c>
      <c r="L496" s="127">
        <f t="shared" ref="L496" si="3551">ROUND($C496*L495,2)</f>
        <v>521.05999999999995</v>
      </c>
      <c r="M496" s="127">
        <f t="shared" ref="M496" si="3552">ROUND($C496*M495,2)</f>
        <v>0</v>
      </c>
      <c r="N496" s="127">
        <f t="shared" ref="N496" si="3553">ROUND($C496*N495,2)</f>
        <v>0</v>
      </c>
      <c r="O496" s="127">
        <f t="shared" ref="O496" si="3554">ROUND($C496*O495,2)</f>
        <v>0</v>
      </c>
      <c r="P496" s="127">
        <f t="shared" ref="P496" si="3555">ROUND($C496*P495,2)</f>
        <v>0</v>
      </c>
      <c r="Q496" s="127">
        <f t="shared" ref="Q496" si="3556">ROUND($C496*Q495,2)</f>
        <v>0</v>
      </c>
      <c r="R496" s="127">
        <f t="shared" ref="R496" si="3557">ROUND($C496*R495,2)</f>
        <v>0</v>
      </c>
      <c r="S496" s="127">
        <f t="shared" ref="S496" si="3558">ROUND($C496*S495,2)</f>
        <v>0</v>
      </c>
      <c r="T496" s="127">
        <f t="shared" ref="T496" si="3559">ROUND($C496*T495,2)</f>
        <v>0</v>
      </c>
      <c r="U496" s="127">
        <f>$C496-SUM(D496:T496)</f>
        <v>-9.9999999999909051E-3</v>
      </c>
    </row>
    <row r="497" spans="1:21" x14ac:dyDescent="0.2">
      <c r="A497" s="224" t="s">
        <v>696</v>
      </c>
      <c r="B497" s="222" t="str">
        <f>VLOOKUP($A497,'Orçamento Sintético'!$A:$H,4,0)</f>
        <v>TUBO, PPR, DN 50, CLASSE PN 25,  INSTALADO EM PRUMADA DE ÁGUA  FORNECIMENTO E INSTALAÇÃO. AF_06/2015</v>
      </c>
      <c r="C497" s="126">
        <f>ROUND(C498/$U$1572,4)</f>
        <v>4.0000000000000002E-4</v>
      </c>
      <c r="D497" s="126"/>
      <c r="E497" s="126"/>
      <c r="F497" s="126"/>
      <c r="G497" s="126"/>
      <c r="H497" s="126"/>
      <c r="I497" s="126"/>
      <c r="J497" s="126"/>
      <c r="K497" s="126">
        <v>0.5</v>
      </c>
      <c r="L497" s="126">
        <v>0.5</v>
      </c>
      <c r="M497" s="126"/>
      <c r="N497" s="126"/>
      <c r="O497" s="126"/>
      <c r="P497" s="126"/>
      <c r="Q497" s="126"/>
      <c r="R497" s="126"/>
      <c r="S497" s="126"/>
      <c r="T497" s="126"/>
      <c r="U497" s="126">
        <f t="shared" ref="U497" si="3560">ROUND(U498/$C498,4)</f>
        <v>0</v>
      </c>
    </row>
    <row r="498" spans="1:21" s="90" customFormat="1" x14ac:dyDescent="0.2">
      <c r="A498" s="224"/>
      <c r="B498" s="223"/>
      <c r="C498" s="127">
        <f>VLOOKUP($A497,'Orçamento Sintético'!$A:$H,8,0)</f>
        <v>5598.58</v>
      </c>
      <c r="D498" s="127">
        <f>ROUND($C498*D497,2)</f>
        <v>0</v>
      </c>
      <c r="E498" s="127">
        <f>ROUND($C498*E497,2)</f>
        <v>0</v>
      </c>
      <c r="F498" s="127">
        <f>ROUND($C498*F497,2)</f>
        <v>0</v>
      </c>
      <c r="G498" s="127">
        <f t="shared" ref="G498" si="3561">ROUND($C498*G497,2)</f>
        <v>0</v>
      </c>
      <c r="H498" s="127">
        <f t="shared" ref="H498" si="3562">ROUND($C498*H497,2)</f>
        <v>0</v>
      </c>
      <c r="I498" s="127">
        <f t="shared" ref="I498" si="3563">ROUND($C498*I497,2)</f>
        <v>0</v>
      </c>
      <c r="J498" s="127">
        <f t="shared" ref="J498" si="3564">ROUND($C498*J497,2)</f>
        <v>0</v>
      </c>
      <c r="K498" s="127">
        <f t="shared" ref="K498" si="3565">ROUND($C498*K497,2)</f>
        <v>2799.29</v>
      </c>
      <c r="L498" s="127">
        <f t="shared" ref="L498" si="3566">ROUND($C498*L497,2)</f>
        <v>2799.29</v>
      </c>
      <c r="M498" s="127">
        <f t="shared" ref="M498" si="3567">ROUND($C498*M497,2)</f>
        <v>0</v>
      </c>
      <c r="N498" s="127">
        <f t="shared" ref="N498" si="3568">ROUND($C498*N497,2)</f>
        <v>0</v>
      </c>
      <c r="O498" s="127">
        <f t="shared" ref="O498" si="3569">ROUND($C498*O497,2)</f>
        <v>0</v>
      </c>
      <c r="P498" s="127">
        <f t="shared" ref="P498" si="3570">ROUND($C498*P497,2)</f>
        <v>0</v>
      </c>
      <c r="Q498" s="127">
        <f t="shared" ref="Q498" si="3571">ROUND($C498*Q497,2)</f>
        <v>0</v>
      </c>
      <c r="R498" s="127">
        <f t="shared" ref="R498" si="3572">ROUND($C498*R497,2)</f>
        <v>0</v>
      </c>
      <c r="S498" s="127">
        <f t="shared" ref="S498" si="3573">ROUND($C498*S497,2)</f>
        <v>0</v>
      </c>
      <c r="T498" s="127">
        <f t="shared" ref="T498" si="3574">ROUND($C498*T497,2)</f>
        <v>0</v>
      </c>
      <c r="U498" s="127">
        <f>$C498-SUM(D498:T498)</f>
        <v>0</v>
      </c>
    </row>
    <row r="499" spans="1:21" x14ac:dyDescent="0.2">
      <c r="A499" s="224" t="s">
        <v>699</v>
      </c>
      <c r="B499" s="222" t="str">
        <f>VLOOKUP($A499,'Orçamento Sintético'!$A:$H,4,0)</f>
        <v>TUBO, PPR, DN 32, CLASSE PN 25,  INSTALADO EM RAMAL DE DISTRIBUIÇÃO DE ÁGUA  FORNECIMENTO E INSTALAÇÃO. AF_06/2015</v>
      </c>
      <c r="C499" s="126">
        <f>ROUND(C500/$U$1572,4)</f>
        <v>0</v>
      </c>
      <c r="D499" s="126"/>
      <c r="E499" s="126"/>
      <c r="F499" s="126"/>
      <c r="G499" s="126"/>
      <c r="H499" s="126"/>
      <c r="I499" s="126"/>
      <c r="J499" s="126"/>
      <c r="K499" s="126">
        <v>0.5</v>
      </c>
      <c r="L499" s="126">
        <v>0.5</v>
      </c>
      <c r="M499" s="126"/>
      <c r="N499" s="126"/>
      <c r="O499" s="126"/>
      <c r="P499" s="126"/>
      <c r="Q499" s="126"/>
      <c r="R499" s="126"/>
      <c r="S499" s="126"/>
      <c r="T499" s="126"/>
      <c r="U499" s="126">
        <f t="shared" ref="U499" si="3575">ROUND(U500/$C500,4)</f>
        <v>0</v>
      </c>
    </row>
    <row r="500" spans="1:21" s="90" customFormat="1" x14ac:dyDescent="0.2">
      <c r="A500" s="224"/>
      <c r="B500" s="223"/>
      <c r="C500" s="127">
        <f>VLOOKUP($A499,'Orçamento Sintético'!$A:$H,8,0)</f>
        <v>65.92</v>
      </c>
      <c r="D500" s="127">
        <f>ROUND($C500*D499,2)</f>
        <v>0</v>
      </c>
      <c r="E500" s="127">
        <f>ROUND($C500*E499,2)</f>
        <v>0</v>
      </c>
      <c r="F500" s="127">
        <f>ROUND($C500*F499,2)</f>
        <v>0</v>
      </c>
      <c r="G500" s="127">
        <f t="shared" ref="G500" si="3576">ROUND($C500*G499,2)</f>
        <v>0</v>
      </c>
      <c r="H500" s="127">
        <f t="shared" ref="H500" si="3577">ROUND($C500*H499,2)</f>
        <v>0</v>
      </c>
      <c r="I500" s="127">
        <f t="shared" ref="I500" si="3578">ROUND($C500*I499,2)</f>
        <v>0</v>
      </c>
      <c r="J500" s="127">
        <f t="shared" ref="J500" si="3579">ROUND($C500*J499,2)</f>
        <v>0</v>
      </c>
      <c r="K500" s="127">
        <f t="shared" ref="K500" si="3580">ROUND($C500*K499,2)</f>
        <v>32.96</v>
      </c>
      <c r="L500" s="127">
        <f t="shared" ref="L500" si="3581">ROUND($C500*L499,2)</f>
        <v>32.96</v>
      </c>
      <c r="M500" s="127">
        <f t="shared" ref="M500" si="3582">ROUND($C500*M499,2)</f>
        <v>0</v>
      </c>
      <c r="N500" s="127">
        <f t="shared" ref="N500" si="3583">ROUND($C500*N499,2)</f>
        <v>0</v>
      </c>
      <c r="O500" s="127">
        <f t="shared" ref="O500" si="3584">ROUND($C500*O499,2)</f>
        <v>0</v>
      </c>
      <c r="P500" s="127">
        <f t="shared" ref="P500" si="3585">ROUND($C500*P499,2)</f>
        <v>0</v>
      </c>
      <c r="Q500" s="127">
        <f t="shared" ref="Q500" si="3586">ROUND($C500*Q499,2)</f>
        <v>0</v>
      </c>
      <c r="R500" s="127">
        <f t="shared" ref="R500" si="3587">ROUND($C500*R499,2)</f>
        <v>0</v>
      </c>
      <c r="S500" s="127">
        <f t="shared" ref="S500" si="3588">ROUND($C500*S499,2)</f>
        <v>0</v>
      </c>
      <c r="T500" s="127">
        <f t="shared" ref="T500" si="3589">ROUND($C500*T499,2)</f>
        <v>0</v>
      </c>
      <c r="U500" s="127">
        <f>$C500-SUM(D500:T500)</f>
        <v>0</v>
      </c>
    </row>
    <row r="501" spans="1:21" x14ac:dyDescent="0.2">
      <c r="A501" s="224" t="s">
        <v>702</v>
      </c>
      <c r="B501" s="222" t="str">
        <f>VLOOKUP($A501,'Orçamento Sintético'!$A:$H,4,0)</f>
        <v>JOELHO 90 GRAUS, PPR, DN 63 MM, CLASSE PN 25,  INSTALADO EM RESERVAÇÃO DE ÁGUA DE EDIFICAÇÃO QUE POSSUA RESERVATÓRIO DE FIBRA/FIBROCIMENTO  FORNECIMENTO E INSTALAÇÃO. AF_06/2016</v>
      </c>
      <c r="C501" s="126">
        <f>ROUND(C502/$U$1572,4)</f>
        <v>0</v>
      </c>
      <c r="D501" s="126"/>
      <c r="E501" s="126"/>
      <c r="F501" s="126"/>
      <c r="G501" s="126"/>
      <c r="H501" s="126"/>
      <c r="I501" s="126"/>
      <c r="J501" s="126"/>
      <c r="K501" s="126">
        <v>1</v>
      </c>
      <c r="L501" s="126"/>
      <c r="M501" s="126"/>
      <c r="N501" s="126"/>
      <c r="O501" s="126"/>
      <c r="P501" s="126"/>
      <c r="Q501" s="126"/>
      <c r="R501" s="126"/>
      <c r="S501" s="126"/>
      <c r="T501" s="126"/>
      <c r="U501" s="126">
        <f t="shared" ref="U501" si="3590">ROUND(U502/$C502,4)</f>
        <v>0</v>
      </c>
    </row>
    <row r="502" spans="1:21" s="90" customFormat="1" x14ac:dyDescent="0.2">
      <c r="A502" s="224"/>
      <c r="B502" s="223"/>
      <c r="C502" s="127">
        <f>VLOOKUP($A501,'Orçamento Sintético'!$A:$H,8,0)</f>
        <v>196.55</v>
      </c>
      <c r="D502" s="127">
        <f>ROUND($C502*D501,2)</f>
        <v>0</v>
      </c>
      <c r="E502" s="127">
        <f>ROUND($C502*E501,2)</f>
        <v>0</v>
      </c>
      <c r="F502" s="127">
        <f>ROUND($C502*F501,2)</f>
        <v>0</v>
      </c>
      <c r="G502" s="127">
        <f t="shared" ref="G502" si="3591">ROUND($C502*G501,2)</f>
        <v>0</v>
      </c>
      <c r="H502" s="127">
        <f t="shared" ref="H502" si="3592">ROUND($C502*H501,2)</f>
        <v>0</v>
      </c>
      <c r="I502" s="127">
        <f t="shared" ref="I502" si="3593">ROUND($C502*I501,2)</f>
        <v>0</v>
      </c>
      <c r="J502" s="127">
        <f t="shared" ref="J502" si="3594">ROUND($C502*J501,2)</f>
        <v>0</v>
      </c>
      <c r="K502" s="127">
        <f t="shared" ref="K502" si="3595">ROUND($C502*K501,2)</f>
        <v>196.55</v>
      </c>
      <c r="L502" s="127">
        <f t="shared" ref="L502" si="3596">ROUND($C502*L501,2)</f>
        <v>0</v>
      </c>
      <c r="M502" s="127">
        <f t="shared" ref="M502" si="3597">ROUND($C502*M501,2)</f>
        <v>0</v>
      </c>
      <c r="N502" s="127">
        <f t="shared" ref="N502" si="3598">ROUND($C502*N501,2)</f>
        <v>0</v>
      </c>
      <c r="O502" s="127">
        <f t="shared" ref="O502" si="3599">ROUND($C502*O501,2)</f>
        <v>0</v>
      </c>
      <c r="P502" s="127">
        <f t="shared" ref="P502" si="3600">ROUND($C502*P501,2)</f>
        <v>0</v>
      </c>
      <c r="Q502" s="127">
        <f t="shared" ref="Q502" si="3601">ROUND($C502*Q501,2)</f>
        <v>0</v>
      </c>
      <c r="R502" s="127">
        <f t="shared" ref="R502" si="3602">ROUND($C502*R501,2)</f>
        <v>0</v>
      </c>
      <c r="S502" s="127">
        <f t="shared" ref="S502" si="3603">ROUND($C502*S501,2)</f>
        <v>0</v>
      </c>
      <c r="T502" s="127">
        <f t="shared" ref="T502" si="3604">ROUND($C502*T501,2)</f>
        <v>0</v>
      </c>
      <c r="U502" s="127">
        <f>$C502-SUM(D502:T502)</f>
        <v>0</v>
      </c>
    </row>
    <row r="503" spans="1:21" x14ac:dyDescent="0.2">
      <c r="A503" s="224" t="s">
        <v>705</v>
      </c>
      <c r="B503" s="222" t="str">
        <f>VLOOKUP($A503,'Orçamento Sintético'!$A:$H,4,0)</f>
        <v>JOELHO 90 GRAUS, PPR, DN 50 MM, CLASSE PN 25, INSTALADO EM PRUMADA DE ÁGUA  FORNECIMENTO E INSTALAÇÃO . AF_06/2015</v>
      </c>
      <c r="C503" s="126">
        <f>ROUND(C504/$U$1572,4)</f>
        <v>0</v>
      </c>
      <c r="D503" s="126"/>
      <c r="E503" s="126"/>
      <c r="F503" s="126"/>
      <c r="G503" s="126"/>
      <c r="H503" s="126"/>
      <c r="I503" s="126"/>
      <c r="J503" s="126"/>
      <c r="K503" s="126">
        <v>1</v>
      </c>
      <c r="L503" s="126"/>
      <c r="M503" s="126"/>
      <c r="N503" s="126"/>
      <c r="O503" s="126"/>
      <c r="P503" s="126"/>
      <c r="Q503" s="126"/>
      <c r="R503" s="126"/>
      <c r="S503" s="126"/>
      <c r="T503" s="126"/>
      <c r="U503" s="126">
        <f t="shared" ref="U503" si="3605">ROUND(U504/$C504,4)</f>
        <v>0</v>
      </c>
    </row>
    <row r="504" spans="1:21" s="90" customFormat="1" x14ac:dyDescent="0.2">
      <c r="A504" s="224"/>
      <c r="B504" s="223"/>
      <c r="C504" s="127">
        <f>VLOOKUP($A503,'Orçamento Sintético'!$A:$H,8,0)</f>
        <v>126.4</v>
      </c>
      <c r="D504" s="127">
        <f>ROUND($C504*D503,2)</f>
        <v>0</v>
      </c>
      <c r="E504" s="127">
        <f>ROUND($C504*E503,2)</f>
        <v>0</v>
      </c>
      <c r="F504" s="127">
        <f>ROUND($C504*F503,2)</f>
        <v>0</v>
      </c>
      <c r="G504" s="127">
        <f t="shared" ref="G504" si="3606">ROUND($C504*G503,2)</f>
        <v>0</v>
      </c>
      <c r="H504" s="127">
        <f t="shared" ref="H504" si="3607">ROUND($C504*H503,2)</f>
        <v>0</v>
      </c>
      <c r="I504" s="127">
        <f t="shared" ref="I504" si="3608">ROUND($C504*I503,2)</f>
        <v>0</v>
      </c>
      <c r="J504" s="127">
        <f t="shared" ref="J504" si="3609">ROUND($C504*J503,2)</f>
        <v>0</v>
      </c>
      <c r="K504" s="127">
        <f t="shared" ref="K504" si="3610">ROUND($C504*K503,2)</f>
        <v>126.4</v>
      </c>
      <c r="L504" s="127">
        <f t="shared" ref="L504" si="3611">ROUND($C504*L503,2)</f>
        <v>0</v>
      </c>
      <c r="M504" s="127">
        <f t="shared" ref="M504" si="3612">ROUND($C504*M503,2)</f>
        <v>0</v>
      </c>
      <c r="N504" s="127">
        <f t="shared" ref="N504" si="3613">ROUND($C504*N503,2)</f>
        <v>0</v>
      </c>
      <c r="O504" s="127">
        <f t="shared" ref="O504" si="3614">ROUND($C504*O503,2)</f>
        <v>0</v>
      </c>
      <c r="P504" s="127">
        <f t="shared" ref="P504" si="3615">ROUND($C504*P503,2)</f>
        <v>0</v>
      </c>
      <c r="Q504" s="127">
        <f t="shared" ref="Q504" si="3616">ROUND($C504*Q503,2)</f>
        <v>0</v>
      </c>
      <c r="R504" s="127">
        <f t="shared" ref="R504" si="3617">ROUND($C504*R503,2)</f>
        <v>0</v>
      </c>
      <c r="S504" s="127">
        <f t="shared" ref="S504" si="3618">ROUND($C504*S503,2)</f>
        <v>0</v>
      </c>
      <c r="T504" s="127">
        <f t="shared" ref="T504" si="3619">ROUND($C504*T503,2)</f>
        <v>0</v>
      </c>
      <c r="U504" s="127">
        <f>$C504-SUM(D504:T504)</f>
        <v>0</v>
      </c>
    </row>
    <row r="505" spans="1:21" x14ac:dyDescent="0.2">
      <c r="A505" s="224" t="s">
        <v>708</v>
      </c>
      <c r="B505" s="222" t="str">
        <f>VLOOKUP($A505,'Orçamento Sintético'!$A:$H,4,0)</f>
        <v>TÊ, PPR, DN 50 MM, CLASSE PN 25,  INSTALADO EM RESERVAÇÃO DE ÁGUA DE EDIFICAÇÃO QUE POSSUA RESERVATÓRIO DE FIBRA/FIBROCIMENTO  FORNECIMENTO E INSTALAÇÃO. AF_06/2016</v>
      </c>
      <c r="C505" s="126">
        <f>ROUND(C506/$U$1572,4)</f>
        <v>0</v>
      </c>
      <c r="D505" s="126"/>
      <c r="E505" s="126"/>
      <c r="F505" s="126"/>
      <c r="G505" s="126"/>
      <c r="H505" s="126"/>
      <c r="I505" s="126"/>
      <c r="J505" s="126"/>
      <c r="K505" s="126">
        <v>1</v>
      </c>
      <c r="L505" s="126"/>
      <c r="M505" s="126"/>
      <c r="N505" s="126"/>
      <c r="O505" s="126"/>
      <c r="P505" s="126"/>
      <c r="Q505" s="126"/>
      <c r="R505" s="126"/>
      <c r="S505" s="126"/>
      <c r="T505" s="126"/>
      <c r="U505" s="126">
        <f t="shared" ref="U505" si="3620">ROUND(U506/$C506,4)</f>
        <v>0</v>
      </c>
    </row>
    <row r="506" spans="1:21" s="90" customFormat="1" x14ac:dyDescent="0.2">
      <c r="A506" s="224"/>
      <c r="B506" s="223"/>
      <c r="C506" s="127">
        <f>VLOOKUP($A505,'Orçamento Sintético'!$A:$H,8,0)</f>
        <v>203.52</v>
      </c>
      <c r="D506" s="127">
        <f>ROUND($C506*D505,2)</f>
        <v>0</v>
      </c>
      <c r="E506" s="127">
        <f>ROUND($C506*E505,2)</f>
        <v>0</v>
      </c>
      <c r="F506" s="127">
        <f>ROUND($C506*F505,2)</f>
        <v>0</v>
      </c>
      <c r="G506" s="127">
        <f t="shared" ref="G506" si="3621">ROUND($C506*G505,2)</f>
        <v>0</v>
      </c>
      <c r="H506" s="127">
        <f t="shared" ref="H506" si="3622">ROUND($C506*H505,2)</f>
        <v>0</v>
      </c>
      <c r="I506" s="127">
        <f t="shared" ref="I506" si="3623">ROUND($C506*I505,2)</f>
        <v>0</v>
      </c>
      <c r="J506" s="127">
        <f t="shared" ref="J506" si="3624">ROUND($C506*J505,2)</f>
        <v>0</v>
      </c>
      <c r="K506" s="127">
        <f t="shared" ref="K506" si="3625">ROUND($C506*K505,2)</f>
        <v>203.52</v>
      </c>
      <c r="L506" s="127">
        <f t="shared" ref="L506" si="3626">ROUND($C506*L505,2)</f>
        <v>0</v>
      </c>
      <c r="M506" s="127">
        <f t="shared" ref="M506" si="3627">ROUND($C506*M505,2)</f>
        <v>0</v>
      </c>
      <c r="N506" s="127">
        <f t="shared" ref="N506" si="3628">ROUND($C506*N505,2)</f>
        <v>0</v>
      </c>
      <c r="O506" s="127">
        <f t="shared" ref="O506" si="3629">ROUND($C506*O505,2)</f>
        <v>0</v>
      </c>
      <c r="P506" s="127">
        <f t="shared" ref="P506" si="3630">ROUND($C506*P505,2)</f>
        <v>0</v>
      </c>
      <c r="Q506" s="127">
        <f t="shared" ref="Q506" si="3631">ROUND($C506*Q505,2)</f>
        <v>0</v>
      </c>
      <c r="R506" s="127">
        <f t="shared" ref="R506" si="3632">ROUND($C506*R505,2)</f>
        <v>0</v>
      </c>
      <c r="S506" s="127">
        <f t="shared" ref="S506" si="3633">ROUND($C506*S505,2)</f>
        <v>0</v>
      </c>
      <c r="T506" s="127">
        <f t="shared" ref="T506" si="3634">ROUND($C506*T505,2)</f>
        <v>0</v>
      </c>
      <c r="U506" s="127">
        <f>$C506-SUM(D506:T506)</f>
        <v>0</v>
      </c>
    </row>
    <row r="507" spans="1:21" x14ac:dyDescent="0.2">
      <c r="A507" s="224" t="s">
        <v>711</v>
      </c>
      <c r="B507" s="222" t="str">
        <f>VLOOKUP($A507,'Orçamento Sintético'!$A:$H,4,0)</f>
        <v>TÊ, PPR, DN 63 MM, CLASSE PN 25,  INSTALADO EM RESERVAÇÃO DE ÁGUA DE EDIFICAÇÃO QUE POSSUA RESERVATÓRIO DE FIBRA/FIBROCIMENTO  FORNECIMENTO E INSTALAÇÃO. AF_06/2016</v>
      </c>
      <c r="C507" s="126">
        <f>ROUND(C508/$U$1572,4)</f>
        <v>0</v>
      </c>
      <c r="D507" s="126"/>
      <c r="E507" s="126"/>
      <c r="F507" s="126"/>
      <c r="G507" s="126"/>
      <c r="H507" s="126"/>
      <c r="I507" s="126"/>
      <c r="J507" s="126"/>
      <c r="K507" s="126">
        <v>1</v>
      </c>
      <c r="L507" s="126"/>
      <c r="M507" s="126"/>
      <c r="N507" s="126"/>
      <c r="O507" s="126"/>
      <c r="P507" s="126"/>
      <c r="Q507" s="126"/>
      <c r="R507" s="126"/>
      <c r="S507" s="126"/>
      <c r="T507" s="126"/>
      <c r="U507" s="126">
        <f t="shared" ref="U507" si="3635">ROUND(U508/$C508,4)</f>
        <v>0</v>
      </c>
    </row>
    <row r="508" spans="1:21" s="90" customFormat="1" x14ac:dyDescent="0.2">
      <c r="A508" s="224"/>
      <c r="B508" s="223"/>
      <c r="C508" s="127">
        <f>VLOOKUP($A507,'Orçamento Sintético'!$A:$H,8,0)</f>
        <v>49.49</v>
      </c>
      <c r="D508" s="127">
        <f>ROUND($C508*D507,2)</f>
        <v>0</v>
      </c>
      <c r="E508" s="127">
        <f>ROUND($C508*E507,2)</f>
        <v>0</v>
      </c>
      <c r="F508" s="127">
        <f>ROUND($C508*F507,2)</f>
        <v>0</v>
      </c>
      <c r="G508" s="127">
        <f t="shared" ref="G508" si="3636">ROUND($C508*G507,2)</f>
        <v>0</v>
      </c>
      <c r="H508" s="127">
        <f t="shared" ref="H508" si="3637">ROUND($C508*H507,2)</f>
        <v>0</v>
      </c>
      <c r="I508" s="127">
        <f t="shared" ref="I508" si="3638">ROUND($C508*I507,2)</f>
        <v>0</v>
      </c>
      <c r="J508" s="127">
        <f t="shared" ref="J508" si="3639">ROUND($C508*J507,2)</f>
        <v>0</v>
      </c>
      <c r="K508" s="127">
        <f t="shared" ref="K508" si="3640">ROUND($C508*K507,2)</f>
        <v>49.49</v>
      </c>
      <c r="L508" s="127">
        <f t="shared" ref="L508" si="3641">ROUND($C508*L507,2)</f>
        <v>0</v>
      </c>
      <c r="M508" s="127">
        <f t="shared" ref="M508" si="3642">ROUND($C508*M507,2)</f>
        <v>0</v>
      </c>
      <c r="N508" s="127">
        <f t="shared" ref="N508" si="3643">ROUND($C508*N507,2)</f>
        <v>0</v>
      </c>
      <c r="O508" s="127">
        <f t="shared" ref="O508" si="3644">ROUND($C508*O507,2)</f>
        <v>0</v>
      </c>
      <c r="P508" s="127">
        <f t="shared" ref="P508" si="3645">ROUND($C508*P507,2)</f>
        <v>0</v>
      </c>
      <c r="Q508" s="127">
        <f t="shared" ref="Q508" si="3646">ROUND($C508*Q507,2)</f>
        <v>0</v>
      </c>
      <c r="R508" s="127">
        <f t="shared" ref="R508" si="3647">ROUND($C508*R507,2)</f>
        <v>0</v>
      </c>
      <c r="S508" s="127">
        <f t="shared" ref="S508" si="3648">ROUND($C508*S507,2)</f>
        <v>0</v>
      </c>
      <c r="T508" s="127">
        <f t="shared" ref="T508" si="3649">ROUND($C508*T507,2)</f>
        <v>0</v>
      </c>
      <c r="U508" s="127">
        <f>$C508-SUM(D508:T508)</f>
        <v>0</v>
      </c>
    </row>
    <row r="509" spans="1:21" x14ac:dyDescent="0.2">
      <c r="A509" s="224" t="s">
        <v>714</v>
      </c>
      <c r="B509" s="222" t="str">
        <f>VLOOKUP($A509,'Orçamento Sintético'!$A:$H,4,0)</f>
        <v>Copia da SINAPI (96704) - Bucha de redução, PPR, 50 x 32, classe PN25, fornecimento e instalação</v>
      </c>
      <c r="C509" s="126">
        <f>ROUND(C510/$U$1572,4)</f>
        <v>0</v>
      </c>
      <c r="D509" s="126"/>
      <c r="E509" s="126"/>
      <c r="F509" s="126"/>
      <c r="G509" s="126"/>
      <c r="H509" s="126"/>
      <c r="I509" s="126"/>
      <c r="J509" s="126"/>
      <c r="K509" s="126">
        <v>1</v>
      </c>
      <c r="L509" s="126"/>
      <c r="M509" s="126"/>
      <c r="N509" s="126"/>
      <c r="O509" s="126"/>
      <c r="P509" s="126"/>
      <c r="Q509" s="126"/>
      <c r="R509" s="126"/>
      <c r="S509" s="126"/>
      <c r="T509" s="126"/>
      <c r="U509" s="126">
        <f t="shared" ref="U509" si="3650">ROUND(U510/$C510,4)</f>
        <v>0</v>
      </c>
    </row>
    <row r="510" spans="1:21" s="90" customFormat="1" x14ac:dyDescent="0.2">
      <c r="A510" s="224"/>
      <c r="B510" s="223"/>
      <c r="C510" s="127">
        <f>VLOOKUP($A509,'Orçamento Sintético'!$A:$H,8,0)</f>
        <v>119.44</v>
      </c>
      <c r="D510" s="127">
        <f>ROUND($C510*D509,2)</f>
        <v>0</v>
      </c>
      <c r="E510" s="127">
        <f>ROUND($C510*E509,2)</f>
        <v>0</v>
      </c>
      <c r="F510" s="127">
        <f>ROUND($C510*F509,2)</f>
        <v>0</v>
      </c>
      <c r="G510" s="127">
        <f t="shared" ref="G510" si="3651">ROUND($C510*G509,2)</f>
        <v>0</v>
      </c>
      <c r="H510" s="127">
        <f t="shared" ref="H510" si="3652">ROUND($C510*H509,2)</f>
        <v>0</v>
      </c>
      <c r="I510" s="127">
        <f t="shared" ref="I510" si="3653">ROUND($C510*I509,2)</f>
        <v>0</v>
      </c>
      <c r="J510" s="127">
        <f t="shared" ref="J510" si="3654">ROUND($C510*J509,2)</f>
        <v>0</v>
      </c>
      <c r="K510" s="127">
        <f t="shared" ref="K510" si="3655">ROUND($C510*K509,2)</f>
        <v>119.44</v>
      </c>
      <c r="L510" s="127">
        <f t="shared" ref="L510" si="3656">ROUND($C510*L509,2)</f>
        <v>0</v>
      </c>
      <c r="M510" s="127">
        <f t="shared" ref="M510" si="3657">ROUND($C510*M509,2)</f>
        <v>0</v>
      </c>
      <c r="N510" s="127">
        <f t="shared" ref="N510" si="3658">ROUND($C510*N509,2)</f>
        <v>0</v>
      </c>
      <c r="O510" s="127">
        <f t="shared" ref="O510" si="3659">ROUND($C510*O509,2)</f>
        <v>0</v>
      </c>
      <c r="P510" s="127">
        <f t="shared" ref="P510" si="3660">ROUND($C510*P509,2)</f>
        <v>0</v>
      </c>
      <c r="Q510" s="127">
        <f t="shared" ref="Q510" si="3661">ROUND($C510*Q509,2)</f>
        <v>0</v>
      </c>
      <c r="R510" s="127">
        <f t="shared" ref="R510" si="3662">ROUND($C510*R509,2)</f>
        <v>0</v>
      </c>
      <c r="S510" s="127">
        <f t="shared" ref="S510" si="3663">ROUND($C510*S509,2)</f>
        <v>0</v>
      </c>
      <c r="T510" s="127">
        <f t="shared" ref="T510" si="3664">ROUND($C510*T509,2)</f>
        <v>0</v>
      </c>
      <c r="U510" s="127">
        <f>$C510-SUM(D510:T510)</f>
        <v>0</v>
      </c>
    </row>
    <row r="511" spans="1:21" x14ac:dyDescent="0.2">
      <c r="A511" s="224" t="s">
        <v>717</v>
      </c>
      <c r="B511" s="222" t="str">
        <f>VLOOKUP($A511,'Orçamento Sintético'!$A:$H,4,0)</f>
        <v>TUBO, PPR, DN 25, CLASSE PN 25,  INSTALADO EM PRUMADA DE ÁGUA  FORNECIMENTO E INSTALAÇÃO. AF_06/2015</v>
      </c>
      <c r="C511" s="126">
        <f>ROUND(C512/$U$1572,4)</f>
        <v>0</v>
      </c>
      <c r="D511" s="126"/>
      <c r="E511" s="126"/>
      <c r="F511" s="126"/>
      <c r="G511" s="126"/>
      <c r="H511" s="126"/>
      <c r="I511" s="126"/>
      <c r="J511" s="126"/>
      <c r="K511" s="126">
        <v>1</v>
      </c>
      <c r="L511" s="126"/>
      <c r="M511" s="126"/>
      <c r="N511" s="126"/>
      <c r="O511" s="126"/>
      <c r="P511" s="126"/>
      <c r="Q511" s="126"/>
      <c r="R511" s="126"/>
      <c r="S511" s="126"/>
      <c r="T511" s="126"/>
      <c r="U511" s="126">
        <f t="shared" ref="U511" si="3665">ROUND(U512/$C512,4)</f>
        <v>0</v>
      </c>
    </row>
    <row r="512" spans="1:21" s="90" customFormat="1" x14ac:dyDescent="0.2">
      <c r="A512" s="224"/>
      <c r="B512" s="223"/>
      <c r="C512" s="127">
        <f>VLOOKUP($A511,'Orçamento Sintético'!$A:$H,8,0)</f>
        <v>27.42</v>
      </c>
      <c r="D512" s="127">
        <f>ROUND($C512*D511,2)</f>
        <v>0</v>
      </c>
      <c r="E512" s="127">
        <f>ROUND($C512*E511,2)</f>
        <v>0</v>
      </c>
      <c r="F512" s="127">
        <f>ROUND($C512*F511,2)</f>
        <v>0</v>
      </c>
      <c r="G512" s="127">
        <f t="shared" ref="G512" si="3666">ROUND($C512*G511,2)</f>
        <v>0</v>
      </c>
      <c r="H512" s="127">
        <f t="shared" ref="H512" si="3667">ROUND($C512*H511,2)</f>
        <v>0</v>
      </c>
      <c r="I512" s="127">
        <f t="shared" ref="I512" si="3668">ROUND($C512*I511,2)</f>
        <v>0</v>
      </c>
      <c r="J512" s="127">
        <f t="shared" ref="J512" si="3669">ROUND($C512*J511,2)</f>
        <v>0</v>
      </c>
      <c r="K512" s="127">
        <f t="shared" ref="K512" si="3670">ROUND($C512*K511,2)</f>
        <v>27.42</v>
      </c>
      <c r="L512" s="127">
        <f t="shared" ref="L512" si="3671">ROUND($C512*L511,2)</f>
        <v>0</v>
      </c>
      <c r="M512" s="127">
        <f t="shared" ref="M512" si="3672">ROUND($C512*M511,2)</f>
        <v>0</v>
      </c>
      <c r="N512" s="127">
        <f t="shared" ref="N512" si="3673">ROUND($C512*N511,2)</f>
        <v>0</v>
      </c>
      <c r="O512" s="127">
        <f t="shared" ref="O512" si="3674">ROUND($C512*O511,2)</f>
        <v>0</v>
      </c>
      <c r="P512" s="127">
        <f t="shared" ref="P512" si="3675">ROUND($C512*P511,2)</f>
        <v>0</v>
      </c>
      <c r="Q512" s="127">
        <f t="shared" ref="Q512" si="3676">ROUND($C512*Q511,2)</f>
        <v>0</v>
      </c>
      <c r="R512" s="127">
        <f t="shared" ref="R512" si="3677">ROUND($C512*R511,2)</f>
        <v>0</v>
      </c>
      <c r="S512" s="127">
        <f t="shared" ref="S512" si="3678">ROUND($C512*S511,2)</f>
        <v>0</v>
      </c>
      <c r="T512" s="127">
        <f t="shared" ref="T512" si="3679">ROUND($C512*T511,2)</f>
        <v>0</v>
      </c>
      <c r="U512" s="127">
        <f>$C512-SUM(D512:T512)</f>
        <v>0</v>
      </c>
    </row>
    <row r="513" spans="1:21" x14ac:dyDescent="0.2">
      <c r="A513" s="224" t="s">
        <v>720</v>
      </c>
      <c r="B513" s="222" t="str">
        <f>VLOOKUP($A513,'Orçamento Sintético'!$A:$H,4,0)</f>
        <v>ADAPTADOR COM FLANGE E ANEL DE VEDAÇÃO, PVC, SOLDÁVEL, DN 50 MM X 1 1/2 , INSTALADO EM RESERVAÇÃO DE ÁGUA DE EDIFICAÇÃO QUE POSSUA RESERVATÓRIO DE FIBRA/FIBROCIMENTO   FORNECIMENTO E INSTALAÇÃO. AF_06/2016</v>
      </c>
      <c r="C513" s="126">
        <f>ROUND(C514/$U$1572,4)</f>
        <v>0</v>
      </c>
      <c r="D513" s="126"/>
      <c r="E513" s="126"/>
      <c r="F513" s="126"/>
      <c r="G513" s="126"/>
      <c r="H513" s="126"/>
      <c r="I513" s="126"/>
      <c r="J513" s="126"/>
      <c r="K513" s="126">
        <v>1</v>
      </c>
      <c r="L513" s="126"/>
      <c r="M513" s="126"/>
      <c r="N513" s="126"/>
      <c r="O513" s="126"/>
      <c r="P513" s="126"/>
      <c r="Q513" s="126"/>
      <c r="R513" s="126"/>
      <c r="S513" s="126"/>
      <c r="T513" s="126"/>
      <c r="U513" s="126">
        <f t="shared" ref="U513" si="3680">ROUND(U514/$C514,4)</f>
        <v>0</v>
      </c>
    </row>
    <row r="514" spans="1:21" s="90" customFormat="1" x14ac:dyDescent="0.2">
      <c r="A514" s="224"/>
      <c r="B514" s="223"/>
      <c r="C514" s="127">
        <f>VLOOKUP($A513,'Orçamento Sintético'!$A:$H,8,0)</f>
        <v>457.93</v>
      </c>
      <c r="D514" s="127">
        <f>ROUND($C514*D513,2)</f>
        <v>0</v>
      </c>
      <c r="E514" s="127">
        <f>ROUND($C514*E513,2)</f>
        <v>0</v>
      </c>
      <c r="F514" s="127">
        <f>ROUND($C514*F513,2)</f>
        <v>0</v>
      </c>
      <c r="G514" s="127">
        <f t="shared" ref="G514" si="3681">ROUND($C514*G513,2)</f>
        <v>0</v>
      </c>
      <c r="H514" s="127">
        <f t="shared" ref="H514" si="3682">ROUND($C514*H513,2)</f>
        <v>0</v>
      </c>
      <c r="I514" s="127">
        <f t="shared" ref="I514" si="3683">ROUND($C514*I513,2)</f>
        <v>0</v>
      </c>
      <c r="J514" s="127">
        <f t="shared" ref="J514" si="3684">ROUND($C514*J513,2)</f>
        <v>0</v>
      </c>
      <c r="K514" s="127">
        <f t="shared" ref="K514" si="3685">ROUND($C514*K513,2)</f>
        <v>457.93</v>
      </c>
      <c r="L514" s="127">
        <f t="shared" ref="L514" si="3686">ROUND($C514*L513,2)</f>
        <v>0</v>
      </c>
      <c r="M514" s="127">
        <f t="shared" ref="M514" si="3687">ROUND($C514*M513,2)</f>
        <v>0</v>
      </c>
      <c r="N514" s="127">
        <f t="shared" ref="N514" si="3688">ROUND($C514*N513,2)</f>
        <v>0</v>
      </c>
      <c r="O514" s="127">
        <f t="shared" ref="O514" si="3689">ROUND($C514*O513,2)</f>
        <v>0</v>
      </c>
      <c r="P514" s="127">
        <f t="shared" ref="P514" si="3690">ROUND($C514*P513,2)</f>
        <v>0</v>
      </c>
      <c r="Q514" s="127">
        <f t="shared" ref="Q514" si="3691">ROUND($C514*Q513,2)</f>
        <v>0</v>
      </c>
      <c r="R514" s="127">
        <f t="shared" ref="R514" si="3692">ROUND($C514*R513,2)</f>
        <v>0</v>
      </c>
      <c r="S514" s="127">
        <f t="shared" ref="S514" si="3693">ROUND($C514*S513,2)</f>
        <v>0</v>
      </c>
      <c r="T514" s="127">
        <f t="shared" ref="T514" si="3694">ROUND($C514*T513,2)</f>
        <v>0</v>
      </c>
      <c r="U514" s="127">
        <f>$C514-SUM(D514:T514)</f>
        <v>0</v>
      </c>
    </row>
    <row r="515" spans="1:21" ht="14.25" customHeight="1" x14ac:dyDescent="0.2">
      <c r="A515" s="224" t="s">
        <v>723</v>
      </c>
      <c r="B515" s="222" t="str">
        <f>VLOOKUP($A515,'Orçamento Sintético'!$A:$H,4,0)</f>
        <v>ADAPTADOR COM FLANGE E ANEL DE VEDAÇÃO, PVC, SOLDÁVEL, DN 60 MM X 2 , INSTALADO EM RESERVAÇÃO DE ÁGUA DE EDIFICAÇÃO QUE POSSUA RESERVATÓRIO DE FIBRA/FIBROCIMENTO   FORNECIMENTO E INSTALAÇÃO. AF_06/2016</v>
      </c>
      <c r="C515" s="126">
        <f>ROUND(C516/$U$1572,4)</f>
        <v>0</v>
      </c>
      <c r="D515" s="126"/>
      <c r="E515" s="126"/>
      <c r="F515" s="126"/>
      <c r="G515" s="126"/>
      <c r="H515" s="126"/>
      <c r="I515" s="126"/>
      <c r="J515" s="126"/>
      <c r="K515" s="126">
        <v>1</v>
      </c>
      <c r="L515" s="126"/>
      <c r="M515" s="126"/>
      <c r="N515" s="126"/>
      <c r="O515" s="126"/>
      <c r="P515" s="126"/>
      <c r="Q515" s="126"/>
      <c r="R515" s="126"/>
      <c r="S515" s="126"/>
      <c r="T515" s="126"/>
      <c r="U515" s="126">
        <f t="shared" ref="U515" si="3695">ROUND(U516/$C516,4)</f>
        <v>0</v>
      </c>
    </row>
    <row r="516" spans="1:21" s="90" customFormat="1" x14ac:dyDescent="0.2">
      <c r="A516" s="224"/>
      <c r="B516" s="223"/>
      <c r="C516" s="127">
        <f>VLOOKUP($A515,'Orçamento Sintético'!$A:$H,8,0)</f>
        <v>103.64</v>
      </c>
      <c r="D516" s="127">
        <f>ROUND($C516*D515,2)</f>
        <v>0</v>
      </c>
      <c r="E516" s="127">
        <f>ROUND($C516*E515,2)</f>
        <v>0</v>
      </c>
      <c r="F516" s="127">
        <f>ROUND($C516*F515,2)</f>
        <v>0</v>
      </c>
      <c r="G516" s="127">
        <f t="shared" ref="G516" si="3696">ROUND($C516*G515,2)</f>
        <v>0</v>
      </c>
      <c r="H516" s="127">
        <f t="shared" ref="H516" si="3697">ROUND($C516*H515,2)</f>
        <v>0</v>
      </c>
      <c r="I516" s="127">
        <f t="shared" ref="I516" si="3698">ROUND($C516*I515,2)</f>
        <v>0</v>
      </c>
      <c r="J516" s="127">
        <f t="shared" ref="J516" si="3699">ROUND($C516*J515,2)</f>
        <v>0</v>
      </c>
      <c r="K516" s="127">
        <f t="shared" ref="K516" si="3700">ROUND($C516*K515,2)</f>
        <v>103.64</v>
      </c>
      <c r="L516" s="127">
        <f t="shared" ref="L516" si="3701">ROUND($C516*L515,2)</f>
        <v>0</v>
      </c>
      <c r="M516" s="127">
        <f t="shared" ref="M516" si="3702">ROUND($C516*M515,2)</f>
        <v>0</v>
      </c>
      <c r="N516" s="127">
        <f t="shared" ref="N516" si="3703">ROUND($C516*N515,2)</f>
        <v>0</v>
      </c>
      <c r="O516" s="127">
        <f t="shared" ref="O516" si="3704">ROUND($C516*O515,2)</f>
        <v>0</v>
      </c>
      <c r="P516" s="127">
        <f t="shared" ref="P516" si="3705">ROUND($C516*P515,2)</f>
        <v>0</v>
      </c>
      <c r="Q516" s="127">
        <f t="shared" ref="Q516" si="3706">ROUND($C516*Q515,2)</f>
        <v>0</v>
      </c>
      <c r="R516" s="127">
        <f t="shared" ref="R516" si="3707">ROUND($C516*R515,2)</f>
        <v>0</v>
      </c>
      <c r="S516" s="127">
        <f t="shared" ref="S516" si="3708">ROUND($C516*S515,2)</f>
        <v>0</v>
      </c>
      <c r="T516" s="127">
        <f t="shared" ref="T516" si="3709">ROUND($C516*T515,2)</f>
        <v>0</v>
      </c>
      <c r="U516" s="127">
        <f>$C516-SUM(D516:T516)</f>
        <v>0</v>
      </c>
    </row>
    <row r="517" spans="1:21" x14ac:dyDescent="0.2">
      <c r="A517" s="224" t="s">
        <v>726</v>
      </c>
      <c r="B517" s="222" t="str">
        <f>VLOOKUP($A517,'Orçamento Sintético'!$A:$H,4,0)</f>
        <v>JOELHO 90 GRAUS, PVC, SOLDÁVEL, DN 50 MM INSTALADO EM RESERVAÇÃO DE ÁGUA DE EDIFICAÇÃO QUE POSSUA RESERVATÓRIO DE FIBRA/FIBROCIMENTO   FORNECIMENTO E INSTALAÇÃO. AF_06/2016</v>
      </c>
      <c r="C517" s="126">
        <f>ROUND(C518/$U$1572,4)</f>
        <v>0</v>
      </c>
      <c r="D517" s="126"/>
      <c r="E517" s="126"/>
      <c r="F517" s="126"/>
      <c r="G517" s="126"/>
      <c r="H517" s="126"/>
      <c r="I517" s="126"/>
      <c r="J517" s="126"/>
      <c r="K517" s="126">
        <v>1</v>
      </c>
      <c r="L517" s="126"/>
      <c r="M517" s="126"/>
      <c r="N517" s="126"/>
      <c r="O517" s="126"/>
      <c r="P517" s="126"/>
      <c r="Q517" s="126"/>
      <c r="R517" s="126"/>
      <c r="S517" s="126"/>
      <c r="T517" s="126"/>
      <c r="U517" s="126">
        <f t="shared" ref="U517" si="3710">ROUND(U518/$C518,4)</f>
        <v>0</v>
      </c>
    </row>
    <row r="518" spans="1:21" s="90" customFormat="1" x14ac:dyDescent="0.2">
      <c r="A518" s="224"/>
      <c r="B518" s="223"/>
      <c r="C518" s="127">
        <f>VLOOKUP($A517,'Orçamento Sintético'!$A:$H,8,0)</f>
        <v>80.55</v>
      </c>
      <c r="D518" s="127">
        <f>ROUND($C518*D517,2)</f>
        <v>0</v>
      </c>
      <c r="E518" s="127">
        <f>ROUND($C518*E517,2)</f>
        <v>0</v>
      </c>
      <c r="F518" s="127">
        <f>ROUND($C518*F517,2)</f>
        <v>0</v>
      </c>
      <c r="G518" s="127">
        <f t="shared" ref="G518" si="3711">ROUND($C518*G517,2)</f>
        <v>0</v>
      </c>
      <c r="H518" s="127">
        <f t="shared" ref="H518" si="3712">ROUND($C518*H517,2)</f>
        <v>0</v>
      </c>
      <c r="I518" s="127">
        <f t="shared" ref="I518" si="3713">ROUND($C518*I517,2)</f>
        <v>0</v>
      </c>
      <c r="J518" s="127">
        <f t="shared" ref="J518" si="3714">ROUND($C518*J517,2)</f>
        <v>0</v>
      </c>
      <c r="K518" s="127">
        <f t="shared" ref="K518" si="3715">ROUND($C518*K517,2)</f>
        <v>80.55</v>
      </c>
      <c r="L518" s="127">
        <f t="shared" ref="L518" si="3716">ROUND($C518*L517,2)</f>
        <v>0</v>
      </c>
      <c r="M518" s="127">
        <f t="shared" ref="M518" si="3717">ROUND($C518*M517,2)</f>
        <v>0</v>
      </c>
      <c r="N518" s="127">
        <f t="shared" ref="N518" si="3718">ROUND($C518*N517,2)</f>
        <v>0</v>
      </c>
      <c r="O518" s="127">
        <f t="shared" ref="O518" si="3719">ROUND($C518*O517,2)</f>
        <v>0</v>
      </c>
      <c r="P518" s="127">
        <f t="shared" ref="P518" si="3720">ROUND($C518*P517,2)</f>
        <v>0</v>
      </c>
      <c r="Q518" s="127">
        <f t="shared" ref="Q518" si="3721">ROUND($C518*Q517,2)</f>
        <v>0</v>
      </c>
      <c r="R518" s="127">
        <f t="shared" ref="R518" si="3722">ROUND($C518*R517,2)</f>
        <v>0</v>
      </c>
      <c r="S518" s="127">
        <f t="shared" ref="S518" si="3723">ROUND($C518*S517,2)</f>
        <v>0</v>
      </c>
      <c r="T518" s="127">
        <f t="shared" ref="T518" si="3724">ROUND($C518*T517,2)</f>
        <v>0</v>
      </c>
      <c r="U518" s="127">
        <f>$C518-SUM(D518:T518)</f>
        <v>0</v>
      </c>
    </row>
    <row r="519" spans="1:21" x14ac:dyDescent="0.2">
      <c r="A519" s="224" t="s">
        <v>729</v>
      </c>
      <c r="B519" s="222" t="str">
        <f>VLOOKUP($A519,'Orçamento Sintético'!$A:$H,4,0)</f>
        <v>JOELHO 45 GRAUS, PVC, SOLDÁVEL, DN 50MM, INSTALADO EM PRUMADA DE ÁGUA - FORNECIMENTO E INSTALAÇÃO. AF_12/2014</v>
      </c>
      <c r="C519" s="126">
        <f>ROUND(C520/$U$1572,4)</f>
        <v>0</v>
      </c>
      <c r="D519" s="126"/>
      <c r="E519" s="126"/>
      <c r="F519" s="126"/>
      <c r="G519" s="126"/>
      <c r="H519" s="126"/>
      <c r="I519" s="126"/>
      <c r="J519" s="126"/>
      <c r="K519" s="126">
        <v>1</v>
      </c>
      <c r="L519" s="126"/>
      <c r="M519" s="126"/>
      <c r="N519" s="126"/>
      <c r="O519" s="126"/>
      <c r="P519" s="126"/>
      <c r="Q519" s="126"/>
      <c r="R519" s="126"/>
      <c r="S519" s="126"/>
      <c r="T519" s="126"/>
      <c r="U519" s="126">
        <f t="shared" ref="U519" si="3725">ROUND(U520/$C520,4)</f>
        <v>0</v>
      </c>
    </row>
    <row r="520" spans="1:21" s="90" customFormat="1" x14ac:dyDescent="0.2">
      <c r="A520" s="224"/>
      <c r="B520" s="223"/>
      <c r="C520" s="127">
        <f>VLOOKUP($A519,'Orçamento Sintético'!$A:$H,8,0)</f>
        <v>30.8</v>
      </c>
      <c r="D520" s="127">
        <f>ROUND($C520*D519,2)</f>
        <v>0</v>
      </c>
      <c r="E520" s="127">
        <f>ROUND($C520*E519,2)</f>
        <v>0</v>
      </c>
      <c r="F520" s="127">
        <f>ROUND($C520*F519,2)</f>
        <v>0</v>
      </c>
      <c r="G520" s="127">
        <f t="shared" ref="G520" si="3726">ROUND($C520*G519,2)</f>
        <v>0</v>
      </c>
      <c r="H520" s="127">
        <f t="shared" ref="H520" si="3727">ROUND($C520*H519,2)</f>
        <v>0</v>
      </c>
      <c r="I520" s="127">
        <f t="shared" ref="I520" si="3728">ROUND($C520*I519,2)</f>
        <v>0</v>
      </c>
      <c r="J520" s="127">
        <f t="shared" ref="J520" si="3729">ROUND($C520*J519,2)</f>
        <v>0</v>
      </c>
      <c r="K520" s="127">
        <f t="shared" ref="K520" si="3730">ROUND($C520*K519,2)</f>
        <v>30.8</v>
      </c>
      <c r="L520" s="127">
        <f t="shared" ref="L520" si="3731">ROUND($C520*L519,2)</f>
        <v>0</v>
      </c>
      <c r="M520" s="127">
        <f t="shared" ref="M520" si="3732">ROUND($C520*M519,2)</f>
        <v>0</v>
      </c>
      <c r="N520" s="127">
        <f t="shared" ref="N520" si="3733">ROUND($C520*N519,2)</f>
        <v>0</v>
      </c>
      <c r="O520" s="127">
        <f t="shared" ref="O520" si="3734">ROUND($C520*O519,2)</f>
        <v>0</v>
      </c>
      <c r="P520" s="127">
        <f t="shared" ref="P520" si="3735">ROUND($C520*P519,2)</f>
        <v>0</v>
      </c>
      <c r="Q520" s="127">
        <f t="shared" ref="Q520" si="3736">ROUND($C520*Q519,2)</f>
        <v>0</v>
      </c>
      <c r="R520" s="127">
        <f t="shared" ref="R520" si="3737">ROUND($C520*R519,2)</f>
        <v>0</v>
      </c>
      <c r="S520" s="127">
        <f t="shared" ref="S520" si="3738">ROUND($C520*S519,2)</f>
        <v>0</v>
      </c>
      <c r="T520" s="127">
        <f t="shared" ref="T520" si="3739">ROUND($C520*T519,2)</f>
        <v>0</v>
      </c>
      <c r="U520" s="127">
        <f>$C520-SUM(D520:T520)</f>
        <v>0</v>
      </c>
    </row>
    <row r="521" spans="1:21" x14ac:dyDescent="0.2">
      <c r="A521" s="224" t="s">
        <v>732</v>
      </c>
      <c r="B521" s="222" t="str">
        <f>VLOOKUP($A521,'Orçamento Sintético'!$A:$H,4,0)</f>
        <v>Copia da SINAPI (94674) - Joelho 90 graus, PVC, soldável, dn 32mmx25mm, - fornecimento e instalação</v>
      </c>
      <c r="C521" s="126">
        <f>ROUND(C522/$U$1572,4)</f>
        <v>0</v>
      </c>
      <c r="D521" s="126"/>
      <c r="E521" s="126"/>
      <c r="F521" s="126"/>
      <c r="G521" s="126"/>
      <c r="H521" s="126"/>
      <c r="I521" s="126"/>
      <c r="J521" s="126"/>
      <c r="K521" s="126">
        <v>1</v>
      </c>
      <c r="L521" s="126"/>
      <c r="M521" s="126"/>
      <c r="N521" s="126"/>
      <c r="O521" s="126"/>
      <c r="P521" s="126"/>
      <c r="Q521" s="126"/>
      <c r="R521" s="126"/>
      <c r="S521" s="126"/>
      <c r="T521" s="126"/>
      <c r="U521" s="126">
        <f t="shared" ref="U521" si="3740">ROUND(U522/$C522,4)</f>
        <v>0</v>
      </c>
    </row>
    <row r="522" spans="1:21" s="90" customFormat="1" x14ac:dyDescent="0.2">
      <c r="A522" s="224"/>
      <c r="B522" s="223"/>
      <c r="C522" s="127">
        <f>VLOOKUP($A521,'Orçamento Sintético'!$A:$H,8,0)</f>
        <v>108.6</v>
      </c>
      <c r="D522" s="127">
        <f>ROUND($C522*D521,2)</f>
        <v>0</v>
      </c>
      <c r="E522" s="127">
        <f>ROUND($C522*E521,2)</f>
        <v>0</v>
      </c>
      <c r="F522" s="127">
        <f>ROUND($C522*F521,2)</f>
        <v>0</v>
      </c>
      <c r="G522" s="127">
        <f t="shared" ref="G522" si="3741">ROUND($C522*G521,2)</f>
        <v>0</v>
      </c>
      <c r="H522" s="127">
        <f t="shared" ref="H522" si="3742">ROUND($C522*H521,2)</f>
        <v>0</v>
      </c>
      <c r="I522" s="127">
        <f t="shared" ref="I522" si="3743">ROUND($C522*I521,2)</f>
        <v>0</v>
      </c>
      <c r="J522" s="127">
        <f t="shared" ref="J522" si="3744">ROUND($C522*J521,2)</f>
        <v>0</v>
      </c>
      <c r="K522" s="127">
        <f t="shared" ref="K522" si="3745">ROUND($C522*K521,2)</f>
        <v>108.6</v>
      </c>
      <c r="L522" s="127">
        <f t="shared" ref="L522" si="3746">ROUND($C522*L521,2)</f>
        <v>0</v>
      </c>
      <c r="M522" s="127">
        <f t="shared" ref="M522" si="3747">ROUND($C522*M521,2)</f>
        <v>0</v>
      </c>
      <c r="N522" s="127">
        <f t="shared" ref="N522" si="3748">ROUND($C522*N521,2)</f>
        <v>0</v>
      </c>
      <c r="O522" s="127">
        <f t="shared" ref="O522" si="3749">ROUND($C522*O521,2)</f>
        <v>0</v>
      </c>
      <c r="P522" s="127">
        <f t="shared" ref="P522" si="3750">ROUND($C522*P521,2)</f>
        <v>0</v>
      </c>
      <c r="Q522" s="127">
        <f t="shared" ref="Q522" si="3751">ROUND($C522*Q521,2)</f>
        <v>0</v>
      </c>
      <c r="R522" s="127">
        <f t="shared" ref="R522" si="3752">ROUND($C522*R521,2)</f>
        <v>0</v>
      </c>
      <c r="S522" s="127">
        <f t="shared" ref="S522" si="3753">ROUND($C522*S521,2)</f>
        <v>0</v>
      </c>
      <c r="T522" s="127">
        <f t="shared" ref="T522" si="3754">ROUND($C522*T521,2)</f>
        <v>0</v>
      </c>
      <c r="U522" s="127">
        <f>$C522-SUM(D522:T522)</f>
        <v>0</v>
      </c>
    </row>
    <row r="523" spans="1:21" x14ac:dyDescent="0.2">
      <c r="A523" s="224" t="s">
        <v>735</v>
      </c>
      <c r="B523" s="222" t="str">
        <f>VLOOKUP($A523,'Orçamento Sintético'!$A:$H,4,0)</f>
        <v>TE, PVC, SOLDÁVEL, DN 32MM, INSTALADO EM PRUMADA DE ÁGUA - FORNECIMENTO E INSTALAÇÃO. AF_12/2014</v>
      </c>
      <c r="C523" s="126">
        <f>ROUND(C524/$U$1572,4)</f>
        <v>0</v>
      </c>
      <c r="D523" s="126"/>
      <c r="E523" s="126"/>
      <c r="F523" s="126"/>
      <c r="G523" s="126"/>
      <c r="H523" s="126"/>
      <c r="I523" s="126"/>
      <c r="J523" s="126"/>
      <c r="K523" s="126">
        <v>1</v>
      </c>
      <c r="L523" s="126"/>
      <c r="M523" s="126"/>
      <c r="N523" s="126"/>
      <c r="O523" s="126"/>
      <c r="P523" s="126"/>
      <c r="Q523" s="126"/>
      <c r="R523" s="126"/>
      <c r="S523" s="126"/>
      <c r="T523" s="126"/>
      <c r="U523" s="126">
        <f t="shared" ref="U523" si="3755">ROUND(U524/$C524,4)</f>
        <v>0</v>
      </c>
    </row>
    <row r="524" spans="1:21" s="90" customFormat="1" x14ac:dyDescent="0.2">
      <c r="A524" s="224"/>
      <c r="B524" s="223"/>
      <c r="C524" s="127">
        <f>VLOOKUP($A523,'Orçamento Sintético'!$A:$H,8,0)</f>
        <v>32.43</v>
      </c>
      <c r="D524" s="127">
        <f>ROUND($C524*D523,2)</f>
        <v>0</v>
      </c>
      <c r="E524" s="127">
        <f>ROUND($C524*E523,2)</f>
        <v>0</v>
      </c>
      <c r="F524" s="127">
        <f>ROUND($C524*F523,2)</f>
        <v>0</v>
      </c>
      <c r="G524" s="127">
        <f t="shared" ref="G524" si="3756">ROUND($C524*G523,2)</f>
        <v>0</v>
      </c>
      <c r="H524" s="127">
        <f t="shared" ref="H524" si="3757">ROUND($C524*H523,2)</f>
        <v>0</v>
      </c>
      <c r="I524" s="127">
        <f t="shared" ref="I524" si="3758">ROUND($C524*I523,2)</f>
        <v>0</v>
      </c>
      <c r="J524" s="127">
        <f t="shared" ref="J524" si="3759">ROUND($C524*J523,2)</f>
        <v>0</v>
      </c>
      <c r="K524" s="127">
        <f t="shared" ref="K524" si="3760">ROUND($C524*K523,2)</f>
        <v>32.43</v>
      </c>
      <c r="L524" s="127">
        <f t="shared" ref="L524" si="3761">ROUND($C524*L523,2)</f>
        <v>0</v>
      </c>
      <c r="M524" s="127">
        <f t="shared" ref="M524" si="3762">ROUND($C524*M523,2)</f>
        <v>0</v>
      </c>
      <c r="N524" s="127">
        <f t="shared" ref="N524" si="3763">ROUND($C524*N523,2)</f>
        <v>0</v>
      </c>
      <c r="O524" s="127">
        <f t="shared" ref="O524" si="3764">ROUND($C524*O523,2)</f>
        <v>0</v>
      </c>
      <c r="P524" s="127">
        <f t="shared" ref="P524" si="3765">ROUND($C524*P523,2)</f>
        <v>0</v>
      </c>
      <c r="Q524" s="127">
        <f t="shared" ref="Q524" si="3766">ROUND($C524*Q523,2)</f>
        <v>0</v>
      </c>
      <c r="R524" s="127">
        <f t="shared" ref="R524" si="3767">ROUND($C524*R523,2)</f>
        <v>0</v>
      </c>
      <c r="S524" s="127">
        <f t="shared" ref="S524" si="3768">ROUND($C524*S523,2)</f>
        <v>0</v>
      </c>
      <c r="T524" s="127">
        <f t="shared" ref="T524" si="3769">ROUND($C524*T523,2)</f>
        <v>0</v>
      </c>
      <c r="U524" s="127">
        <f>$C524-SUM(D524:T524)</f>
        <v>0</v>
      </c>
    </row>
    <row r="525" spans="1:21" x14ac:dyDescent="0.2">
      <c r="A525" s="224" t="s">
        <v>738</v>
      </c>
      <c r="B525" s="222" t="str">
        <f>VLOOKUP($A525,'Orçamento Sintético'!$A:$H,4,0)</f>
        <v>Copia da SINAPI (94707) - União dupla PPR dn 63 mm x 2", fornecimento e instalação</v>
      </c>
      <c r="C525" s="126">
        <f>ROUND(C526/$U$1572,4)</f>
        <v>0</v>
      </c>
      <c r="D525" s="126"/>
      <c r="E525" s="126"/>
      <c r="F525" s="126"/>
      <c r="G525" s="126"/>
      <c r="H525" s="126"/>
      <c r="I525" s="126"/>
      <c r="J525" s="126"/>
      <c r="K525" s="126">
        <v>1</v>
      </c>
      <c r="L525" s="126"/>
      <c r="M525" s="126"/>
      <c r="N525" s="126"/>
      <c r="O525" s="126"/>
      <c r="P525" s="126"/>
      <c r="Q525" s="126"/>
      <c r="R525" s="126"/>
      <c r="S525" s="126"/>
      <c r="T525" s="126"/>
      <c r="U525" s="126">
        <f t="shared" ref="U525" si="3770">ROUND(U526/$C526,4)</f>
        <v>0</v>
      </c>
    </row>
    <row r="526" spans="1:21" s="90" customFormat="1" x14ac:dyDescent="0.2">
      <c r="A526" s="224"/>
      <c r="B526" s="223"/>
      <c r="C526" s="127">
        <f>VLOOKUP($A525,'Orçamento Sintético'!$A:$H,8,0)</f>
        <v>617.24</v>
      </c>
      <c r="D526" s="127">
        <f>ROUND($C526*D525,2)</f>
        <v>0</v>
      </c>
      <c r="E526" s="127">
        <f>ROUND($C526*E525,2)</f>
        <v>0</v>
      </c>
      <c r="F526" s="127">
        <f>ROUND($C526*F525,2)</f>
        <v>0</v>
      </c>
      <c r="G526" s="127">
        <f t="shared" ref="G526" si="3771">ROUND($C526*G525,2)</f>
        <v>0</v>
      </c>
      <c r="H526" s="127">
        <f t="shared" ref="H526" si="3772">ROUND($C526*H525,2)</f>
        <v>0</v>
      </c>
      <c r="I526" s="127">
        <f t="shared" ref="I526" si="3773">ROUND($C526*I525,2)</f>
        <v>0</v>
      </c>
      <c r="J526" s="127">
        <f t="shared" ref="J526" si="3774">ROUND($C526*J525,2)</f>
        <v>0</v>
      </c>
      <c r="K526" s="127">
        <f t="shared" ref="K526" si="3775">ROUND($C526*K525,2)</f>
        <v>617.24</v>
      </c>
      <c r="L526" s="127">
        <f t="shared" ref="L526" si="3776">ROUND($C526*L525,2)</f>
        <v>0</v>
      </c>
      <c r="M526" s="127">
        <f t="shared" ref="M526" si="3777">ROUND($C526*M525,2)</f>
        <v>0</v>
      </c>
      <c r="N526" s="127">
        <f t="shared" ref="N526" si="3778">ROUND($C526*N525,2)</f>
        <v>0</v>
      </c>
      <c r="O526" s="127">
        <f t="shared" ref="O526" si="3779">ROUND($C526*O525,2)</f>
        <v>0</v>
      </c>
      <c r="P526" s="127">
        <f t="shared" ref="P526" si="3780">ROUND($C526*P525,2)</f>
        <v>0</v>
      </c>
      <c r="Q526" s="127">
        <f t="shared" ref="Q526" si="3781">ROUND($C526*Q525,2)</f>
        <v>0</v>
      </c>
      <c r="R526" s="127">
        <f t="shared" ref="R526" si="3782">ROUND($C526*R525,2)</f>
        <v>0</v>
      </c>
      <c r="S526" s="127">
        <f t="shared" ref="S526" si="3783">ROUND($C526*S525,2)</f>
        <v>0</v>
      </c>
      <c r="T526" s="127">
        <f t="shared" ref="T526" si="3784">ROUND($C526*T525,2)</f>
        <v>0</v>
      </c>
      <c r="U526" s="127">
        <f>$C526-SUM(D526:T526)</f>
        <v>0</v>
      </c>
    </row>
    <row r="527" spans="1:21" x14ac:dyDescent="0.2">
      <c r="A527" s="224" t="s">
        <v>741</v>
      </c>
      <c r="B527" s="222" t="str">
        <f>VLOOKUP($A527,'Orçamento Sintético'!$A:$H,4,0)</f>
        <v>Copia da SINAPI (94664) -Adaptador curto com bolsa e rosca para registro, PPR, PN25, dn 60mm x 2", fornecimento e instalação</v>
      </c>
      <c r="C527" s="126">
        <f>ROUND(C528/$U$1572,4)</f>
        <v>1E-4</v>
      </c>
      <c r="D527" s="126"/>
      <c r="E527" s="126"/>
      <c r="F527" s="126"/>
      <c r="G527" s="126"/>
      <c r="H527" s="126"/>
      <c r="I527" s="126"/>
      <c r="J527" s="126"/>
      <c r="K527" s="126">
        <v>1</v>
      </c>
      <c r="L527" s="126"/>
      <c r="M527" s="126"/>
      <c r="N527" s="126"/>
      <c r="O527" s="126"/>
      <c r="P527" s="126"/>
      <c r="Q527" s="126"/>
      <c r="R527" s="126"/>
      <c r="S527" s="126"/>
      <c r="T527" s="126"/>
      <c r="U527" s="126">
        <f t="shared" ref="U527" si="3785">ROUND(U528/$C528,4)</f>
        <v>0</v>
      </c>
    </row>
    <row r="528" spans="1:21" s="90" customFormat="1" x14ac:dyDescent="0.2">
      <c r="A528" s="224"/>
      <c r="B528" s="223"/>
      <c r="C528" s="127">
        <f>VLOOKUP($A527,'Orçamento Sintético'!$A:$H,8,0)</f>
        <v>680.52</v>
      </c>
      <c r="D528" s="127">
        <f>ROUND($C528*D527,2)</f>
        <v>0</v>
      </c>
      <c r="E528" s="127">
        <f>ROUND($C528*E527,2)</f>
        <v>0</v>
      </c>
      <c r="F528" s="127">
        <f>ROUND($C528*F527,2)</f>
        <v>0</v>
      </c>
      <c r="G528" s="127">
        <f t="shared" ref="G528" si="3786">ROUND($C528*G527,2)</f>
        <v>0</v>
      </c>
      <c r="H528" s="127">
        <f t="shared" ref="H528" si="3787">ROUND($C528*H527,2)</f>
        <v>0</v>
      </c>
      <c r="I528" s="127">
        <f t="shared" ref="I528" si="3788">ROUND($C528*I527,2)</f>
        <v>0</v>
      </c>
      <c r="J528" s="127">
        <f t="shared" ref="J528" si="3789">ROUND($C528*J527,2)</f>
        <v>0</v>
      </c>
      <c r="K528" s="127">
        <f t="shared" ref="K528" si="3790">ROUND($C528*K527,2)</f>
        <v>680.52</v>
      </c>
      <c r="L528" s="127">
        <f t="shared" ref="L528" si="3791">ROUND($C528*L527,2)</f>
        <v>0</v>
      </c>
      <c r="M528" s="127">
        <f t="shared" ref="M528" si="3792">ROUND($C528*M527,2)</f>
        <v>0</v>
      </c>
      <c r="N528" s="127">
        <f t="shared" ref="N528" si="3793">ROUND($C528*N527,2)</f>
        <v>0</v>
      </c>
      <c r="O528" s="127">
        <f t="shared" ref="O528" si="3794">ROUND($C528*O527,2)</f>
        <v>0</v>
      </c>
      <c r="P528" s="127">
        <f t="shared" ref="P528" si="3795">ROUND($C528*P527,2)</f>
        <v>0</v>
      </c>
      <c r="Q528" s="127">
        <f t="shared" ref="Q528" si="3796">ROUND($C528*Q527,2)</f>
        <v>0</v>
      </c>
      <c r="R528" s="127">
        <f t="shared" ref="R528" si="3797">ROUND($C528*R527,2)</f>
        <v>0</v>
      </c>
      <c r="S528" s="127">
        <f t="shared" ref="S528" si="3798">ROUND($C528*S527,2)</f>
        <v>0</v>
      </c>
      <c r="T528" s="127">
        <f t="shared" ref="T528" si="3799">ROUND($C528*T527,2)</f>
        <v>0</v>
      </c>
      <c r="U528" s="127">
        <f>$C528-SUM(D528:T528)</f>
        <v>0</v>
      </c>
    </row>
    <row r="529" spans="1:21" x14ac:dyDescent="0.2">
      <c r="A529" s="224" t="s">
        <v>744</v>
      </c>
      <c r="B529" s="222" t="str">
        <f>VLOOKUP($A529,'Orçamento Sintético'!$A:$H,4,0)</f>
        <v>Copia da SINAPI (94711) - União dupla PPR, dn 50 mm x 1 1/2"</v>
      </c>
      <c r="C529" s="126">
        <f>ROUND(C530/$U$1572,4)</f>
        <v>1E-4</v>
      </c>
      <c r="D529" s="126"/>
      <c r="E529" s="126"/>
      <c r="F529" s="126"/>
      <c r="G529" s="126"/>
      <c r="H529" s="126"/>
      <c r="I529" s="126"/>
      <c r="J529" s="126"/>
      <c r="K529" s="126">
        <v>1</v>
      </c>
      <c r="L529" s="126"/>
      <c r="M529" s="126"/>
      <c r="N529" s="126"/>
      <c r="O529" s="126"/>
      <c r="P529" s="126"/>
      <c r="Q529" s="126"/>
      <c r="R529" s="126"/>
      <c r="S529" s="126"/>
      <c r="T529" s="126"/>
      <c r="U529" s="126">
        <f t="shared" ref="U529" si="3800">ROUND(U530/$C530,4)</f>
        <v>0</v>
      </c>
    </row>
    <row r="530" spans="1:21" s="90" customFormat="1" x14ac:dyDescent="0.2">
      <c r="A530" s="224"/>
      <c r="B530" s="223"/>
      <c r="C530" s="127">
        <f>VLOOKUP($A529,'Orçamento Sintético'!$A:$H,8,0)</f>
        <v>1558.37</v>
      </c>
      <c r="D530" s="127">
        <f>ROUND($C530*D529,2)</f>
        <v>0</v>
      </c>
      <c r="E530" s="127">
        <f>ROUND($C530*E529,2)</f>
        <v>0</v>
      </c>
      <c r="F530" s="127">
        <f>ROUND($C530*F529,2)</f>
        <v>0</v>
      </c>
      <c r="G530" s="127">
        <f t="shared" ref="G530" si="3801">ROUND($C530*G529,2)</f>
        <v>0</v>
      </c>
      <c r="H530" s="127">
        <f t="shared" ref="H530" si="3802">ROUND($C530*H529,2)</f>
        <v>0</v>
      </c>
      <c r="I530" s="127">
        <f t="shared" ref="I530" si="3803">ROUND($C530*I529,2)</f>
        <v>0</v>
      </c>
      <c r="J530" s="127">
        <f t="shared" ref="J530" si="3804">ROUND($C530*J529,2)</f>
        <v>0</v>
      </c>
      <c r="K530" s="127">
        <f t="shared" ref="K530" si="3805">ROUND($C530*K529,2)</f>
        <v>1558.37</v>
      </c>
      <c r="L530" s="127">
        <f t="shared" ref="L530" si="3806">ROUND($C530*L529,2)</f>
        <v>0</v>
      </c>
      <c r="M530" s="127">
        <f t="shared" ref="M530" si="3807">ROUND($C530*M529,2)</f>
        <v>0</v>
      </c>
      <c r="N530" s="127">
        <f t="shared" ref="N530" si="3808">ROUND($C530*N529,2)</f>
        <v>0</v>
      </c>
      <c r="O530" s="127">
        <f t="shared" ref="O530" si="3809">ROUND($C530*O529,2)</f>
        <v>0</v>
      </c>
      <c r="P530" s="127">
        <f t="shared" ref="P530" si="3810">ROUND($C530*P529,2)</f>
        <v>0</v>
      </c>
      <c r="Q530" s="127">
        <f t="shared" ref="Q530" si="3811">ROUND($C530*Q529,2)</f>
        <v>0</v>
      </c>
      <c r="R530" s="127">
        <f t="shared" ref="R530" si="3812">ROUND($C530*R529,2)</f>
        <v>0</v>
      </c>
      <c r="S530" s="127">
        <f t="shared" ref="S530" si="3813">ROUND($C530*S529,2)</f>
        <v>0</v>
      </c>
      <c r="T530" s="127">
        <f t="shared" ref="T530" si="3814">ROUND($C530*T529,2)</f>
        <v>0</v>
      </c>
      <c r="U530" s="127">
        <f>$C530-SUM(D530:T530)</f>
        <v>0</v>
      </c>
    </row>
    <row r="531" spans="1:21" x14ac:dyDescent="0.2">
      <c r="A531" s="224" t="s">
        <v>747</v>
      </c>
      <c r="B531" s="222" t="str">
        <f>VLOOKUP($A531,'Orçamento Sintético'!$A:$H,4,0)</f>
        <v>ADAPTADOR CURTO COM BOLSA E ROSCA PARA REGISTRO, PVC, SOLDÁVEL, DN 50 MM X 1 1/2 , INSTALADO EM RESERVAÇÃO DE ÁGUA DE EDIFICAÇÃO QUE POSSUA RESERVATÓRIO DE FIBRA/FIBROCIMENTO   FORNECIMENTO E INSTALAÇÃO. AF_06/2016</v>
      </c>
      <c r="C531" s="126">
        <f>ROUND(C532/$U$1572,4)</f>
        <v>0</v>
      </c>
      <c r="D531" s="126"/>
      <c r="E531" s="126"/>
      <c r="F531" s="126"/>
      <c r="G531" s="126"/>
      <c r="H531" s="126"/>
      <c r="I531" s="126"/>
      <c r="J531" s="126"/>
      <c r="K531" s="126">
        <v>1</v>
      </c>
      <c r="L531" s="126"/>
      <c r="M531" s="126"/>
      <c r="N531" s="126"/>
      <c r="O531" s="126"/>
      <c r="P531" s="126"/>
      <c r="Q531" s="126"/>
      <c r="R531" s="126"/>
      <c r="S531" s="126"/>
      <c r="T531" s="126"/>
      <c r="U531" s="126">
        <f t="shared" ref="U531" si="3815">ROUND(U532/$C532,4)</f>
        <v>0</v>
      </c>
    </row>
    <row r="532" spans="1:21" s="90" customFormat="1" x14ac:dyDescent="0.2">
      <c r="A532" s="224"/>
      <c r="B532" s="223"/>
      <c r="C532" s="127">
        <f>VLOOKUP($A531,'Orçamento Sintético'!$A:$H,8,0)</f>
        <v>24.96</v>
      </c>
      <c r="D532" s="127">
        <f>ROUND($C532*D531,2)</f>
        <v>0</v>
      </c>
      <c r="E532" s="127">
        <f>ROUND($C532*E531,2)</f>
        <v>0</v>
      </c>
      <c r="F532" s="127">
        <f>ROUND($C532*F531,2)</f>
        <v>0</v>
      </c>
      <c r="G532" s="127">
        <f t="shared" ref="G532" si="3816">ROUND($C532*G531,2)</f>
        <v>0</v>
      </c>
      <c r="H532" s="127">
        <f t="shared" ref="H532" si="3817">ROUND($C532*H531,2)</f>
        <v>0</v>
      </c>
      <c r="I532" s="127">
        <f t="shared" ref="I532" si="3818">ROUND($C532*I531,2)</f>
        <v>0</v>
      </c>
      <c r="J532" s="127">
        <f t="shared" ref="J532" si="3819">ROUND($C532*J531,2)</f>
        <v>0</v>
      </c>
      <c r="K532" s="127">
        <f t="shared" ref="K532" si="3820">ROUND($C532*K531,2)</f>
        <v>24.96</v>
      </c>
      <c r="L532" s="127">
        <f t="shared" ref="L532" si="3821">ROUND($C532*L531,2)</f>
        <v>0</v>
      </c>
      <c r="M532" s="127">
        <f t="shared" ref="M532" si="3822">ROUND($C532*M531,2)</f>
        <v>0</v>
      </c>
      <c r="N532" s="127">
        <f t="shared" ref="N532" si="3823">ROUND($C532*N531,2)</f>
        <v>0</v>
      </c>
      <c r="O532" s="127">
        <f t="shared" ref="O532" si="3824">ROUND($C532*O531,2)</f>
        <v>0</v>
      </c>
      <c r="P532" s="127">
        <f t="shared" ref="P532" si="3825">ROUND($C532*P531,2)</f>
        <v>0</v>
      </c>
      <c r="Q532" s="127">
        <f t="shared" ref="Q532" si="3826">ROUND($C532*Q531,2)</f>
        <v>0</v>
      </c>
      <c r="R532" s="127">
        <f t="shared" ref="R532" si="3827">ROUND($C532*R531,2)</f>
        <v>0</v>
      </c>
      <c r="S532" s="127">
        <f t="shared" ref="S532" si="3828">ROUND($C532*S531,2)</f>
        <v>0</v>
      </c>
      <c r="T532" s="127">
        <f t="shared" ref="T532" si="3829">ROUND($C532*T531,2)</f>
        <v>0</v>
      </c>
      <c r="U532" s="127">
        <f>$C532-SUM(D532:T532)</f>
        <v>0</v>
      </c>
    </row>
    <row r="533" spans="1:21" x14ac:dyDescent="0.2">
      <c r="A533" s="224" t="s">
        <v>750</v>
      </c>
      <c r="B533" s="222" t="str">
        <f>VLOOKUP($A533,'Orçamento Sintético'!$A:$H,4,0)</f>
        <v>Copia da SINAPI (94664) - Adaptador curto com bolsa e rosca, PPR, soldável, dn 63mm x 2" , fornecimento e instalação</v>
      </c>
      <c r="C533" s="126">
        <f>ROUND(C534/$U$1572,4)</f>
        <v>0</v>
      </c>
      <c r="D533" s="126"/>
      <c r="E533" s="126"/>
      <c r="F533" s="126"/>
      <c r="G533" s="126"/>
      <c r="H533" s="126"/>
      <c r="I533" s="126"/>
      <c r="J533" s="126"/>
      <c r="K533" s="126">
        <v>1</v>
      </c>
      <c r="L533" s="126"/>
      <c r="M533" s="126"/>
      <c r="N533" s="126"/>
      <c r="O533" s="126"/>
      <c r="P533" s="126"/>
      <c r="Q533" s="126"/>
      <c r="R533" s="126"/>
      <c r="S533" s="126"/>
      <c r="T533" s="126"/>
      <c r="U533" s="126">
        <f t="shared" ref="U533" si="3830">ROUND(U534/$C534,4)</f>
        <v>0</v>
      </c>
    </row>
    <row r="534" spans="1:21" s="90" customFormat="1" x14ac:dyDescent="0.2">
      <c r="A534" s="224"/>
      <c r="B534" s="223"/>
      <c r="C534" s="127">
        <f>VLOOKUP($A533,'Orçamento Sintético'!$A:$H,8,0)</f>
        <v>453.68</v>
      </c>
      <c r="D534" s="127">
        <f>ROUND($C534*D533,2)</f>
        <v>0</v>
      </c>
      <c r="E534" s="127">
        <f>ROUND($C534*E533,2)</f>
        <v>0</v>
      </c>
      <c r="F534" s="127">
        <f>ROUND($C534*F533,2)</f>
        <v>0</v>
      </c>
      <c r="G534" s="127">
        <f t="shared" ref="G534" si="3831">ROUND($C534*G533,2)</f>
        <v>0</v>
      </c>
      <c r="H534" s="127">
        <f t="shared" ref="H534" si="3832">ROUND($C534*H533,2)</f>
        <v>0</v>
      </c>
      <c r="I534" s="127">
        <f t="shared" ref="I534" si="3833">ROUND($C534*I533,2)</f>
        <v>0</v>
      </c>
      <c r="J534" s="127">
        <f t="shared" ref="J534" si="3834">ROUND($C534*J533,2)</f>
        <v>0</v>
      </c>
      <c r="K534" s="127">
        <f t="shared" ref="K534" si="3835">ROUND($C534*K533,2)</f>
        <v>453.68</v>
      </c>
      <c r="L534" s="127">
        <f t="shared" ref="L534" si="3836">ROUND($C534*L533,2)</f>
        <v>0</v>
      </c>
      <c r="M534" s="127">
        <f t="shared" ref="M534" si="3837">ROUND($C534*M533,2)</f>
        <v>0</v>
      </c>
      <c r="N534" s="127">
        <f t="shared" ref="N534" si="3838">ROUND($C534*N533,2)</f>
        <v>0</v>
      </c>
      <c r="O534" s="127">
        <f t="shared" ref="O534" si="3839">ROUND($C534*O533,2)</f>
        <v>0</v>
      </c>
      <c r="P534" s="127">
        <f t="shared" ref="P534" si="3840">ROUND($C534*P533,2)</f>
        <v>0</v>
      </c>
      <c r="Q534" s="127">
        <f t="shared" ref="Q534" si="3841">ROUND($C534*Q533,2)</f>
        <v>0</v>
      </c>
      <c r="R534" s="127">
        <f t="shared" ref="R534" si="3842">ROUND($C534*R533,2)</f>
        <v>0</v>
      </c>
      <c r="S534" s="127">
        <f t="shared" ref="S534" si="3843">ROUND($C534*S533,2)</f>
        <v>0</v>
      </c>
      <c r="T534" s="127">
        <f t="shared" ref="T534" si="3844">ROUND($C534*T533,2)</f>
        <v>0</v>
      </c>
      <c r="U534" s="127">
        <f>$C534-SUM(D534:T534)</f>
        <v>0</v>
      </c>
    </row>
    <row r="535" spans="1:21" x14ac:dyDescent="0.2">
      <c r="A535" s="224" t="s">
        <v>753</v>
      </c>
      <c r="B535" s="222" t="str">
        <f>VLOOKUP($A535,'Orçamento Sintético'!$A:$H,4,0)</f>
        <v>ADAPTADOR CURTO COM BOLSA E ROSCA PARA REGISTRO, PVC, SOLDÁVEL, DN 75 MM X 2 1/2 , INSTALADO EM RESERVAÇÃO DE ÁGUA DE EDIFICAÇÃO QUE POSSUA RESERVATÓRIO DE FIBRA/FIBROCIMENTO   FORNECIMENTO E INSTALAÇÃO. AF_06/2016</v>
      </c>
      <c r="C535" s="126">
        <f>ROUND(C536/$U$1572,4)</f>
        <v>0</v>
      </c>
      <c r="D535" s="126"/>
      <c r="E535" s="126"/>
      <c r="F535" s="126"/>
      <c r="G535" s="126"/>
      <c r="H535" s="126"/>
      <c r="I535" s="126"/>
      <c r="J535" s="126"/>
      <c r="K535" s="126">
        <v>1</v>
      </c>
      <c r="L535" s="126"/>
      <c r="M535" s="126"/>
      <c r="N535" s="126"/>
      <c r="O535" s="126"/>
      <c r="P535" s="126"/>
      <c r="Q535" s="126"/>
      <c r="R535" s="126"/>
      <c r="S535" s="126"/>
      <c r="T535" s="126"/>
      <c r="U535" s="126">
        <f t="shared" ref="U535" si="3845">ROUND(U536/$C536,4)</f>
        <v>0</v>
      </c>
    </row>
    <row r="536" spans="1:21" s="90" customFormat="1" x14ac:dyDescent="0.2">
      <c r="A536" s="224"/>
      <c r="B536" s="223"/>
      <c r="C536" s="127">
        <f>VLOOKUP($A535,'Orçamento Sintético'!$A:$H,8,0)</f>
        <v>132.84</v>
      </c>
      <c r="D536" s="127">
        <f>ROUND($C536*D535,2)</f>
        <v>0</v>
      </c>
      <c r="E536" s="127">
        <f>ROUND($C536*E535,2)</f>
        <v>0</v>
      </c>
      <c r="F536" s="127">
        <f>ROUND($C536*F535,2)</f>
        <v>0</v>
      </c>
      <c r="G536" s="127">
        <f t="shared" ref="G536" si="3846">ROUND($C536*G535,2)</f>
        <v>0</v>
      </c>
      <c r="H536" s="127">
        <f t="shared" ref="H536" si="3847">ROUND($C536*H535,2)</f>
        <v>0</v>
      </c>
      <c r="I536" s="127">
        <f t="shared" ref="I536" si="3848">ROUND($C536*I535,2)</f>
        <v>0</v>
      </c>
      <c r="J536" s="127">
        <f t="shared" ref="J536" si="3849">ROUND($C536*J535,2)</f>
        <v>0</v>
      </c>
      <c r="K536" s="127">
        <f t="shared" ref="K536" si="3850">ROUND($C536*K535,2)</f>
        <v>132.84</v>
      </c>
      <c r="L536" s="127">
        <f t="shared" ref="L536" si="3851">ROUND($C536*L535,2)</f>
        <v>0</v>
      </c>
      <c r="M536" s="127">
        <f t="shared" ref="M536" si="3852">ROUND($C536*M535,2)</f>
        <v>0</v>
      </c>
      <c r="N536" s="127">
        <f t="shared" ref="N536" si="3853">ROUND($C536*N535,2)</f>
        <v>0</v>
      </c>
      <c r="O536" s="127">
        <f t="shared" ref="O536" si="3854">ROUND($C536*O535,2)</f>
        <v>0</v>
      </c>
      <c r="P536" s="127">
        <f t="shared" ref="P536" si="3855">ROUND($C536*P535,2)</f>
        <v>0</v>
      </c>
      <c r="Q536" s="127">
        <f t="shared" ref="Q536" si="3856">ROUND($C536*Q535,2)</f>
        <v>0</v>
      </c>
      <c r="R536" s="127">
        <f t="shared" ref="R536" si="3857">ROUND($C536*R535,2)</f>
        <v>0</v>
      </c>
      <c r="S536" s="127">
        <f t="shared" ref="S536" si="3858">ROUND($C536*S535,2)</f>
        <v>0</v>
      </c>
      <c r="T536" s="127">
        <f t="shared" ref="T536" si="3859">ROUND($C536*T535,2)</f>
        <v>0</v>
      </c>
      <c r="U536" s="127">
        <f>$C536-SUM(D536:T536)</f>
        <v>0</v>
      </c>
    </row>
    <row r="537" spans="1:21" x14ac:dyDescent="0.2">
      <c r="A537" s="224" t="s">
        <v>756</v>
      </c>
      <c r="B537" s="222" t="str">
        <f>VLOOKUP($A537,'Orçamento Sintético'!$A:$H,4,0)</f>
        <v>ADAPTADOR CURTO COM BOLSA E ROSCA PARA REGISTRO, PVC, SOLDÁVEL, DN 85 MM X 3 , INSTALADO EM RESERVAÇÃO DE ÁGUA DE EDIFICAÇÃO QUE POSSUA RESERVATÓRIO DE FIBRA/FIBROCIMENTO   FORNECIMENTO E INSTALAÇÃO. AF_06/2016</v>
      </c>
      <c r="C537" s="126">
        <f>ROUND(C538/$U$1572,4)</f>
        <v>0</v>
      </c>
      <c r="D537" s="126"/>
      <c r="E537" s="126"/>
      <c r="F537" s="126"/>
      <c r="G537" s="126"/>
      <c r="H537" s="126"/>
      <c r="I537" s="126"/>
      <c r="J537" s="126"/>
      <c r="K537" s="126">
        <v>1</v>
      </c>
      <c r="L537" s="126"/>
      <c r="M537" s="126"/>
      <c r="N537" s="126"/>
      <c r="O537" s="126"/>
      <c r="P537" s="126"/>
      <c r="Q537" s="126"/>
      <c r="R537" s="126"/>
      <c r="S537" s="126"/>
      <c r="T537" s="126"/>
      <c r="U537" s="126">
        <f t="shared" ref="U537" si="3860">ROUND(U538/$C538,4)</f>
        <v>0</v>
      </c>
    </row>
    <row r="538" spans="1:21" s="90" customFormat="1" x14ac:dyDescent="0.2">
      <c r="A538" s="224"/>
      <c r="B538" s="223"/>
      <c r="C538" s="127">
        <f>VLOOKUP($A537,'Orçamento Sintético'!$A:$H,8,0)</f>
        <v>341.46</v>
      </c>
      <c r="D538" s="127">
        <f>ROUND($C538*D537,2)</f>
        <v>0</v>
      </c>
      <c r="E538" s="127">
        <f>ROUND($C538*E537,2)</f>
        <v>0</v>
      </c>
      <c r="F538" s="127">
        <f>ROUND($C538*F537,2)</f>
        <v>0</v>
      </c>
      <c r="G538" s="127">
        <f t="shared" ref="G538" si="3861">ROUND($C538*G537,2)</f>
        <v>0</v>
      </c>
      <c r="H538" s="127">
        <f t="shared" ref="H538" si="3862">ROUND($C538*H537,2)</f>
        <v>0</v>
      </c>
      <c r="I538" s="127">
        <f t="shared" ref="I538" si="3863">ROUND($C538*I537,2)</f>
        <v>0</v>
      </c>
      <c r="J538" s="127">
        <f t="shared" ref="J538" si="3864">ROUND($C538*J537,2)</f>
        <v>0</v>
      </c>
      <c r="K538" s="127">
        <f t="shared" ref="K538" si="3865">ROUND($C538*K537,2)</f>
        <v>341.46</v>
      </c>
      <c r="L538" s="127">
        <f t="shared" ref="L538" si="3866">ROUND($C538*L537,2)</f>
        <v>0</v>
      </c>
      <c r="M538" s="127">
        <f t="shared" ref="M538" si="3867">ROUND($C538*M537,2)</f>
        <v>0</v>
      </c>
      <c r="N538" s="127">
        <f t="shared" ref="N538" si="3868">ROUND($C538*N537,2)</f>
        <v>0</v>
      </c>
      <c r="O538" s="127">
        <f t="shared" ref="O538" si="3869">ROUND($C538*O537,2)</f>
        <v>0</v>
      </c>
      <c r="P538" s="127">
        <f t="shared" ref="P538" si="3870">ROUND($C538*P537,2)</f>
        <v>0</v>
      </c>
      <c r="Q538" s="127">
        <f t="shared" ref="Q538" si="3871">ROUND($C538*Q537,2)</f>
        <v>0</v>
      </c>
      <c r="R538" s="127">
        <f t="shared" ref="R538" si="3872">ROUND($C538*R537,2)</f>
        <v>0</v>
      </c>
      <c r="S538" s="127">
        <f t="shared" ref="S538" si="3873">ROUND($C538*S537,2)</f>
        <v>0</v>
      </c>
      <c r="T538" s="127">
        <f t="shared" ref="T538" si="3874">ROUND($C538*T537,2)</f>
        <v>0</v>
      </c>
      <c r="U538" s="127">
        <f>$C538-SUM(D538:T538)</f>
        <v>0</v>
      </c>
    </row>
    <row r="539" spans="1:21" x14ac:dyDescent="0.2">
      <c r="A539" s="224" t="s">
        <v>759</v>
      </c>
      <c r="B539" s="222" t="str">
        <f>VLOOKUP($A539,'Orçamento Sintético'!$A:$H,4,0)</f>
        <v>JOELHO 90 GRAUS, PVC, SOLDÁVEL, DN 75 MM INSTALADO EM RESERVAÇÃO DE ÁGUA DE EDIFICAÇÃO QUE POSSUA RESERVATÓRIO DE FIBRA/FIBROCIMENTO   FORNECIMENTO E INSTALAÇÃO. AF_06/2016</v>
      </c>
      <c r="C539" s="126">
        <f>ROUND(C540/$U$1572,4)</f>
        <v>1E-4</v>
      </c>
      <c r="D539" s="126"/>
      <c r="E539" s="126"/>
      <c r="F539" s="126"/>
      <c r="G539" s="126"/>
      <c r="H539" s="126"/>
      <c r="I539" s="126"/>
      <c r="J539" s="126"/>
      <c r="K539" s="126">
        <v>1</v>
      </c>
      <c r="L539" s="126"/>
      <c r="M539" s="126"/>
      <c r="N539" s="126"/>
      <c r="O539" s="126"/>
      <c r="P539" s="126"/>
      <c r="Q539" s="126"/>
      <c r="R539" s="126"/>
      <c r="S539" s="126"/>
      <c r="T539" s="126"/>
      <c r="U539" s="126">
        <f t="shared" ref="U539" si="3875">ROUND(U540/$C540,4)</f>
        <v>0</v>
      </c>
    </row>
    <row r="540" spans="1:21" s="90" customFormat="1" x14ac:dyDescent="0.2">
      <c r="A540" s="224"/>
      <c r="B540" s="223"/>
      <c r="C540" s="127">
        <f>VLOOKUP($A539,'Orçamento Sintético'!$A:$H,8,0)</f>
        <v>1764.75</v>
      </c>
      <c r="D540" s="127">
        <f>ROUND($C540*D539,2)</f>
        <v>0</v>
      </c>
      <c r="E540" s="127">
        <f>ROUND($C540*E539,2)</f>
        <v>0</v>
      </c>
      <c r="F540" s="127">
        <f>ROUND($C540*F539,2)</f>
        <v>0</v>
      </c>
      <c r="G540" s="127">
        <f t="shared" ref="G540" si="3876">ROUND($C540*G539,2)</f>
        <v>0</v>
      </c>
      <c r="H540" s="127">
        <f t="shared" ref="H540" si="3877">ROUND($C540*H539,2)</f>
        <v>0</v>
      </c>
      <c r="I540" s="127">
        <f t="shared" ref="I540" si="3878">ROUND($C540*I539,2)</f>
        <v>0</v>
      </c>
      <c r="J540" s="127">
        <f t="shared" ref="J540" si="3879">ROUND($C540*J539,2)</f>
        <v>0</v>
      </c>
      <c r="K540" s="127">
        <f t="shared" ref="K540" si="3880">ROUND($C540*K539,2)</f>
        <v>1764.75</v>
      </c>
      <c r="L540" s="127">
        <f t="shared" ref="L540" si="3881">ROUND($C540*L539,2)</f>
        <v>0</v>
      </c>
      <c r="M540" s="127">
        <f t="shared" ref="M540" si="3882">ROUND($C540*M539,2)</f>
        <v>0</v>
      </c>
      <c r="N540" s="127">
        <f t="shared" ref="N540" si="3883">ROUND($C540*N539,2)</f>
        <v>0</v>
      </c>
      <c r="O540" s="127">
        <f t="shared" ref="O540" si="3884">ROUND($C540*O539,2)</f>
        <v>0</v>
      </c>
      <c r="P540" s="127">
        <f t="shared" ref="P540" si="3885">ROUND($C540*P539,2)</f>
        <v>0</v>
      </c>
      <c r="Q540" s="127">
        <f t="shared" ref="Q540" si="3886">ROUND($C540*Q539,2)</f>
        <v>0</v>
      </c>
      <c r="R540" s="127">
        <f t="shared" ref="R540" si="3887">ROUND($C540*R539,2)</f>
        <v>0</v>
      </c>
      <c r="S540" s="127">
        <f t="shared" ref="S540" si="3888">ROUND($C540*S539,2)</f>
        <v>0</v>
      </c>
      <c r="T540" s="127">
        <f t="shared" ref="T540" si="3889">ROUND($C540*T539,2)</f>
        <v>0</v>
      </c>
      <c r="U540" s="127">
        <f>$C540-SUM(D540:T540)</f>
        <v>0</v>
      </c>
    </row>
    <row r="541" spans="1:21" x14ac:dyDescent="0.2">
      <c r="A541" s="224" t="s">
        <v>762</v>
      </c>
      <c r="B541" s="222" t="str">
        <f>VLOOKUP($A541,'Orçamento Sintético'!$A:$H,4,0)</f>
        <v>JOELHO 90 GRAUS, PVC, SOLDÁVEL, DN 60 MM INSTALADO EM RESERVAÇÃO DE ÁGUA DE EDIFICAÇÃO QUE POSSUA RESERVATÓRIO DE FIBRA/FIBROCIMENTO   FORNECIMENTO E INSTALAÇÃO. AF_06/2016</v>
      </c>
      <c r="C541" s="126">
        <f>ROUND(C542/$U$1572,4)</f>
        <v>0</v>
      </c>
      <c r="D541" s="126"/>
      <c r="E541" s="126"/>
      <c r="F541" s="126"/>
      <c r="G541" s="126"/>
      <c r="H541" s="126"/>
      <c r="I541" s="126"/>
      <c r="J541" s="126"/>
      <c r="K541" s="126">
        <v>1</v>
      </c>
      <c r="L541" s="126"/>
      <c r="M541" s="126"/>
      <c r="N541" s="126"/>
      <c r="O541" s="126"/>
      <c r="P541" s="126"/>
      <c r="Q541" s="126"/>
      <c r="R541" s="126"/>
      <c r="S541" s="126"/>
      <c r="T541" s="126"/>
      <c r="U541" s="126">
        <f t="shared" ref="U541" si="3890">ROUND(U542/$C542,4)</f>
        <v>0</v>
      </c>
    </row>
    <row r="542" spans="1:21" s="90" customFormat="1" x14ac:dyDescent="0.2">
      <c r="A542" s="224"/>
      <c r="B542" s="223"/>
      <c r="C542" s="127">
        <f>VLOOKUP($A541,'Orçamento Sintético'!$A:$H,8,0)</f>
        <v>89</v>
      </c>
      <c r="D542" s="127">
        <f>ROUND($C542*D541,2)</f>
        <v>0</v>
      </c>
      <c r="E542" s="127">
        <f>ROUND($C542*E541,2)</f>
        <v>0</v>
      </c>
      <c r="F542" s="127">
        <f>ROUND($C542*F541,2)</f>
        <v>0</v>
      </c>
      <c r="G542" s="127">
        <f t="shared" ref="G542" si="3891">ROUND($C542*G541,2)</f>
        <v>0</v>
      </c>
      <c r="H542" s="127">
        <f t="shared" ref="H542" si="3892">ROUND($C542*H541,2)</f>
        <v>0</v>
      </c>
      <c r="I542" s="127">
        <f t="shared" ref="I542" si="3893">ROUND($C542*I541,2)</f>
        <v>0</v>
      </c>
      <c r="J542" s="127">
        <f t="shared" ref="J542" si="3894">ROUND($C542*J541,2)</f>
        <v>0</v>
      </c>
      <c r="K542" s="127">
        <f t="shared" ref="K542" si="3895">ROUND($C542*K541,2)</f>
        <v>89</v>
      </c>
      <c r="L542" s="127">
        <f t="shared" ref="L542" si="3896">ROUND($C542*L541,2)</f>
        <v>0</v>
      </c>
      <c r="M542" s="127">
        <f t="shared" ref="M542" si="3897">ROUND($C542*M541,2)</f>
        <v>0</v>
      </c>
      <c r="N542" s="127">
        <f t="shared" ref="N542" si="3898">ROUND($C542*N541,2)</f>
        <v>0</v>
      </c>
      <c r="O542" s="127">
        <f t="shared" ref="O542" si="3899">ROUND($C542*O541,2)</f>
        <v>0</v>
      </c>
      <c r="P542" s="127">
        <f t="shared" ref="P542" si="3900">ROUND($C542*P541,2)</f>
        <v>0</v>
      </c>
      <c r="Q542" s="127">
        <f t="shared" ref="Q542" si="3901">ROUND($C542*Q541,2)</f>
        <v>0</v>
      </c>
      <c r="R542" s="127">
        <f t="shared" ref="R542" si="3902">ROUND($C542*R541,2)</f>
        <v>0</v>
      </c>
      <c r="S542" s="127">
        <f t="shared" ref="S542" si="3903">ROUND($C542*S541,2)</f>
        <v>0</v>
      </c>
      <c r="T542" s="127">
        <f t="shared" ref="T542" si="3904">ROUND($C542*T541,2)</f>
        <v>0</v>
      </c>
      <c r="U542" s="127">
        <f>$C542-SUM(D542:T542)</f>
        <v>0</v>
      </c>
    </row>
    <row r="543" spans="1:21" x14ac:dyDescent="0.2">
      <c r="A543" s="224" t="s">
        <v>765</v>
      </c>
      <c r="B543" s="222" t="str">
        <f>VLOOKUP($A543,'Orçamento Sintético'!$A:$H,4,0)</f>
        <v>JOELHO 90 GRAUS, PVC, SOLDÁVEL, DN 50 MM INSTALADO EM RESERVAÇÃO DE ÁGUA DE EDIFICAÇÃO QUE POSSUA RESERVATÓRIO DE FIBRA/FIBROCIMENTO   FORNECIMENTO E INSTALAÇÃO. AF_06/2016</v>
      </c>
      <c r="C543" s="126">
        <f>ROUND(C544/$U$1572,4)</f>
        <v>0</v>
      </c>
      <c r="D543" s="126"/>
      <c r="E543" s="126"/>
      <c r="F543" s="126"/>
      <c r="G543" s="126"/>
      <c r="H543" s="126"/>
      <c r="I543" s="126"/>
      <c r="J543" s="126"/>
      <c r="K543" s="126">
        <v>1</v>
      </c>
      <c r="L543" s="126"/>
      <c r="M543" s="126"/>
      <c r="N543" s="126"/>
      <c r="O543" s="126"/>
      <c r="P543" s="126"/>
      <c r="Q543" s="126"/>
      <c r="R543" s="126"/>
      <c r="S543" s="126"/>
      <c r="T543" s="126"/>
      <c r="U543" s="126">
        <f t="shared" ref="U543" si="3905">ROUND(U544/$C544,4)</f>
        <v>0</v>
      </c>
    </row>
    <row r="544" spans="1:21" s="90" customFormat="1" x14ac:dyDescent="0.2">
      <c r="A544" s="224"/>
      <c r="B544" s="223"/>
      <c r="C544" s="127">
        <f>VLOOKUP($A543,'Orçamento Sintético'!$A:$H,8,0)</f>
        <v>161.1</v>
      </c>
      <c r="D544" s="127">
        <f>ROUND($C544*D543,2)</f>
        <v>0</v>
      </c>
      <c r="E544" s="127">
        <f>ROUND($C544*E543,2)</f>
        <v>0</v>
      </c>
      <c r="F544" s="127">
        <f>ROUND($C544*F543,2)</f>
        <v>0</v>
      </c>
      <c r="G544" s="127">
        <f t="shared" ref="G544" si="3906">ROUND($C544*G543,2)</f>
        <v>0</v>
      </c>
      <c r="H544" s="127">
        <f t="shared" ref="H544" si="3907">ROUND($C544*H543,2)</f>
        <v>0</v>
      </c>
      <c r="I544" s="127">
        <f t="shared" ref="I544" si="3908">ROUND($C544*I543,2)</f>
        <v>0</v>
      </c>
      <c r="J544" s="127">
        <f t="shared" ref="J544" si="3909">ROUND($C544*J543,2)</f>
        <v>0</v>
      </c>
      <c r="K544" s="127">
        <f t="shared" ref="K544" si="3910">ROUND($C544*K543,2)</f>
        <v>161.1</v>
      </c>
      <c r="L544" s="127">
        <f t="shared" ref="L544" si="3911">ROUND($C544*L543,2)</f>
        <v>0</v>
      </c>
      <c r="M544" s="127">
        <f t="shared" ref="M544" si="3912">ROUND($C544*M543,2)</f>
        <v>0</v>
      </c>
      <c r="N544" s="127">
        <f t="shared" ref="N544" si="3913">ROUND($C544*N543,2)</f>
        <v>0</v>
      </c>
      <c r="O544" s="127">
        <f t="shared" ref="O544" si="3914">ROUND($C544*O543,2)</f>
        <v>0</v>
      </c>
      <c r="P544" s="127">
        <f t="shared" ref="P544" si="3915">ROUND($C544*P543,2)</f>
        <v>0</v>
      </c>
      <c r="Q544" s="127">
        <f t="shared" ref="Q544" si="3916">ROUND($C544*Q543,2)</f>
        <v>0</v>
      </c>
      <c r="R544" s="127">
        <f t="shared" ref="R544" si="3917">ROUND($C544*R543,2)</f>
        <v>0</v>
      </c>
      <c r="S544" s="127">
        <f t="shared" ref="S544" si="3918">ROUND($C544*S543,2)</f>
        <v>0</v>
      </c>
      <c r="T544" s="127">
        <f t="shared" ref="T544" si="3919">ROUND($C544*T543,2)</f>
        <v>0</v>
      </c>
      <c r="U544" s="127">
        <f>$C544-SUM(D544:T544)</f>
        <v>0</v>
      </c>
    </row>
    <row r="545" spans="1:21" x14ac:dyDescent="0.2">
      <c r="A545" s="224" t="s">
        <v>766</v>
      </c>
      <c r="B545" s="222" t="str">
        <f>VLOOKUP($A545,'Orçamento Sintético'!$A:$H,4,0)</f>
        <v>TE, PVC, SOLDÁVEL, DN 50MM, INSTALADO EM PRUMADA DE ÁGUA - FORNECIMENTO E INSTALAÇÃO. AF_12/2014</v>
      </c>
      <c r="C545" s="126">
        <f>ROUND(C546/$U$1572,4)</f>
        <v>0</v>
      </c>
      <c r="D545" s="126"/>
      <c r="E545" s="126"/>
      <c r="F545" s="126"/>
      <c r="G545" s="126"/>
      <c r="H545" s="126"/>
      <c r="I545" s="126"/>
      <c r="J545" s="126"/>
      <c r="K545" s="126">
        <v>1</v>
      </c>
      <c r="L545" s="126"/>
      <c r="M545" s="126"/>
      <c r="N545" s="126"/>
      <c r="O545" s="126"/>
      <c r="P545" s="126"/>
      <c r="Q545" s="126"/>
      <c r="R545" s="126"/>
      <c r="S545" s="126"/>
      <c r="T545" s="126"/>
      <c r="U545" s="126">
        <f t="shared" ref="U545" si="3920">ROUND(U546/$C546,4)</f>
        <v>0</v>
      </c>
    </row>
    <row r="546" spans="1:21" s="90" customFormat="1" x14ac:dyDescent="0.2">
      <c r="A546" s="224"/>
      <c r="B546" s="223"/>
      <c r="C546" s="127">
        <f>VLOOKUP($A545,'Orçamento Sintético'!$A:$H,8,0)</f>
        <v>148.75</v>
      </c>
      <c r="D546" s="127">
        <f>ROUND($C546*D545,2)</f>
        <v>0</v>
      </c>
      <c r="E546" s="127">
        <f>ROUND($C546*E545,2)</f>
        <v>0</v>
      </c>
      <c r="F546" s="127">
        <f>ROUND($C546*F545,2)</f>
        <v>0</v>
      </c>
      <c r="G546" s="127">
        <f t="shared" ref="G546" si="3921">ROUND($C546*G545,2)</f>
        <v>0</v>
      </c>
      <c r="H546" s="127">
        <f t="shared" ref="H546" si="3922">ROUND($C546*H545,2)</f>
        <v>0</v>
      </c>
      <c r="I546" s="127">
        <f t="shared" ref="I546" si="3923">ROUND($C546*I545,2)</f>
        <v>0</v>
      </c>
      <c r="J546" s="127">
        <f t="shared" ref="J546" si="3924">ROUND($C546*J545,2)</f>
        <v>0</v>
      </c>
      <c r="K546" s="127">
        <f t="shared" ref="K546" si="3925">ROUND($C546*K545,2)</f>
        <v>148.75</v>
      </c>
      <c r="L546" s="127">
        <f t="shared" ref="L546" si="3926">ROUND($C546*L545,2)</f>
        <v>0</v>
      </c>
      <c r="M546" s="127">
        <f t="shared" ref="M546" si="3927">ROUND($C546*M545,2)</f>
        <v>0</v>
      </c>
      <c r="N546" s="127">
        <f t="shared" ref="N546" si="3928">ROUND($C546*N545,2)</f>
        <v>0</v>
      </c>
      <c r="O546" s="127">
        <f t="shared" ref="O546" si="3929">ROUND($C546*O545,2)</f>
        <v>0</v>
      </c>
      <c r="P546" s="127">
        <f t="shared" ref="P546" si="3930">ROUND($C546*P545,2)</f>
        <v>0</v>
      </c>
      <c r="Q546" s="127">
        <f t="shared" ref="Q546" si="3931">ROUND($C546*Q545,2)</f>
        <v>0</v>
      </c>
      <c r="R546" s="127">
        <f t="shared" ref="R546" si="3932">ROUND($C546*R545,2)</f>
        <v>0</v>
      </c>
      <c r="S546" s="127">
        <f t="shared" ref="S546" si="3933">ROUND($C546*S545,2)</f>
        <v>0</v>
      </c>
      <c r="T546" s="127">
        <f t="shared" ref="T546" si="3934">ROUND($C546*T545,2)</f>
        <v>0</v>
      </c>
      <c r="U546" s="127">
        <f>$C546-SUM(D546:T546)</f>
        <v>0</v>
      </c>
    </row>
    <row r="547" spans="1:21" x14ac:dyDescent="0.2">
      <c r="A547" s="224" t="s">
        <v>769</v>
      </c>
      <c r="B547" s="222" t="str">
        <f>VLOOKUP($A547,'Orçamento Sintético'!$A:$H,4,0)</f>
        <v>JOELHO 90 GRAUS, PVC, SOLDÁVEL, DN 85MM, INSTALADO EM PRUMADA DE ÁGUA - FORNECIMENTO E INSTALAÇÃO. AF_12/2014</v>
      </c>
      <c r="C547" s="126">
        <f>ROUND(C548/$U$1572,4)</f>
        <v>1E-4</v>
      </c>
      <c r="D547" s="126"/>
      <c r="E547" s="126"/>
      <c r="F547" s="126"/>
      <c r="G547" s="126"/>
      <c r="H547" s="126"/>
      <c r="I547" s="126"/>
      <c r="J547" s="126"/>
      <c r="K547" s="126">
        <v>1</v>
      </c>
      <c r="L547" s="126"/>
      <c r="M547" s="126"/>
      <c r="N547" s="126"/>
      <c r="O547" s="126"/>
      <c r="P547" s="126"/>
      <c r="Q547" s="126"/>
      <c r="R547" s="126"/>
      <c r="S547" s="126"/>
      <c r="T547" s="126"/>
      <c r="U547" s="126">
        <f t="shared" ref="U547" si="3935">ROUND(U548/$C548,4)</f>
        <v>0</v>
      </c>
    </row>
    <row r="548" spans="1:21" s="90" customFormat="1" x14ac:dyDescent="0.2">
      <c r="A548" s="224"/>
      <c r="B548" s="223"/>
      <c r="C548" s="127">
        <f>VLOOKUP($A547,'Orçamento Sintético'!$A:$H,8,0)</f>
        <v>1730.43</v>
      </c>
      <c r="D548" s="127">
        <f>ROUND($C548*D547,2)</f>
        <v>0</v>
      </c>
      <c r="E548" s="127">
        <f>ROUND($C548*E547,2)</f>
        <v>0</v>
      </c>
      <c r="F548" s="127">
        <f>ROUND($C548*F547,2)</f>
        <v>0</v>
      </c>
      <c r="G548" s="127">
        <f t="shared" ref="G548" si="3936">ROUND($C548*G547,2)</f>
        <v>0</v>
      </c>
      <c r="H548" s="127">
        <f t="shared" ref="H548" si="3937">ROUND($C548*H547,2)</f>
        <v>0</v>
      </c>
      <c r="I548" s="127">
        <f t="shared" ref="I548" si="3938">ROUND($C548*I547,2)</f>
        <v>0</v>
      </c>
      <c r="J548" s="127">
        <f t="shared" ref="J548" si="3939">ROUND($C548*J547,2)</f>
        <v>0</v>
      </c>
      <c r="K548" s="127">
        <f t="shared" ref="K548" si="3940">ROUND($C548*K547,2)</f>
        <v>1730.43</v>
      </c>
      <c r="L548" s="127">
        <f t="shared" ref="L548" si="3941">ROUND($C548*L547,2)</f>
        <v>0</v>
      </c>
      <c r="M548" s="127">
        <f t="shared" ref="M548" si="3942">ROUND($C548*M547,2)</f>
        <v>0</v>
      </c>
      <c r="N548" s="127">
        <f t="shared" ref="N548" si="3943">ROUND($C548*N547,2)</f>
        <v>0</v>
      </c>
      <c r="O548" s="127">
        <f t="shared" ref="O548" si="3944">ROUND($C548*O547,2)</f>
        <v>0</v>
      </c>
      <c r="P548" s="127">
        <f t="shared" ref="P548" si="3945">ROUND($C548*P547,2)</f>
        <v>0</v>
      </c>
      <c r="Q548" s="127">
        <f t="shared" ref="Q548" si="3946">ROUND($C548*Q547,2)</f>
        <v>0</v>
      </c>
      <c r="R548" s="127">
        <f t="shared" ref="R548" si="3947">ROUND($C548*R547,2)</f>
        <v>0</v>
      </c>
      <c r="S548" s="127">
        <f t="shared" ref="S548" si="3948">ROUND($C548*S547,2)</f>
        <v>0</v>
      </c>
      <c r="T548" s="127">
        <f t="shared" ref="T548" si="3949">ROUND($C548*T547,2)</f>
        <v>0</v>
      </c>
      <c r="U548" s="127">
        <f>$C548-SUM(D548:T548)</f>
        <v>0</v>
      </c>
    </row>
    <row r="549" spans="1:21" x14ac:dyDescent="0.2">
      <c r="A549" s="224" t="s">
        <v>772</v>
      </c>
      <c r="B549" s="222" t="str">
        <f>VLOOKUP($A549,'Orçamento Sintético'!$A:$H,4,0)</f>
        <v>TE, PVC, SOLDÁVEL, DN 85MM, INSTALADO EM PRUMADA DE ÁGUA - FORNECIMENTO E INSTALAÇÃO. AF_12/2014</v>
      </c>
      <c r="C549" s="126">
        <f>ROUND(C550/$U$1572,4)</f>
        <v>1E-4</v>
      </c>
      <c r="D549" s="126"/>
      <c r="E549" s="126"/>
      <c r="F549" s="126"/>
      <c r="G549" s="126"/>
      <c r="H549" s="126"/>
      <c r="I549" s="126"/>
      <c r="J549" s="126"/>
      <c r="K549" s="126">
        <v>1</v>
      </c>
      <c r="L549" s="126"/>
      <c r="M549" s="126"/>
      <c r="N549" s="126"/>
      <c r="O549" s="126"/>
      <c r="P549" s="126"/>
      <c r="Q549" s="126"/>
      <c r="R549" s="126"/>
      <c r="S549" s="126"/>
      <c r="T549" s="126"/>
      <c r="U549" s="126">
        <f t="shared" ref="U549" si="3950">ROUND(U550/$C550,4)</f>
        <v>0</v>
      </c>
    </row>
    <row r="550" spans="1:21" s="90" customFormat="1" x14ac:dyDescent="0.2">
      <c r="A550" s="224"/>
      <c r="B550" s="223"/>
      <c r="C550" s="127">
        <f>VLOOKUP($A549,'Orçamento Sintético'!$A:$H,8,0)</f>
        <v>775.26</v>
      </c>
      <c r="D550" s="127">
        <f>ROUND($C550*D549,2)</f>
        <v>0</v>
      </c>
      <c r="E550" s="127">
        <f>ROUND($C550*E549,2)</f>
        <v>0</v>
      </c>
      <c r="F550" s="127">
        <f>ROUND($C550*F549,2)</f>
        <v>0</v>
      </c>
      <c r="G550" s="127">
        <f t="shared" ref="G550" si="3951">ROUND($C550*G549,2)</f>
        <v>0</v>
      </c>
      <c r="H550" s="127">
        <f t="shared" ref="H550" si="3952">ROUND($C550*H549,2)</f>
        <v>0</v>
      </c>
      <c r="I550" s="127">
        <f t="shared" ref="I550" si="3953">ROUND($C550*I549,2)</f>
        <v>0</v>
      </c>
      <c r="J550" s="127">
        <f t="shared" ref="J550" si="3954">ROUND($C550*J549,2)</f>
        <v>0</v>
      </c>
      <c r="K550" s="127">
        <f t="shared" ref="K550" si="3955">ROUND($C550*K549,2)</f>
        <v>775.26</v>
      </c>
      <c r="L550" s="127">
        <f t="shared" ref="L550" si="3956">ROUND($C550*L549,2)</f>
        <v>0</v>
      </c>
      <c r="M550" s="127">
        <f t="shared" ref="M550" si="3957">ROUND($C550*M549,2)</f>
        <v>0</v>
      </c>
      <c r="N550" s="127">
        <f t="shared" ref="N550" si="3958">ROUND($C550*N549,2)</f>
        <v>0</v>
      </c>
      <c r="O550" s="127">
        <f t="shared" ref="O550" si="3959">ROUND($C550*O549,2)</f>
        <v>0</v>
      </c>
      <c r="P550" s="127">
        <f t="shared" ref="P550" si="3960">ROUND($C550*P549,2)</f>
        <v>0</v>
      </c>
      <c r="Q550" s="127">
        <f t="shared" ref="Q550" si="3961">ROUND($C550*Q549,2)</f>
        <v>0</v>
      </c>
      <c r="R550" s="127">
        <f t="shared" ref="R550" si="3962">ROUND($C550*R549,2)</f>
        <v>0</v>
      </c>
      <c r="S550" s="127">
        <f t="shared" ref="S550" si="3963">ROUND($C550*S549,2)</f>
        <v>0</v>
      </c>
      <c r="T550" s="127">
        <f t="shared" ref="T550" si="3964">ROUND($C550*T549,2)</f>
        <v>0</v>
      </c>
      <c r="U550" s="127">
        <f>$C550-SUM(D550:T550)</f>
        <v>0</v>
      </c>
    </row>
    <row r="551" spans="1:21" x14ac:dyDescent="0.2">
      <c r="A551" s="224" t="s">
        <v>775</v>
      </c>
      <c r="B551" s="222" t="str">
        <f>VLOOKUP($A551,'Orçamento Sintético'!$A:$H,4,0)</f>
        <v>TE, PVC, SOLDÁVEL, DN 75MM, INSTALADO EM PRUMADA DE ÁGUA - FORNECIMENTO E INSTALAÇÃO. AF_12/2014</v>
      </c>
      <c r="C551" s="126">
        <f>ROUND(C552/$U$1572,4)</f>
        <v>1E-4</v>
      </c>
      <c r="D551" s="126"/>
      <c r="E551" s="126"/>
      <c r="F551" s="126"/>
      <c r="G551" s="126"/>
      <c r="H551" s="126"/>
      <c r="I551" s="126"/>
      <c r="J551" s="126"/>
      <c r="K551" s="126">
        <v>1</v>
      </c>
      <c r="L551" s="126"/>
      <c r="M551" s="126"/>
      <c r="N551" s="126"/>
      <c r="O551" s="126"/>
      <c r="P551" s="126"/>
      <c r="Q551" s="126"/>
      <c r="R551" s="126"/>
      <c r="S551" s="126"/>
      <c r="T551" s="126"/>
      <c r="U551" s="126">
        <f t="shared" ref="U551" si="3965">ROUND(U552/$C552,4)</f>
        <v>0</v>
      </c>
    </row>
    <row r="552" spans="1:21" s="90" customFormat="1" x14ac:dyDescent="0.2">
      <c r="A552" s="224"/>
      <c r="B552" s="223"/>
      <c r="C552" s="127">
        <f>VLOOKUP($A551,'Orçamento Sintético'!$A:$H,8,0)</f>
        <v>675.12</v>
      </c>
      <c r="D552" s="127">
        <f>ROUND($C552*D551,2)</f>
        <v>0</v>
      </c>
      <c r="E552" s="127">
        <f>ROUND($C552*E551,2)</f>
        <v>0</v>
      </c>
      <c r="F552" s="127">
        <f>ROUND($C552*F551,2)</f>
        <v>0</v>
      </c>
      <c r="G552" s="127">
        <f t="shared" ref="G552" si="3966">ROUND($C552*G551,2)</f>
        <v>0</v>
      </c>
      <c r="H552" s="127">
        <f t="shared" ref="H552" si="3967">ROUND($C552*H551,2)</f>
        <v>0</v>
      </c>
      <c r="I552" s="127">
        <f t="shared" ref="I552" si="3968">ROUND($C552*I551,2)</f>
        <v>0</v>
      </c>
      <c r="J552" s="127">
        <f t="shared" ref="J552" si="3969">ROUND($C552*J551,2)</f>
        <v>0</v>
      </c>
      <c r="K552" s="127">
        <f t="shared" ref="K552" si="3970">ROUND($C552*K551,2)</f>
        <v>675.12</v>
      </c>
      <c r="L552" s="127">
        <f t="shared" ref="L552" si="3971">ROUND($C552*L551,2)</f>
        <v>0</v>
      </c>
      <c r="M552" s="127">
        <f t="shared" ref="M552" si="3972">ROUND($C552*M551,2)</f>
        <v>0</v>
      </c>
      <c r="N552" s="127">
        <f t="shared" ref="N552" si="3973">ROUND($C552*N551,2)</f>
        <v>0</v>
      </c>
      <c r="O552" s="127">
        <f t="shared" ref="O552" si="3974">ROUND($C552*O551,2)</f>
        <v>0</v>
      </c>
      <c r="P552" s="127">
        <f t="shared" ref="P552" si="3975">ROUND($C552*P551,2)</f>
        <v>0</v>
      </c>
      <c r="Q552" s="127">
        <f t="shared" ref="Q552" si="3976">ROUND($C552*Q551,2)</f>
        <v>0</v>
      </c>
      <c r="R552" s="127">
        <f t="shared" ref="R552" si="3977">ROUND($C552*R551,2)</f>
        <v>0</v>
      </c>
      <c r="S552" s="127">
        <f t="shared" ref="S552" si="3978">ROUND($C552*S551,2)</f>
        <v>0</v>
      </c>
      <c r="T552" s="127">
        <f t="shared" ref="T552" si="3979">ROUND($C552*T551,2)</f>
        <v>0</v>
      </c>
      <c r="U552" s="127">
        <f>$C552-SUM(D552:T552)</f>
        <v>0</v>
      </c>
    </row>
    <row r="553" spans="1:21" x14ac:dyDescent="0.2">
      <c r="A553" s="224" t="s">
        <v>778</v>
      </c>
      <c r="B553" s="222" t="str">
        <f>VLOOKUP($A553,'Orçamento Sintético'!$A:$H,4,0)</f>
        <v>JOELHO 90 GRAUS, PVC, SOLDÁVEL, DN 60MM, INSTALADO EM PRUMADA DE ÁGUA - FORNECIMENTO E INSTALAÇÃO. AF_12/2014</v>
      </c>
      <c r="C553" s="126">
        <f>ROUND(C554/$U$1572,4)</f>
        <v>0</v>
      </c>
      <c r="D553" s="126"/>
      <c r="E553" s="126"/>
      <c r="F553" s="126"/>
      <c r="G553" s="126"/>
      <c r="H553" s="126"/>
      <c r="I553" s="126"/>
      <c r="J553" s="126"/>
      <c r="K553" s="126">
        <v>1</v>
      </c>
      <c r="L553" s="126"/>
      <c r="M553" s="126"/>
      <c r="N553" s="126"/>
      <c r="O553" s="126"/>
      <c r="P553" s="126"/>
      <c r="Q553" s="126"/>
      <c r="R553" s="126"/>
      <c r="S553" s="126"/>
      <c r="T553" s="126"/>
      <c r="U553" s="126">
        <f t="shared" ref="U553" si="3980">ROUND(U554/$C554,4)</f>
        <v>0</v>
      </c>
    </row>
    <row r="554" spans="1:21" s="90" customFormat="1" x14ac:dyDescent="0.2">
      <c r="A554" s="224"/>
      <c r="B554" s="223"/>
      <c r="C554" s="127">
        <f>VLOOKUP($A553,'Orçamento Sintético'!$A:$H,8,0)</f>
        <v>35.76</v>
      </c>
      <c r="D554" s="127">
        <f>ROUND($C554*D553,2)</f>
        <v>0</v>
      </c>
      <c r="E554" s="127">
        <f>ROUND($C554*E553,2)</f>
        <v>0</v>
      </c>
      <c r="F554" s="127">
        <f>ROUND($C554*F553,2)</f>
        <v>0</v>
      </c>
      <c r="G554" s="127">
        <f t="shared" ref="G554" si="3981">ROUND($C554*G553,2)</f>
        <v>0</v>
      </c>
      <c r="H554" s="127">
        <f t="shared" ref="H554" si="3982">ROUND($C554*H553,2)</f>
        <v>0</v>
      </c>
      <c r="I554" s="127">
        <f t="shared" ref="I554" si="3983">ROUND($C554*I553,2)</f>
        <v>0</v>
      </c>
      <c r="J554" s="127">
        <f t="shared" ref="J554" si="3984">ROUND($C554*J553,2)</f>
        <v>0</v>
      </c>
      <c r="K554" s="127">
        <f t="shared" ref="K554" si="3985">ROUND($C554*K553,2)</f>
        <v>35.76</v>
      </c>
      <c r="L554" s="127">
        <f t="shared" ref="L554" si="3986">ROUND($C554*L553,2)</f>
        <v>0</v>
      </c>
      <c r="M554" s="127">
        <f t="shared" ref="M554" si="3987">ROUND($C554*M553,2)</f>
        <v>0</v>
      </c>
      <c r="N554" s="127">
        <f t="shared" ref="N554" si="3988">ROUND($C554*N553,2)</f>
        <v>0</v>
      </c>
      <c r="O554" s="127">
        <f t="shared" ref="O554" si="3989">ROUND($C554*O553,2)</f>
        <v>0</v>
      </c>
      <c r="P554" s="127">
        <f t="shared" ref="P554" si="3990">ROUND($C554*P553,2)</f>
        <v>0</v>
      </c>
      <c r="Q554" s="127">
        <f t="shared" ref="Q554" si="3991">ROUND($C554*Q553,2)</f>
        <v>0</v>
      </c>
      <c r="R554" s="127">
        <f t="shared" ref="R554" si="3992">ROUND($C554*R553,2)</f>
        <v>0</v>
      </c>
      <c r="S554" s="127">
        <f t="shared" ref="S554" si="3993">ROUND($C554*S553,2)</f>
        <v>0</v>
      </c>
      <c r="T554" s="127">
        <f t="shared" ref="T554" si="3994">ROUND($C554*T553,2)</f>
        <v>0</v>
      </c>
      <c r="U554" s="127">
        <f>$C554-SUM(D554:T554)</f>
        <v>0</v>
      </c>
    </row>
    <row r="555" spans="1:21" x14ac:dyDescent="0.2">
      <c r="A555" s="224" t="s">
        <v>781</v>
      </c>
      <c r="B555" s="222" t="str">
        <f>VLOOKUP($A555,'Orçamento Sintético'!$A:$H,4,0)</f>
        <v>TÊ DE REDUÇÃO, PVC, SOLDÁVEL, DN 32 MM X  25 MM, INSTALADO EM RESERVAÇÃO DE ÁGUA DE EDIFICAÇÃO QUE POSSUA RESERVATÓRIO DE FIBRA/FIBROCIMENTO   FORNECIMENTO E INSTALAÇÃO. AF_06/2016</v>
      </c>
      <c r="C555" s="126">
        <f>ROUND(C556/$U$1572,4)</f>
        <v>0</v>
      </c>
      <c r="D555" s="126"/>
      <c r="E555" s="126"/>
      <c r="F555" s="126"/>
      <c r="G555" s="126"/>
      <c r="H555" s="126"/>
      <c r="I555" s="126"/>
      <c r="J555" s="126"/>
      <c r="K555" s="126">
        <v>1</v>
      </c>
      <c r="L555" s="126"/>
      <c r="M555" s="126"/>
      <c r="N555" s="126"/>
      <c r="O555" s="126"/>
      <c r="P555" s="126"/>
      <c r="Q555" s="126"/>
      <c r="R555" s="126"/>
      <c r="S555" s="126"/>
      <c r="T555" s="126"/>
      <c r="U555" s="126">
        <f t="shared" ref="U555" si="3995">ROUND(U556/$C556,4)</f>
        <v>0</v>
      </c>
    </row>
    <row r="556" spans="1:21" s="90" customFormat="1" x14ac:dyDescent="0.2">
      <c r="A556" s="224"/>
      <c r="B556" s="223"/>
      <c r="C556" s="127">
        <f>VLOOKUP($A555,'Orçamento Sintético'!$A:$H,8,0)</f>
        <v>62.52</v>
      </c>
      <c r="D556" s="127">
        <f>ROUND($C556*D555,2)</f>
        <v>0</v>
      </c>
      <c r="E556" s="127">
        <f>ROUND($C556*E555,2)</f>
        <v>0</v>
      </c>
      <c r="F556" s="127">
        <f>ROUND($C556*F555,2)</f>
        <v>0</v>
      </c>
      <c r="G556" s="127">
        <f t="shared" ref="G556" si="3996">ROUND($C556*G555,2)</f>
        <v>0</v>
      </c>
      <c r="H556" s="127">
        <f t="shared" ref="H556" si="3997">ROUND($C556*H555,2)</f>
        <v>0</v>
      </c>
      <c r="I556" s="127">
        <f t="shared" ref="I556" si="3998">ROUND($C556*I555,2)</f>
        <v>0</v>
      </c>
      <c r="J556" s="127">
        <f t="shared" ref="J556" si="3999">ROUND($C556*J555,2)</f>
        <v>0</v>
      </c>
      <c r="K556" s="127">
        <f t="shared" ref="K556" si="4000">ROUND($C556*K555,2)</f>
        <v>62.52</v>
      </c>
      <c r="L556" s="127">
        <f t="shared" ref="L556" si="4001">ROUND($C556*L555,2)</f>
        <v>0</v>
      </c>
      <c r="M556" s="127">
        <f t="shared" ref="M556" si="4002">ROUND($C556*M555,2)</f>
        <v>0</v>
      </c>
      <c r="N556" s="127">
        <f t="shared" ref="N556" si="4003">ROUND($C556*N555,2)</f>
        <v>0</v>
      </c>
      <c r="O556" s="127">
        <f t="shared" ref="O556" si="4004">ROUND($C556*O555,2)</f>
        <v>0</v>
      </c>
      <c r="P556" s="127">
        <f t="shared" ref="P556" si="4005">ROUND($C556*P555,2)</f>
        <v>0</v>
      </c>
      <c r="Q556" s="127">
        <f t="shared" ref="Q556" si="4006">ROUND($C556*Q555,2)</f>
        <v>0</v>
      </c>
      <c r="R556" s="127">
        <f t="shared" ref="R556" si="4007">ROUND($C556*R555,2)</f>
        <v>0</v>
      </c>
      <c r="S556" s="127">
        <f t="shared" ref="S556" si="4008">ROUND($C556*S555,2)</f>
        <v>0</v>
      </c>
      <c r="T556" s="127">
        <f t="shared" ref="T556" si="4009">ROUND($C556*T555,2)</f>
        <v>0</v>
      </c>
      <c r="U556" s="127">
        <f>$C556-SUM(D556:T556)</f>
        <v>0</v>
      </c>
    </row>
    <row r="557" spans="1:21" x14ac:dyDescent="0.2">
      <c r="A557" s="224" t="s">
        <v>784</v>
      </c>
      <c r="B557" s="222" t="str">
        <f>VLOOKUP($A557,'Orçamento Sintético'!$A:$H,4,0)</f>
        <v>TE, PVC, SOLDÁVEL, DN 60MM, INSTALADO EM PRUMADA DE ÁGUA - FORNECIMENTO E INSTALAÇÃO. AF_12/2014</v>
      </c>
      <c r="C557" s="126">
        <f>ROUND(C558/$U$1572,4)</f>
        <v>0</v>
      </c>
      <c r="D557" s="126"/>
      <c r="E557" s="126"/>
      <c r="F557" s="126"/>
      <c r="G557" s="126"/>
      <c r="H557" s="126"/>
      <c r="I557" s="126"/>
      <c r="J557" s="126"/>
      <c r="K557" s="126">
        <v>1</v>
      </c>
      <c r="L557" s="126"/>
      <c r="M557" s="126"/>
      <c r="N557" s="126"/>
      <c r="O557" s="126"/>
      <c r="P557" s="126"/>
      <c r="Q557" s="126"/>
      <c r="R557" s="126"/>
      <c r="S557" s="126"/>
      <c r="T557" s="126"/>
      <c r="U557" s="126">
        <f t="shared" ref="U557" si="4010">ROUND(U558/$C558,4)</f>
        <v>0</v>
      </c>
    </row>
    <row r="558" spans="1:21" s="90" customFormat="1" x14ac:dyDescent="0.2">
      <c r="A558" s="224"/>
      <c r="B558" s="223"/>
      <c r="C558" s="127">
        <f>VLOOKUP($A557,'Orçamento Sintético'!$A:$H,8,0)</f>
        <v>411.12</v>
      </c>
      <c r="D558" s="127">
        <f>ROUND($C558*D557,2)</f>
        <v>0</v>
      </c>
      <c r="E558" s="127">
        <f>ROUND($C558*E557,2)</f>
        <v>0</v>
      </c>
      <c r="F558" s="127">
        <f>ROUND($C558*F557,2)</f>
        <v>0</v>
      </c>
      <c r="G558" s="127">
        <f t="shared" ref="G558" si="4011">ROUND($C558*G557,2)</f>
        <v>0</v>
      </c>
      <c r="H558" s="127">
        <f t="shared" ref="H558" si="4012">ROUND($C558*H557,2)</f>
        <v>0</v>
      </c>
      <c r="I558" s="127">
        <f t="shared" ref="I558" si="4013">ROUND($C558*I557,2)</f>
        <v>0</v>
      </c>
      <c r="J558" s="127">
        <f t="shared" ref="J558" si="4014">ROUND($C558*J557,2)</f>
        <v>0</v>
      </c>
      <c r="K558" s="127">
        <f t="shared" ref="K558" si="4015">ROUND($C558*K557,2)</f>
        <v>411.12</v>
      </c>
      <c r="L558" s="127">
        <f t="shared" ref="L558" si="4016">ROUND($C558*L557,2)</f>
        <v>0</v>
      </c>
      <c r="M558" s="127">
        <f t="shared" ref="M558" si="4017">ROUND($C558*M557,2)</f>
        <v>0</v>
      </c>
      <c r="N558" s="127">
        <f t="shared" ref="N558" si="4018">ROUND($C558*N557,2)</f>
        <v>0</v>
      </c>
      <c r="O558" s="127">
        <f t="shared" ref="O558" si="4019">ROUND($C558*O557,2)</f>
        <v>0</v>
      </c>
      <c r="P558" s="127">
        <f t="shared" ref="P558" si="4020">ROUND($C558*P557,2)</f>
        <v>0</v>
      </c>
      <c r="Q558" s="127">
        <f t="shared" ref="Q558" si="4021">ROUND($C558*Q557,2)</f>
        <v>0</v>
      </c>
      <c r="R558" s="127">
        <f t="shared" ref="R558" si="4022">ROUND($C558*R557,2)</f>
        <v>0</v>
      </c>
      <c r="S558" s="127">
        <f t="shared" ref="S558" si="4023">ROUND($C558*S557,2)</f>
        <v>0</v>
      </c>
      <c r="T558" s="127">
        <f t="shared" ref="T558" si="4024">ROUND($C558*T557,2)</f>
        <v>0</v>
      </c>
      <c r="U558" s="127">
        <f>$C558-SUM(D558:T558)</f>
        <v>0</v>
      </c>
    </row>
    <row r="559" spans="1:21" x14ac:dyDescent="0.2">
      <c r="A559" s="224" t="s">
        <v>787</v>
      </c>
      <c r="B559" s="222" t="str">
        <f>VLOOKUP($A559,'Orçamento Sintético'!$A:$H,4,0)</f>
        <v>TE DE REDUÇÃO, PVC, SOLDÁVEL, DN 85MM X 60MM, INSTALADO EM PRUMADA DE ÁGUA - FORNECIMENTO E INSTALAÇÃO. AF_12/2014</v>
      </c>
      <c r="C559" s="126">
        <f>ROUND(C560/$U$1572,4)</f>
        <v>0</v>
      </c>
      <c r="D559" s="126"/>
      <c r="E559" s="126"/>
      <c r="F559" s="126"/>
      <c r="G559" s="126"/>
      <c r="H559" s="126"/>
      <c r="I559" s="126"/>
      <c r="J559" s="126"/>
      <c r="K559" s="126">
        <v>1</v>
      </c>
      <c r="L559" s="126"/>
      <c r="M559" s="126"/>
      <c r="N559" s="126"/>
      <c r="O559" s="126"/>
      <c r="P559" s="126"/>
      <c r="Q559" s="126"/>
      <c r="R559" s="126"/>
      <c r="S559" s="126"/>
      <c r="T559" s="126"/>
      <c r="U559" s="126">
        <f t="shared" ref="U559" si="4025">ROUND(U560/$C560,4)</f>
        <v>0</v>
      </c>
    </row>
    <row r="560" spans="1:21" s="90" customFormat="1" x14ac:dyDescent="0.2">
      <c r="A560" s="224"/>
      <c r="B560" s="223"/>
      <c r="C560" s="127">
        <f>VLOOKUP($A559,'Orçamento Sintético'!$A:$H,8,0)</f>
        <v>316.70999999999998</v>
      </c>
      <c r="D560" s="127">
        <f>ROUND($C560*D559,2)</f>
        <v>0</v>
      </c>
      <c r="E560" s="127">
        <f>ROUND($C560*E559,2)</f>
        <v>0</v>
      </c>
      <c r="F560" s="127">
        <f>ROUND($C560*F559,2)</f>
        <v>0</v>
      </c>
      <c r="G560" s="127">
        <f t="shared" ref="G560" si="4026">ROUND($C560*G559,2)</f>
        <v>0</v>
      </c>
      <c r="H560" s="127">
        <f t="shared" ref="H560" si="4027">ROUND($C560*H559,2)</f>
        <v>0</v>
      </c>
      <c r="I560" s="127">
        <f t="shared" ref="I560" si="4028">ROUND($C560*I559,2)</f>
        <v>0</v>
      </c>
      <c r="J560" s="127">
        <f t="shared" ref="J560" si="4029">ROUND($C560*J559,2)</f>
        <v>0</v>
      </c>
      <c r="K560" s="127">
        <f t="shared" ref="K560" si="4030">ROUND($C560*K559,2)</f>
        <v>316.70999999999998</v>
      </c>
      <c r="L560" s="127">
        <f t="shared" ref="L560" si="4031">ROUND($C560*L559,2)</f>
        <v>0</v>
      </c>
      <c r="M560" s="127">
        <f t="shared" ref="M560" si="4032">ROUND($C560*M559,2)</f>
        <v>0</v>
      </c>
      <c r="N560" s="127">
        <f t="shared" ref="N560" si="4033">ROUND($C560*N559,2)</f>
        <v>0</v>
      </c>
      <c r="O560" s="127">
        <f t="shared" ref="O560" si="4034">ROUND($C560*O559,2)</f>
        <v>0</v>
      </c>
      <c r="P560" s="127">
        <f t="shared" ref="P560" si="4035">ROUND($C560*P559,2)</f>
        <v>0</v>
      </c>
      <c r="Q560" s="127">
        <f t="shared" ref="Q560" si="4036">ROUND($C560*Q559,2)</f>
        <v>0</v>
      </c>
      <c r="R560" s="127">
        <f t="shared" ref="R560" si="4037">ROUND($C560*R559,2)</f>
        <v>0</v>
      </c>
      <c r="S560" s="127">
        <f t="shared" ref="S560" si="4038">ROUND($C560*S559,2)</f>
        <v>0</v>
      </c>
      <c r="T560" s="127">
        <f t="shared" ref="T560" si="4039">ROUND($C560*T559,2)</f>
        <v>0</v>
      </c>
      <c r="U560" s="127">
        <f>$C560-SUM(D560:T560)</f>
        <v>0</v>
      </c>
    </row>
    <row r="561" spans="1:21" x14ac:dyDescent="0.2">
      <c r="A561" s="224" t="s">
        <v>790</v>
      </c>
      <c r="B561" s="222" t="str">
        <f>VLOOKUP($A561,'Orçamento Sintético'!$A:$H,4,0)</f>
        <v>LUVA DE REDUÇÃO, PVC, SOLDÁVEL, DN 60MM X 50MM, INSTALADO EM PRUMADA DE ÁGUA - FORNECIMENTO E INSTALAÇÃO. AF_12/2014</v>
      </c>
      <c r="C561" s="126">
        <f>ROUND(C562/$U$1572,4)</f>
        <v>0</v>
      </c>
      <c r="D561" s="126"/>
      <c r="E561" s="126"/>
      <c r="F561" s="126"/>
      <c r="G561" s="126"/>
      <c r="H561" s="126"/>
      <c r="I561" s="126"/>
      <c r="J561" s="126"/>
      <c r="K561" s="126">
        <v>1</v>
      </c>
      <c r="L561" s="126"/>
      <c r="M561" s="126"/>
      <c r="N561" s="126"/>
      <c r="O561" s="126"/>
      <c r="P561" s="126"/>
      <c r="Q561" s="126"/>
      <c r="R561" s="126"/>
      <c r="S561" s="126"/>
      <c r="T561" s="126"/>
      <c r="U561" s="126">
        <f t="shared" ref="U561" si="4040">ROUND(U562/$C562,4)</f>
        <v>0</v>
      </c>
    </row>
    <row r="562" spans="1:21" s="90" customFormat="1" x14ac:dyDescent="0.2">
      <c r="A562" s="224"/>
      <c r="B562" s="223"/>
      <c r="C562" s="127">
        <f>VLOOKUP($A561,'Orçamento Sintético'!$A:$H,8,0)</f>
        <v>20.02</v>
      </c>
      <c r="D562" s="127">
        <f>ROUND($C562*D561,2)</f>
        <v>0</v>
      </c>
      <c r="E562" s="127">
        <f>ROUND($C562*E561,2)</f>
        <v>0</v>
      </c>
      <c r="F562" s="127">
        <f>ROUND($C562*F561,2)</f>
        <v>0</v>
      </c>
      <c r="G562" s="127">
        <f t="shared" ref="G562" si="4041">ROUND($C562*G561,2)</f>
        <v>0</v>
      </c>
      <c r="H562" s="127">
        <f t="shared" ref="H562" si="4042">ROUND($C562*H561,2)</f>
        <v>0</v>
      </c>
      <c r="I562" s="127">
        <f t="shared" ref="I562" si="4043">ROUND($C562*I561,2)</f>
        <v>0</v>
      </c>
      <c r="J562" s="127">
        <f t="shared" ref="J562" si="4044">ROUND($C562*J561,2)</f>
        <v>0</v>
      </c>
      <c r="K562" s="127">
        <f t="shared" ref="K562" si="4045">ROUND($C562*K561,2)</f>
        <v>20.02</v>
      </c>
      <c r="L562" s="127">
        <f t="shared" ref="L562" si="4046">ROUND($C562*L561,2)</f>
        <v>0</v>
      </c>
      <c r="M562" s="127">
        <f t="shared" ref="M562" si="4047">ROUND($C562*M561,2)</f>
        <v>0</v>
      </c>
      <c r="N562" s="127">
        <f t="shared" ref="N562" si="4048">ROUND($C562*N561,2)</f>
        <v>0</v>
      </c>
      <c r="O562" s="127">
        <f t="shared" ref="O562" si="4049">ROUND($C562*O561,2)</f>
        <v>0</v>
      </c>
      <c r="P562" s="127">
        <f t="shared" ref="P562" si="4050">ROUND($C562*P561,2)</f>
        <v>0</v>
      </c>
      <c r="Q562" s="127">
        <f t="shared" ref="Q562" si="4051">ROUND($C562*Q561,2)</f>
        <v>0</v>
      </c>
      <c r="R562" s="127">
        <f t="shared" ref="R562" si="4052">ROUND($C562*R561,2)</f>
        <v>0</v>
      </c>
      <c r="S562" s="127">
        <f t="shared" ref="S562" si="4053">ROUND($C562*S561,2)</f>
        <v>0</v>
      </c>
      <c r="T562" s="127">
        <f t="shared" ref="T562" si="4054">ROUND($C562*T561,2)</f>
        <v>0</v>
      </c>
      <c r="U562" s="127">
        <f>$C562-SUM(D562:T562)</f>
        <v>0</v>
      </c>
    </row>
    <row r="563" spans="1:21" x14ac:dyDescent="0.2">
      <c r="A563" s="224" t="s">
        <v>793</v>
      </c>
      <c r="B563" s="222" t="str">
        <f>VLOOKUP($A563,'Orçamento Sintético'!$A:$H,4,0)</f>
        <v>Cruzeta PVC 85x75mm com reduções para 60 mm e 50mm</v>
      </c>
      <c r="C563" s="126">
        <f>ROUND(C564/$U$1572,4)</f>
        <v>0</v>
      </c>
      <c r="D563" s="126"/>
      <c r="E563" s="126"/>
      <c r="F563" s="126"/>
      <c r="G563" s="126"/>
      <c r="H563" s="126"/>
      <c r="I563" s="126"/>
      <c r="J563" s="126"/>
      <c r="K563" s="126">
        <v>1</v>
      </c>
      <c r="L563" s="126"/>
      <c r="M563" s="126"/>
      <c r="N563" s="126"/>
      <c r="O563" s="126"/>
      <c r="P563" s="126"/>
      <c r="Q563" s="126"/>
      <c r="R563" s="126"/>
      <c r="S563" s="126"/>
      <c r="T563" s="126"/>
      <c r="U563" s="126">
        <f t="shared" ref="U563" si="4055">ROUND(U564/$C564,4)</f>
        <v>0</v>
      </c>
    </row>
    <row r="564" spans="1:21" s="90" customFormat="1" x14ac:dyDescent="0.2">
      <c r="A564" s="224"/>
      <c r="B564" s="223"/>
      <c r="C564" s="127">
        <f>VLOOKUP($A563,'Orçamento Sintético'!$A:$H,8,0)</f>
        <v>153.41999999999999</v>
      </c>
      <c r="D564" s="127">
        <f>ROUND($C564*D563,2)</f>
        <v>0</v>
      </c>
      <c r="E564" s="127">
        <f>ROUND($C564*E563,2)</f>
        <v>0</v>
      </c>
      <c r="F564" s="127">
        <f>ROUND($C564*F563,2)</f>
        <v>0</v>
      </c>
      <c r="G564" s="127">
        <f t="shared" ref="G564" si="4056">ROUND($C564*G563,2)</f>
        <v>0</v>
      </c>
      <c r="H564" s="127">
        <f t="shared" ref="H564" si="4057">ROUND($C564*H563,2)</f>
        <v>0</v>
      </c>
      <c r="I564" s="127">
        <f t="shared" ref="I564" si="4058">ROUND($C564*I563,2)</f>
        <v>0</v>
      </c>
      <c r="J564" s="127">
        <f t="shared" ref="J564" si="4059">ROUND($C564*J563,2)</f>
        <v>0</v>
      </c>
      <c r="K564" s="127">
        <f t="shared" ref="K564" si="4060">ROUND($C564*K563,2)</f>
        <v>153.41999999999999</v>
      </c>
      <c r="L564" s="127">
        <f t="shared" ref="L564" si="4061">ROUND($C564*L563,2)</f>
        <v>0</v>
      </c>
      <c r="M564" s="127">
        <f t="shared" ref="M564" si="4062">ROUND($C564*M563,2)</f>
        <v>0</v>
      </c>
      <c r="N564" s="127">
        <f t="shared" ref="N564" si="4063">ROUND($C564*N563,2)</f>
        <v>0</v>
      </c>
      <c r="O564" s="127">
        <f t="shared" ref="O564" si="4064">ROUND($C564*O563,2)</f>
        <v>0</v>
      </c>
      <c r="P564" s="127">
        <f t="shared" ref="P564" si="4065">ROUND($C564*P563,2)</f>
        <v>0</v>
      </c>
      <c r="Q564" s="127">
        <f t="shared" ref="Q564" si="4066">ROUND($C564*Q563,2)</f>
        <v>0</v>
      </c>
      <c r="R564" s="127">
        <f t="shared" ref="R564" si="4067">ROUND($C564*R563,2)</f>
        <v>0</v>
      </c>
      <c r="S564" s="127">
        <f t="shared" ref="S564" si="4068">ROUND($C564*S563,2)</f>
        <v>0</v>
      </c>
      <c r="T564" s="127">
        <f t="shared" ref="T564" si="4069">ROUND($C564*T563,2)</f>
        <v>0</v>
      </c>
      <c r="U564" s="127">
        <f>$C564-SUM(D564:T564)</f>
        <v>0</v>
      </c>
    </row>
    <row r="565" spans="1:21" x14ac:dyDescent="0.2">
      <c r="A565" s="224" t="s">
        <v>796</v>
      </c>
      <c r="B565" s="222" t="str">
        <f>VLOOKUP($A565,'Orçamento Sintético'!$A:$H,4,0)</f>
        <v>Cruzeta PVC 75x50mm com redução para32mm</v>
      </c>
      <c r="C565" s="126">
        <f>ROUND(C566/$U$1572,4)</f>
        <v>0</v>
      </c>
      <c r="D565" s="126"/>
      <c r="E565" s="126"/>
      <c r="F565" s="126"/>
      <c r="G565" s="126"/>
      <c r="H565" s="126"/>
      <c r="I565" s="126"/>
      <c r="J565" s="126"/>
      <c r="K565" s="126">
        <v>1</v>
      </c>
      <c r="L565" s="126"/>
      <c r="M565" s="126"/>
      <c r="N565" s="126"/>
      <c r="O565" s="126"/>
      <c r="P565" s="126"/>
      <c r="Q565" s="126"/>
      <c r="R565" s="126"/>
      <c r="S565" s="126"/>
      <c r="T565" s="126"/>
      <c r="U565" s="126">
        <f t="shared" ref="U565" si="4070">ROUND(U566/$C566,4)</f>
        <v>0</v>
      </c>
    </row>
    <row r="566" spans="1:21" s="90" customFormat="1" x14ac:dyDescent="0.2">
      <c r="A566" s="224"/>
      <c r="B566" s="223"/>
      <c r="C566" s="127">
        <f>VLOOKUP($A565,'Orçamento Sintético'!$A:$H,8,0)</f>
        <v>103.22</v>
      </c>
      <c r="D566" s="127">
        <f>ROUND($C566*D565,2)</f>
        <v>0</v>
      </c>
      <c r="E566" s="127">
        <f>ROUND($C566*E565,2)</f>
        <v>0</v>
      </c>
      <c r="F566" s="127">
        <f>ROUND($C566*F565,2)</f>
        <v>0</v>
      </c>
      <c r="G566" s="127">
        <f t="shared" ref="G566" si="4071">ROUND($C566*G565,2)</f>
        <v>0</v>
      </c>
      <c r="H566" s="127">
        <f t="shared" ref="H566" si="4072">ROUND($C566*H565,2)</f>
        <v>0</v>
      </c>
      <c r="I566" s="127">
        <f t="shared" ref="I566" si="4073">ROUND($C566*I565,2)</f>
        <v>0</v>
      </c>
      <c r="J566" s="127">
        <f t="shared" ref="J566" si="4074">ROUND($C566*J565,2)</f>
        <v>0</v>
      </c>
      <c r="K566" s="127">
        <f t="shared" ref="K566" si="4075">ROUND($C566*K565,2)</f>
        <v>103.22</v>
      </c>
      <c r="L566" s="127">
        <f t="shared" ref="L566" si="4076">ROUND($C566*L565,2)</f>
        <v>0</v>
      </c>
      <c r="M566" s="127">
        <f t="shared" ref="M566" si="4077">ROUND($C566*M565,2)</f>
        <v>0</v>
      </c>
      <c r="N566" s="127">
        <f t="shared" ref="N566" si="4078">ROUND($C566*N565,2)</f>
        <v>0</v>
      </c>
      <c r="O566" s="127">
        <f t="shared" ref="O566" si="4079">ROUND($C566*O565,2)</f>
        <v>0</v>
      </c>
      <c r="P566" s="127">
        <f t="shared" ref="P566" si="4080">ROUND($C566*P565,2)</f>
        <v>0</v>
      </c>
      <c r="Q566" s="127">
        <f t="shared" ref="Q566" si="4081">ROUND($C566*Q565,2)</f>
        <v>0</v>
      </c>
      <c r="R566" s="127">
        <f t="shared" ref="R566" si="4082">ROUND($C566*R565,2)</f>
        <v>0</v>
      </c>
      <c r="S566" s="127">
        <f t="shared" ref="S566" si="4083">ROUND($C566*S565,2)</f>
        <v>0</v>
      </c>
      <c r="T566" s="127">
        <f t="shared" ref="T566" si="4084">ROUND($C566*T565,2)</f>
        <v>0</v>
      </c>
      <c r="U566" s="127">
        <f>$C566-SUM(D566:T566)</f>
        <v>0</v>
      </c>
    </row>
    <row r="567" spans="1:21" x14ac:dyDescent="0.2">
      <c r="A567" s="224" t="s">
        <v>799</v>
      </c>
      <c r="B567" s="222" t="str">
        <f>VLOOKUP($A567,'Orçamento Sintético'!$A:$H,4,0)</f>
        <v>(Cópia de C1750 Seinfra) Luva de redução, PVC, soldável, dn 85x75mm - fornecimento e instalação</v>
      </c>
      <c r="C567" s="126">
        <f>ROUND(C568/$U$1572,4)</f>
        <v>0</v>
      </c>
      <c r="D567" s="126"/>
      <c r="E567" s="126"/>
      <c r="F567" s="126"/>
      <c r="G567" s="126"/>
      <c r="H567" s="126"/>
      <c r="I567" s="126"/>
      <c r="J567" s="126"/>
      <c r="K567" s="126">
        <v>1</v>
      </c>
      <c r="L567" s="126"/>
      <c r="M567" s="126"/>
      <c r="N567" s="126"/>
      <c r="O567" s="126"/>
      <c r="P567" s="126"/>
      <c r="Q567" s="126"/>
      <c r="R567" s="126"/>
      <c r="S567" s="126"/>
      <c r="T567" s="126"/>
      <c r="U567" s="126">
        <f t="shared" ref="U567" si="4085">ROUND(U568/$C568,4)</f>
        <v>0</v>
      </c>
    </row>
    <row r="568" spans="1:21" s="90" customFormat="1" x14ac:dyDescent="0.2">
      <c r="A568" s="224"/>
      <c r="B568" s="223"/>
      <c r="C568" s="127">
        <f>VLOOKUP($A567,'Orçamento Sintético'!$A:$H,8,0)</f>
        <v>133.28</v>
      </c>
      <c r="D568" s="127">
        <f>ROUND($C568*D567,2)</f>
        <v>0</v>
      </c>
      <c r="E568" s="127">
        <f>ROUND($C568*E567,2)</f>
        <v>0</v>
      </c>
      <c r="F568" s="127">
        <f>ROUND($C568*F567,2)</f>
        <v>0</v>
      </c>
      <c r="G568" s="127">
        <f t="shared" ref="G568" si="4086">ROUND($C568*G567,2)</f>
        <v>0</v>
      </c>
      <c r="H568" s="127">
        <f t="shared" ref="H568" si="4087">ROUND($C568*H567,2)</f>
        <v>0</v>
      </c>
      <c r="I568" s="127">
        <f t="shared" ref="I568" si="4088">ROUND($C568*I567,2)</f>
        <v>0</v>
      </c>
      <c r="J568" s="127">
        <f t="shared" ref="J568" si="4089">ROUND($C568*J567,2)</f>
        <v>0</v>
      </c>
      <c r="K568" s="127">
        <f t="shared" ref="K568" si="4090">ROUND($C568*K567,2)</f>
        <v>133.28</v>
      </c>
      <c r="L568" s="127">
        <f t="shared" ref="L568" si="4091">ROUND($C568*L567,2)</f>
        <v>0</v>
      </c>
      <c r="M568" s="127">
        <f t="shared" ref="M568" si="4092">ROUND($C568*M567,2)</f>
        <v>0</v>
      </c>
      <c r="N568" s="127">
        <f t="shared" ref="N568" si="4093">ROUND($C568*N567,2)</f>
        <v>0</v>
      </c>
      <c r="O568" s="127">
        <f t="shared" ref="O568" si="4094">ROUND($C568*O567,2)</f>
        <v>0</v>
      </c>
      <c r="P568" s="127">
        <f t="shared" ref="P568" si="4095">ROUND($C568*P567,2)</f>
        <v>0</v>
      </c>
      <c r="Q568" s="127">
        <f t="shared" ref="Q568" si="4096">ROUND($C568*Q567,2)</f>
        <v>0</v>
      </c>
      <c r="R568" s="127">
        <f t="shared" ref="R568" si="4097">ROUND($C568*R567,2)</f>
        <v>0</v>
      </c>
      <c r="S568" s="127">
        <f t="shared" ref="S568" si="4098">ROUND($C568*S567,2)</f>
        <v>0</v>
      </c>
      <c r="T568" s="127">
        <f t="shared" ref="T568" si="4099">ROUND($C568*T567,2)</f>
        <v>0</v>
      </c>
      <c r="U568" s="127">
        <f>$C568-SUM(D568:T568)</f>
        <v>0</v>
      </c>
    </row>
    <row r="569" spans="1:21" x14ac:dyDescent="0.2">
      <c r="A569" s="224" t="s">
        <v>802</v>
      </c>
      <c r="B569" s="222" t="str">
        <f>VLOOKUP($A569,'Orçamento Sintético'!$A:$H,4,0)</f>
        <v>Copia da SINAPI (89611+89575) - Luva de redução, PVC, soldável, dn 75x32mm - fornecimento e instalação</v>
      </c>
      <c r="C569" s="126">
        <f>ROUND(C570/$U$1572,4)</f>
        <v>0</v>
      </c>
      <c r="D569" s="126"/>
      <c r="E569" s="126"/>
      <c r="F569" s="126"/>
      <c r="G569" s="126"/>
      <c r="H569" s="126"/>
      <c r="I569" s="126"/>
      <c r="J569" s="126"/>
      <c r="K569" s="126">
        <v>1</v>
      </c>
      <c r="L569" s="126"/>
      <c r="M569" s="126"/>
      <c r="N569" s="126"/>
      <c r="O569" s="126"/>
      <c r="P569" s="126"/>
      <c r="Q569" s="126"/>
      <c r="R569" s="126"/>
      <c r="S569" s="126"/>
      <c r="T569" s="126"/>
      <c r="U569" s="126">
        <f t="shared" ref="U569" si="4100">ROUND(U570/$C570,4)</f>
        <v>0</v>
      </c>
    </row>
    <row r="570" spans="1:21" s="90" customFormat="1" x14ac:dyDescent="0.2">
      <c r="A570" s="224"/>
      <c r="B570" s="223"/>
      <c r="C570" s="127">
        <f>VLOOKUP($A569,'Orçamento Sintético'!$A:$H,8,0)</f>
        <v>63.7</v>
      </c>
      <c r="D570" s="127">
        <f>ROUND($C570*D569,2)</f>
        <v>0</v>
      </c>
      <c r="E570" s="127">
        <f>ROUND($C570*E569,2)</f>
        <v>0</v>
      </c>
      <c r="F570" s="127">
        <f>ROUND($C570*F569,2)</f>
        <v>0</v>
      </c>
      <c r="G570" s="127">
        <f t="shared" ref="G570" si="4101">ROUND($C570*G569,2)</f>
        <v>0</v>
      </c>
      <c r="H570" s="127">
        <f t="shared" ref="H570" si="4102">ROUND($C570*H569,2)</f>
        <v>0</v>
      </c>
      <c r="I570" s="127">
        <f t="shared" ref="I570" si="4103">ROUND($C570*I569,2)</f>
        <v>0</v>
      </c>
      <c r="J570" s="127">
        <f t="shared" ref="J570" si="4104">ROUND($C570*J569,2)</f>
        <v>0</v>
      </c>
      <c r="K570" s="127">
        <f t="shared" ref="K570" si="4105">ROUND($C570*K569,2)</f>
        <v>63.7</v>
      </c>
      <c r="L570" s="127">
        <f t="shared" ref="L570" si="4106">ROUND($C570*L569,2)</f>
        <v>0</v>
      </c>
      <c r="M570" s="127">
        <f t="shared" ref="M570" si="4107">ROUND($C570*M569,2)</f>
        <v>0</v>
      </c>
      <c r="N570" s="127">
        <f t="shared" ref="N570" si="4108">ROUND($C570*N569,2)</f>
        <v>0</v>
      </c>
      <c r="O570" s="127">
        <f t="shared" ref="O570" si="4109">ROUND($C570*O569,2)</f>
        <v>0</v>
      </c>
      <c r="P570" s="127">
        <f t="shared" ref="P570" si="4110">ROUND($C570*P569,2)</f>
        <v>0</v>
      </c>
      <c r="Q570" s="127">
        <f t="shared" ref="Q570" si="4111">ROUND($C570*Q569,2)</f>
        <v>0</v>
      </c>
      <c r="R570" s="127">
        <f t="shared" ref="R570" si="4112">ROUND($C570*R569,2)</f>
        <v>0</v>
      </c>
      <c r="S570" s="127">
        <f t="shared" ref="S570" si="4113">ROUND($C570*S569,2)</f>
        <v>0</v>
      </c>
      <c r="T570" s="127">
        <f t="shared" ref="T570" si="4114">ROUND($C570*T569,2)</f>
        <v>0</v>
      </c>
      <c r="U570" s="127">
        <f>$C570-SUM(D570:T570)</f>
        <v>0</v>
      </c>
    </row>
    <row r="571" spans="1:21" x14ac:dyDescent="0.2">
      <c r="A571" s="224" t="s">
        <v>805</v>
      </c>
      <c r="B571" s="222" t="str">
        <f>VLOOKUP($A571,'Orçamento Sintético'!$A:$H,4,0)</f>
        <v>Copia da SEINFRA (C1749) - Luva de redução, PVC, soldável, dn 85x60mm - fornecimento e instalação</v>
      </c>
      <c r="C571" s="126">
        <f>ROUND(C572/$U$1572,4)</f>
        <v>0</v>
      </c>
      <c r="D571" s="126"/>
      <c r="E571" s="126"/>
      <c r="F571" s="126"/>
      <c r="G571" s="126"/>
      <c r="H571" s="126"/>
      <c r="I571" s="126"/>
      <c r="J571" s="126"/>
      <c r="K571" s="126">
        <v>1</v>
      </c>
      <c r="L571" s="126"/>
      <c r="M571" s="126"/>
      <c r="N571" s="126"/>
      <c r="O571" s="126"/>
      <c r="P571" s="126"/>
      <c r="Q571" s="126"/>
      <c r="R571" s="126"/>
      <c r="S571" s="126"/>
      <c r="T571" s="126"/>
      <c r="U571" s="126">
        <f t="shared" ref="U571" si="4115">ROUND(U572/$C572,4)</f>
        <v>0</v>
      </c>
    </row>
    <row r="572" spans="1:21" s="90" customFormat="1" x14ac:dyDescent="0.2">
      <c r="A572" s="224"/>
      <c r="B572" s="223"/>
      <c r="C572" s="127">
        <f>VLOOKUP($A571,'Orçamento Sintético'!$A:$H,8,0)</f>
        <v>84.54</v>
      </c>
      <c r="D572" s="127">
        <f>ROUND($C572*D571,2)</f>
        <v>0</v>
      </c>
      <c r="E572" s="127">
        <f>ROUND($C572*E571,2)</f>
        <v>0</v>
      </c>
      <c r="F572" s="127">
        <f>ROUND($C572*F571,2)</f>
        <v>0</v>
      </c>
      <c r="G572" s="127">
        <f t="shared" ref="G572" si="4116">ROUND($C572*G571,2)</f>
        <v>0</v>
      </c>
      <c r="H572" s="127">
        <f t="shared" ref="H572" si="4117">ROUND($C572*H571,2)</f>
        <v>0</v>
      </c>
      <c r="I572" s="127">
        <f t="shared" ref="I572" si="4118">ROUND($C572*I571,2)</f>
        <v>0</v>
      </c>
      <c r="J572" s="127">
        <f t="shared" ref="J572" si="4119">ROUND($C572*J571,2)</f>
        <v>0</v>
      </c>
      <c r="K572" s="127">
        <f t="shared" ref="K572" si="4120">ROUND($C572*K571,2)</f>
        <v>84.54</v>
      </c>
      <c r="L572" s="127">
        <f t="shared" ref="L572" si="4121">ROUND($C572*L571,2)</f>
        <v>0</v>
      </c>
      <c r="M572" s="127">
        <f t="shared" ref="M572" si="4122">ROUND($C572*M571,2)</f>
        <v>0</v>
      </c>
      <c r="N572" s="127">
        <f t="shared" ref="N572" si="4123">ROUND($C572*N571,2)</f>
        <v>0</v>
      </c>
      <c r="O572" s="127">
        <f t="shared" ref="O572" si="4124">ROUND($C572*O571,2)</f>
        <v>0</v>
      </c>
      <c r="P572" s="127">
        <f t="shared" ref="P572" si="4125">ROUND($C572*P571,2)</f>
        <v>0</v>
      </c>
      <c r="Q572" s="127">
        <f t="shared" ref="Q572" si="4126">ROUND($C572*Q571,2)</f>
        <v>0</v>
      </c>
      <c r="R572" s="127">
        <f t="shared" ref="R572" si="4127">ROUND($C572*R571,2)</f>
        <v>0</v>
      </c>
      <c r="S572" s="127">
        <f t="shared" ref="S572" si="4128">ROUND($C572*S571,2)</f>
        <v>0</v>
      </c>
      <c r="T572" s="127">
        <f t="shared" ref="T572" si="4129">ROUND($C572*T571,2)</f>
        <v>0</v>
      </c>
      <c r="U572" s="127">
        <f>$C572-SUM(D572:T572)</f>
        <v>0</v>
      </c>
    </row>
    <row r="573" spans="1:21" x14ac:dyDescent="0.2">
      <c r="A573" s="224" t="s">
        <v>808</v>
      </c>
      <c r="B573" s="222" t="str">
        <f>VLOOKUP($A573,'Orçamento Sintético'!$A:$H,4,0)</f>
        <v>ADAPTADOR COM FLANGES LIVRES, PVC, SOLDÁVEL LONGO, DN 75 MM X 2 1/2 , INSTALADO EM RESERVAÇÃO DE ÁGUA DE EDIFICAÇÃO QUE POSSUA RESERVATÓRIO DE FIBRA/FIBROCIMENTO   FORNECIMENTO E INSTALAÇÃO. AF_06/2016</v>
      </c>
      <c r="C573" s="126">
        <f>ROUND(C574/$U$1572,4)</f>
        <v>2.0000000000000001E-4</v>
      </c>
      <c r="D573" s="126"/>
      <c r="E573" s="126"/>
      <c r="F573" s="126"/>
      <c r="G573" s="126"/>
      <c r="H573" s="126"/>
      <c r="I573" s="126"/>
      <c r="J573" s="126"/>
      <c r="K573" s="126">
        <v>1</v>
      </c>
      <c r="L573" s="126"/>
      <c r="M573" s="126"/>
      <c r="N573" s="126"/>
      <c r="O573" s="126"/>
      <c r="P573" s="126"/>
      <c r="Q573" s="126"/>
      <c r="R573" s="126"/>
      <c r="S573" s="126"/>
      <c r="T573" s="126"/>
      <c r="U573" s="126">
        <f t="shared" ref="U573" si="4130">ROUND(U574/$C574,4)</f>
        <v>0</v>
      </c>
    </row>
    <row r="574" spans="1:21" s="90" customFormat="1" x14ac:dyDescent="0.2">
      <c r="A574" s="224"/>
      <c r="B574" s="223"/>
      <c r="C574" s="127">
        <f>VLOOKUP($A573,'Orçamento Sintético'!$A:$H,8,0)</f>
        <v>2095.84</v>
      </c>
      <c r="D574" s="127">
        <f>ROUND($C574*D573,2)</f>
        <v>0</v>
      </c>
      <c r="E574" s="127">
        <f>ROUND($C574*E573,2)</f>
        <v>0</v>
      </c>
      <c r="F574" s="127">
        <f>ROUND($C574*F573,2)</f>
        <v>0</v>
      </c>
      <c r="G574" s="127">
        <f t="shared" ref="G574" si="4131">ROUND($C574*G573,2)</f>
        <v>0</v>
      </c>
      <c r="H574" s="127">
        <f t="shared" ref="H574" si="4132">ROUND($C574*H573,2)</f>
        <v>0</v>
      </c>
      <c r="I574" s="127">
        <f t="shared" ref="I574" si="4133">ROUND($C574*I573,2)</f>
        <v>0</v>
      </c>
      <c r="J574" s="127">
        <f t="shared" ref="J574" si="4134">ROUND($C574*J573,2)</f>
        <v>0</v>
      </c>
      <c r="K574" s="127">
        <f t="shared" ref="K574" si="4135">ROUND($C574*K573,2)</f>
        <v>2095.84</v>
      </c>
      <c r="L574" s="127">
        <f t="shared" ref="L574" si="4136">ROUND($C574*L573,2)</f>
        <v>0</v>
      </c>
      <c r="M574" s="127">
        <f t="shared" ref="M574" si="4137">ROUND($C574*M573,2)</f>
        <v>0</v>
      </c>
      <c r="N574" s="127">
        <f t="shared" ref="N574" si="4138">ROUND($C574*N573,2)</f>
        <v>0</v>
      </c>
      <c r="O574" s="127">
        <f t="shared" ref="O574" si="4139">ROUND($C574*O573,2)</f>
        <v>0</v>
      </c>
      <c r="P574" s="127">
        <f t="shared" ref="P574" si="4140">ROUND($C574*P573,2)</f>
        <v>0</v>
      </c>
      <c r="Q574" s="127">
        <f t="shared" ref="Q574" si="4141">ROUND($C574*Q573,2)</f>
        <v>0</v>
      </c>
      <c r="R574" s="127">
        <f t="shared" ref="R574" si="4142">ROUND($C574*R573,2)</f>
        <v>0</v>
      </c>
      <c r="S574" s="127">
        <f t="shared" ref="S574" si="4143">ROUND($C574*S573,2)</f>
        <v>0</v>
      </c>
      <c r="T574" s="127">
        <f t="shared" ref="T574" si="4144">ROUND($C574*T573,2)</f>
        <v>0</v>
      </c>
      <c r="U574" s="127">
        <f>$C574-SUM(D574:T574)</f>
        <v>0</v>
      </c>
    </row>
    <row r="575" spans="1:21" x14ac:dyDescent="0.2">
      <c r="A575" s="224" t="s">
        <v>811</v>
      </c>
      <c r="B575" s="222" t="str">
        <f>VLOOKUP($A575,'Orçamento Sintético'!$A:$H,4,0)</f>
        <v>ADAPTADOR COM FLANGES LIVRES, PVC, SOLDÁVEL LONGO, DN 60 MM X 2 , INSTALADO EM RESERVAÇÃO DE ÁGUA DE EDIFICAÇÃO QUE POSSUA RESERVATÓRIO DE FIBRA/FIBROCIMENTO   FORNECIMENTO E INSTALAÇÃO. AF_06/2016</v>
      </c>
      <c r="C575" s="126">
        <f>ROUND(C576/$U$1572,4)</f>
        <v>0</v>
      </c>
      <c r="D575" s="126"/>
      <c r="E575" s="126"/>
      <c r="F575" s="126"/>
      <c r="G575" s="126"/>
      <c r="H575" s="126"/>
      <c r="I575" s="126"/>
      <c r="J575" s="126"/>
      <c r="K575" s="126">
        <v>1</v>
      </c>
      <c r="L575" s="126"/>
      <c r="M575" s="126"/>
      <c r="N575" s="126"/>
      <c r="O575" s="126"/>
      <c r="P575" s="126"/>
      <c r="Q575" s="126"/>
      <c r="R575" s="126"/>
      <c r="S575" s="126"/>
      <c r="T575" s="126"/>
      <c r="U575" s="126">
        <f t="shared" ref="U575" si="4145">ROUND(U576/$C576,4)</f>
        <v>0</v>
      </c>
    </row>
    <row r="576" spans="1:21" s="90" customFormat="1" x14ac:dyDescent="0.2">
      <c r="A576" s="224"/>
      <c r="B576" s="223"/>
      <c r="C576" s="127">
        <f>VLOOKUP($A575,'Orçamento Sintético'!$A:$H,8,0)</f>
        <v>166.16</v>
      </c>
      <c r="D576" s="127">
        <f>ROUND($C576*D575,2)</f>
        <v>0</v>
      </c>
      <c r="E576" s="127">
        <f>ROUND($C576*E575,2)</f>
        <v>0</v>
      </c>
      <c r="F576" s="127">
        <f>ROUND($C576*F575,2)</f>
        <v>0</v>
      </c>
      <c r="G576" s="127">
        <f t="shared" ref="G576" si="4146">ROUND($C576*G575,2)</f>
        <v>0</v>
      </c>
      <c r="H576" s="127">
        <f t="shared" ref="H576" si="4147">ROUND($C576*H575,2)</f>
        <v>0</v>
      </c>
      <c r="I576" s="127">
        <f t="shared" ref="I576" si="4148">ROUND($C576*I575,2)</f>
        <v>0</v>
      </c>
      <c r="J576" s="127">
        <f t="shared" ref="J576" si="4149">ROUND($C576*J575,2)</f>
        <v>0</v>
      </c>
      <c r="K576" s="127">
        <f t="shared" ref="K576" si="4150">ROUND($C576*K575,2)</f>
        <v>166.16</v>
      </c>
      <c r="L576" s="127">
        <f t="shared" ref="L576" si="4151">ROUND($C576*L575,2)</f>
        <v>0</v>
      </c>
      <c r="M576" s="127">
        <f t="shared" ref="M576" si="4152">ROUND($C576*M575,2)</f>
        <v>0</v>
      </c>
      <c r="N576" s="127">
        <f t="shared" ref="N576" si="4153">ROUND($C576*N575,2)</f>
        <v>0</v>
      </c>
      <c r="O576" s="127">
        <f t="shared" ref="O576" si="4154">ROUND($C576*O575,2)</f>
        <v>0</v>
      </c>
      <c r="P576" s="127">
        <f t="shared" ref="P576" si="4155">ROUND($C576*P575,2)</f>
        <v>0</v>
      </c>
      <c r="Q576" s="127">
        <f t="shared" ref="Q576" si="4156">ROUND($C576*Q575,2)</f>
        <v>0</v>
      </c>
      <c r="R576" s="127">
        <f t="shared" ref="R576" si="4157">ROUND($C576*R575,2)</f>
        <v>0</v>
      </c>
      <c r="S576" s="127">
        <f t="shared" ref="S576" si="4158">ROUND($C576*S575,2)</f>
        <v>0</v>
      </c>
      <c r="T576" s="127">
        <f t="shared" ref="T576" si="4159">ROUND($C576*T575,2)</f>
        <v>0</v>
      </c>
      <c r="U576" s="127">
        <f>$C576-SUM(D576:T576)</f>
        <v>0</v>
      </c>
    </row>
    <row r="577" spans="1:21" x14ac:dyDescent="0.2">
      <c r="A577" s="224" t="s">
        <v>814</v>
      </c>
      <c r="B577" s="222" t="str">
        <f>VLOOKUP($A577,'Orçamento Sintético'!$A:$H,4,0)</f>
        <v>ADAPTADOR COM FLANGES LIVRES, PVC, SOLDÁVEL LONGO, DN 50 MM X 1 1/2 , INSTALADO EM RESERVAÇÃO DE ÁGUA DE EDIFICAÇÃO QUE POSSUA RESERVATÓRIO DE FIBRA/FIBROCIMENTO   FORNECIMENTO E INSTALAÇÃO. AF_06/2016</v>
      </c>
      <c r="C577" s="126">
        <f>ROUND(C578/$U$1572,4)</f>
        <v>0</v>
      </c>
      <c r="D577" s="126"/>
      <c r="E577" s="126"/>
      <c r="F577" s="126"/>
      <c r="G577" s="126"/>
      <c r="H577" s="126"/>
      <c r="I577" s="126"/>
      <c r="J577" s="126"/>
      <c r="K577" s="126">
        <v>1</v>
      </c>
      <c r="L577" s="126"/>
      <c r="M577" s="126"/>
      <c r="N577" s="126"/>
      <c r="O577" s="126"/>
      <c r="P577" s="126"/>
      <c r="Q577" s="126"/>
      <c r="R577" s="126"/>
      <c r="S577" s="126"/>
      <c r="T577" s="126"/>
      <c r="U577" s="126">
        <f t="shared" ref="U577" si="4160">ROUND(U578/$C578,4)</f>
        <v>0</v>
      </c>
    </row>
    <row r="578" spans="1:21" s="90" customFormat="1" x14ac:dyDescent="0.2">
      <c r="A578" s="224"/>
      <c r="B578" s="223"/>
      <c r="C578" s="127">
        <f>VLOOKUP($A577,'Orçamento Sintético'!$A:$H,8,0)</f>
        <v>286.5</v>
      </c>
      <c r="D578" s="127">
        <f>ROUND($C578*D577,2)</f>
        <v>0</v>
      </c>
      <c r="E578" s="127">
        <f>ROUND($C578*E577,2)</f>
        <v>0</v>
      </c>
      <c r="F578" s="127">
        <f>ROUND($C578*F577,2)</f>
        <v>0</v>
      </c>
      <c r="G578" s="127">
        <f t="shared" ref="G578" si="4161">ROUND($C578*G577,2)</f>
        <v>0</v>
      </c>
      <c r="H578" s="127">
        <f t="shared" ref="H578" si="4162">ROUND($C578*H577,2)</f>
        <v>0</v>
      </c>
      <c r="I578" s="127">
        <f t="shared" ref="I578" si="4163">ROUND($C578*I577,2)</f>
        <v>0</v>
      </c>
      <c r="J578" s="127">
        <f t="shared" ref="J578" si="4164">ROUND($C578*J577,2)</f>
        <v>0</v>
      </c>
      <c r="K578" s="127">
        <f t="shared" ref="K578" si="4165">ROUND($C578*K577,2)</f>
        <v>286.5</v>
      </c>
      <c r="L578" s="127">
        <f t="shared" ref="L578" si="4166">ROUND($C578*L577,2)</f>
        <v>0</v>
      </c>
      <c r="M578" s="127">
        <f t="shared" ref="M578" si="4167">ROUND($C578*M577,2)</f>
        <v>0</v>
      </c>
      <c r="N578" s="127">
        <f t="shared" ref="N578" si="4168">ROUND($C578*N577,2)</f>
        <v>0</v>
      </c>
      <c r="O578" s="127">
        <f t="shared" ref="O578" si="4169">ROUND($C578*O577,2)</f>
        <v>0</v>
      </c>
      <c r="P578" s="127">
        <f t="shared" ref="P578" si="4170">ROUND($C578*P577,2)</f>
        <v>0</v>
      </c>
      <c r="Q578" s="127">
        <f t="shared" ref="Q578" si="4171">ROUND($C578*Q577,2)</f>
        <v>0</v>
      </c>
      <c r="R578" s="127">
        <f t="shared" ref="R578" si="4172">ROUND($C578*R577,2)</f>
        <v>0</v>
      </c>
      <c r="S578" s="127">
        <f t="shared" ref="S578" si="4173">ROUND($C578*S577,2)</f>
        <v>0</v>
      </c>
      <c r="T578" s="127">
        <f t="shared" ref="T578" si="4174">ROUND($C578*T577,2)</f>
        <v>0</v>
      </c>
      <c r="U578" s="127">
        <f>$C578-SUM(D578:T578)</f>
        <v>0</v>
      </c>
    </row>
    <row r="579" spans="1:21" x14ac:dyDescent="0.2">
      <c r="A579" s="224" t="s">
        <v>817</v>
      </c>
      <c r="B579" s="222" t="str">
        <f>VLOOKUP($A579,'Orçamento Sintético'!$A:$H,4,0)</f>
        <v>LUVA, PVC, SOLDÁVEL, DN 60MM, INSTALADO EM PRUMADA DE ÁGUA - FORNECIMENTO E INSTALAÇÃO. AF_12/2014</v>
      </c>
      <c r="C579" s="126">
        <f>ROUND(C580/$U$1572,4)</f>
        <v>0</v>
      </c>
      <c r="D579" s="126"/>
      <c r="E579" s="126"/>
      <c r="F579" s="126"/>
      <c r="G579" s="126"/>
      <c r="H579" s="126"/>
      <c r="I579" s="126"/>
      <c r="J579" s="126"/>
      <c r="K579" s="126">
        <v>1</v>
      </c>
      <c r="L579" s="126"/>
      <c r="M579" s="126"/>
      <c r="N579" s="126"/>
      <c r="O579" s="126"/>
      <c r="P579" s="126"/>
      <c r="Q579" s="126"/>
      <c r="R579" s="126"/>
      <c r="S579" s="126"/>
      <c r="T579" s="126"/>
      <c r="U579" s="126">
        <f t="shared" ref="U579" si="4175">ROUND(U580/$C580,4)</f>
        <v>0</v>
      </c>
    </row>
    <row r="580" spans="1:21" s="90" customFormat="1" x14ac:dyDescent="0.2">
      <c r="A580" s="224"/>
      <c r="B580" s="223"/>
      <c r="C580" s="127">
        <f>VLOOKUP($A579,'Orçamento Sintético'!$A:$H,8,0)</f>
        <v>143.63999999999999</v>
      </c>
      <c r="D580" s="127">
        <f>ROUND($C580*D579,2)</f>
        <v>0</v>
      </c>
      <c r="E580" s="127">
        <f>ROUND($C580*E579,2)</f>
        <v>0</v>
      </c>
      <c r="F580" s="127">
        <f>ROUND($C580*F579,2)</f>
        <v>0</v>
      </c>
      <c r="G580" s="127">
        <f t="shared" ref="G580" si="4176">ROUND($C580*G579,2)</f>
        <v>0</v>
      </c>
      <c r="H580" s="127">
        <f t="shared" ref="H580" si="4177">ROUND($C580*H579,2)</f>
        <v>0</v>
      </c>
      <c r="I580" s="127">
        <f t="shared" ref="I580" si="4178">ROUND($C580*I579,2)</f>
        <v>0</v>
      </c>
      <c r="J580" s="127">
        <f t="shared" ref="J580" si="4179">ROUND($C580*J579,2)</f>
        <v>0</v>
      </c>
      <c r="K580" s="127">
        <f t="shared" ref="K580" si="4180">ROUND($C580*K579,2)</f>
        <v>143.63999999999999</v>
      </c>
      <c r="L580" s="127">
        <f t="shared" ref="L580" si="4181">ROUND($C580*L579,2)</f>
        <v>0</v>
      </c>
      <c r="M580" s="127">
        <f t="shared" ref="M580" si="4182">ROUND($C580*M579,2)</f>
        <v>0</v>
      </c>
      <c r="N580" s="127">
        <f t="shared" ref="N580" si="4183">ROUND($C580*N579,2)</f>
        <v>0</v>
      </c>
      <c r="O580" s="127">
        <f t="shared" ref="O580" si="4184">ROUND($C580*O579,2)</f>
        <v>0</v>
      </c>
      <c r="P580" s="127">
        <f t="shared" ref="P580" si="4185">ROUND($C580*P579,2)</f>
        <v>0</v>
      </c>
      <c r="Q580" s="127">
        <f t="shared" ref="Q580" si="4186">ROUND($C580*Q579,2)</f>
        <v>0</v>
      </c>
      <c r="R580" s="127">
        <f t="shared" ref="R580" si="4187">ROUND($C580*R579,2)</f>
        <v>0</v>
      </c>
      <c r="S580" s="127">
        <f t="shared" ref="S580" si="4188">ROUND($C580*S579,2)</f>
        <v>0</v>
      </c>
      <c r="T580" s="127">
        <f t="shared" ref="T580" si="4189">ROUND($C580*T579,2)</f>
        <v>0</v>
      </c>
      <c r="U580" s="127">
        <f>$C580-SUM(D580:T580)</f>
        <v>0</v>
      </c>
    </row>
    <row r="581" spans="1:21" x14ac:dyDescent="0.2">
      <c r="A581" s="224" t="s">
        <v>820</v>
      </c>
      <c r="B581" s="222" t="str">
        <f>VLOOKUP($A581,'Orçamento Sintético'!$A:$H,4,0)</f>
        <v>LUVA, PVC, SOLDÁVEL, DN 75MM, INSTALADO EM PRUMADA DE ÁGUA - FORNECIMENTO E INSTALAÇÃO. AF_12/2014</v>
      </c>
      <c r="C581" s="126">
        <f>ROUND(C582/$U$1572,4)</f>
        <v>0</v>
      </c>
      <c r="D581" s="126"/>
      <c r="E581" s="126"/>
      <c r="F581" s="126"/>
      <c r="G581" s="126"/>
      <c r="H581" s="126"/>
      <c r="I581" s="126"/>
      <c r="J581" s="126"/>
      <c r="K581" s="126">
        <v>1</v>
      </c>
      <c r="L581" s="126"/>
      <c r="M581" s="126"/>
      <c r="N581" s="126"/>
      <c r="O581" s="126"/>
      <c r="P581" s="126"/>
      <c r="Q581" s="126"/>
      <c r="R581" s="126"/>
      <c r="S581" s="126"/>
      <c r="T581" s="126"/>
      <c r="U581" s="126">
        <f t="shared" ref="U581" si="4190">ROUND(U582/$C582,4)</f>
        <v>0</v>
      </c>
    </row>
    <row r="582" spans="1:21" s="90" customFormat="1" x14ac:dyDescent="0.2">
      <c r="A582" s="224"/>
      <c r="B582" s="223"/>
      <c r="C582" s="127">
        <f>VLOOKUP($A581,'Orçamento Sintético'!$A:$H,8,0)</f>
        <v>269.92</v>
      </c>
      <c r="D582" s="127">
        <f>ROUND($C582*D581,2)</f>
        <v>0</v>
      </c>
      <c r="E582" s="127">
        <f>ROUND($C582*E581,2)</f>
        <v>0</v>
      </c>
      <c r="F582" s="127">
        <f>ROUND($C582*F581,2)</f>
        <v>0</v>
      </c>
      <c r="G582" s="127">
        <f t="shared" ref="G582" si="4191">ROUND($C582*G581,2)</f>
        <v>0</v>
      </c>
      <c r="H582" s="127">
        <f t="shared" ref="H582" si="4192">ROUND($C582*H581,2)</f>
        <v>0</v>
      </c>
      <c r="I582" s="127">
        <f t="shared" ref="I582" si="4193">ROUND($C582*I581,2)</f>
        <v>0</v>
      </c>
      <c r="J582" s="127">
        <f t="shared" ref="J582" si="4194">ROUND($C582*J581,2)</f>
        <v>0</v>
      </c>
      <c r="K582" s="127">
        <f t="shared" ref="K582" si="4195">ROUND($C582*K581,2)</f>
        <v>269.92</v>
      </c>
      <c r="L582" s="127">
        <f t="shared" ref="L582" si="4196">ROUND($C582*L581,2)</f>
        <v>0</v>
      </c>
      <c r="M582" s="127">
        <f t="shared" ref="M582" si="4197">ROUND($C582*M581,2)</f>
        <v>0</v>
      </c>
      <c r="N582" s="127">
        <f t="shared" ref="N582" si="4198">ROUND($C582*N581,2)</f>
        <v>0</v>
      </c>
      <c r="O582" s="127">
        <f t="shared" ref="O582" si="4199">ROUND($C582*O581,2)</f>
        <v>0</v>
      </c>
      <c r="P582" s="127">
        <f t="shared" ref="P582" si="4200">ROUND($C582*P581,2)</f>
        <v>0</v>
      </c>
      <c r="Q582" s="127">
        <f t="shared" ref="Q582" si="4201">ROUND($C582*Q581,2)</f>
        <v>0</v>
      </c>
      <c r="R582" s="127">
        <f t="shared" ref="R582" si="4202">ROUND($C582*R581,2)</f>
        <v>0</v>
      </c>
      <c r="S582" s="127">
        <f t="shared" ref="S582" si="4203">ROUND($C582*S581,2)</f>
        <v>0</v>
      </c>
      <c r="T582" s="127">
        <f t="shared" ref="T582" si="4204">ROUND($C582*T581,2)</f>
        <v>0</v>
      </c>
      <c r="U582" s="127">
        <f>$C582-SUM(D582:T582)</f>
        <v>0</v>
      </c>
    </row>
    <row r="583" spans="1:21" x14ac:dyDescent="0.2">
      <c r="A583" s="224" t="s">
        <v>823</v>
      </c>
      <c r="B583" s="222" t="str">
        <f>VLOOKUP($A583,'Orçamento Sintético'!$A:$H,4,0)</f>
        <v>LUVA, PVC, SOLDÁVEL, DN 85MM, INSTALADO EM PRUMADA DE ÁGUA - FORNECIMENTO E INSTALAÇÃO. AF_12/2014</v>
      </c>
      <c r="C583" s="126">
        <f>ROUND(C584/$U$1572,4)</f>
        <v>1E-4</v>
      </c>
      <c r="D583" s="126"/>
      <c r="E583" s="126"/>
      <c r="F583" s="126"/>
      <c r="G583" s="126"/>
      <c r="H583" s="126"/>
      <c r="I583" s="126"/>
      <c r="J583" s="126"/>
      <c r="K583" s="126">
        <v>1</v>
      </c>
      <c r="L583" s="126"/>
      <c r="M583" s="126"/>
      <c r="N583" s="126"/>
      <c r="O583" s="126"/>
      <c r="P583" s="126"/>
      <c r="Q583" s="126"/>
      <c r="R583" s="126"/>
      <c r="S583" s="126"/>
      <c r="T583" s="126"/>
      <c r="U583" s="126">
        <f t="shared" ref="U583" si="4205">ROUND(U584/$C584,4)</f>
        <v>0</v>
      </c>
    </row>
    <row r="584" spans="1:21" s="90" customFormat="1" x14ac:dyDescent="0.2">
      <c r="A584" s="224"/>
      <c r="B584" s="223"/>
      <c r="C584" s="127">
        <f>VLOOKUP($A583,'Orçamento Sintético'!$A:$H,8,0)</f>
        <v>1746.63</v>
      </c>
      <c r="D584" s="127">
        <f>ROUND($C584*D583,2)</f>
        <v>0</v>
      </c>
      <c r="E584" s="127">
        <f>ROUND($C584*E583,2)</f>
        <v>0</v>
      </c>
      <c r="F584" s="127">
        <f>ROUND($C584*F583,2)</f>
        <v>0</v>
      </c>
      <c r="G584" s="127">
        <f t="shared" ref="G584" si="4206">ROUND($C584*G583,2)</f>
        <v>0</v>
      </c>
      <c r="H584" s="127">
        <f t="shared" ref="H584" si="4207">ROUND($C584*H583,2)</f>
        <v>0</v>
      </c>
      <c r="I584" s="127">
        <f t="shared" ref="I584" si="4208">ROUND($C584*I583,2)</f>
        <v>0</v>
      </c>
      <c r="J584" s="127">
        <f t="shared" ref="J584" si="4209">ROUND($C584*J583,2)</f>
        <v>0</v>
      </c>
      <c r="K584" s="127">
        <f t="shared" ref="K584" si="4210">ROUND($C584*K583,2)</f>
        <v>1746.63</v>
      </c>
      <c r="L584" s="127">
        <f t="shared" ref="L584" si="4211">ROUND($C584*L583,2)</f>
        <v>0</v>
      </c>
      <c r="M584" s="127">
        <f t="shared" ref="M584" si="4212">ROUND($C584*M583,2)</f>
        <v>0</v>
      </c>
      <c r="N584" s="127">
        <f t="shared" ref="N584" si="4213">ROUND($C584*N583,2)</f>
        <v>0</v>
      </c>
      <c r="O584" s="127">
        <f t="shared" ref="O584" si="4214">ROUND($C584*O583,2)</f>
        <v>0</v>
      </c>
      <c r="P584" s="127">
        <f t="shared" ref="P584" si="4215">ROUND($C584*P583,2)</f>
        <v>0</v>
      </c>
      <c r="Q584" s="127">
        <f t="shared" ref="Q584" si="4216">ROUND($C584*Q583,2)</f>
        <v>0</v>
      </c>
      <c r="R584" s="127">
        <f t="shared" ref="R584" si="4217">ROUND($C584*R583,2)</f>
        <v>0</v>
      </c>
      <c r="S584" s="127">
        <f t="shared" ref="S584" si="4218">ROUND($C584*S583,2)</f>
        <v>0</v>
      </c>
      <c r="T584" s="127">
        <f t="shared" ref="T584" si="4219">ROUND($C584*T583,2)</f>
        <v>0</v>
      </c>
      <c r="U584" s="127">
        <f>$C584-SUM(D584:T584)</f>
        <v>0</v>
      </c>
    </row>
    <row r="585" spans="1:21" x14ac:dyDescent="0.2">
      <c r="A585" s="225" t="s">
        <v>826</v>
      </c>
      <c r="B585" s="226" t="str">
        <f>VLOOKUP($A585,'Orçamento Sintético'!$A:$H,4,0)</f>
        <v>Aparelhos, Metais e Acessórios Sanitários</v>
      </c>
      <c r="C585" s="130">
        <f>ROUND(C586/$U$1572,4)</f>
        <v>1.0699999999999999E-2</v>
      </c>
      <c r="D585" s="131">
        <f t="shared" ref="D585" si="4220">ROUND(D586/$C586,4)</f>
        <v>0</v>
      </c>
      <c r="E585" s="131">
        <f t="shared" ref="E585" si="4221">ROUND(E586/$C586,4)</f>
        <v>0</v>
      </c>
      <c r="F585" s="131">
        <f t="shared" ref="F585" si="4222">ROUND(F586/$C586,4)</f>
        <v>0</v>
      </c>
      <c r="G585" s="131">
        <f t="shared" ref="G585" si="4223">ROUND(G586/$C586,4)</f>
        <v>0</v>
      </c>
      <c r="H585" s="131">
        <f t="shared" ref="H585" si="4224">ROUND(H586/$C586,4)</f>
        <v>0</v>
      </c>
      <c r="I585" s="131">
        <f t="shared" ref="I585" si="4225">ROUND(I586/$C586,4)</f>
        <v>0</v>
      </c>
      <c r="J585" s="131">
        <f t="shared" ref="J585" si="4226">ROUND(J586/$C586,4)</f>
        <v>0</v>
      </c>
      <c r="K585" s="131">
        <f t="shared" ref="K585" si="4227">ROUND(K586/$C586,4)</f>
        <v>3.5700000000000003E-2</v>
      </c>
      <c r="L585" s="131">
        <f t="shared" ref="L585" si="4228">ROUND(L586/$C586,4)</f>
        <v>0.11459999999999999</v>
      </c>
      <c r="M585" s="131">
        <f t="shared" ref="M585" si="4229">ROUND(M586/$C586,4)</f>
        <v>7.6300000000000007E-2</v>
      </c>
      <c r="N585" s="131">
        <f t="shared" ref="N585" si="4230">ROUND(N586/$C586,4)</f>
        <v>4.8300000000000003E-2</v>
      </c>
      <c r="O585" s="131">
        <f t="shared" ref="O585" si="4231">ROUND(O586/$C586,4)</f>
        <v>4.8300000000000003E-2</v>
      </c>
      <c r="P585" s="131">
        <f t="shared" ref="P585" si="4232">ROUND(P586/$C586,4)</f>
        <v>4.8300000000000003E-2</v>
      </c>
      <c r="Q585" s="131">
        <f t="shared" ref="Q585" si="4233">ROUND(Q586/$C586,4)</f>
        <v>0.20730000000000001</v>
      </c>
      <c r="R585" s="131">
        <f t="shared" ref="R585" si="4234">ROUND(R586/$C586,4)</f>
        <v>0.1719</v>
      </c>
      <c r="S585" s="131">
        <f t="shared" ref="S585" si="4235">ROUND(S586/$C586,4)</f>
        <v>0.20419999999999999</v>
      </c>
      <c r="T585" s="131">
        <f t="shared" ref="T585" si="4236">ROUND(T586/$C586,4)</f>
        <v>4.4999999999999998E-2</v>
      </c>
      <c r="U585" s="131">
        <f t="shared" ref="U585" si="4237">ROUND(U586/$C586,4)</f>
        <v>0</v>
      </c>
    </row>
    <row r="586" spans="1:21" s="90" customFormat="1" x14ac:dyDescent="0.2">
      <c r="A586" s="225"/>
      <c r="B586" s="226"/>
      <c r="C586" s="132">
        <f>VLOOKUP($A585,'Orçamento Sintético'!$A:$H,8,0)</f>
        <v>133335.25</v>
      </c>
      <c r="D586" s="133">
        <f>D588+D590+D592+D594+D596+D598+D600+D602+D604+D606+D608+D610+D612+D614+D616+D618+D620+D622+D624+D626+D628+D630+D632+D634+D636+D638+D640+D642+D644+D646</f>
        <v>0</v>
      </c>
      <c r="E586" s="133">
        <f t="shared" ref="E586:U586" si="4238">E588+E590+E592+E594+E596+E598+E600+E602+E604+E606+E608+E610+E612+E614+E616+E618+E620+E622+E624+E626+E628+E630+E632+E634+E636+E638+E640+E642+E644+E646</f>
        <v>0</v>
      </c>
      <c r="F586" s="133">
        <f t="shared" si="4238"/>
        <v>0</v>
      </c>
      <c r="G586" s="133">
        <f t="shared" si="4238"/>
        <v>0</v>
      </c>
      <c r="H586" s="133">
        <f t="shared" si="4238"/>
        <v>0</v>
      </c>
      <c r="I586" s="133">
        <f t="shared" si="4238"/>
        <v>0</v>
      </c>
      <c r="J586" s="133">
        <f t="shared" si="4238"/>
        <v>0</v>
      </c>
      <c r="K586" s="133">
        <f t="shared" si="4238"/>
        <v>4766.0600000000004</v>
      </c>
      <c r="L586" s="133">
        <f t="shared" si="4238"/>
        <v>15278.630000000001</v>
      </c>
      <c r="M586" s="133">
        <f t="shared" si="4238"/>
        <v>10178.129999999999</v>
      </c>
      <c r="N586" s="133">
        <f t="shared" si="4238"/>
        <v>6441.46</v>
      </c>
      <c r="O586" s="133">
        <f t="shared" si="4238"/>
        <v>6441.46</v>
      </c>
      <c r="P586" s="133">
        <f t="shared" si="4238"/>
        <v>6441.46</v>
      </c>
      <c r="Q586" s="133">
        <f t="shared" si="4238"/>
        <v>27644.190000000002</v>
      </c>
      <c r="R586" s="133">
        <f t="shared" si="4238"/>
        <v>22916.120000000003</v>
      </c>
      <c r="S586" s="133">
        <f t="shared" si="4238"/>
        <v>27230.579999999994</v>
      </c>
      <c r="T586" s="133">
        <f t="shared" si="4238"/>
        <v>5997.21</v>
      </c>
      <c r="U586" s="133">
        <f t="shared" si="4238"/>
        <v>-4.9999999997453415E-2</v>
      </c>
    </row>
    <row r="587" spans="1:21" x14ac:dyDescent="0.2">
      <c r="A587" s="224" t="s">
        <v>828</v>
      </c>
      <c r="B587" s="222" t="str">
        <f>VLOOKUP($A587,'Orçamento Sintético'!$A:$H,4,0)</f>
        <v>Copia - Copia da SINAPI (95470) - Bacia sanitária, cor branco gelo, Linha Monte Carlo cód. P.8.17, fab. Deca</v>
      </c>
      <c r="C587" s="126">
        <f>ROUND(C588/$U$1572,4)</f>
        <v>1.8E-3</v>
      </c>
      <c r="D587" s="126"/>
      <c r="E587" s="126"/>
      <c r="F587" s="126"/>
      <c r="G587" s="126"/>
      <c r="H587" s="126"/>
      <c r="I587" s="126"/>
      <c r="J587" s="126"/>
      <c r="K587" s="126"/>
      <c r="L587" s="126"/>
      <c r="M587" s="126"/>
      <c r="N587" s="126"/>
      <c r="O587" s="126"/>
      <c r="P587" s="126"/>
      <c r="Q587" s="126">
        <v>0.3</v>
      </c>
      <c r="R587" s="126">
        <v>0.3</v>
      </c>
      <c r="S587" s="126">
        <v>0.4</v>
      </c>
      <c r="T587" s="126"/>
      <c r="U587" s="126">
        <f t="shared" ref="U587" si="4239">ROUND(U588/$C588,4)</f>
        <v>0</v>
      </c>
    </row>
    <row r="588" spans="1:21" s="90" customFormat="1" x14ac:dyDescent="0.2">
      <c r="A588" s="224"/>
      <c r="B588" s="223"/>
      <c r="C588" s="127">
        <f>VLOOKUP($A587,'Orçamento Sintético'!$A:$H,8,0)</f>
        <v>22341.4</v>
      </c>
      <c r="D588" s="127">
        <f>ROUND($C588*D587,2)</f>
        <v>0</v>
      </c>
      <c r="E588" s="127">
        <f>ROUND($C588*E587,2)</f>
        <v>0</v>
      </c>
      <c r="F588" s="127">
        <f>ROUND($C588*F587,2)</f>
        <v>0</v>
      </c>
      <c r="G588" s="127">
        <f t="shared" ref="G588" si="4240">ROUND($C588*G587,2)</f>
        <v>0</v>
      </c>
      <c r="H588" s="127">
        <f t="shared" ref="H588" si="4241">ROUND($C588*H587,2)</f>
        <v>0</v>
      </c>
      <c r="I588" s="127">
        <f t="shared" ref="I588" si="4242">ROUND($C588*I587,2)</f>
        <v>0</v>
      </c>
      <c r="J588" s="127">
        <f t="shared" ref="J588" si="4243">ROUND($C588*J587,2)</f>
        <v>0</v>
      </c>
      <c r="K588" s="127">
        <f t="shared" ref="K588" si="4244">ROUND($C588*K587,2)</f>
        <v>0</v>
      </c>
      <c r="L588" s="127">
        <f t="shared" ref="L588" si="4245">ROUND($C588*L587,2)</f>
        <v>0</v>
      </c>
      <c r="M588" s="127">
        <f t="shared" ref="M588" si="4246">ROUND($C588*M587,2)</f>
        <v>0</v>
      </c>
      <c r="N588" s="127">
        <f t="shared" ref="N588" si="4247">ROUND($C588*N587,2)</f>
        <v>0</v>
      </c>
      <c r="O588" s="127">
        <f t="shared" ref="O588" si="4248">ROUND($C588*O587,2)</f>
        <v>0</v>
      </c>
      <c r="P588" s="127">
        <f t="shared" ref="P588" si="4249">ROUND($C588*P587,2)</f>
        <v>0</v>
      </c>
      <c r="Q588" s="127">
        <f t="shared" ref="Q588" si="4250">ROUND($C588*Q587,2)</f>
        <v>6702.42</v>
      </c>
      <c r="R588" s="127">
        <f t="shared" ref="R588" si="4251">ROUND($C588*R587,2)</f>
        <v>6702.42</v>
      </c>
      <c r="S588" s="127">
        <f t="shared" ref="S588" si="4252">ROUND($C588*S587,2)</f>
        <v>8936.56</v>
      </c>
      <c r="T588" s="127">
        <f t="shared" ref="T588" si="4253">ROUND($C588*T587,2)</f>
        <v>0</v>
      </c>
      <c r="U588" s="127">
        <f>$C588-SUM(D588:T588)</f>
        <v>0</v>
      </c>
    </row>
    <row r="589" spans="1:21" x14ac:dyDescent="0.2">
      <c r="A589" s="224" t="s">
        <v>831</v>
      </c>
      <c r="B589" s="222" t="str">
        <f>VLOOKUP($A589,'Orçamento Sintético'!$A:$H,4,0)</f>
        <v>Copia - Copia da SINAPI (95471) - Bacia sanitária, Linha Vogue Plus Conforto, cor branco gelo, código P. 510, fabricação Deca ou similar</v>
      </c>
      <c r="C589" s="126">
        <f>ROUND(C590/$U$1572,4)</f>
        <v>6.9999999999999999E-4</v>
      </c>
      <c r="D589" s="126"/>
      <c r="E589" s="126"/>
      <c r="F589" s="126"/>
      <c r="G589" s="126"/>
      <c r="H589" s="126"/>
      <c r="I589" s="126"/>
      <c r="J589" s="126"/>
      <c r="K589" s="126"/>
      <c r="L589" s="126"/>
      <c r="M589" s="126"/>
      <c r="N589" s="126"/>
      <c r="O589" s="126"/>
      <c r="P589" s="126"/>
      <c r="Q589" s="126">
        <v>0.3</v>
      </c>
      <c r="R589" s="126">
        <v>0.3</v>
      </c>
      <c r="S589" s="126">
        <v>0.4</v>
      </c>
      <c r="T589" s="126"/>
      <c r="U589" s="126">
        <f t="shared" ref="U589" si="4254">ROUND(U590/$C590,4)</f>
        <v>0</v>
      </c>
    </row>
    <row r="590" spans="1:21" s="90" customFormat="1" x14ac:dyDescent="0.2">
      <c r="A590" s="224"/>
      <c r="B590" s="223"/>
      <c r="C590" s="127">
        <f>VLOOKUP($A589,'Orçamento Sintético'!$A:$H,8,0)</f>
        <v>8320.7999999999993</v>
      </c>
      <c r="D590" s="127">
        <f>ROUND($C590*D589,2)</f>
        <v>0</v>
      </c>
      <c r="E590" s="127">
        <f>ROUND($C590*E589,2)</f>
        <v>0</v>
      </c>
      <c r="F590" s="127">
        <f>ROUND($C590*F589,2)</f>
        <v>0</v>
      </c>
      <c r="G590" s="127">
        <f t="shared" ref="G590" si="4255">ROUND($C590*G589,2)</f>
        <v>0</v>
      </c>
      <c r="H590" s="127">
        <f t="shared" ref="H590" si="4256">ROUND($C590*H589,2)</f>
        <v>0</v>
      </c>
      <c r="I590" s="127">
        <f t="shared" ref="I590" si="4257">ROUND($C590*I589,2)</f>
        <v>0</v>
      </c>
      <c r="J590" s="127">
        <f t="shared" ref="J590" si="4258">ROUND($C590*J589,2)</f>
        <v>0</v>
      </c>
      <c r="K590" s="127">
        <f t="shared" ref="K590" si="4259">ROUND($C590*K589,2)</f>
        <v>0</v>
      </c>
      <c r="L590" s="127">
        <f t="shared" ref="L590" si="4260">ROUND($C590*L589,2)</f>
        <v>0</v>
      </c>
      <c r="M590" s="127">
        <f t="shared" ref="M590" si="4261">ROUND($C590*M589,2)</f>
        <v>0</v>
      </c>
      <c r="N590" s="127">
        <f t="shared" ref="N590" si="4262">ROUND($C590*N589,2)</f>
        <v>0</v>
      </c>
      <c r="O590" s="127">
        <f t="shared" ref="O590" si="4263">ROUND($C590*O589,2)</f>
        <v>0</v>
      </c>
      <c r="P590" s="127">
        <f t="shared" ref="P590" si="4264">ROUND($C590*P589,2)</f>
        <v>0</v>
      </c>
      <c r="Q590" s="127">
        <f t="shared" ref="Q590" si="4265">ROUND($C590*Q589,2)</f>
        <v>2496.2399999999998</v>
      </c>
      <c r="R590" s="127">
        <f t="shared" ref="R590" si="4266">ROUND($C590*R589,2)</f>
        <v>2496.2399999999998</v>
      </c>
      <c r="S590" s="127">
        <f t="shared" ref="S590" si="4267">ROUND($C590*S589,2)</f>
        <v>3328.32</v>
      </c>
      <c r="T590" s="127">
        <f t="shared" ref="T590" si="4268">ROUND($C590*T589,2)</f>
        <v>0</v>
      </c>
      <c r="U590" s="127">
        <f>$C590-SUM(D590:T590)</f>
        <v>0</v>
      </c>
    </row>
    <row r="591" spans="1:21" x14ac:dyDescent="0.2">
      <c r="A591" s="224" t="s">
        <v>834</v>
      </c>
      <c r="B591" s="222" t="str">
        <f>VLOOKUP($A591,'Orçamento Sintético'!$A:$H,4,0)</f>
        <v>Copia da (SINAPI 99635+SBC 190802) - Válvula de descarga com acabamento cromado duplo acionamento, antivandalismo, Linha Hidra Duo 1 1/2”, cód. 2545.C.112PRO e 4900.C.DUO.PRO, fab. Deca ou similar equivalente</v>
      </c>
      <c r="C591" s="126">
        <f>ROUND(C592/$U$1572,4)</f>
        <v>8.0000000000000004E-4</v>
      </c>
      <c r="D591" s="126"/>
      <c r="E591" s="126"/>
      <c r="F591" s="126"/>
      <c r="G591" s="126"/>
      <c r="H591" s="126"/>
      <c r="I591" s="126"/>
      <c r="J591" s="126"/>
      <c r="K591" s="126">
        <v>0.5</v>
      </c>
      <c r="L591" s="126">
        <v>0.5</v>
      </c>
      <c r="M591" s="126"/>
      <c r="N591" s="126"/>
      <c r="O591" s="126"/>
      <c r="P591" s="126"/>
      <c r="Q591" s="126"/>
      <c r="R591" s="126"/>
      <c r="S591" s="126"/>
      <c r="T591" s="126"/>
      <c r="U591" s="126">
        <f t="shared" ref="U591" si="4269">ROUND(U592/$C592,4)</f>
        <v>0</v>
      </c>
    </row>
    <row r="592" spans="1:21" s="90" customFormat="1" x14ac:dyDescent="0.2">
      <c r="A592" s="224"/>
      <c r="B592" s="223"/>
      <c r="C592" s="127">
        <f>VLOOKUP($A591,'Orçamento Sintético'!$A:$H,8,0)</f>
        <v>9532.1200000000008</v>
      </c>
      <c r="D592" s="127">
        <f>ROUND($C592*D591,2)</f>
        <v>0</v>
      </c>
      <c r="E592" s="127">
        <f>ROUND($C592*E591,2)</f>
        <v>0</v>
      </c>
      <c r="F592" s="127">
        <f>ROUND($C592*F591,2)</f>
        <v>0</v>
      </c>
      <c r="G592" s="127">
        <f t="shared" ref="G592" si="4270">ROUND($C592*G591,2)</f>
        <v>0</v>
      </c>
      <c r="H592" s="127">
        <f t="shared" ref="H592" si="4271">ROUND($C592*H591,2)</f>
        <v>0</v>
      </c>
      <c r="I592" s="127">
        <f t="shared" ref="I592" si="4272">ROUND($C592*I591,2)</f>
        <v>0</v>
      </c>
      <c r="J592" s="127">
        <f t="shared" ref="J592" si="4273">ROUND($C592*J591,2)</f>
        <v>0</v>
      </c>
      <c r="K592" s="127">
        <f t="shared" ref="K592" si="4274">ROUND($C592*K591,2)</f>
        <v>4766.0600000000004</v>
      </c>
      <c r="L592" s="127">
        <f t="shared" ref="L592" si="4275">ROUND($C592*L591,2)</f>
        <v>4766.0600000000004</v>
      </c>
      <c r="M592" s="127">
        <f t="shared" ref="M592" si="4276">ROUND($C592*M591,2)</f>
        <v>0</v>
      </c>
      <c r="N592" s="127">
        <f t="shared" ref="N592" si="4277">ROUND($C592*N591,2)</f>
        <v>0</v>
      </c>
      <c r="O592" s="127">
        <f t="shared" ref="O592" si="4278">ROUND($C592*O591,2)</f>
        <v>0</v>
      </c>
      <c r="P592" s="127">
        <f t="shared" ref="P592" si="4279">ROUND($C592*P591,2)</f>
        <v>0</v>
      </c>
      <c r="Q592" s="127">
        <f t="shared" ref="Q592" si="4280">ROUND($C592*Q591,2)</f>
        <v>0</v>
      </c>
      <c r="R592" s="127">
        <f t="shared" ref="R592" si="4281">ROUND($C592*R591,2)</f>
        <v>0</v>
      </c>
      <c r="S592" s="127">
        <f t="shared" ref="S592" si="4282">ROUND($C592*S591,2)</f>
        <v>0</v>
      </c>
      <c r="T592" s="127">
        <f t="shared" ref="T592" si="4283">ROUND($C592*T591,2)</f>
        <v>0</v>
      </c>
      <c r="U592" s="127">
        <f>$C592-SUM(D592:T592)</f>
        <v>0</v>
      </c>
    </row>
    <row r="593" spans="1:21" x14ac:dyDescent="0.2">
      <c r="A593" s="224" t="s">
        <v>837</v>
      </c>
      <c r="B593" s="222" t="str">
        <f>VLOOKUP($A593,'Orçamento Sintético'!$A:$H,4,0)</f>
        <v>Copia da Sinapi (100858) - Mictório branco com sifão integrado, cód. M 715.17, fab. Deca - completo</v>
      </c>
      <c r="C593" s="126">
        <f>ROUND(C594/$U$1572,4)</f>
        <v>1E-3</v>
      </c>
      <c r="D593" s="126"/>
      <c r="E593" s="126"/>
      <c r="F593" s="126"/>
      <c r="G593" s="126"/>
      <c r="H593" s="126"/>
      <c r="I593" s="126"/>
      <c r="J593" s="126"/>
      <c r="K593" s="126"/>
      <c r="L593" s="126"/>
      <c r="M593" s="126"/>
      <c r="N593" s="126"/>
      <c r="O593" s="126"/>
      <c r="P593" s="126"/>
      <c r="Q593" s="126">
        <v>0.3</v>
      </c>
      <c r="R593" s="126">
        <v>0.3</v>
      </c>
      <c r="S593" s="126">
        <v>0.4</v>
      </c>
      <c r="T593" s="126"/>
      <c r="U593" s="126">
        <f t="shared" ref="U593" si="4284">ROUND(U594/$C594,4)</f>
        <v>0</v>
      </c>
    </row>
    <row r="594" spans="1:21" s="90" customFormat="1" x14ac:dyDescent="0.2">
      <c r="A594" s="224"/>
      <c r="B594" s="223"/>
      <c r="C594" s="127">
        <f>VLOOKUP($A593,'Orçamento Sintético'!$A:$H,8,0)</f>
        <v>12905.7</v>
      </c>
      <c r="D594" s="127">
        <f>ROUND($C594*D593,2)</f>
        <v>0</v>
      </c>
      <c r="E594" s="127">
        <f>ROUND($C594*E593,2)</f>
        <v>0</v>
      </c>
      <c r="F594" s="127">
        <f>ROUND($C594*F593,2)</f>
        <v>0</v>
      </c>
      <c r="G594" s="127">
        <f t="shared" ref="G594" si="4285">ROUND($C594*G593,2)</f>
        <v>0</v>
      </c>
      <c r="H594" s="127">
        <f t="shared" ref="H594" si="4286">ROUND($C594*H593,2)</f>
        <v>0</v>
      </c>
      <c r="I594" s="127">
        <f t="shared" ref="I594" si="4287">ROUND($C594*I593,2)</f>
        <v>0</v>
      </c>
      <c r="J594" s="127">
        <f t="shared" ref="J594" si="4288">ROUND($C594*J593,2)</f>
        <v>0</v>
      </c>
      <c r="K594" s="127">
        <f t="shared" ref="K594" si="4289">ROUND($C594*K593,2)</f>
        <v>0</v>
      </c>
      <c r="L594" s="127">
        <f t="shared" ref="L594" si="4290">ROUND($C594*L593,2)</f>
        <v>0</v>
      </c>
      <c r="M594" s="127">
        <f t="shared" ref="M594" si="4291">ROUND($C594*M593,2)</f>
        <v>0</v>
      </c>
      <c r="N594" s="127">
        <f t="shared" ref="N594" si="4292">ROUND($C594*N593,2)</f>
        <v>0</v>
      </c>
      <c r="O594" s="127">
        <f t="shared" ref="O594" si="4293">ROUND($C594*O593,2)</f>
        <v>0</v>
      </c>
      <c r="P594" s="127">
        <f t="shared" ref="P594" si="4294">ROUND($C594*P593,2)</f>
        <v>0</v>
      </c>
      <c r="Q594" s="127">
        <f t="shared" ref="Q594" si="4295">ROUND($C594*Q593,2)</f>
        <v>3871.71</v>
      </c>
      <c r="R594" s="127">
        <f t="shared" ref="R594" si="4296">ROUND($C594*R593,2)</f>
        <v>3871.71</v>
      </c>
      <c r="S594" s="127">
        <f t="shared" ref="S594" si="4297">ROUND($C594*S593,2)</f>
        <v>5162.28</v>
      </c>
      <c r="T594" s="127">
        <f t="shared" ref="T594" si="4298">ROUND($C594*T593,2)</f>
        <v>0</v>
      </c>
      <c r="U594" s="127">
        <f>$C594-SUM(D594:T594)</f>
        <v>0</v>
      </c>
    </row>
    <row r="595" spans="1:21" x14ac:dyDescent="0.2">
      <c r="A595" s="224" t="s">
        <v>840</v>
      </c>
      <c r="B595" s="222" t="str">
        <f>VLOOKUP($A595,'Orçamento Sintético'!$A:$H,4,0)</f>
        <v>Copia da SINAPI (86904) - Lavatório de semi-encaixe (padrão), branco, fixado sobre a bancada. Linha Monte Carlo, cód.:L82.17, fab. Deca ou similar equivalante</v>
      </c>
      <c r="C595" s="126">
        <f>ROUND(C596/$U$1572,4)</f>
        <v>4.0000000000000002E-4</v>
      </c>
      <c r="D595" s="126"/>
      <c r="E595" s="126"/>
      <c r="F595" s="126"/>
      <c r="G595" s="126"/>
      <c r="H595" s="126"/>
      <c r="I595" s="126"/>
      <c r="J595" s="126"/>
      <c r="K595" s="126"/>
      <c r="L595" s="126"/>
      <c r="M595" s="126"/>
      <c r="N595" s="126">
        <v>0.25</v>
      </c>
      <c r="O595" s="126">
        <v>0.25</v>
      </c>
      <c r="P595" s="126">
        <v>0.25</v>
      </c>
      <c r="Q595" s="126">
        <v>0.25</v>
      </c>
      <c r="R595" s="126"/>
      <c r="S595" s="126"/>
      <c r="T595" s="126"/>
      <c r="U595" s="126">
        <f t="shared" ref="U595" si="4299">ROUND(U596/$C596,4)</f>
        <v>0</v>
      </c>
    </row>
    <row r="596" spans="1:21" s="90" customFormat="1" x14ac:dyDescent="0.2">
      <c r="A596" s="224"/>
      <c r="B596" s="223"/>
      <c r="C596" s="127">
        <f>VLOOKUP($A595,'Orçamento Sintético'!$A:$H,8,0)</f>
        <v>5359.04</v>
      </c>
      <c r="D596" s="127">
        <f>ROUND($C596*D595,2)</f>
        <v>0</v>
      </c>
      <c r="E596" s="127">
        <f>ROUND($C596*E595,2)</f>
        <v>0</v>
      </c>
      <c r="F596" s="127">
        <f>ROUND($C596*F595,2)</f>
        <v>0</v>
      </c>
      <c r="G596" s="127">
        <f t="shared" ref="G596" si="4300">ROUND($C596*G595,2)</f>
        <v>0</v>
      </c>
      <c r="H596" s="127">
        <f t="shared" ref="H596" si="4301">ROUND($C596*H595,2)</f>
        <v>0</v>
      </c>
      <c r="I596" s="127">
        <f t="shared" ref="I596" si="4302">ROUND($C596*I595,2)</f>
        <v>0</v>
      </c>
      <c r="J596" s="127">
        <f t="shared" ref="J596" si="4303">ROUND($C596*J595,2)</f>
        <v>0</v>
      </c>
      <c r="K596" s="127">
        <f t="shared" ref="K596" si="4304">ROUND($C596*K595,2)</f>
        <v>0</v>
      </c>
      <c r="L596" s="127">
        <f t="shared" ref="L596" si="4305">ROUND($C596*L595,2)</f>
        <v>0</v>
      </c>
      <c r="M596" s="127">
        <f t="shared" ref="M596" si="4306">ROUND($C596*M595,2)</f>
        <v>0</v>
      </c>
      <c r="N596" s="127">
        <f t="shared" ref="N596" si="4307">ROUND($C596*N595,2)</f>
        <v>1339.76</v>
      </c>
      <c r="O596" s="127">
        <f t="shared" ref="O596" si="4308">ROUND($C596*O595,2)</f>
        <v>1339.76</v>
      </c>
      <c r="P596" s="127">
        <f t="shared" ref="P596" si="4309">ROUND($C596*P595,2)</f>
        <v>1339.76</v>
      </c>
      <c r="Q596" s="127">
        <f t="shared" ref="Q596" si="4310">ROUND($C596*Q595,2)</f>
        <v>1339.76</v>
      </c>
      <c r="R596" s="127">
        <f t="shared" ref="R596" si="4311">ROUND($C596*R595,2)</f>
        <v>0</v>
      </c>
      <c r="S596" s="127">
        <f t="shared" ref="S596" si="4312">ROUND($C596*S595,2)</f>
        <v>0</v>
      </c>
      <c r="T596" s="127">
        <f t="shared" ref="T596" si="4313">ROUND($C596*T595,2)</f>
        <v>0</v>
      </c>
      <c r="U596" s="127">
        <f>$C596-SUM(D596:T596)</f>
        <v>0</v>
      </c>
    </row>
    <row r="597" spans="1:21" x14ac:dyDescent="0.2">
      <c r="A597" s="224" t="s">
        <v>843</v>
      </c>
      <c r="B597" s="222" t="str">
        <f>VLOOKUP($A597,'Orçamento Sintético'!$A:$H,4,0)</f>
        <v>Conjunto de metais para lavatório em bancada de granito</v>
      </c>
      <c r="C597" s="126">
        <f>ROUND(C598/$U$1572,4)</f>
        <v>8.0000000000000004E-4</v>
      </c>
      <c r="D597" s="126"/>
      <c r="E597" s="126"/>
      <c r="F597" s="126"/>
      <c r="G597" s="126"/>
      <c r="H597" s="126"/>
      <c r="I597" s="126"/>
      <c r="J597" s="126"/>
      <c r="K597" s="126"/>
      <c r="L597" s="126"/>
      <c r="M597" s="126"/>
      <c r="N597" s="126"/>
      <c r="O597" s="126"/>
      <c r="P597" s="126"/>
      <c r="Q597" s="126">
        <v>0.3</v>
      </c>
      <c r="R597" s="126">
        <v>0.3</v>
      </c>
      <c r="S597" s="126">
        <v>0.4</v>
      </c>
      <c r="T597" s="126"/>
      <c r="U597" s="126">
        <f t="shared" ref="U597" si="4314">ROUND(U598/$C598,4)</f>
        <v>0</v>
      </c>
    </row>
    <row r="598" spans="1:21" s="90" customFormat="1" x14ac:dyDescent="0.2">
      <c r="A598" s="224"/>
      <c r="B598" s="223"/>
      <c r="C598" s="127">
        <f>VLOOKUP($A597,'Orçamento Sintético'!$A:$H,8,0)</f>
        <v>9515.52</v>
      </c>
      <c r="D598" s="127">
        <f>ROUND($C598*D597,2)</f>
        <v>0</v>
      </c>
      <c r="E598" s="127">
        <f>ROUND($C598*E597,2)</f>
        <v>0</v>
      </c>
      <c r="F598" s="127">
        <f>ROUND($C598*F597,2)</f>
        <v>0</v>
      </c>
      <c r="G598" s="127">
        <f t="shared" ref="G598" si="4315">ROUND($C598*G597,2)</f>
        <v>0</v>
      </c>
      <c r="H598" s="127">
        <f t="shared" ref="H598" si="4316">ROUND($C598*H597,2)</f>
        <v>0</v>
      </c>
      <c r="I598" s="127">
        <f t="shared" ref="I598" si="4317">ROUND($C598*I597,2)</f>
        <v>0</v>
      </c>
      <c r="J598" s="127">
        <f t="shared" ref="J598" si="4318">ROUND($C598*J597,2)</f>
        <v>0</v>
      </c>
      <c r="K598" s="127">
        <f t="shared" ref="K598" si="4319">ROUND($C598*K597,2)</f>
        <v>0</v>
      </c>
      <c r="L598" s="127">
        <f t="shared" ref="L598" si="4320">ROUND($C598*L597,2)</f>
        <v>0</v>
      </c>
      <c r="M598" s="127">
        <f t="shared" ref="M598" si="4321">ROUND($C598*M597,2)</f>
        <v>0</v>
      </c>
      <c r="N598" s="127">
        <f t="shared" ref="N598" si="4322">ROUND($C598*N597,2)</f>
        <v>0</v>
      </c>
      <c r="O598" s="127">
        <f t="shared" ref="O598" si="4323">ROUND($C598*O597,2)</f>
        <v>0</v>
      </c>
      <c r="P598" s="127">
        <f t="shared" ref="P598" si="4324">ROUND($C598*P597,2)</f>
        <v>0</v>
      </c>
      <c r="Q598" s="127">
        <f t="shared" ref="Q598" si="4325">ROUND($C598*Q597,2)</f>
        <v>2854.66</v>
      </c>
      <c r="R598" s="127">
        <f t="shared" ref="R598" si="4326">ROUND($C598*R597,2)</f>
        <v>2854.66</v>
      </c>
      <c r="S598" s="127">
        <f t="shared" ref="S598" si="4327">ROUND($C598*S597,2)</f>
        <v>3806.21</v>
      </c>
      <c r="T598" s="127">
        <f t="shared" ref="T598" si="4328">ROUND($C598*T597,2)</f>
        <v>0</v>
      </c>
      <c r="U598" s="127">
        <f>$C598-SUM(D598:T598)</f>
        <v>-9.9999999983992893E-3</v>
      </c>
    </row>
    <row r="599" spans="1:21" x14ac:dyDescent="0.2">
      <c r="A599" s="224" t="s">
        <v>846</v>
      </c>
      <c r="B599" s="222" t="str">
        <f>VLOOKUP($A599,'Orçamento Sintético'!$A:$H,4,0)</f>
        <v>Copia da SINAPI (86903) - Lavatório com coluna suspensa (PCD), branco. Linha Vogue Plus, cód.:L51.17 (lavatório) e cód.: CS1.17 (coluna suspensa), fab. Deca</v>
      </c>
      <c r="C599" s="126">
        <f>ROUND(C600/$U$1572,4)</f>
        <v>2.9999999999999997E-4</v>
      </c>
      <c r="D599" s="126"/>
      <c r="E599" s="126"/>
      <c r="F599" s="126"/>
      <c r="G599" s="126"/>
      <c r="H599" s="126"/>
      <c r="I599" s="126"/>
      <c r="J599" s="126"/>
      <c r="K599" s="126"/>
      <c r="L599" s="126"/>
      <c r="M599" s="126"/>
      <c r="N599" s="126"/>
      <c r="O599" s="126"/>
      <c r="P599" s="126"/>
      <c r="Q599" s="126">
        <v>0.5</v>
      </c>
      <c r="R599" s="126">
        <v>0.5</v>
      </c>
      <c r="S599" s="126"/>
      <c r="T599" s="126"/>
      <c r="U599" s="126">
        <f t="shared" ref="U599" si="4329">ROUND(U600/$C600,4)</f>
        <v>0</v>
      </c>
    </row>
    <row r="600" spans="1:21" s="90" customFormat="1" x14ac:dyDescent="0.2">
      <c r="A600" s="224"/>
      <c r="B600" s="223"/>
      <c r="C600" s="127">
        <f>VLOOKUP($A599,'Orçamento Sintético'!$A:$H,8,0)</f>
        <v>3517.8</v>
      </c>
      <c r="D600" s="127">
        <f>ROUND($C600*D599,2)</f>
        <v>0</v>
      </c>
      <c r="E600" s="127">
        <f>ROUND($C600*E599,2)</f>
        <v>0</v>
      </c>
      <c r="F600" s="127">
        <f>ROUND($C600*F599,2)</f>
        <v>0</v>
      </c>
      <c r="G600" s="127">
        <f t="shared" ref="G600" si="4330">ROUND($C600*G599,2)</f>
        <v>0</v>
      </c>
      <c r="H600" s="127">
        <f t="shared" ref="H600" si="4331">ROUND($C600*H599,2)</f>
        <v>0</v>
      </c>
      <c r="I600" s="127">
        <f t="shared" ref="I600" si="4332">ROUND($C600*I599,2)</f>
        <v>0</v>
      </c>
      <c r="J600" s="127">
        <f t="shared" ref="J600" si="4333">ROUND($C600*J599,2)</f>
        <v>0</v>
      </c>
      <c r="K600" s="127">
        <f t="shared" ref="K600" si="4334">ROUND($C600*K599,2)</f>
        <v>0</v>
      </c>
      <c r="L600" s="127">
        <f t="shared" ref="L600" si="4335">ROUND($C600*L599,2)</f>
        <v>0</v>
      </c>
      <c r="M600" s="127">
        <f t="shared" ref="M600" si="4336">ROUND($C600*M599,2)</f>
        <v>0</v>
      </c>
      <c r="N600" s="127">
        <f t="shared" ref="N600" si="4337">ROUND($C600*N599,2)</f>
        <v>0</v>
      </c>
      <c r="O600" s="127">
        <f t="shared" ref="O600" si="4338">ROUND($C600*O599,2)</f>
        <v>0</v>
      </c>
      <c r="P600" s="127">
        <f t="shared" ref="P600" si="4339">ROUND($C600*P599,2)</f>
        <v>0</v>
      </c>
      <c r="Q600" s="127">
        <f t="shared" ref="Q600" si="4340">ROUND($C600*Q599,2)</f>
        <v>1758.9</v>
      </c>
      <c r="R600" s="127">
        <f t="shared" ref="R600" si="4341">ROUND($C600*R599,2)</f>
        <v>1758.9</v>
      </c>
      <c r="S600" s="127">
        <f t="shared" ref="S600" si="4342">ROUND($C600*S599,2)</f>
        <v>0</v>
      </c>
      <c r="T600" s="127">
        <f t="shared" ref="T600" si="4343">ROUND($C600*T599,2)</f>
        <v>0</v>
      </c>
      <c r="U600" s="127">
        <f>$C600-SUM(D600:T600)</f>
        <v>0</v>
      </c>
    </row>
    <row r="601" spans="1:21" x14ac:dyDescent="0.2">
      <c r="A601" s="224" t="s">
        <v>849</v>
      </c>
      <c r="B601" s="222" t="str">
        <f>VLOOKUP($A601,'Orçamento Sintético'!$A:$H,4,0)</f>
        <v>Conjunto de metais para lavatório com coluna suspensa (PCD) ou semi-encaixe, inclusive torneira de mesa com alavanca</v>
      </c>
      <c r="C601" s="126">
        <f>ROUND(C602/$U$1572,4)</f>
        <v>2.9999999999999997E-4</v>
      </c>
      <c r="D601" s="126"/>
      <c r="E601" s="126"/>
      <c r="F601" s="126"/>
      <c r="G601" s="126"/>
      <c r="H601" s="126"/>
      <c r="I601" s="126"/>
      <c r="J601" s="126"/>
      <c r="K601" s="126"/>
      <c r="L601" s="126"/>
      <c r="M601" s="126"/>
      <c r="N601" s="126"/>
      <c r="O601" s="126"/>
      <c r="P601" s="126"/>
      <c r="Q601" s="126">
        <v>0.5</v>
      </c>
      <c r="R601" s="126">
        <v>0.5</v>
      </c>
      <c r="S601" s="126"/>
      <c r="T601" s="126"/>
      <c r="U601" s="126">
        <f t="shared" ref="U601" si="4344">ROUND(U602/$C602,4)</f>
        <v>0</v>
      </c>
    </row>
    <row r="602" spans="1:21" s="90" customFormat="1" x14ac:dyDescent="0.2">
      <c r="A602" s="224"/>
      <c r="B602" s="223"/>
      <c r="C602" s="127">
        <f>VLOOKUP($A601,'Orçamento Sintético'!$A:$H,8,0)</f>
        <v>3880.8</v>
      </c>
      <c r="D602" s="127">
        <f>ROUND($C602*D601,2)</f>
        <v>0</v>
      </c>
      <c r="E602" s="127">
        <f>ROUND($C602*E601,2)</f>
        <v>0</v>
      </c>
      <c r="F602" s="127">
        <f>ROUND($C602*F601,2)</f>
        <v>0</v>
      </c>
      <c r="G602" s="127">
        <f t="shared" ref="G602" si="4345">ROUND($C602*G601,2)</f>
        <v>0</v>
      </c>
      <c r="H602" s="127">
        <f t="shared" ref="H602" si="4346">ROUND($C602*H601,2)</f>
        <v>0</v>
      </c>
      <c r="I602" s="127">
        <f t="shared" ref="I602" si="4347">ROUND($C602*I601,2)</f>
        <v>0</v>
      </c>
      <c r="J602" s="127">
        <f t="shared" ref="J602" si="4348">ROUND($C602*J601,2)</f>
        <v>0</v>
      </c>
      <c r="K602" s="127">
        <f t="shared" ref="K602" si="4349">ROUND($C602*K601,2)</f>
        <v>0</v>
      </c>
      <c r="L602" s="127">
        <f t="shared" ref="L602" si="4350">ROUND($C602*L601,2)</f>
        <v>0</v>
      </c>
      <c r="M602" s="127">
        <f t="shared" ref="M602" si="4351">ROUND($C602*M601,2)</f>
        <v>0</v>
      </c>
      <c r="N602" s="127">
        <f t="shared" ref="N602" si="4352">ROUND($C602*N601,2)</f>
        <v>0</v>
      </c>
      <c r="O602" s="127">
        <f t="shared" ref="O602" si="4353">ROUND($C602*O601,2)</f>
        <v>0</v>
      </c>
      <c r="P602" s="127">
        <f t="shared" ref="P602" si="4354">ROUND($C602*P601,2)</f>
        <v>0</v>
      </c>
      <c r="Q602" s="127">
        <f t="shared" ref="Q602" si="4355">ROUND($C602*Q601,2)</f>
        <v>1940.4</v>
      </c>
      <c r="R602" s="127">
        <f t="shared" ref="R602" si="4356">ROUND($C602*R601,2)</f>
        <v>1940.4</v>
      </c>
      <c r="S602" s="127">
        <f t="shared" ref="S602" si="4357">ROUND($C602*S601,2)</f>
        <v>0</v>
      </c>
      <c r="T602" s="127">
        <f t="shared" ref="T602" si="4358">ROUND($C602*T601,2)</f>
        <v>0</v>
      </c>
      <c r="U602" s="127">
        <f>$C602-SUM(D602:T602)</f>
        <v>0</v>
      </c>
    </row>
    <row r="603" spans="1:21" x14ac:dyDescent="0.2">
      <c r="A603" s="224" t="s">
        <v>852</v>
      </c>
      <c r="B603" s="222" t="str">
        <f>VLOOKUP($A603,'Orçamento Sintético'!$A:$H,4,0)</f>
        <v>Copia da SINAPI (86872 + 86914 + 86883 + 86877) - Tanque de louça 40 litros com coluna e acessórios de metal, cor branco gelo GE17, cód. TQ.03 (tanque) e CT25 (coluna), fab. Deca</v>
      </c>
      <c r="C603" s="126">
        <f>ROUND(C604/$U$1572,4)</f>
        <v>1E-4</v>
      </c>
      <c r="D603" s="126"/>
      <c r="E603" s="126"/>
      <c r="F603" s="126"/>
      <c r="G603" s="126"/>
      <c r="H603" s="126"/>
      <c r="I603" s="126"/>
      <c r="J603" s="126"/>
      <c r="K603" s="126"/>
      <c r="L603" s="126"/>
      <c r="M603" s="126"/>
      <c r="N603" s="126"/>
      <c r="O603" s="126"/>
      <c r="P603" s="126"/>
      <c r="Q603" s="126">
        <v>1</v>
      </c>
      <c r="R603" s="126"/>
      <c r="S603" s="126"/>
      <c r="T603" s="126"/>
      <c r="U603" s="126">
        <f t="shared" ref="U603" si="4359">ROUND(U604/$C604,4)</f>
        <v>0</v>
      </c>
    </row>
    <row r="604" spans="1:21" s="90" customFormat="1" x14ac:dyDescent="0.2">
      <c r="A604" s="224"/>
      <c r="B604" s="223"/>
      <c r="C604" s="127">
        <f>VLOOKUP($A603,'Orçamento Sintético'!$A:$H,8,0)</f>
        <v>858.05</v>
      </c>
      <c r="D604" s="127">
        <f>ROUND($C604*D603,2)</f>
        <v>0</v>
      </c>
      <c r="E604" s="127">
        <f>ROUND($C604*E603,2)</f>
        <v>0</v>
      </c>
      <c r="F604" s="127">
        <f>ROUND($C604*F603,2)</f>
        <v>0</v>
      </c>
      <c r="G604" s="127">
        <f t="shared" ref="G604" si="4360">ROUND($C604*G603,2)</f>
        <v>0</v>
      </c>
      <c r="H604" s="127">
        <f t="shared" ref="H604" si="4361">ROUND($C604*H603,2)</f>
        <v>0</v>
      </c>
      <c r="I604" s="127">
        <f t="shared" ref="I604" si="4362">ROUND($C604*I603,2)</f>
        <v>0</v>
      </c>
      <c r="J604" s="127">
        <f t="shared" ref="J604" si="4363">ROUND($C604*J603,2)</f>
        <v>0</v>
      </c>
      <c r="K604" s="127">
        <f t="shared" ref="K604" si="4364">ROUND($C604*K603,2)</f>
        <v>0</v>
      </c>
      <c r="L604" s="127">
        <f t="shared" ref="L604" si="4365">ROUND($C604*L603,2)</f>
        <v>0</v>
      </c>
      <c r="M604" s="127">
        <f t="shared" ref="M604" si="4366">ROUND($C604*M603,2)</f>
        <v>0</v>
      </c>
      <c r="N604" s="127">
        <f t="shared" ref="N604" si="4367">ROUND($C604*N603,2)</f>
        <v>0</v>
      </c>
      <c r="O604" s="127">
        <f t="shared" ref="O604" si="4368">ROUND($C604*O603,2)</f>
        <v>0</v>
      </c>
      <c r="P604" s="127">
        <f t="shared" ref="P604" si="4369">ROUND($C604*P603,2)</f>
        <v>0</v>
      </c>
      <c r="Q604" s="127">
        <f t="shared" ref="Q604" si="4370">ROUND($C604*Q603,2)</f>
        <v>858.05</v>
      </c>
      <c r="R604" s="127">
        <f t="shared" ref="R604" si="4371">ROUND($C604*R603,2)</f>
        <v>0</v>
      </c>
      <c r="S604" s="127">
        <f t="shared" ref="S604" si="4372">ROUND($C604*S603,2)</f>
        <v>0</v>
      </c>
      <c r="T604" s="127">
        <f t="shared" ref="T604" si="4373">ROUND($C604*T603,2)</f>
        <v>0</v>
      </c>
      <c r="U604" s="127">
        <f>$C604-SUM(D604:T604)</f>
        <v>0</v>
      </c>
    </row>
    <row r="605" spans="1:21" x14ac:dyDescent="0.2">
      <c r="A605" s="224" t="s">
        <v>855</v>
      </c>
      <c r="B605" s="222" t="str">
        <f>VLOOKUP($A605,'Orçamento Sintético'!$A:$H,4,0)</f>
        <v>Copia da SINAPI (86914) - Torneira de parede uso geral com arejador, metálica com acabamento cromado, Linha Standard, cód. 1154.C39, fab. Deca ou similar</v>
      </c>
      <c r="C605" s="126">
        <f>ROUND(C606/$U$1572,4)</f>
        <v>2.9999999999999997E-4</v>
      </c>
      <c r="D605" s="126"/>
      <c r="E605" s="126"/>
      <c r="F605" s="126"/>
      <c r="G605" s="126"/>
      <c r="H605" s="126"/>
      <c r="I605" s="126"/>
      <c r="J605" s="126"/>
      <c r="K605" s="126"/>
      <c r="L605" s="126"/>
      <c r="M605" s="126"/>
      <c r="N605" s="126">
        <v>0.25</v>
      </c>
      <c r="O605" s="126">
        <v>0.25</v>
      </c>
      <c r="P605" s="126">
        <v>0.25</v>
      </c>
      <c r="Q605" s="126">
        <v>0.25</v>
      </c>
      <c r="R605" s="126"/>
      <c r="S605" s="126"/>
      <c r="T605" s="126"/>
      <c r="U605" s="126">
        <f t="shared" ref="U605" si="4374">ROUND(U606/$C606,4)</f>
        <v>0</v>
      </c>
    </row>
    <row r="606" spans="1:21" s="90" customFormat="1" x14ac:dyDescent="0.2">
      <c r="A606" s="224"/>
      <c r="B606" s="223"/>
      <c r="C606" s="127">
        <f>VLOOKUP($A605,'Orçamento Sintético'!$A:$H,8,0)</f>
        <v>4033.61</v>
      </c>
      <c r="D606" s="127">
        <f>ROUND($C606*D605,2)</f>
        <v>0</v>
      </c>
      <c r="E606" s="127">
        <f>ROUND($C606*E605,2)</f>
        <v>0</v>
      </c>
      <c r="F606" s="127">
        <f>ROUND($C606*F605,2)</f>
        <v>0</v>
      </c>
      <c r="G606" s="127">
        <f t="shared" ref="G606" si="4375">ROUND($C606*G605,2)</f>
        <v>0</v>
      </c>
      <c r="H606" s="127">
        <f t="shared" ref="H606" si="4376">ROUND($C606*H605,2)</f>
        <v>0</v>
      </c>
      <c r="I606" s="127">
        <f t="shared" ref="I606" si="4377">ROUND($C606*I605,2)</f>
        <v>0</v>
      </c>
      <c r="J606" s="127">
        <f t="shared" ref="J606" si="4378">ROUND($C606*J605,2)</f>
        <v>0</v>
      </c>
      <c r="K606" s="127">
        <f t="shared" ref="K606" si="4379">ROUND($C606*K605,2)</f>
        <v>0</v>
      </c>
      <c r="L606" s="127">
        <f t="shared" ref="L606" si="4380">ROUND($C606*L605,2)</f>
        <v>0</v>
      </c>
      <c r="M606" s="127">
        <f t="shared" ref="M606" si="4381">ROUND($C606*M605,2)</f>
        <v>0</v>
      </c>
      <c r="N606" s="127">
        <f t="shared" ref="N606" si="4382">ROUND($C606*N605,2)</f>
        <v>1008.4</v>
      </c>
      <c r="O606" s="127">
        <f t="shared" ref="O606" si="4383">ROUND($C606*O605,2)</f>
        <v>1008.4</v>
      </c>
      <c r="P606" s="127">
        <f t="shared" ref="P606" si="4384">ROUND($C606*P605,2)</f>
        <v>1008.4</v>
      </c>
      <c r="Q606" s="127">
        <f t="shared" ref="Q606" si="4385">ROUND($C606*Q605,2)</f>
        <v>1008.4</v>
      </c>
      <c r="R606" s="127">
        <f t="shared" ref="R606" si="4386">ROUND($C606*R605,2)</f>
        <v>0</v>
      </c>
      <c r="S606" s="127">
        <f t="shared" ref="S606" si="4387">ROUND($C606*S605,2)</f>
        <v>0</v>
      </c>
      <c r="T606" s="127">
        <f t="shared" ref="T606" si="4388">ROUND($C606*T605,2)</f>
        <v>0</v>
      </c>
      <c r="U606" s="127">
        <f>$C606-SUM(D606:T606)</f>
        <v>1.0000000000218279E-2</v>
      </c>
    </row>
    <row r="607" spans="1:21" x14ac:dyDescent="0.2">
      <c r="A607" s="224" t="s">
        <v>858</v>
      </c>
      <c r="B607" s="222" t="str">
        <f>VLOOKUP($A607,'Orçamento Sintético'!$A:$H,4,0)</f>
        <v>Copia da SINAPI (86914) - Torneira de jardim em caixa de alvenaria no piso, DM 30x30cm, inclusive tampão de ferro fundido</v>
      </c>
      <c r="C607" s="126">
        <f>ROUND(C608/$U$1572,4)</f>
        <v>0</v>
      </c>
      <c r="D607" s="126"/>
      <c r="E607" s="126"/>
      <c r="F607" s="126"/>
      <c r="G607" s="126"/>
      <c r="H607" s="126"/>
      <c r="I607" s="126"/>
      <c r="J607" s="126"/>
      <c r="K607" s="126"/>
      <c r="L607" s="126"/>
      <c r="M607" s="126"/>
      <c r="N607" s="126"/>
      <c r="O607" s="126"/>
      <c r="P607" s="126"/>
      <c r="Q607" s="126"/>
      <c r="R607" s="126">
        <v>1</v>
      </c>
      <c r="S607" s="126"/>
      <c r="T607" s="126"/>
      <c r="U607" s="126">
        <f t="shared" ref="U607" si="4389">ROUND(U608/$C608,4)</f>
        <v>0</v>
      </c>
    </row>
    <row r="608" spans="1:21" s="90" customFormat="1" x14ac:dyDescent="0.2">
      <c r="A608" s="224"/>
      <c r="B608" s="223"/>
      <c r="C608" s="127">
        <f>VLOOKUP($A607,'Orçamento Sintético'!$A:$H,8,0)</f>
        <v>495.18</v>
      </c>
      <c r="D608" s="127">
        <f>ROUND($C608*D607,2)</f>
        <v>0</v>
      </c>
      <c r="E608" s="127">
        <f>ROUND($C608*E607,2)</f>
        <v>0</v>
      </c>
      <c r="F608" s="127">
        <f>ROUND($C608*F607,2)</f>
        <v>0</v>
      </c>
      <c r="G608" s="127">
        <f t="shared" ref="G608" si="4390">ROUND($C608*G607,2)</f>
        <v>0</v>
      </c>
      <c r="H608" s="127">
        <f t="shared" ref="H608" si="4391">ROUND($C608*H607,2)</f>
        <v>0</v>
      </c>
      <c r="I608" s="127">
        <f t="shared" ref="I608" si="4392">ROUND($C608*I607,2)</f>
        <v>0</v>
      </c>
      <c r="J608" s="127">
        <f t="shared" ref="J608" si="4393">ROUND($C608*J607,2)</f>
        <v>0</v>
      </c>
      <c r="K608" s="127">
        <f t="shared" ref="K608" si="4394">ROUND($C608*K607,2)</f>
        <v>0</v>
      </c>
      <c r="L608" s="127">
        <f t="shared" ref="L608" si="4395">ROUND($C608*L607,2)</f>
        <v>0</v>
      </c>
      <c r="M608" s="127">
        <f t="shared" ref="M608" si="4396">ROUND($C608*M607,2)</f>
        <v>0</v>
      </c>
      <c r="N608" s="127">
        <f t="shared" ref="N608" si="4397">ROUND($C608*N607,2)</f>
        <v>0</v>
      </c>
      <c r="O608" s="127">
        <f t="shared" ref="O608" si="4398">ROUND($C608*O607,2)</f>
        <v>0</v>
      </c>
      <c r="P608" s="127">
        <f t="shared" ref="P608" si="4399">ROUND($C608*P607,2)</f>
        <v>0</v>
      </c>
      <c r="Q608" s="127">
        <f>ROUND($C608*Q607,2)</f>
        <v>0</v>
      </c>
      <c r="R608" s="127">
        <f t="shared" ref="R608" si="4400">ROUND($C608*R607,2)</f>
        <v>495.18</v>
      </c>
      <c r="S608" s="127">
        <f t="shared" ref="S608" si="4401">ROUND($C608*S607,2)</f>
        <v>0</v>
      </c>
      <c r="T608" s="127">
        <f t="shared" ref="T608" si="4402">ROUND($C608*T607,2)</f>
        <v>0</v>
      </c>
      <c r="U608" s="127">
        <f>$C608-SUM(D608:T608)</f>
        <v>0</v>
      </c>
    </row>
    <row r="609" spans="1:21" x14ac:dyDescent="0.2">
      <c r="A609" s="224" t="s">
        <v>861</v>
      </c>
      <c r="B609" s="222" t="str">
        <f>VLOOKUP($A609,'Orçamento Sintético'!$A:$H,4,0)</f>
        <v>Bancada em granito polido, Branco Itaúna, com saia e rodabanca, inclusive mão francesa</v>
      </c>
      <c r="C609" s="126">
        <f>ROUND(C610/$U$1572,4)</f>
        <v>5.0000000000000001E-4</v>
      </c>
      <c r="D609" s="126"/>
      <c r="E609" s="126"/>
      <c r="F609" s="126"/>
      <c r="G609" s="126"/>
      <c r="H609" s="126"/>
      <c r="I609" s="126"/>
      <c r="J609" s="126"/>
      <c r="K609" s="126"/>
      <c r="L609" s="126"/>
      <c r="M609" s="126"/>
      <c r="N609" s="126">
        <v>0.25</v>
      </c>
      <c r="O609" s="126">
        <v>0.25</v>
      </c>
      <c r="P609" s="126">
        <v>0.25</v>
      </c>
      <c r="Q609" s="126">
        <v>0.25</v>
      </c>
      <c r="R609" s="126"/>
      <c r="S609" s="126"/>
      <c r="T609" s="126"/>
      <c r="U609" s="126">
        <f t="shared" ref="U609" si="4403">ROUND(U610/$C610,4)</f>
        <v>0</v>
      </c>
    </row>
    <row r="610" spans="1:21" s="90" customFormat="1" x14ac:dyDescent="0.2">
      <c r="A610" s="224"/>
      <c r="B610" s="223"/>
      <c r="C610" s="127">
        <f>VLOOKUP($A609,'Orçamento Sintético'!$A:$H,8,0)</f>
        <v>6367.34</v>
      </c>
      <c r="D610" s="127">
        <f>ROUND($C610*D609,2)</f>
        <v>0</v>
      </c>
      <c r="E610" s="127">
        <f>ROUND($C610*E609,2)</f>
        <v>0</v>
      </c>
      <c r="F610" s="127">
        <f>ROUND($C610*F609,2)</f>
        <v>0</v>
      </c>
      <c r="G610" s="127">
        <f t="shared" ref="G610" si="4404">ROUND($C610*G609,2)</f>
        <v>0</v>
      </c>
      <c r="H610" s="127">
        <f t="shared" ref="H610" si="4405">ROUND($C610*H609,2)</f>
        <v>0</v>
      </c>
      <c r="I610" s="127">
        <f t="shared" ref="I610" si="4406">ROUND($C610*I609,2)</f>
        <v>0</v>
      </c>
      <c r="J610" s="127">
        <f t="shared" ref="J610" si="4407">ROUND($C610*J609,2)</f>
        <v>0</v>
      </c>
      <c r="K610" s="127">
        <f t="shared" ref="K610" si="4408">ROUND($C610*K609,2)</f>
        <v>0</v>
      </c>
      <c r="L610" s="127">
        <f t="shared" ref="L610" si="4409">ROUND($C610*L609,2)</f>
        <v>0</v>
      </c>
      <c r="M610" s="127">
        <f t="shared" ref="M610" si="4410">ROUND($C610*M609,2)</f>
        <v>0</v>
      </c>
      <c r="N610" s="127">
        <f t="shared" ref="N610" si="4411">ROUND($C610*N609,2)</f>
        <v>1591.84</v>
      </c>
      <c r="O610" s="127">
        <f t="shared" ref="O610" si="4412">ROUND($C610*O609,2)</f>
        <v>1591.84</v>
      </c>
      <c r="P610" s="127">
        <f t="shared" ref="P610" si="4413">ROUND($C610*P609,2)</f>
        <v>1591.84</v>
      </c>
      <c r="Q610" s="127">
        <f t="shared" ref="Q610" si="4414">ROUND($C610*Q609,2)</f>
        <v>1591.84</v>
      </c>
      <c r="R610" s="127">
        <f t="shared" ref="R610" si="4415">ROUND($C610*R609,2)</f>
        <v>0</v>
      </c>
      <c r="S610" s="127">
        <f t="shared" ref="S610" si="4416">ROUND($C610*S609,2)</f>
        <v>0</v>
      </c>
      <c r="T610" s="127">
        <f t="shared" ref="T610" si="4417">ROUND($C610*T609,2)</f>
        <v>0</v>
      </c>
      <c r="U610" s="127">
        <f>$C610-SUM(D610:T610)</f>
        <v>-1.9999999999527063E-2</v>
      </c>
    </row>
    <row r="611" spans="1:21" x14ac:dyDescent="0.2">
      <c r="A611" s="224" t="s">
        <v>864</v>
      </c>
      <c r="B611" s="222" t="str">
        <f>VLOOKUP($A611,'Orçamento Sintético'!$A:$H,4,0)</f>
        <v>Bancada em granito polido, Preto São Gabriel, com saia e rodabanca, inclusive mão francesa</v>
      </c>
      <c r="C611" s="126">
        <f>ROUND(C612/$U$1572,4)</f>
        <v>8.0000000000000004E-4</v>
      </c>
      <c r="D611" s="126"/>
      <c r="E611" s="126"/>
      <c r="F611" s="126"/>
      <c r="G611" s="126"/>
      <c r="H611" s="126"/>
      <c r="I611" s="126"/>
      <c r="J611" s="126"/>
      <c r="K611" s="126"/>
      <c r="L611" s="126"/>
      <c r="M611" s="126"/>
      <c r="N611" s="126">
        <v>0.25</v>
      </c>
      <c r="O611" s="126">
        <v>0.25</v>
      </c>
      <c r="P611" s="126">
        <v>0.25</v>
      </c>
      <c r="Q611" s="126">
        <v>0.25</v>
      </c>
      <c r="R611" s="126"/>
      <c r="S611" s="126"/>
      <c r="T611" s="126"/>
      <c r="U611" s="126">
        <f t="shared" ref="U611" si="4418">ROUND(U612/$C612,4)</f>
        <v>0</v>
      </c>
    </row>
    <row r="612" spans="1:21" s="90" customFormat="1" x14ac:dyDescent="0.2">
      <c r="A612" s="224"/>
      <c r="B612" s="223"/>
      <c r="C612" s="127">
        <f>VLOOKUP($A611,'Orçamento Sintético'!$A:$H,8,0)</f>
        <v>10005.82</v>
      </c>
      <c r="D612" s="127">
        <f>ROUND($C612*D611,2)</f>
        <v>0</v>
      </c>
      <c r="E612" s="127">
        <f>ROUND($C612*E611,2)</f>
        <v>0</v>
      </c>
      <c r="F612" s="127">
        <f>ROUND($C612*F611,2)</f>
        <v>0</v>
      </c>
      <c r="G612" s="127">
        <f t="shared" ref="G612" si="4419">ROUND($C612*G611,2)</f>
        <v>0</v>
      </c>
      <c r="H612" s="127">
        <f t="shared" ref="H612" si="4420">ROUND($C612*H611,2)</f>
        <v>0</v>
      </c>
      <c r="I612" s="127">
        <f t="shared" ref="I612" si="4421">ROUND($C612*I611,2)</f>
        <v>0</v>
      </c>
      <c r="J612" s="127">
        <f t="shared" ref="J612" si="4422">ROUND($C612*J611,2)</f>
        <v>0</v>
      </c>
      <c r="K612" s="127">
        <f t="shared" ref="K612" si="4423">ROUND($C612*K611,2)</f>
        <v>0</v>
      </c>
      <c r="L612" s="127">
        <f t="shared" ref="L612" si="4424">ROUND($C612*L611,2)</f>
        <v>0</v>
      </c>
      <c r="M612" s="127">
        <f t="shared" ref="M612" si="4425">ROUND($C612*M611,2)</f>
        <v>0</v>
      </c>
      <c r="N612" s="127">
        <f t="shared" ref="N612" si="4426">ROUND($C612*N611,2)</f>
        <v>2501.46</v>
      </c>
      <c r="O612" s="127">
        <f t="shared" ref="O612" si="4427">ROUND($C612*O611,2)</f>
        <v>2501.46</v>
      </c>
      <c r="P612" s="127">
        <f t="shared" ref="P612" si="4428">ROUND($C612*P611,2)</f>
        <v>2501.46</v>
      </c>
      <c r="Q612" s="127">
        <f t="shared" ref="Q612" si="4429">ROUND($C612*Q611,2)</f>
        <v>2501.46</v>
      </c>
      <c r="R612" s="127">
        <f t="shared" ref="R612" si="4430">ROUND($C612*R611,2)</f>
        <v>0</v>
      </c>
      <c r="S612" s="127">
        <f t="shared" ref="S612" si="4431">ROUND($C612*S611,2)</f>
        <v>0</v>
      </c>
      <c r="T612" s="127">
        <f t="shared" ref="T612" si="4432">ROUND($C612*T611,2)</f>
        <v>0</v>
      </c>
      <c r="U612" s="127">
        <f>$C612-SUM(D612:T612)</f>
        <v>-2.0000000000436557E-2</v>
      </c>
    </row>
    <row r="613" spans="1:21" x14ac:dyDescent="0.2">
      <c r="A613" s="224" t="s">
        <v>867</v>
      </c>
      <c r="B613" s="222" t="str">
        <f>VLOOKUP($A613,'Orçamento Sintético'!$A:$H,4,0)</f>
        <v>Copia da SINAPI (86900) - Cuba de aço inox, DM 34x56x17 cm, linha Prime, mod. Retangular BL, ref. 94024206, fab. Tramontina, inclusive furo e colagem</v>
      </c>
      <c r="C613" s="126">
        <f>ROUND(C614/$U$1572,4)</f>
        <v>1E-4</v>
      </c>
      <c r="D613" s="126"/>
      <c r="E613" s="126"/>
      <c r="F613" s="126"/>
      <c r="G613" s="126"/>
      <c r="H613" s="126"/>
      <c r="I613" s="126"/>
      <c r="J613" s="126"/>
      <c r="K613" s="126"/>
      <c r="L613" s="126"/>
      <c r="M613" s="126"/>
      <c r="N613" s="126"/>
      <c r="O613" s="126"/>
      <c r="P613" s="126"/>
      <c r="Q613" s="126"/>
      <c r="R613" s="126">
        <v>1</v>
      </c>
      <c r="S613" s="126"/>
      <c r="T613" s="126"/>
      <c r="U613" s="126">
        <f t="shared" ref="U613" si="4433">ROUND(U614/$C614,4)</f>
        <v>0</v>
      </c>
    </row>
    <row r="614" spans="1:21" s="90" customFormat="1" x14ac:dyDescent="0.2">
      <c r="A614" s="224"/>
      <c r="B614" s="223"/>
      <c r="C614" s="127">
        <f>VLOOKUP($A613,'Orçamento Sintético'!$A:$H,8,0)</f>
        <v>850.02</v>
      </c>
      <c r="D614" s="127">
        <f>ROUND($C614*D613,2)</f>
        <v>0</v>
      </c>
      <c r="E614" s="127">
        <f>ROUND($C614*E613,2)</f>
        <v>0</v>
      </c>
      <c r="F614" s="127">
        <f>ROUND($C614*F613,2)</f>
        <v>0</v>
      </c>
      <c r="G614" s="127">
        <f t="shared" ref="G614" si="4434">ROUND($C614*G613,2)</f>
        <v>0</v>
      </c>
      <c r="H614" s="127">
        <f t="shared" ref="H614" si="4435">ROUND($C614*H613,2)</f>
        <v>0</v>
      </c>
      <c r="I614" s="127">
        <f t="shared" ref="I614" si="4436">ROUND($C614*I613,2)</f>
        <v>0</v>
      </c>
      <c r="J614" s="127">
        <f t="shared" ref="J614" si="4437">ROUND($C614*J613,2)</f>
        <v>0</v>
      </c>
      <c r="K614" s="127">
        <f t="shared" ref="K614" si="4438">ROUND($C614*K613,2)</f>
        <v>0</v>
      </c>
      <c r="L614" s="127">
        <f t="shared" ref="L614" si="4439">ROUND($C614*L613,2)</f>
        <v>0</v>
      </c>
      <c r="M614" s="127">
        <f t="shared" ref="M614" si="4440">ROUND($C614*M613,2)</f>
        <v>0</v>
      </c>
      <c r="N614" s="127">
        <f t="shared" ref="N614" si="4441">ROUND($C614*N613,2)</f>
        <v>0</v>
      </c>
      <c r="O614" s="127">
        <f t="shared" ref="O614" si="4442">ROUND($C614*O613,2)</f>
        <v>0</v>
      </c>
      <c r="P614" s="127">
        <f t="shared" ref="P614" si="4443">ROUND($C614*P613,2)</f>
        <v>0</v>
      </c>
      <c r="Q614" s="127">
        <f>ROUND($C614*Q613,2)</f>
        <v>0</v>
      </c>
      <c r="R614" s="127">
        <f t="shared" ref="R614" si="4444">ROUND($C614*R613,2)</f>
        <v>850.02</v>
      </c>
      <c r="S614" s="127">
        <f t="shared" ref="S614" si="4445">ROUND($C614*S613,2)</f>
        <v>0</v>
      </c>
      <c r="T614" s="127">
        <f t="shared" ref="T614" si="4446">ROUND($C614*T613,2)</f>
        <v>0</v>
      </c>
      <c r="U614" s="127">
        <f>$C614-SUM(D614:T614)</f>
        <v>0</v>
      </c>
    </row>
    <row r="615" spans="1:21" x14ac:dyDescent="0.2">
      <c r="A615" s="224" t="s">
        <v>870</v>
      </c>
      <c r="B615" s="222" t="str">
        <f>VLOOKUP($A615,'Orçamento Sintético'!$A:$H,4,0)</f>
        <v>Copia da SINAPI (86909 + 86887 + 86877 + 86881) - Conjunto de metais para pia com cuba inox</v>
      </c>
      <c r="C615" s="126">
        <f>ROUND(C616/$U$1572,4)</f>
        <v>1E-4</v>
      </c>
      <c r="D615" s="126"/>
      <c r="E615" s="126"/>
      <c r="F615" s="126"/>
      <c r="G615" s="126"/>
      <c r="H615" s="126"/>
      <c r="I615" s="126"/>
      <c r="J615" s="126"/>
      <c r="K615" s="126"/>
      <c r="L615" s="126"/>
      <c r="M615" s="126"/>
      <c r="N615" s="126"/>
      <c r="O615" s="126"/>
      <c r="P615" s="126"/>
      <c r="Q615" s="126"/>
      <c r="R615" s="126">
        <v>1</v>
      </c>
      <c r="S615" s="126"/>
      <c r="T615" s="126"/>
      <c r="U615" s="126">
        <f t="shared" ref="U615" si="4447">ROUND(U616/$C616,4)</f>
        <v>0</v>
      </c>
    </row>
    <row r="616" spans="1:21" s="90" customFormat="1" x14ac:dyDescent="0.2">
      <c r="A616" s="224"/>
      <c r="B616" s="223"/>
      <c r="C616" s="127">
        <f>VLOOKUP($A615,'Orçamento Sintético'!$A:$H,8,0)</f>
        <v>1226.24</v>
      </c>
      <c r="D616" s="127">
        <f>ROUND($C616*D615,2)</f>
        <v>0</v>
      </c>
      <c r="E616" s="127">
        <f>ROUND($C616*E615,2)</f>
        <v>0</v>
      </c>
      <c r="F616" s="127">
        <f>ROUND($C616*F615,2)</f>
        <v>0</v>
      </c>
      <c r="G616" s="127">
        <f t="shared" ref="G616" si="4448">ROUND($C616*G615,2)</f>
        <v>0</v>
      </c>
      <c r="H616" s="127">
        <f t="shared" ref="H616" si="4449">ROUND($C616*H615,2)</f>
        <v>0</v>
      </c>
      <c r="I616" s="127">
        <f t="shared" ref="I616" si="4450">ROUND($C616*I615,2)</f>
        <v>0</v>
      </c>
      <c r="J616" s="127">
        <f t="shared" ref="J616" si="4451">ROUND($C616*J615,2)</f>
        <v>0</v>
      </c>
      <c r="K616" s="127">
        <f t="shared" ref="K616" si="4452">ROUND($C616*K615,2)</f>
        <v>0</v>
      </c>
      <c r="L616" s="127">
        <f t="shared" ref="L616" si="4453">ROUND($C616*L615,2)</f>
        <v>0</v>
      </c>
      <c r="M616" s="127">
        <f t="shared" ref="M616" si="4454">ROUND($C616*M615,2)</f>
        <v>0</v>
      </c>
      <c r="N616" s="127">
        <f t="shared" ref="N616" si="4455">ROUND($C616*N615,2)</f>
        <v>0</v>
      </c>
      <c r="O616" s="127">
        <f t="shared" ref="O616" si="4456">ROUND($C616*O615,2)</f>
        <v>0</v>
      </c>
      <c r="P616" s="127">
        <f t="shared" ref="P616" si="4457">ROUND($C616*P615,2)</f>
        <v>0</v>
      </c>
      <c r="Q616" s="127">
        <f>ROUND($C616*Q615,2)</f>
        <v>0</v>
      </c>
      <c r="R616" s="127">
        <f t="shared" ref="R616" si="4458">ROUND($C616*R615,2)</f>
        <v>1226.24</v>
      </c>
      <c r="S616" s="127">
        <f t="shared" ref="S616" si="4459">ROUND($C616*S615,2)</f>
        <v>0</v>
      </c>
      <c r="T616" s="127">
        <f t="shared" ref="T616" si="4460">ROUND($C616*T615,2)</f>
        <v>0</v>
      </c>
      <c r="U616" s="127">
        <f>$C616-SUM(D616:T616)</f>
        <v>0</v>
      </c>
    </row>
    <row r="617" spans="1:21" x14ac:dyDescent="0.2">
      <c r="A617" s="224" t="s">
        <v>873</v>
      </c>
      <c r="B617" s="222" t="str">
        <f>VLOOKUP($A617,'Orçamento Sintético'!$A:$H,4,0)</f>
        <v>Copia da SINAPI (86895) - Prateleira em granito, incluindo mão francesa</v>
      </c>
      <c r="C617" s="126">
        <f>ROUND(C618/$U$1572,4)</f>
        <v>1E-4</v>
      </c>
      <c r="D617" s="126"/>
      <c r="E617" s="126"/>
      <c r="F617" s="126"/>
      <c r="G617" s="126"/>
      <c r="H617" s="126"/>
      <c r="I617" s="126"/>
      <c r="J617" s="126"/>
      <c r="K617" s="126"/>
      <c r="L617" s="126"/>
      <c r="M617" s="126"/>
      <c r="N617" s="126"/>
      <c r="O617" s="126"/>
      <c r="P617" s="126"/>
      <c r="Q617" s="126">
        <v>0.5</v>
      </c>
      <c r="R617" s="126">
        <v>0.5</v>
      </c>
      <c r="S617" s="126"/>
      <c r="T617" s="126"/>
      <c r="U617" s="126">
        <f t="shared" ref="U617" si="4461">ROUND(U618/$C618,4)</f>
        <v>0</v>
      </c>
    </row>
    <row r="618" spans="1:21" s="90" customFormat="1" x14ac:dyDescent="0.2">
      <c r="A618" s="224"/>
      <c r="B618" s="223"/>
      <c r="C618" s="127">
        <f>VLOOKUP($A617,'Orçamento Sintético'!$A:$H,8,0)</f>
        <v>1440.7</v>
      </c>
      <c r="D618" s="127">
        <f>ROUND($C618*D617,2)</f>
        <v>0</v>
      </c>
      <c r="E618" s="127">
        <f>ROUND($C618*E617,2)</f>
        <v>0</v>
      </c>
      <c r="F618" s="127">
        <f>ROUND($C618*F617,2)</f>
        <v>0</v>
      </c>
      <c r="G618" s="127">
        <f t="shared" ref="G618" si="4462">ROUND($C618*G617,2)</f>
        <v>0</v>
      </c>
      <c r="H618" s="127">
        <f t="shared" ref="H618" si="4463">ROUND($C618*H617,2)</f>
        <v>0</v>
      </c>
      <c r="I618" s="127">
        <f t="shared" ref="I618" si="4464">ROUND($C618*I617,2)</f>
        <v>0</v>
      </c>
      <c r="J618" s="127">
        <f t="shared" ref="J618" si="4465">ROUND($C618*J617,2)</f>
        <v>0</v>
      </c>
      <c r="K618" s="127">
        <f t="shared" ref="K618" si="4466">ROUND($C618*K617,2)</f>
        <v>0</v>
      </c>
      <c r="L618" s="127">
        <f t="shared" ref="L618" si="4467">ROUND($C618*L617,2)</f>
        <v>0</v>
      </c>
      <c r="M618" s="127">
        <f t="shared" ref="M618" si="4468">ROUND($C618*M617,2)</f>
        <v>0</v>
      </c>
      <c r="N618" s="127">
        <f t="shared" ref="N618" si="4469">ROUND($C618*N617,2)</f>
        <v>0</v>
      </c>
      <c r="O618" s="127">
        <f t="shared" ref="O618" si="4470">ROUND($C618*O617,2)</f>
        <v>0</v>
      </c>
      <c r="P618" s="127">
        <f t="shared" ref="P618" si="4471">ROUND($C618*P617,2)</f>
        <v>0</v>
      </c>
      <c r="Q618" s="127">
        <f>ROUND($C618*Q617,2)</f>
        <v>720.35</v>
      </c>
      <c r="R618" s="127">
        <f t="shared" ref="R618" si="4472">ROUND($C618*R617,2)</f>
        <v>720.35</v>
      </c>
      <c r="S618" s="127">
        <f t="shared" ref="S618" si="4473">ROUND($C618*S617,2)</f>
        <v>0</v>
      </c>
      <c r="T618" s="127">
        <f t="shared" ref="T618" si="4474">ROUND($C618*T617,2)</f>
        <v>0</v>
      </c>
      <c r="U618" s="127">
        <f>$C618-SUM(D618:T618)</f>
        <v>0</v>
      </c>
    </row>
    <row r="619" spans="1:21" x14ac:dyDescent="0.2">
      <c r="A619" s="224" t="s">
        <v>876</v>
      </c>
      <c r="B619" s="222" t="str">
        <f>VLOOKUP($A619,'Orçamento Sintético'!$A:$H,4,0)</f>
        <v>BARRA DE APOIO RETA, EM ALUMINIO, COMPRIMENTO 80 CM,  FIXADA NA PAREDE - FORNECIMENTO E INSTALAÇÃO. AF_01/2020</v>
      </c>
      <c r="C619" s="126">
        <f>ROUND(C620/$U$1572,4)</f>
        <v>2.0000000000000001E-4</v>
      </c>
      <c r="D619" s="126"/>
      <c r="E619" s="126"/>
      <c r="F619" s="126"/>
      <c r="G619" s="126"/>
      <c r="H619" s="126"/>
      <c r="I619" s="126"/>
      <c r="J619" s="126"/>
      <c r="K619" s="126"/>
      <c r="L619" s="126"/>
      <c r="M619" s="126"/>
      <c r="N619" s="126"/>
      <c r="O619" s="126"/>
      <c r="P619" s="126"/>
      <c r="Q619" s="126"/>
      <c r="R619" s="126"/>
      <c r="S619" s="126">
        <v>0.5</v>
      </c>
      <c r="T619" s="126">
        <v>0.5</v>
      </c>
      <c r="U619" s="126">
        <f t="shared" ref="U619" si="4475">ROUND(U620/$C620,4)</f>
        <v>0</v>
      </c>
    </row>
    <row r="620" spans="1:21" s="90" customFormat="1" x14ac:dyDescent="0.2">
      <c r="A620" s="224"/>
      <c r="B620" s="223"/>
      <c r="C620" s="127">
        <f>VLOOKUP($A619,'Orçamento Sintético'!$A:$H,8,0)</f>
        <v>2723.52</v>
      </c>
      <c r="D620" s="127">
        <f>ROUND($C620*D619,2)</f>
        <v>0</v>
      </c>
      <c r="E620" s="127">
        <f>ROUND($C620*E619,2)</f>
        <v>0</v>
      </c>
      <c r="F620" s="127">
        <f>ROUND($C620*F619,2)</f>
        <v>0</v>
      </c>
      <c r="G620" s="127">
        <f t="shared" ref="G620" si="4476">ROUND($C620*G619,2)</f>
        <v>0</v>
      </c>
      <c r="H620" s="127">
        <f t="shared" ref="H620" si="4477">ROUND($C620*H619,2)</f>
        <v>0</v>
      </c>
      <c r="I620" s="127">
        <f t="shared" ref="I620" si="4478">ROUND($C620*I619,2)</f>
        <v>0</v>
      </c>
      <c r="J620" s="127">
        <f t="shared" ref="J620" si="4479">ROUND($C620*J619,2)</f>
        <v>0</v>
      </c>
      <c r="K620" s="127">
        <f t="shared" ref="K620" si="4480">ROUND($C620*K619,2)</f>
        <v>0</v>
      </c>
      <c r="L620" s="127">
        <f t="shared" ref="L620" si="4481">ROUND($C620*L619,2)</f>
        <v>0</v>
      </c>
      <c r="M620" s="127">
        <f t="shared" ref="M620" si="4482">ROUND($C620*M619,2)</f>
        <v>0</v>
      </c>
      <c r="N620" s="127">
        <f t="shared" ref="N620" si="4483">ROUND($C620*N619,2)</f>
        <v>0</v>
      </c>
      <c r="O620" s="127">
        <f t="shared" ref="O620" si="4484">ROUND($C620*O619,2)</f>
        <v>0</v>
      </c>
      <c r="P620" s="127">
        <f t="shared" ref="P620" si="4485">ROUND($C620*P619,2)</f>
        <v>0</v>
      </c>
      <c r="Q620" s="127">
        <f>ROUND($C620*Q619,2)</f>
        <v>0</v>
      </c>
      <c r="R620" s="127">
        <f t="shared" ref="R620" si="4486">ROUND($C620*R619,2)</f>
        <v>0</v>
      </c>
      <c r="S620" s="127">
        <f t="shared" ref="S620" si="4487">ROUND($C620*S619,2)</f>
        <v>1361.76</v>
      </c>
      <c r="T620" s="127">
        <f t="shared" ref="T620" si="4488">ROUND($C620*T619,2)</f>
        <v>1361.76</v>
      </c>
      <c r="U620" s="127">
        <f>$C620-SUM(D620:T620)</f>
        <v>0</v>
      </c>
    </row>
    <row r="621" spans="1:21" x14ac:dyDescent="0.2">
      <c r="A621" s="224" t="s">
        <v>879</v>
      </c>
      <c r="B621" s="222" t="str">
        <f>VLOOKUP($A621,'Orçamento Sintético'!$A:$H,4,0)</f>
        <v>BARRA DE APOIO RETA, EM ALUMINIO, COMPRIMENTO 70 CM,  FIXADA NA PAREDE - FORNECIMENTO E INSTALAÇÃO. AF_01/2020</v>
      </c>
      <c r="C621" s="126">
        <f>ROUND(C622/$U$1572,4)</f>
        <v>2.9999999999999997E-4</v>
      </c>
      <c r="D621" s="126"/>
      <c r="E621" s="126"/>
      <c r="F621" s="126"/>
      <c r="G621" s="126"/>
      <c r="H621" s="126"/>
      <c r="I621" s="126"/>
      <c r="J621" s="126"/>
      <c r="K621" s="126"/>
      <c r="L621" s="126"/>
      <c r="M621" s="126"/>
      <c r="N621" s="126"/>
      <c r="O621" s="126"/>
      <c r="P621" s="126"/>
      <c r="Q621" s="126"/>
      <c r="R621" s="126"/>
      <c r="S621" s="126">
        <v>0.5</v>
      </c>
      <c r="T621" s="126">
        <v>0.5</v>
      </c>
      <c r="U621" s="126">
        <f t="shared" ref="U621" si="4489">ROUND(U622/$C622,4)</f>
        <v>0</v>
      </c>
    </row>
    <row r="622" spans="1:21" s="90" customFormat="1" x14ac:dyDescent="0.2">
      <c r="A622" s="224"/>
      <c r="B622" s="223"/>
      <c r="C622" s="127">
        <f>VLOOKUP($A621,'Orçamento Sintético'!$A:$H,8,0)</f>
        <v>4314.2</v>
      </c>
      <c r="D622" s="127">
        <f>ROUND($C622*D621,2)</f>
        <v>0</v>
      </c>
      <c r="E622" s="127">
        <f>ROUND($C622*E621,2)</f>
        <v>0</v>
      </c>
      <c r="F622" s="127">
        <f>ROUND($C622*F621,2)</f>
        <v>0</v>
      </c>
      <c r="G622" s="127">
        <f t="shared" ref="G622" si="4490">ROUND($C622*G621,2)</f>
        <v>0</v>
      </c>
      <c r="H622" s="127">
        <f t="shared" ref="H622" si="4491">ROUND($C622*H621,2)</f>
        <v>0</v>
      </c>
      <c r="I622" s="127">
        <f t="shared" ref="I622" si="4492">ROUND($C622*I621,2)</f>
        <v>0</v>
      </c>
      <c r="J622" s="127">
        <f t="shared" ref="J622" si="4493">ROUND($C622*J621,2)</f>
        <v>0</v>
      </c>
      <c r="K622" s="127">
        <f t="shared" ref="K622" si="4494">ROUND($C622*K621,2)</f>
        <v>0</v>
      </c>
      <c r="L622" s="127">
        <f t="shared" ref="L622" si="4495">ROUND($C622*L621,2)</f>
        <v>0</v>
      </c>
      <c r="M622" s="127">
        <f t="shared" ref="M622" si="4496">ROUND($C622*M621,2)</f>
        <v>0</v>
      </c>
      <c r="N622" s="127">
        <f t="shared" ref="N622" si="4497">ROUND($C622*N621,2)</f>
        <v>0</v>
      </c>
      <c r="O622" s="127">
        <f t="shared" ref="O622" si="4498">ROUND($C622*O621,2)</f>
        <v>0</v>
      </c>
      <c r="P622" s="127">
        <f t="shared" ref="P622" si="4499">ROUND($C622*P621,2)</f>
        <v>0</v>
      </c>
      <c r="Q622" s="127">
        <f>ROUND($C622*Q621,2)</f>
        <v>0</v>
      </c>
      <c r="R622" s="127">
        <f t="shared" ref="R622" si="4500">ROUND($C622*R621,2)</f>
        <v>0</v>
      </c>
      <c r="S622" s="127">
        <f t="shared" ref="S622" si="4501">ROUND($C622*S621,2)</f>
        <v>2157.1</v>
      </c>
      <c r="T622" s="127">
        <f t="shared" ref="T622" si="4502">ROUND($C622*T621,2)</f>
        <v>2157.1</v>
      </c>
      <c r="U622" s="127">
        <f>$C622-SUM(D622:T622)</f>
        <v>0</v>
      </c>
    </row>
    <row r="623" spans="1:21" x14ac:dyDescent="0.2">
      <c r="A623" s="224" t="s">
        <v>882</v>
      </c>
      <c r="B623" s="222" t="str">
        <f>VLOOKUP($A623,'Orçamento Sintético'!$A:$H,4,0)</f>
        <v>Copia da ORSE (12122) - Barra de apoio tubular reta 40cm, Ø31,75mm e=2mm, em alumínio, acabamento com pintura epóxi branca, Linha Acessibilidade, fab. Leve Vida</v>
      </c>
      <c r="C623" s="126">
        <f>ROUND(C624/$U$1572,4)</f>
        <v>1E-4</v>
      </c>
      <c r="D623" s="126"/>
      <c r="E623" s="126"/>
      <c r="F623" s="126"/>
      <c r="G623" s="126"/>
      <c r="H623" s="126"/>
      <c r="I623" s="126"/>
      <c r="J623" s="126"/>
      <c r="K623" s="126"/>
      <c r="L623" s="126"/>
      <c r="M623" s="126"/>
      <c r="N623" s="126"/>
      <c r="O623" s="126"/>
      <c r="P623" s="126"/>
      <c r="Q623" s="126"/>
      <c r="R623" s="126"/>
      <c r="S623" s="126">
        <v>0.5</v>
      </c>
      <c r="T623" s="126">
        <v>0.5</v>
      </c>
      <c r="U623" s="126">
        <f t="shared" ref="U623" si="4503">ROUND(U624/$C624,4)</f>
        <v>0</v>
      </c>
    </row>
    <row r="624" spans="1:21" s="90" customFormat="1" x14ac:dyDescent="0.2">
      <c r="A624" s="224"/>
      <c r="B624" s="223"/>
      <c r="C624" s="127">
        <f>VLOOKUP($A623,'Orçamento Sintético'!$A:$H,8,0)</f>
        <v>1152.18</v>
      </c>
      <c r="D624" s="127">
        <f>ROUND($C624*D623,2)</f>
        <v>0</v>
      </c>
      <c r="E624" s="127">
        <f>ROUND($C624*E623,2)</f>
        <v>0</v>
      </c>
      <c r="F624" s="127">
        <f>ROUND($C624*F623,2)</f>
        <v>0</v>
      </c>
      <c r="G624" s="127">
        <f t="shared" ref="G624" si="4504">ROUND($C624*G623,2)</f>
        <v>0</v>
      </c>
      <c r="H624" s="127">
        <f t="shared" ref="H624" si="4505">ROUND($C624*H623,2)</f>
        <v>0</v>
      </c>
      <c r="I624" s="127">
        <f t="shared" ref="I624" si="4506">ROUND($C624*I623,2)</f>
        <v>0</v>
      </c>
      <c r="J624" s="127">
        <f t="shared" ref="J624" si="4507">ROUND($C624*J623,2)</f>
        <v>0</v>
      </c>
      <c r="K624" s="127">
        <f t="shared" ref="K624" si="4508">ROUND($C624*K623,2)</f>
        <v>0</v>
      </c>
      <c r="L624" s="127">
        <f t="shared" ref="L624" si="4509">ROUND($C624*L623,2)</f>
        <v>0</v>
      </c>
      <c r="M624" s="127">
        <f t="shared" ref="M624" si="4510">ROUND($C624*M623,2)</f>
        <v>0</v>
      </c>
      <c r="N624" s="127">
        <f t="shared" ref="N624" si="4511">ROUND($C624*N623,2)</f>
        <v>0</v>
      </c>
      <c r="O624" s="127">
        <f t="shared" ref="O624" si="4512">ROUND($C624*O623,2)</f>
        <v>0</v>
      </c>
      <c r="P624" s="127">
        <f t="shared" ref="P624" si="4513">ROUND($C624*P623,2)</f>
        <v>0</v>
      </c>
      <c r="Q624" s="127">
        <f>ROUND($C624*Q623,2)</f>
        <v>0</v>
      </c>
      <c r="R624" s="127">
        <f t="shared" ref="R624" si="4514">ROUND($C624*R623,2)</f>
        <v>0</v>
      </c>
      <c r="S624" s="127">
        <f t="shared" ref="S624" si="4515">ROUND($C624*S623,2)</f>
        <v>576.09</v>
      </c>
      <c r="T624" s="127">
        <f t="shared" ref="T624" si="4516">ROUND($C624*T623,2)</f>
        <v>576.09</v>
      </c>
      <c r="U624" s="127">
        <f>$C624-SUM(D624:T624)</f>
        <v>0</v>
      </c>
    </row>
    <row r="625" spans="1:21" x14ac:dyDescent="0.2">
      <c r="A625" s="224" t="s">
        <v>885</v>
      </c>
      <c r="B625" s="222" t="str">
        <f>VLOOKUP($A625,'Orçamento Sintético'!$A:$H,4,0)</f>
        <v>Copia - Copia da ORSE (12123) - Barra de apoio tubular curva de 30cm para lavatório, Ø31,75mm e=2mm, em alumínio, acabamento com pintura epóxi branca, Linha Acessibilidade, fab. Leve Vida ou similar equivalente</v>
      </c>
      <c r="C625" s="126">
        <f>ROUND(C626/$U$1572,4)</f>
        <v>0</v>
      </c>
      <c r="D625" s="126"/>
      <c r="E625" s="126"/>
      <c r="F625" s="126"/>
      <c r="G625" s="126"/>
      <c r="H625" s="126"/>
      <c r="I625" s="126"/>
      <c r="J625" s="126"/>
      <c r="K625" s="126"/>
      <c r="L625" s="126"/>
      <c r="M625" s="126"/>
      <c r="N625" s="126"/>
      <c r="O625" s="126"/>
      <c r="P625" s="126"/>
      <c r="Q625" s="126"/>
      <c r="R625" s="126"/>
      <c r="S625" s="126">
        <v>0.5</v>
      </c>
      <c r="T625" s="126">
        <v>0.5</v>
      </c>
      <c r="U625" s="126">
        <f t="shared" ref="U625" si="4517">ROUND(U626/$C626,4)</f>
        <v>0</v>
      </c>
    </row>
    <row r="626" spans="1:21" s="90" customFormat="1" x14ac:dyDescent="0.2">
      <c r="A626" s="224"/>
      <c r="B626" s="223"/>
      <c r="C626" s="127">
        <f>VLOOKUP($A625,'Orçamento Sintético'!$A:$H,8,0)</f>
        <v>537.17999999999995</v>
      </c>
      <c r="D626" s="127">
        <f>ROUND($C626*D625,2)</f>
        <v>0</v>
      </c>
      <c r="E626" s="127">
        <f>ROUND($C626*E625,2)</f>
        <v>0</v>
      </c>
      <c r="F626" s="127">
        <f>ROUND($C626*F625,2)</f>
        <v>0</v>
      </c>
      <c r="G626" s="127">
        <f t="shared" ref="G626" si="4518">ROUND($C626*G625,2)</f>
        <v>0</v>
      </c>
      <c r="H626" s="127">
        <f t="shared" ref="H626" si="4519">ROUND($C626*H625,2)</f>
        <v>0</v>
      </c>
      <c r="I626" s="127">
        <f t="shared" ref="I626" si="4520">ROUND($C626*I625,2)</f>
        <v>0</v>
      </c>
      <c r="J626" s="127">
        <f t="shared" ref="J626" si="4521">ROUND($C626*J625,2)</f>
        <v>0</v>
      </c>
      <c r="K626" s="127">
        <f t="shared" ref="K626" si="4522">ROUND($C626*K625,2)</f>
        <v>0</v>
      </c>
      <c r="L626" s="127">
        <f t="shared" ref="L626" si="4523">ROUND($C626*L625,2)</f>
        <v>0</v>
      </c>
      <c r="M626" s="127">
        <f t="shared" ref="M626" si="4524">ROUND($C626*M625,2)</f>
        <v>0</v>
      </c>
      <c r="N626" s="127">
        <f t="shared" ref="N626" si="4525">ROUND($C626*N625,2)</f>
        <v>0</v>
      </c>
      <c r="O626" s="127">
        <f t="shared" ref="O626" si="4526">ROUND($C626*O625,2)</f>
        <v>0</v>
      </c>
      <c r="P626" s="127">
        <f t="shared" ref="P626" si="4527">ROUND($C626*P625,2)</f>
        <v>0</v>
      </c>
      <c r="Q626" s="127">
        <f>ROUND($C626*Q625,2)</f>
        <v>0</v>
      </c>
      <c r="R626" s="127">
        <f t="shared" ref="R626" si="4528">ROUND($C626*R625,2)</f>
        <v>0</v>
      </c>
      <c r="S626" s="127">
        <f t="shared" ref="S626" si="4529">ROUND($C626*S625,2)</f>
        <v>268.58999999999997</v>
      </c>
      <c r="T626" s="127">
        <f t="shared" ref="T626" si="4530">ROUND($C626*T625,2)</f>
        <v>268.58999999999997</v>
      </c>
      <c r="U626" s="127">
        <f>$C626-SUM(D626:T626)</f>
        <v>0</v>
      </c>
    </row>
    <row r="627" spans="1:21" x14ac:dyDescent="0.2">
      <c r="A627" s="224" t="s">
        <v>888</v>
      </c>
      <c r="B627" s="222" t="str">
        <f>VLOOKUP($A627,'Orçamento Sintético'!$A:$H,4,0)</f>
        <v>BARRA DE APOIO EM "L", EM ACO INOX POLIDO 80 X 80 CM, FIXADA NA PAREDE - FORNECIMENTO E INSTALACAO. AF_01/2020</v>
      </c>
      <c r="C627" s="126">
        <f>ROUND(C628/$U$1572,4)</f>
        <v>1E-4</v>
      </c>
      <c r="D627" s="126"/>
      <c r="E627" s="126"/>
      <c r="F627" s="126"/>
      <c r="G627" s="126"/>
      <c r="H627" s="126"/>
      <c r="I627" s="126"/>
      <c r="J627" s="126"/>
      <c r="K627" s="126"/>
      <c r="L627" s="126"/>
      <c r="M627" s="126"/>
      <c r="N627" s="126"/>
      <c r="O627" s="126"/>
      <c r="P627" s="126"/>
      <c r="Q627" s="126"/>
      <c r="R627" s="126"/>
      <c r="S627" s="126">
        <v>0.5</v>
      </c>
      <c r="T627" s="126">
        <v>0.5</v>
      </c>
      <c r="U627" s="126">
        <f t="shared" ref="U627" si="4531">ROUND(U628/$C628,4)</f>
        <v>0</v>
      </c>
    </row>
    <row r="628" spans="1:21" s="90" customFormat="1" x14ac:dyDescent="0.2">
      <c r="A628" s="224"/>
      <c r="B628" s="223"/>
      <c r="C628" s="127">
        <f>VLOOKUP($A627,'Orçamento Sintético'!$A:$H,8,0)</f>
        <v>929.42</v>
      </c>
      <c r="D628" s="127">
        <f>ROUND($C628*D627,2)</f>
        <v>0</v>
      </c>
      <c r="E628" s="127">
        <f>ROUND($C628*E627,2)</f>
        <v>0</v>
      </c>
      <c r="F628" s="127">
        <f>ROUND($C628*F627,2)</f>
        <v>0</v>
      </c>
      <c r="G628" s="127">
        <f t="shared" ref="G628" si="4532">ROUND($C628*G627,2)</f>
        <v>0</v>
      </c>
      <c r="H628" s="127">
        <f t="shared" ref="H628" si="4533">ROUND($C628*H627,2)</f>
        <v>0</v>
      </c>
      <c r="I628" s="127">
        <f t="shared" ref="I628" si="4534">ROUND($C628*I627,2)</f>
        <v>0</v>
      </c>
      <c r="J628" s="127">
        <f t="shared" ref="J628" si="4535">ROUND($C628*J627,2)</f>
        <v>0</v>
      </c>
      <c r="K628" s="127">
        <f t="shared" ref="K628" si="4536">ROUND($C628*K627,2)</f>
        <v>0</v>
      </c>
      <c r="L628" s="127">
        <f t="shared" ref="L628" si="4537">ROUND($C628*L627,2)</f>
        <v>0</v>
      </c>
      <c r="M628" s="127">
        <f t="shared" ref="M628" si="4538">ROUND($C628*M627,2)</f>
        <v>0</v>
      </c>
      <c r="N628" s="127">
        <f t="shared" ref="N628" si="4539">ROUND($C628*N627,2)</f>
        <v>0</v>
      </c>
      <c r="O628" s="127">
        <f t="shared" ref="O628" si="4540">ROUND($C628*O627,2)</f>
        <v>0</v>
      </c>
      <c r="P628" s="127">
        <f t="shared" ref="P628" si="4541">ROUND($C628*P627,2)</f>
        <v>0</v>
      </c>
      <c r="Q628" s="127">
        <f>ROUND($C628*Q627,2)</f>
        <v>0</v>
      </c>
      <c r="R628" s="127">
        <f t="shared" ref="R628" si="4542">ROUND($C628*R627,2)</f>
        <v>0</v>
      </c>
      <c r="S628" s="127">
        <f t="shared" ref="S628" si="4543">ROUND($C628*S627,2)</f>
        <v>464.71</v>
      </c>
      <c r="T628" s="127">
        <f t="shared" ref="T628" si="4544">ROUND($C628*T627,2)</f>
        <v>464.71</v>
      </c>
      <c r="U628" s="127">
        <f>$C628-SUM(D628:T628)</f>
        <v>0</v>
      </c>
    </row>
    <row r="629" spans="1:21" x14ac:dyDescent="0.2">
      <c r="A629" s="224" t="s">
        <v>891</v>
      </c>
      <c r="B629" s="222" t="str">
        <f>VLOOKUP($A629,'Orçamento Sintético'!$A:$H,4,0)</f>
        <v>BANCO ARTICULADO, EM ACO INOX, PARA PCD, FIXADO NA PAREDE - FORNECIMENTO E INSTALAÇÃO. AF_01/2020</v>
      </c>
      <c r="C629" s="126">
        <f>ROUND(C630/$U$1572,4)</f>
        <v>1E-4</v>
      </c>
      <c r="D629" s="126"/>
      <c r="E629" s="126"/>
      <c r="F629" s="126"/>
      <c r="G629" s="126"/>
      <c r="H629" s="126"/>
      <c r="I629" s="126"/>
      <c r="J629" s="126"/>
      <c r="K629" s="126"/>
      <c r="L629" s="126"/>
      <c r="M629" s="126"/>
      <c r="N629" s="126"/>
      <c r="O629" s="126"/>
      <c r="P629" s="126"/>
      <c r="Q629" s="126"/>
      <c r="R629" s="126"/>
      <c r="S629" s="126">
        <v>0.5</v>
      </c>
      <c r="T629" s="126">
        <v>0.5</v>
      </c>
      <c r="U629" s="126">
        <f t="shared" ref="U629" si="4545">ROUND(U630/$C630,4)</f>
        <v>0</v>
      </c>
    </row>
    <row r="630" spans="1:21" s="90" customFormat="1" x14ac:dyDescent="0.2">
      <c r="A630" s="224"/>
      <c r="B630" s="223"/>
      <c r="C630" s="127">
        <f>VLOOKUP($A629,'Orçamento Sintético'!$A:$H,8,0)</f>
        <v>1576.02</v>
      </c>
      <c r="D630" s="127">
        <f>ROUND($C630*D629,2)</f>
        <v>0</v>
      </c>
      <c r="E630" s="127">
        <f>ROUND($C630*E629,2)</f>
        <v>0</v>
      </c>
      <c r="F630" s="127">
        <f>ROUND($C630*F629,2)</f>
        <v>0</v>
      </c>
      <c r="G630" s="127">
        <f t="shared" ref="G630" si="4546">ROUND($C630*G629,2)</f>
        <v>0</v>
      </c>
      <c r="H630" s="127">
        <f t="shared" ref="H630" si="4547">ROUND($C630*H629,2)</f>
        <v>0</v>
      </c>
      <c r="I630" s="127">
        <f t="shared" ref="I630" si="4548">ROUND($C630*I629,2)</f>
        <v>0</v>
      </c>
      <c r="J630" s="127">
        <f t="shared" ref="J630" si="4549">ROUND($C630*J629,2)</f>
        <v>0</v>
      </c>
      <c r="K630" s="127">
        <f t="shared" ref="K630" si="4550">ROUND($C630*K629,2)</f>
        <v>0</v>
      </c>
      <c r="L630" s="127">
        <f t="shared" ref="L630" si="4551">ROUND($C630*L629,2)</f>
        <v>0</v>
      </c>
      <c r="M630" s="127">
        <f t="shared" ref="M630" si="4552">ROUND($C630*M629,2)</f>
        <v>0</v>
      </c>
      <c r="N630" s="127">
        <f t="shared" ref="N630" si="4553">ROUND($C630*N629,2)</f>
        <v>0</v>
      </c>
      <c r="O630" s="127">
        <f t="shared" ref="O630" si="4554">ROUND($C630*O629,2)</f>
        <v>0</v>
      </c>
      <c r="P630" s="127">
        <f t="shared" ref="P630" si="4555">ROUND($C630*P629,2)</f>
        <v>0</v>
      </c>
      <c r="Q630" s="127">
        <f>ROUND($C630*Q629,2)</f>
        <v>0</v>
      </c>
      <c r="R630" s="127">
        <f t="shared" ref="R630" si="4556">ROUND($C630*R629,2)</f>
        <v>0</v>
      </c>
      <c r="S630" s="127">
        <f t="shared" ref="S630" si="4557">ROUND($C630*S629,2)</f>
        <v>788.01</v>
      </c>
      <c r="T630" s="127">
        <f t="shared" ref="T630" si="4558">ROUND($C630*T629,2)</f>
        <v>788.01</v>
      </c>
      <c r="U630" s="127">
        <f>$C630-SUM(D630:T630)</f>
        <v>0</v>
      </c>
    </row>
    <row r="631" spans="1:21" x14ac:dyDescent="0.2">
      <c r="A631" s="224" t="s">
        <v>894</v>
      </c>
      <c r="B631" s="222" t="str">
        <f>VLOOKUP($A631,'Orçamento Sintético'!$A:$H,4,0)</f>
        <v>CHUVEIRO ELÉTRICO COMUM CORPO PLÁSTICO, TIPO DUCHA  FORNECIMENTO E INSTALAÇÃO. AF_01/2020</v>
      </c>
      <c r="C631" s="126">
        <f>ROUND(C632/$U$1572,4)</f>
        <v>1E-4</v>
      </c>
      <c r="D631" s="126"/>
      <c r="E631" s="126"/>
      <c r="F631" s="126"/>
      <c r="G631" s="126"/>
      <c r="H631" s="126"/>
      <c r="I631" s="126"/>
      <c r="J631" s="126"/>
      <c r="K631" s="126"/>
      <c r="L631" s="126"/>
      <c r="M631" s="126"/>
      <c r="N631" s="126"/>
      <c r="O631" s="126"/>
      <c r="P631" s="126"/>
      <c r="Q631" s="126"/>
      <c r="R631" s="126"/>
      <c r="S631" s="126">
        <v>0.5</v>
      </c>
      <c r="T631" s="126">
        <v>0.5</v>
      </c>
      <c r="U631" s="126">
        <f t="shared" ref="U631" si="4559">ROUND(U632/$C632,4)</f>
        <v>0</v>
      </c>
    </row>
    <row r="632" spans="1:21" s="90" customFormat="1" x14ac:dyDescent="0.2">
      <c r="A632" s="224"/>
      <c r="B632" s="223"/>
      <c r="C632" s="127">
        <f>VLOOKUP($A631,'Orçamento Sintético'!$A:$H,8,0)</f>
        <v>761.9</v>
      </c>
      <c r="D632" s="127">
        <f>ROUND($C632*D631,2)</f>
        <v>0</v>
      </c>
      <c r="E632" s="127">
        <f>ROUND($C632*E631,2)</f>
        <v>0</v>
      </c>
      <c r="F632" s="127">
        <f>ROUND($C632*F631,2)</f>
        <v>0</v>
      </c>
      <c r="G632" s="127">
        <f t="shared" ref="G632" si="4560">ROUND($C632*G631,2)</f>
        <v>0</v>
      </c>
      <c r="H632" s="127">
        <f t="shared" ref="H632" si="4561">ROUND($C632*H631,2)</f>
        <v>0</v>
      </c>
      <c r="I632" s="127">
        <f t="shared" ref="I632" si="4562">ROUND($C632*I631,2)</f>
        <v>0</v>
      </c>
      <c r="J632" s="127">
        <f t="shared" ref="J632" si="4563">ROUND($C632*J631,2)</f>
        <v>0</v>
      </c>
      <c r="K632" s="127">
        <f t="shared" ref="K632" si="4564">ROUND($C632*K631,2)</f>
        <v>0</v>
      </c>
      <c r="L632" s="127">
        <f t="shared" ref="L632" si="4565">ROUND($C632*L631,2)</f>
        <v>0</v>
      </c>
      <c r="M632" s="127">
        <f t="shared" ref="M632" si="4566">ROUND($C632*M631,2)</f>
        <v>0</v>
      </c>
      <c r="N632" s="127">
        <f t="shared" ref="N632" si="4567">ROUND($C632*N631,2)</f>
        <v>0</v>
      </c>
      <c r="O632" s="127">
        <f t="shared" ref="O632" si="4568">ROUND($C632*O631,2)</f>
        <v>0</v>
      </c>
      <c r="P632" s="127">
        <f t="shared" ref="P632" si="4569">ROUND($C632*P631,2)</f>
        <v>0</v>
      </c>
      <c r="Q632" s="127">
        <f>ROUND($C632*Q631,2)</f>
        <v>0</v>
      </c>
      <c r="R632" s="127">
        <f t="shared" ref="R632" si="4570">ROUND($C632*R631,2)</f>
        <v>0</v>
      </c>
      <c r="S632" s="127">
        <f t="shared" ref="S632" si="4571">ROUND($C632*S631,2)</f>
        <v>380.95</v>
      </c>
      <c r="T632" s="127">
        <f t="shared" ref="T632" si="4572">ROUND($C632*T631,2)</f>
        <v>380.95</v>
      </c>
      <c r="U632" s="127">
        <f>$C632-SUM(D632:T632)</f>
        <v>0</v>
      </c>
    </row>
    <row r="633" spans="1:21" x14ac:dyDescent="0.2">
      <c r="A633" s="224" t="s">
        <v>895</v>
      </c>
      <c r="B633" s="222" t="str">
        <f>VLOOKUP($A633,'Orçamento Sintético'!$A:$H,4,0)</f>
        <v>REGISTRO DE PRESSÃO BRUTO, LATÃO, ROSCÁVEL, 3/4", COM ACABAMENTO E CANOPLA CROMADOS. FORNECIDO E INSTALADO EM RAMAL DE ÁGUA. AF_12/2014</v>
      </c>
      <c r="C633" s="126">
        <f>ROUND(C634/$U$1572,4)</f>
        <v>1E-4</v>
      </c>
      <c r="D633" s="126"/>
      <c r="E633" s="126"/>
      <c r="F633" s="126"/>
      <c r="G633" s="126"/>
      <c r="H633" s="126"/>
      <c r="I633" s="126"/>
      <c r="J633" s="126"/>
      <c r="K633" s="126"/>
      <c r="L633" s="126">
        <v>0.5</v>
      </c>
      <c r="M633" s="126">
        <v>0.5</v>
      </c>
      <c r="N633" s="126"/>
      <c r="O633" s="126"/>
      <c r="P633" s="126"/>
      <c r="Q633" s="126"/>
      <c r="R633" s="126"/>
      <c r="S633" s="126"/>
      <c r="T633" s="126"/>
      <c r="U633" s="126">
        <f t="shared" ref="U633" si="4573">ROUND(U634/$C634,4)</f>
        <v>0</v>
      </c>
    </row>
    <row r="634" spans="1:21" s="90" customFormat="1" x14ac:dyDescent="0.2">
      <c r="A634" s="224"/>
      <c r="B634" s="223"/>
      <c r="C634" s="127">
        <f>VLOOKUP($A633,'Orçamento Sintético'!$A:$H,8,0)</f>
        <v>1636.4</v>
      </c>
      <c r="D634" s="127">
        <f>ROUND($C634*D633,2)</f>
        <v>0</v>
      </c>
      <c r="E634" s="127">
        <f>ROUND($C634*E633,2)</f>
        <v>0</v>
      </c>
      <c r="F634" s="127">
        <f>ROUND($C634*F633,2)</f>
        <v>0</v>
      </c>
      <c r="G634" s="127">
        <f t="shared" ref="G634" si="4574">ROUND($C634*G633,2)</f>
        <v>0</v>
      </c>
      <c r="H634" s="127">
        <f t="shared" ref="H634" si="4575">ROUND($C634*H633,2)</f>
        <v>0</v>
      </c>
      <c r="I634" s="127">
        <f t="shared" ref="I634" si="4576">ROUND($C634*I633,2)</f>
        <v>0</v>
      </c>
      <c r="J634" s="127">
        <f t="shared" ref="J634" si="4577">ROUND($C634*J633,2)</f>
        <v>0</v>
      </c>
      <c r="K634" s="127">
        <f t="shared" ref="K634" si="4578">ROUND($C634*K633,2)</f>
        <v>0</v>
      </c>
      <c r="L634" s="127">
        <f t="shared" ref="L634" si="4579">ROUND($C634*L633,2)</f>
        <v>818.2</v>
      </c>
      <c r="M634" s="127">
        <f t="shared" ref="M634" si="4580">ROUND($C634*M633,2)</f>
        <v>818.2</v>
      </c>
      <c r="N634" s="127">
        <f t="shared" ref="N634" si="4581">ROUND($C634*N633,2)</f>
        <v>0</v>
      </c>
      <c r="O634" s="127">
        <f t="shared" ref="O634" si="4582">ROUND($C634*O633,2)</f>
        <v>0</v>
      </c>
      <c r="P634" s="127">
        <f t="shared" ref="P634" si="4583">ROUND($C634*P633,2)</f>
        <v>0</v>
      </c>
      <c r="Q634" s="127">
        <f>ROUND($C634*Q633,2)</f>
        <v>0</v>
      </c>
      <c r="R634" s="127">
        <f t="shared" ref="R634" si="4584">ROUND($C634*R633,2)</f>
        <v>0</v>
      </c>
      <c r="S634" s="127">
        <f t="shared" ref="S634" si="4585">ROUND($C634*S633,2)</f>
        <v>0</v>
      </c>
      <c r="T634" s="127">
        <f t="shared" ref="T634" si="4586">ROUND($C634*T633,2)</f>
        <v>0</v>
      </c>
      <c r="U634" s="127">
        <f>$C634-SUM(D634:T634)</f>
        <v>0</v>
      </c>
    </row>
    <row r="635" spans="1:21" x14ac:dyDescent="0.2">
      <c r="A635" s="224" t="s">
        <v>898</v>
      </c>
      <c r="B635" s="222" t="str">
        <f>VLOOKUP($A635,'Orçamento Sintético'!$A:$H,4,0)</f>
        <v>REGISTRO DE GAVETA BRUTO, LATÃO, ROSCÁVEL, 3/4", COM ACABAMENTO E CANOPLA CROMADOS. FORNECIDO E INSTALADO EM RAMAL DE ÁGUA. AF_12/2014</v>
      </c>
      <c r="C635" s="126">
        <f>ROUND(C636/$U$1572,4)</f>
        <v>4.0000000000000002E-4</v>
      </c>
      <c r="D635" s="126"/>
      <c r="E635" s="126"/>
      <c r="F635" s="126"/>
      <c r="G635" s="126"/>
      <c r="H635" s="126"/>
      <c r="I635" s="126"/>
      <c r="J635" s="126"/>
      <c r="K635" s="126"/>
      <c r="L635" s="126">
        <v>0.5</v>
      </c>
      <c r="M635" s="126">
        <v>0.5</v>
      </c>
      <c r="N635" s="126"/>
      <c r="O635" s="126"/>
      <c r="P635" s="126"/>
      <c r="Q635" s="126"/>
      <c r="R635" s="126"/>
      <c r="S635" s="126"/>
      <c r="T635" s="126"/>
      <c r="U635" s="126">
        <f t="shared" ref="U635" si="4587">ROUND(U636/$C636,4)</f>
        <v>0</v>
      </c>
    </row>
    <row r="636" spans="1:21" s="90" customFormat="1" x14ac:dyDescent="0.2">
      <c r="A636" s="224"/>
      <c r="B636" s="223"/>
      <c r="C636" s="127">
        <f>VLOOKUP($A635,'Orçamento Sintético'!$A:$H,8,0)</f>
        <v>5336.96</v>
      </c>
      <c r="D636" s="127">
        <f>ROUND($C636*D635,2)</f>
        <v>0</v>
      </c>
      <c r="E636" s="127">
        <f>ROUND($C636*E635,2)</f>
        <v>0</v>
      </c>
      <c r="F636" s="127">
        <f>ROUND($C636*F635,2)</f>
        <v>0</v>
      </c>
      <c r="G636" s="127">
        <f t="shared" ref="G636" si="4588">ROUND($C636*G635,2)</f>
        <v>0</v>
      </c>
      <c r="H636" s="127">
        <f t="shared" ref="H636" si="4589">ROUND($C636*H635,2)</f>
        <v>0</v>
      </c>
      <c r="I636" s="127">
        <f t="shared" ref="I636" si="4590">ROUND($C636*I635,2)</f>
        <v>0</v>
      </c>
      <c r="J636" s="127">
        <f t="shared" ref="J636" si="4591">ROUND($C636*J635,2)</f>
        <v>0</v>
      </c>
      <c r="K636" s="127">
        <f t="shared" ref="K636" si="4592">ROUND($C636*K635,2)</f>
        <v>0</v>
      </c>
      <c r="L636" s="127">
        <f t="shared" ref="L636" si="4593">ROUND($C636*L635,2)</f>
        <v>2668.48</v>
      </c>
      <c r="M636" s="127">
        <f t="shared" ref="M636" si="4594">ROUND($C636*M635,2)</f>
        <v>2668.48</v>
      </c>
      <c r="N636" s="127">
        <f t="shared" ref="N636" si="4595">ROUND($C636*N635,2)</f>
        <v>0</v>
      </c>
      <c r="O636" s="127">
        <f t="shared" ref="O636" si="4596">ROUND($C636*O635,2)</f>
        <v>0</v>
      </c>
      <c r="P636" s="127">
        <f t="shared" ref="P636" si="4597">ROUND($C636*P635,2)</f>
        <v>0</v>
      </c>
      <c r="Q636" s="127">
        <f>ROUND($C636*Q635,2)</f>
        <v>0</v>
      </c>
      <c r="R636" s="127">
        <f t="shared" ref="R636" si="4598">ROUND($C636*R635,2)</f>
        <v>0</v>
      </c>
      <c r="S636" s="127">
        <f t="shared" ref="S636" si="4599">ROUND($C636*S635,2)</f>
        <v>0</v>
      </c>
      <c r="T636" s="127">
        <f t="shared" ref="T636" si="4600">ROUND($C636*T635,2)</f>
        <v>0</v>
      </c>
      <c r="U636" s="127">
        <f>$C636-SUM(D636:T636)</f>
        <v>0</v>
      </c>
    </row>
    <row r="637" spans="1:21" x14ac:dyDescent="0.2">
      <c r="A637" s="224" t="s">
        <v>901</v>
      </c>
      <c r="B637" s="222" t="str">
        <f>VLOOKUP($A637,'Orçamento Sintético'!$A:$H,4,0)</f>
        <v>REGISTRO DE GAVETA BRUTO, LATÃO, ROSCÁVEL, 1, INSTALADO EM RESERVAÇÃO DE ÁGUA DE EDIFICAÇÃO QUE POSSUA RESERVATÓRIO DE FIBRA/FIBROCIMENTO  FORNECIMENTO E INSTALAÇÃO. AF_06/2016</v>
      </c>
      <c r="C637" s="126">
        <f>ROUND(C638/$U$1572,4)</f>
        <v>1E-4</v>
      </c>
      <c r="D637" s="126"/>
      <c r="E637" s="126"/>
      <c r="F637" s="126"/>
      <c r="G637" s="126"/>
      <c r="H637" s="126"/>
      <c r="I637" s="126"/>
      <c r="J637" s="126"/>
      <c r="K637" s="126"/>
      <c r="L637" s="126">
        <v>0.5</v>
      </c>
      <c r="M637" s="126">
        <v>0.5</v>
      </c>
      <c r="N637" s="126"/>
      <c r="O637" s="126"/>
      <c r="P637" s="126"/>
      <c r="Q637" s="126"/>
      <c r="R637" s="126"/>
      <c r="S637" s="126"/>
      <c r="T637" s="126"/>
      <c r="U637" s="126">
        <f t="shared" ref="U637" si="4601">ROUND(U638/$C638,4)</f>
        <v>0</v>
      </c>
    </row>
    <row r="638" spans="1:21" s="90" customFormat="1" x14ac:dyDescent="0.2">
      <c r="A638" s="224"/>
      <c r="B638" s="223"/>
      <c r="C638" s="127">
        <f>VLOOKUP($A637,'Orçamento Sintético'!$A:$H,8,0)</f>
        <v>1120.56</v>
      </c>
      <c r="D638" s="127">
        <f>ROUND($C638*D637,2)</f>
        <v>0</v>
      </c>
      <c r="E638" s="127">
        <f>ROUND($C638*E637,2)</f>
        <v>0</v>
      </c>
      <c r="F638" s="127">
        <f>ROUND($C638*F637,2)</f>
        <v>0</v>
      </c>
      <c r="G638" s="127">
        <f t="shared" ref="G638" si="4602">ROUND($C638*G637,2)</f>
        <v>0</v>
      </c>
      <c r="H638" s="127">
        <f t="shared" ref="H638" si="4603">ROUND($C638*H637,2)</f>
        <v>0</v>
      </c>
      <c r="I638" s="127">
        <f t="shared" ref="I638" si="4604">ROUND($C638*I637,2)</f>
        <v>0</v>
      </c>
      <c r="J638" s="127">
        <f t="shared" ref="J638" si="4605">ROUND($C638*J637,2)</f>
        <v>0</v>
      </c>
      <c r="K638" s="127">
        <f t="shared" ref="K638" si="4606">ROUND($C638*K637,2)</f>
        <v>0</v>
      </c>
      <c r="L638" s="127">
        <f t="shared" ref="L638" si="4607">ROUND($C638*L637,2)</f>
        <v>560.28</v>
      </c>
      <c r="M638" s="127">
        <f t="shared" ref="M638" si="4608">ROUND($C638*M637,2)</f>
        <v>560.28</v>
      </c>
      <c r="N638" s="127">
        <f t="shared" ref="N638" si="4609">ROUND($C638*N637,2)</f>
        <v>0</v>
      </c>
      <c r="O638" s="127">
        <f t="shared" ref="O638" si="4610">ROUND($C638*O637,2)</f>
        <v>0</v>
      </c>
      <c r="P638" s="127">
        <f t="shared" ref="P638" si="4611">ROUND($C638*P637,2)</f>
        <v>0</v>
      </c>
      <c r="Q638" s="127">
        <f>ROUND($C638*Q637,2)</f>
        <v>0</v>
      </c>
      <c r="R638" s="127">
        <f t="shared" ref="R638" si="4612">ROUND($C638*R637,2)</f>
        <v>0</v>
      </c>
      <c r="S638" s="127">
        <f t="shared" ref="S638" si="4613">ROUND($C638*S637,2)</f>
        <v>0</v>
      </c>
      <c r="T638" s="127">
        <f t="shared" ref="T638" si="4614">ROUND($C638*T637,2)</f>
        <v>0</v>
      </c>
      <c r="U638" s="127">
        <f>$C638-SUM(D638:T638)</f>
        <v>0</v>
      </c>
    </row>
    <row r="639" spans="1:21" x14ac:dyDescent="0.2">
      <c r="A639" s="224" t="s">
        <v>904</v>
      </c>
      <c r="B639" s="222" t="str">
        <f>VLOOKUP($A639,'Orçamento Sintético'!$A:$H,4,0)</f>
        <v>REGISTRO DE GAVETA BRUTO, LATÃO, ROSCÁVEL, 1 1/2, INSTALADO EM RESERVAÇÃO DE ÁGUA DE EDIFICAÇÃO QUE POSSUA RESERVATÓRIO DE FIBRA/FIBROCIMENTO  FORNECIMENTO E INSTALAÇÃO. AF_06/2016</v>
      </c>
      <c r="C639" s="126">
        <f>ROUND(C640/$U$1572,4)</f>
        <v>4.0000000000000002E-4</v>
      </c>
      <c r="D639" s="126"/>
      <c r="E639" s="126"/>
      <c r="F639" s="126"/>
      <c r="G639" s="126"/>
      <c r="H639" s="126"/>
      <c r="I639" s="126"/>
      <c r="J639" s="126"/>
      <c r="K639" s="126"/>
      <c r="L639" s="126">
        <v>0.5</v>
      </c>
      <c r="M639" s="126">
        <v>0.5</v>
      </c>
      <c r="N639" s="126"/>
      <c r="O639" s="126"/>
      <c r="P639" s="126"/>
      <c r="Q639" s="126"/>
      <c r="R639" s="126"/>
      <c r="S639" s="126"/>
      <c r="T639" s="126"/>
      <c r="U639" s="126">
        <f t="shared" ref="U639" si="4615">ROUND(U640/$C640,4)</f>
        <v>0</v>
      </c>
    </row>
    <row r="640" spans="1:21" s="90" customFormat="1" x14ac:dyDescent="0.2">
      <c r="A640" s="224"/>
      <c r="B640" s="223"/>
      <c r="C640" s="127">
        <f>VLOOKUP($A639,'Orçamento Sintético'!$A:$H,8,0)</f>
        <v>5439.31</v>
      </c>
      <c r="D640" s="127">
        <f>ROUND($C640*D639,2)</f>
        <v>0</v>
      </c>
      <c r="E640" s="127">
        <f>ROUND($C640*E639,2)</f>
        <v>0</v>
      </c>
      <c r="F640" s="127">
        <f>ROUND($C640*F639,2)</f>
        <v>0</v>
      </c>
      <c r="G640" s="127">
        <f t="shared" ref="G640" si="4616">ROUND($C640*G639,2)</f>
        <v>0</v>
      </c>
      <c r="H640" s="127">
        <f t="shared" ref="H640" si="4617">ROUND($C640*H639,2)</f>
        <v>0</v>
      </c>
      <c r="I640" s="127">
        <f t="shared" ref="I640" si="4618">ROUND($C640*I639,2)</f>
        <v>0</v>
      </c>
      <c r="J640" s="127">
        <f t="shared" ref="J640" si="4619">ROUND($C640*J639,2)</f>
        <v>0</v>
      </c>
      <c r="K640" s="127">
        <f t="shared" ref="K640" si="4620">ROUND($C640*K639,2)</f>
        <v>0</v>
      </c>
      <c r="L640" s="127">
        <f t="shared" ref="L640" si="4621">ROUND($C640*L639,2)</f>
        <v>2719.66</v>
      </c>
      <c r="M640" s="127">
        <f t="shared" ref="M640" si="4622">ROUND($C640*M639,2)</f>
        <v>2719.66</v>
      </c>
      <c r="N640" s="127">
        <f t="shared" ref="N640" si="4623">ROUND($C640*N639,2)</f>
        <v>0</v>
      </c>
      <c r="O640" s="127">
        <f t="shared" ref="O640" si="4624">ROUND($C640*O639,2)</f>
        <v>0</v>
      </c>
      <c r="P640" s="127">
        <f t="shared" ref="P640" si="4625">ROUND($C640*P639,2)</f>
        <v>0</v>
      </c>
      <c r="Q640" s="127">
        <f>ROUND($C640*Q639,2)</f>
        <v>0</v>
      </c>
      <c r="R640" s="127">
        <f t="shared" ref="R640" si="4626">ROUND($C640*R639,2)</f>
        <v>0</v>
      </c>
      <c r="S640" s="127">
        <f t="shared" ref="S640" si="4627">ROUND($C640*S639,2)</f>
        <v>0</v>
      </c>
      <c r="T640" s="127">
        <f t="shared" ref="T640" si="4628">ROUND($C640*T639,2)</f>
        <v>0</v>
      </c>
      <c r="U640" s="127">
        <f>$C640-SUM(D640:T640)</f>
        <v>-9.999999999308784E-3</v>
      </c>
    </row>
    <row r="641" spans="1:21" x14ac:dyDescent="0.2">
      <c r="A641" s="224" t="s">
        <v>907</v>
      </c>
      <c r="B641" s="222" t="str">
        <f>VLOOKUP($A641,'Orçamento Sintético'!$A:$H,4,0)</f>
        <v>REGISTRO DE GAVETA BRUTO, LATÃO, ROSCÁVEL, 2, INSTALADO EM RESERVAÇÃO DE ÁGUA DE EDIFICAÇÃO QUE POSSUA RESERVATÓRIO DE FIBRA/FIBROCIMENTO  FORNECIMENTO E INSTALAÇÃO. AF_06/2016</v>
      </c>
      <c r="C641" s="126">
        <f>ROUND(C642/$U$1572,4)</f>
        <v>2.0000000000000001E-4</v>
      </c>
      <c r="D641" s="126"/>
      <c r="E641" s="126"/>
      <c r="F641" s="126"/>
      <c r="G641" s="126"/>
      <c r="H641" s="126"/>
      <c r="I641" s="126"/>
      <c r="J641" s="126"/>
      <c r="K641" s="126"/>
      <c r="L641" s="126">
        <v>0.5</v>
      </c>
      <c r="M641" s="126">
        <v>0.5</v>
      </c>
      <c r="N641" s="126"/>
      <c r="O641" s="126"/>
      <c r="P641" s="126"/>
      <c r="Q641" s="126"/>
      <c r="R641" s="126"/>
      <c r="S641" s="126"/>
      <c r="T641" s="126"/>
      <c r="U641" s="126">
        <f t="shared" ref="U641" si="4629">ROUND(U642/$C642,4)</f>
        <v>0</v>
      </c>
    </row>
    <row r="642" spans="1:21" s="90" customFormat="1" x14ac:dyDescent="0.2">
      <c r="A642" s="224"/>
      <c r="B642" s="223"/>
      <c r="C642" s="127">
        <f>VLOOKUP($A641,'Orçamento Sintético'!$A:$H,8,0)</f>
        <v>2699.82</v>
      </c>
      <c r="D642" s="127">
        <f>ROUND($C642*D641,2)</f>
        <v>0</v>
      </c>
      <c r="E642" s="127">
        <f>ROUND($C642*E641,2)</f>
        <v>0</v>
      </c>
      <c r="F642" s="127">
        <f>ROUND($C642*F641,2)</f>
        <v>0</v>
      </c>
      <c r="G642" s="127">
        <f t="shared" ref="G642" si="4630">ROUND($C642*G641,2)</f>
        <v>0</v>
      </c>
      <c r="H642" s="127">
        <f t="shared" ref="H642" si="4631">ROUND($C642*H641,2)</f>
        <v>0</v>
      </c>
      <c r="I642" s="127">
        <f t="shared" ref="I642" si="4632">ROUND($C642*I641,2)</f>
        <v>0</v>
      </c>
      <c r="J642" s="127">
        <f t="shared" ref="J642" si="4633">ROUND($C642*J641,2)</f>
        <v>0</v>
      </c>
      <c r="K642" s="127">
        <f t="shared" ref="K642" si="4634">ROUND($C642*K641,2)</f>
        <v>0</v>
      </c>
      <c r="L642" s="127">
        <f t="shared" ref="L642" si="4635">ROUND($C642*L641,2)</f>
        <v>1349.91</v>
      </c>
      <c r="M642" s="127">
        <f t="shared" ref="M642" si="4636">ROUND($C642*M641,2)</f>
        <v>1349.91</v>
      </c>
      <c r="N642" s="127">
        <f t="shared" ref="N642" si="4637">ROUND($C642*N641,2)</f>
        <v>0</v>
      </c>
      <c r="O642" s="127">
        <f t="shared" ref="O642" si="4638">ROUND($C642*O641,2)</f>
        <v>0</v>
      </c>
      <c r="P642" s="127">
        <f t="shared" ref="P642" si="4639">ROUND($C642*P641,2)</f>
        <v>0</v>
      </c>
      <c r="Q642" s="127">
        <f>ROUND($C642*Q641,2)</f>
        <v>0</v>
      </c>
      <c r="R642" s="127">
        <f t="shared" ref="R642" si="4640">ROUND($C642*R641,2)</f>
        <v>0</v>
      </c>
      <c r="S642" s="127">
        <f t="shared" ref="S642" si="4641">ROUND($C642*S641,2)</f>
        <v>0</v>
      </c>
      <c r="T642" s="127">
        <f t="shared" ref="T642" si="4642">ROUND($C642*T641,2)</f>
        <v>0</v>
      </c>
      <c r="U642" s="127">
        <f>$C642-SUM(D642:T642)</f>
        <v>0</v>
      </c>
    </row>
    <row r="643" spans="1:21" x14ac:dyDescent="0.2">
      <c r="A643" s="224" t="s">
        <v>910</v>
      </c>
      <c r="B643" s="222" t="str">
        <f>VLOOKUP($A643,'Orçamento Sintético'!$A:$H,4,0)</f>
        <v>REGISTRO DE GAVETA BRUTO, LATÃO, ROSCÁVEL, 2 1/2, INSTALADO EM RESERVAÇÃO DE ÁGUA DE EDIFICAÇÃO QUE POSSUA RESERVATÓRIO DE FIBRA/FIBROCIMENTO  FORNECIMENTO E INSTALAÇÃO. AF_06/2016</v>
      </c>
      <c r="C643" s="126">
        <f>ROUND(C644/$U$1572,4)</f>
        <v>2.9999999999999997E-4</v>
      </c>
      <c r="D643" s="126"/>
      <c r="E643" s="126"/>
      <c r="F643" s="126"/>
      <c r="G643" s="126"/>
      <c r="H643" s="126"/>
      <c r="I643" s="126"/>
      <c r="J643" s="126"/>
      <c r="K643" s="126"/>
      <c r="L643" s="126">
        <v>0.5</v>
      </c>
      <c r="M643" s="126">
        <v>0.5</v>
      </c>
      <c r="N643" s="126"/>
      <c r="O643" s="126"/>
      <c r="P643" s="126"/>
      <c r="Q643" s="126"/>
      <c r="R643" s="126"/>
      <c r="S643" s="126"/>
      <c r="T643" s="126"/>
      <c r="U643" s="126">
        <f t="shared" ref="U643" si="4643">ROUND(U644/$C644,4)</f>
        <v>0</v>
      </c>
    </row>
    <row r="644" spans="1:21" s="90" customFormat="1" x14ac:dyDescent="0.2">
      <c r="A644" s="224"/>
      <c r="B644" s="223"/>
      <c r="C644" s="127">
        <f>VLOOKUP($A643,'Orçamento Sintético'!$A:$H,8,0)</f>
        <v>4123.2</v>
      </c>
      <c r="D644" s="127">
        <f>ROUND($C644*D643,2)</f>
        <v>0</v>
      </c>
      <c r="E644" s="127">
        <f>ROUND($C644*E643,2)</f>
        <v>0</v>
      </c>
      <c r="F644" s="127">
        <f>ROUND($C644*F643,2)</f>
        <v>0</v>
      </c>
      <c r="G644" s="127">
        <f t="shared" ref="G644" si="4644">ROUND($C644*G643,2)</f>
        <v>0</v>
      </c>
      <c r="H644" s="127">
        <f t="shared" ref="H644" si="4645">ROUND($C644*H643,2)</f>
        <v>0</v>
      </c>
      <c r="I644" s="127">
        <f t="shared" ref="I644" si="4646">ROUND($C644*I643,2)</f>
        <v>0</v>
      </c>
      <c r="J644" s="127">
        <f t="shared" ref="J644" si="4647">ROUND($C644*J643,2)</f>
        <v>0</v>
      </c>
      <c r="K644" s="127">
        <f t="shared" ref="K644" si="4648">ROUND($C644*K643,2)</f>
        <v>0</v>
      </c>
      <c r="L644" s="127">
        <f t="shared" ref="L644" si="4649">ROUND($C644*L643,2)</f>
        <v>2061.6</v>
      </c>
      <c r="M644" s="127">
        <f t="shared" ref="M644" si="4650">ROUND($C644*M643,2)</f>
        <v>2061.6</v>
      </c>
      <c r="N644" s="127">
        <f t="shared" ref="N644" si="4651">ROUND($C644*N643,2)</f>
        <v>0</v>
      </c>
      <c r="O644" s="127">
        <f t="shared" ref="O644" si="4652">ROUND($C644*O643,2)</f>
        <v>0</v>
      </c>
      <c r="P644" s="127">
        <f t="shared" ref="P644" si="4653">ROUND($C644*P643,2)</f>
        <v>0</v>
      </c>
      <c r="Q644" s="127">
        <f>ROUND($C644*Q643,2)</f>
        <v>0</v>
      </c>
      <c r="R644" s="127">
        <f t="shared" ref="R644" si="4654">ROUND($C644*R643,2)</f>
        <v>0</v>
      </c>
      <c r="S644" s="127">
        <f t="shared" ref="S644" si="4655">ROUND($C644*S643,2)</f>
        <v>0</v>
      </c>
      <c r="T644" s="127">
        <f t="shared" ref="T644" si="4656">ROUND($C644*T643,2)</f>
        <v>0</v>
      </c>
      <c r="U644" s="127">
        <f>$C644-SUM(D644:T644)</f>
        <v>0</v>
      </c>
    </row>
    <row r="645" spans="1:21" x14ac:dyDescent="0.2">
      <c r="A645" s="224" t="s">
        <v>913</v>
      </c>
      <c r="B645" s="222" t="str">
        <f>VLOOKUP($A645,'Orçamento Sintético'!$A:$H,4,0)</f>
        <v>TORNEIRA DE BOIA, ROSCÁVEL, 1, FORNECIDA E INSTALADA EM RESERVAÇÃO DE ÁGUA. AF_06/2016</v>
      </c>
      <c r="C645" s="126">
        <f>ROUND(C646/$U$1572,4)</f>
        <v>0</v>
      </c>
      <c r="D645" s="126"/>
      <c r="E645" s="126"/>
      <c r="F645" s="126"/>
      <c r="G645" s="126"/>
      <c r="H645" s="126"/>
      <c r="I645" s="126"/>
      <c r="J645" s="126"/>
      <c r="K645" s="126"/>
      <c r="L645" s="126">
        <v>1</v>
      </c>
      <c r="M645" s="126"/>
      <c r="N645" s="126"/>
      <c r="O645" s="126"/>
      <c r="P645" s="126"/>
      <c r="Q645" s="126"/>
      <c r="R645" s="126"/>
      <c r="S645" s="126"/>
      <c r="T645" s="126"/>
      <c r="U645" s="126">
        <f t="shared" ref="U645" si="4657">ROUND(U646/$C646,4)</f>
        <v>0</v>
      </c>
    </row>
    <row r="646" spans="1:21" s="90" customFormat="1" x14ac:dyDescent="0.2">
      <c r="A646" s="224"/>
      <c r="B646" s="223"/>
      <c r="C646" s="127">
        <f>VLOOKUP($A645,'Orçamento Sintético'!$A:$H,8,0)</f>
        <v>334.44</v>
      </c>
      <c r="D646" s="127">
        <f>ROUND($C646*D645,2)</f>
        <v>0</v>
      </c>
      <c r="E646" s="127">
        <f>ROUND($C646*E645,2)</f>
        <v>0</v>
      </c>
      <c r="F646" s="127">
        <f>ROUND($C646*F645,2)</f>
        <v>0</v>
      </c>
      <c r="G646" s="127">
        <f t="shared" ref="G646" si="4658">ROUND($C646*G645,2)</f>
        <v>0</v>
      </c>
      <c r="H646" s="127">
        <f t="shared" ref="H646" si="4659">ROUND($C646*H645,2)</f>
        <v>0</v>
      </c>
      <c r="I646" s="127">
        <f t="shared" ref="I646" si="4660">ROUND($C646*I645,2)</f>
        <v>0</v>
      </c>
      <c r="J646" s="127">
        <f t="shared" ref="J646" si="4661">ROUND($C646*J645,2)</f>
        <v>0</v>
      </c>
      <c r="K646" s="127">
        <f t="shared" ref="K646" si="4662">ROUND($C646*K645,2)</f>
        <v>0</v>
      </c>
      <c r="L646" s="127">
        <f t="shared" ref="L646" si="4663">ROUND($C646*L645,2)</f>
        <v>334.44</v>
      </c>
      <c r="M646" s="127">
        <f t="shared" ref="M646" si="4664">ROUND($C646*M645,2)</f>
        <v>0</v>
      </c>
      <c r="N646" s="127">
        <f t="shared" ref="N646" si="4665">ROUND($C646*N645,2)</f>
        <v>0</v>
      </c>
      <c r="O646" s="127">
        <f t="shared" ref="O646" si="4666">ROUND($C646*O645,2)</f>
        <v>0</v>
      </c>
      <c r="P646" s="127">
        <f t="shared" ref="P646" si="4667">ROUND($C646*P645,2)</f>
        <v>0</v>
      </c>
      <c r="Q646" s="127">
        <f>ROUND($C646*Q645,2)</f>
        <v>0</v>
      </c>
      <c r="R646" s="127">
        <f t="shared" ref="R646" si="4668">ROUND($C646*R645,2)</f>
        <v>0</v>
      </c>
      <c r="S646" s="127">
        <f t="shared" ref="S646" si="4669">ROUND($C646*S645,2)</f>
        <v>0</v>
      </c>
      <c r="T646" s="127">
        <f t="shared" ref="T646" si="4670">ROUND($C646*T645,2)</f>
        <v>0</v>
      </c>
      <c r="U646" s="127">
        <f>$C646-SUM(D646:T646)</f>
        <v>0</v>
      </c>
    </row>
    <row r="647" spans="1:21" x14ac:dyDescent="0.2">
      <c r="A647" s="225" t="s">
        <v>916</v>
      </c>
      <c r="B647" s="226" t="str">
        <f>VLOOKUP($A647,'Orçamento Sintético'!$A:$H,4,0)</f>
        <v>Equipamentos</v>
      </c>
      <c r="C647" s="130">
        <f>ROUND(C648/$U$1572,4)</f>
        <v>5.3E-3</v>
      </c>
      <c r="D647" s="131">
        <f t="shared" ref="D647" si="4671">ROUND(D648/$C648,4)</f>
        <v>0</v>
      </c>
      <c r="E647" s="131">
        <f t="shared" ref="E647" si="4672">ROUND(E648/$C648,4)</f>
        <v>0</v>
      </c>
      <c r="F647" s="131">
        <f t="shared" ref="F647" si="4673">ROUND(F648/$C648,4)</f>
        <v>0</v>
      </c>
      <c r="G647" s="131">
        <f t="shared" ref="G647" si="4674">ROUND(G648/$C648,4)</f>
        <v>0</v>
      </c>
      <c r="H647" s="131">
        <f t="shared" ref="H647" si="4675">ROUND(H648/$C648,4)</f>
        <v>0</v>
      </c>
      <c r="I647" s="131">
        <f t="shared" ref="I647" si="4676">ROUND(I648/$C648,4)</f>
        <v>0</v>
      </c>
      <c r="J647" s="131">
        <f t="shared" ref="J647" si="4677">ROUND(J648/$C648,4)</f>
        <v>0</v>
      </c>
      <c r="K647" s="131">
        <f t="shared" ref="K647" si="4678">ROUND(K648/$C648,4)</f>
        <v>0</v>
      </c>
      <c r="L647" s="131">
        <f t="shared" ref="L647" si="4679">ROUND(L648/$C648,4)</f>
        <v>0</v>
      </c>
      <c r="M647" s="131">
        <f t="shared" ref="M647" si="4680">ROUND(M648/$C648,4)</f>
        <v>0</v>
      </c>
      <c r="N647" s="131">
        <f t="shared" ref="N647" si="4681">ROUND(N648/$C648,4)</f>
        <v>0</v>
      </c>
      <c r="O647" s="131">
        <f t="shared" ref="O647" si="4682">ROUND(O648/$C648,4)</f>
        <v>0</v>
      </c>
      <c r="P647" s="131">
        <f t="shared" ref="P647" si="4683">ROUND(P648/$C648,4)</f>
        <v>0</v>
      </c>
      <c r="Q647" s="131">
        <f t="shared" ref="Q647" si="4684">ROUND(Q648/$C648,4)</f>
        <v>0.44</v>
      </c>
      <c r="R647" s="131">
        <f t="shared" ref="R647" si="4685">ROUND(R648/$C648,4)</f>
        <v>0.55549999999999999</v>
      </c>
      <c r="S647" s="131">
        <f t="shared" ref="S647" si="4686">ROUND(S648/$C648,4)</f>
        <v>0</v>
      </c>
      <c r="T647" s="131">
        <f t="shared" ref="T647" si="4687">ROUND(T648/$C648,4)</f>
        <v>1.4E-3</v>
      </c>
      <c r="U647" s="131">
        <f t="shared" ref="U647" si="4688">ROUND(U648/$C648,4)</f>
        <v>3.0999999999999999E-3</v>
      </c>
    </row>
    <row r="648" spans="1:21" s="90" customFormat="1" x14ac:dyDescent="0.2">
      <c r="A648" s="225"/>
      <c r="B648" s="226"/>
      <c r="C648" s="132">
        <f>VLOOKUP($A647,'Orçamento Sintético'!$A:$H,8,0)</f>
        <v>66734.720000000001</v>
      </c>
      <c r="D648" s="133">
        <f>D650+D652+D654+D656+D658+D660+D662+D664+D666+D668+D670+D672+D674+D676+D678+D680+D682+D684</f>
        <v>0</v>
      </c>
      <c r="E648" s="133">
        <f t="shared" ref="E648:U648" si="4689">E650+E652+E654+E656+E658+E660+E662+E664+E666+E668+E670+E672+E674+E676+E678+E680+E682+E684</f>
        <v>0</v>
      </c>
      <c r="F648" s="133">
        <f t="shared" si="4689"/>
        <v>0</v>
      </c>
      <c r="G648" s="133">
        <f t="shared" si="4689"/>
        <v>0</v>
      </c>
      <c r="H648" s="133">
        <f t="shared" si="4689"/>
        <v>0</v>
      </c>
      <c r="I648" s="133">
        <f t="shared" si="4689"/>
        <v>0</v>
      </c>
      <c r="J648" s="133">
        <f t="shared" si="4689"/>
        <v>0</v>
      </c>
      <c r="K648" s="133">
        <f t="shared" si="4689"/>
        <v>0</v>
      </c>
      <c r="L648" s="133">
        <f t="shared" si="4689"/>
        <v>0</v>
      </c>
      <c r="M648" s="133">
        <f t="shared" si="4689"/>
        <v>0</v>
      </c>
      <c r="N648" s="133">
        <f t="shared" si="4689"/>
        <v>0</v>
      </c>
      <c r="O648" s="133">
        <f t="shared" si="4689"/>
        <v>0</v>
      </c>
      <c r="P648" s="133">
        <f t="shared" si="4689"/>
        <v>0</v>
      </c>
      <c r="Q648" s="133">
        <f t="shared" si="4689"/>
        <v>29364.16</v>
      </c>
      <c r="R648" s="133">
        <f t="shared" si="4689"/>
        <v>37073.910000000003</v>
      </c>
      <c r="S648" s="133">
        <f t="shared" si="4689"/>
        <v>0</v>
      </c>
      <c r="T648" s="133">
        <f t="shared" si="4689"/>
        <v>91.49</v>
      </c>
      <c r="U648" s="133">
        <f t="shared" si="4689"/>
        <v>205.16000000000003</v>
      </c>
    </row>
    <row r="649" spans="1:21" x14ac:dyDescent="0.2">
      <c r="A649" s="224" t="s">
        <v>918</v>
      </c>
      <c r="B649" s="222" t="str">
        <f>VLOOKUP($A649,'Orçamento Sintético'!$A:$H,4,0)</f>
        <v>Copia da SINAPI (94800) - Conjunto flutuador com bóia e mangueira 2", Eco Sucção fab. Ecocasa</v>
      </c>
      <c r="C649" s="126">
        <f>ROUND(C650/$U$1572,4)</f>
        <v>0</v>
      </c>
      <c r="D649" s="126"/>
      <c r="E649" s="126"/>
      <c r="F649" s="126"/>
      <c r="G649" s="126"/>
      <c r="H649" s="126"/>
      <c r="I649" s="126"/>
      <c r="J649" s="126"/>
      <c r="K649" s="126"/>
      <c r="L649" s="126"/>
      <c r="M649" s="126"/>
      <c r="N649" s="126"/>
      <c r="O649" s="126"/>
      <c r="P649" s="126"/>
      <c r="Q649" s="126"/>
      <c r="R649" s="126">
        <v>1</v>
      </c>
      <c r="S649" s="126"/>
      <c r="T649" s="126"/>
      <c r="U649" s="126">
        <f t="shared" ref="U649" si="4690">ROUND(U650/$C650,4)</f>
        <v>0</v>
      </c>
    </row>
    <row r="650" spans="1:21" s="90" customFormat="1" x14ac:dyDescent="0.2">
      <c r="A650" s="224"/>
      <c r="B650" s="223"/>
      <c r="C650" s="127">
        <f>VLOOKUP($A649,'Orçamento Sintético'!$A:$H,8,0)</f>
        <v>554.95000000000005</v>
      </c>
      <c r="D650" s="127">
        <f>ROUND($C650*D649,2)</f>
        <v>0</v>
      </c>
      <c r="E650" s="127">
        <f>ROUND($C650*E649,2)</f>
        <v>0</v>
      </c>
      <c r="F650" s="127">
        <f>ROUND($C650*F649,2)</f>
        <v>0</v>
      </c>
      <c r="G650" s="127">
        <f t="shared" ref="G650" si="4691">ROUND($C650*G649,2)</f>
        <v>0</v>
      </c>
      <c r="H650" s="127">
        <f t="shared" ref="H650" si="4692">ROUND($C650*H649,2)</f>
        <v>0</v>
      </c>
      <c r="I650" s="127">
        <f t="shared" ref="I650" si="4693">ROUND($C650*I649,2)</f>
        <v>0</v>
      </c>
      <c r="J650" s="127">
        <f t="shared" ref="J650" si="4694">ROUND($C650*J649,2)</f>
        <v>0</v>
      </c>
      <c r="K650" s="127">
        <f t="shared" ref="K650" si="4695">ROUND($C650*K649,2)</f>
        <v>0</v>
      </c>
      <c r="L650" s="127">
        <f t="shared" ref="L650" si="4696">ROUND($C650*L649,2)</f>
        <v>0</v>
      </c>
      <c r="M650" s="127">
        <f t="shared" ref="M650" si="4697">ROUND($C650*M649,2)</f>
        <v>0</v>
      </c>
      <c r="N650" s="127">
        <f t="shared" ref="N650" si="4698">ROUND($C650*N649,2)</f>
        <v>0</v>
      </c>
      <c r="O650" s="127">
        <f t="shared" ref="O650" si="4699">ROUND($C650*O649,2)</f>
        <v>0</v>
      </c>
      <c r="P650" s="127">
        <f t="shared" ref="P650" si="4700">ROUND($C650*P649,2)</f>
        <v>0</v>
      </c>
      <c r="Q650" s="127">
        <f>ROUND($C650*Q649,2)</f>
        <v>0</v>
      </c>
      <c r="R650" s="127">
        <f t="shared" ref="R650" si="4701">ROUND($C650*R649,2)</f>
        <v>554.95000000000005</v>
      </c>
      <c r="S650" s="127">
        <f t="shared" ref="S650" si="4702">ROUND($C650*S649,2)</f>
        <v>0</v>
      </c>
      <c r="T650" s="127">
        <f t="shared" ref="T650" si="4703">ROUND($C650*T649,2)</f>
        <v>0</v>
      </c>
      <c r="U650" s="127">
        <f>$C650-SUM(D650:T650)</f>
        <v>0</v>
      </c>
    </row>
    <row r="651" spans="1:21" x14ac:dyDescent="0.2">
      <c r="A651" s="224" t="s">
        <v>921</v>
      </c>
      <c r="B651" s="222" t="str">
        <f>VLOOKUP($A651,'Orçamento Sintético'!$A:$H,4,0)</f>
        <v>Cópia da Sinapi (102122) - Conjunto moto-bomba trifásico 220/380V, 1cv, ref. CAM W16 Dancor</v>
      </c>
      <c r="C651" s="126">
        <f>ROUND(C652/$U$1572,4)</f>
        <v>2.0000000000000001E-4</v>
      </c>
      <c r="D651" s="126"/>
      <c r="E651" s="126"/>
      <c r="F651" s="126"/>
      <c r="G651" s="126"/>
      <c r="H651" s="126"/>
      <c r="I651" s="126"/>
      <c r="J651" s="126"/>
      <c r="K651" s="126"/>
      <c r="L651" s="126"/>
      <c r="M651" s="126"/>
      <c r="N651" s="126"/>
      <c r="O651" s="126"/>
      <c r="P651" s="126"/>
      <c r="Q651" s="126"/>
      <c r="R651" s="126">
        <v>1</v>
      </c>
      <c r="S651" s="126"/>
      <c r="T651" s="126"/>
      <c r="U651" s="126">
        <f t="shared" ref="U651" si="4704">ROUND(U652/$C652,4)</f>
        <v>0</v>
      </c>
    </row>
    <row r="652" spans="1:21" s="90" customFormat="1" x14ac:dyDescent="0.2">
      <c r="A652" s="224"/>
      <c r="B652" s="223"/>
      <c r="C652" s="127">
        <f>VLOOKUP($A651,'Orçamento Sintético'!$A:$H,8,0)</f>
        <v>2668.32</v>
      </c>
      <c r="D652" s="127">
        <f>ROUND($C652*D651,2)</f>
        <v>0</v>
      </c>
      <c r="E652" s="127">
        <f>ROUND($C652*E651,2)</f>
        <v>0</v>
      </c>
      <c r="F652" s="127">
        <f>ROUND($C652*F651,2)</f>
        <v>0</v>
      </c>
      <c r="G652" s="127">
        <f t="shared" ref="G652" si="4705">ROUND($C652*G651,2)</f>
        <v>0</v>
      </c>
      <c r="H652" s="127">
        <f t="shared" ref="H652" si="4706">ROUND($C652*H651,2)</f>
        <v>0</v>
      </c>
      <c r="I652" s="127">
        <f t="shared" ref="I652" si="4707">ROUND($C652*I651,2)</f>
        <v>0</v>
      </c>
      <c r="J652" s="127">
        <f t="shared" ref="J652" si="4708">ROUND($C652*J651,2)</f>
        <v>0</v>
      </c>
      <c r="K652" s="127">
        <f t="shared" ref="K652" si="4709">ROUND($C652*K651,2)</f>
        <v>0</v>
      </c>
      <c r="L652" s="127">
        <f t="shared" ref="L652" si="4710">ROUND($C652*L651,2)</f>
        <v>0</v>
      </c>
      <c r="M652" s="127">
        <f t="shared" ref="M652" si="4711">ROUND($C652*M651,2)</f>
        <v>0</v>
      </c>
      <c r="N652" s="127">
        <f t="shared" ref="N652" si="4712">ROUND($C652*N651,2)</f>
        <v>0</v>
      </c>
      <c r="O652" s="127">
        <f t="shared" ref="O652" si="4713">ROUND($C652*O651,2)</f>
        <v>0</v>
      </c>
      <c r="P652" s="127">
        <f t="shared" ref="P652" si="4714">ROUND($C652*P651,2)</f>
        <v>0</v>
      </c>
      <c r="Q652" s="127">
        <f>ROUND($C652*Q651,2)</f>
        <v>0</v>
      </c>
      <c r="R652" s="127">
        <f t="shared" ref="R652" si="4715">ROUND($C652*R651,2)</f>
        <v>2668.32</v>
      </c>
      <c r="S652" s="127">
        <f t="shared" ref="S652" si="4716">ROUND($C652*S651,2)</f>
        <v>0</v>
      </c>
      <c r="T652" s="127">
        <f t="shared" ref="T652" si="4717">ROUND($C652*T651,2)</f>
        <v>0</v>
      </c>
      <c r="U652" s="127">
        <f>$C652-SUM(D652:T652)</f>
        <v>0</v>
      </c>
    </row>
    <row r="653" spans="1:21" x14ac:dyDescent="0.2">
      <c r="A653" s="224" t="s">
        <v>924</v>
      </c>
      <c r="B653" s="222" t="str">
        <f>VLOOKUP($A653,'Orçamento Sintético'!$A:$H,4,0)</f>
        <v>Cópia da Sinapi (102118) - Conjunto moto-bomba trifásico 220/380V, 3cv, ref. CAM W16 Dancor ou similar equivalente</v>
      </c>
      <c r="C653" s="126">
        <f>ROUND(C654/$U$1572,4)</f>
        <v>5.9999999999999995E-4</v>
      </c>
      <c r="D653" s="126"/>
      <c r="E653" s="126"/>
      <c r="F653" s="126"/>
      <c r="G653" s="126"/>
      <c r="H653" s="126"/>
      <c r="I653" s="126"/>
      <c r="J653" s="126"/>
      <c r="K653" s="126"/>
      <c r="L653" s="126"/>
      <c r="M653" s="126"/>
      <c r="N653" s="126"/>
      <c r="O653" s="126"/>
      <c r="P653" s="126"/>
      <c r="Q653" s="126"/>
      <c r="R653" s="126">
        <v>1</v>
      </c>
      <c r="S653" s="126"/>
      <c r="T653" s="126"/>
      <c r="U653" s="126">
        <f t="shared" ref="U653" si="4718">ROUND(U654/$C654,4)</f>
        <v>0</v>
      </c>
    </row>
    <row r="654" spans="1:21" s="90" customFormat="1" x14ac:dyDescent="0.2">
      <c r="A654" s="224"/>
      <c r="B654" s="223"/>
      <c r="C654" s="127">
        <f>VLOOKUP($A653,'Orçamento Sintético'!$A:$H,8,0)</f>
        <v>7366.92</v>
      </c>
      <c r="D654" s="127">
        <f>ROUND($C654*D653,2)</f>
        <v>0</v>
      </c>
      <c r="E654" s="127">
        <f>ROUND($C654*E653,2)</f>
        <v>0</v>
      </c>
      <c r="F654" s="127">
        <f>ROUND($C654*F653,2)</f>
        <v>0</v>
      </c>
      <c r="G654" s="127">
        <f t="shared" ref="G654" si="4719">ROUND($C654*G653,2)</f>
        <v>0</v>
      </c>
      <c r="H654" s="127">
        <f t="shared" ref="H654" si="4720">ROUND($C654*H653,2)</f>
        <v>0</v>
      </c>
      <c r="I654" s="127">
        <f t="shared" ref="I654" si="4721">ROUND($C654*I653,2)</f>
        <v>0</v>
      </c>
      <c r="J654" s="127">
        <f t="shared" ref="J654" si="4722">ROUND($C654*J653,2)</f>
        <v>0</v>
      </c>
      <c r="K654" s="127">
        <f t="shared" ref="K654" si="4723">ROUND($C654*K653,2)</f>
        <v>0</v>
      </c>
      <c r="L654" s="127">
        <f t="shared" ref="L654" si="4724">ROUND($C654*L653,2)</f>
        <v>0</v>
      </c>
      <c r="M654" s="127">
        <f t="shared" ref="M654" si="4725">ROUND($C654*M653,2)</f>
        <v>0</v>
      </c>
      <c r="N654" s="127">
        <f t="shared" ref="N654" si="4726">ROUND($C654*N653,2)</f>
        <v>0</v>
      </c>
      <c r="O654" s="127">
        <f t="shared" ref="O654" si="4727">ROUND($C654*O653,2)</f>
        <v>0</v>
      </c>
      <c r="P654" s="127">
        <f t="shared" ref="P654" si="4728">ROUND($C654*P653,2)</f>
        <v>0</v>
      </c>
      <c r="Q654" s="127">
        <f>ROUND($C654*Q653,2)</f>
        <v>0</v>
      </c>
      <c r="R654" s="127">
        <f t="shared" ref="R654" si="4729">ROUND($C654*R653,2)</f>
        <v>7366.92</v>
      </c>
      <c r="S654" s="127">
        <f t="shared" ref="S654" si="4730">ROUND($C654*S653,2)</f>
        <v>0</v>
      </c>
      <c r="T654" s="127">
        <f t="shared" ref="T654" si="4731">ROUND($C654*T653,2)</f>
        <v>0</v>
      </c>
      <c r="U654" s="127">
        <f>$C654-SUM(D654:T654)</f>
        <v>0</v>
      </c>
    </row>
    <row r="655" spans="1:21" x14ac:dyDescent="0.2">
      <c r="A655" s="224" t="s">
        <v>927</v>
      </c>
      <c r="B655" s="222" t="str">
        <f>VLOOKUP($A655,'Orçamento Sintético'!$A:$H,4,0)</f>
        <v>Cópia da Sinapi (95675) - Hidrômetro ultrassônico DN 25mm, com conectores RF 28x1" ref HYdros, Diehl Metering</v>
      </c>
      <c r="C655" s="126">
        <f>ROUND(C656/$U$1572,4)</f>
        <v>2.0000000000000001E-4</v>
      </c>
      <c r="D655" s="126"/>
      <c r="E655" s="126"/>
      <c r="F655" s="126"/>
      <c r="G655" s="126"/>
      <c r="H655" s="126"/>
      <c r="I655" s="126"/>
      <c r="J655" s="126"/>
      <c r="K655" s="126"/>
      <c r="L655" s="126"/>
      <c r="M655" s="126"/>
      <c r="N655" s="126"/>
      <c r="O655" s="126"/>
      <c r="P655" s="126"/>
      <c r="Q655" s="126">
        <v>0.5</v>
      </c>
      <c r="R655" s="126">
        <v>0.5</v>
      </c>
      <c r="S655" s="126"/>
      <c r="T655" s="126"/>
      <c r="U655" s="126">
        <f t="shared" ref="U655" si="4732">ROUND(U656/$C656,4)</f>
        <v>0</v>
      </c>
    </row>
    <row r="656" spans="1:21" s="90" customFormat="1" x14ac:dyDescent="0.2">
      <c r="A656" s="224"/>
      <c r="B656" s="223"/>
      <c r="C656" s="127">
        <f>VLOOKUP($A655,'Orçamento Sintético'!$A:$H,8,0)</f>
        <v>2310.69</v>
      </c>
      <c r="D656" s="127">
        <f>ROUND($C656*D655,2)</f>
        <v>0</v>
      </c>
      <c r="E656" s="127">
        <f>ROUND($C656*E655,2)</f>
        <v>0</v>
      </c>
      <c r="F656" s="127">
        <f>ROUND($C656*F655,2)</f>
        <v>0</v>
      </c>
      <c r="G656" s="127">
        <f t="shared" ref="G656" si="4733">ROUND($C656*G655,2)</f>
        <v>0</v>
      </c>
      <c r="H656" s="127">
        <f t="shared" ref="H656" si="4734">ROUND($C656*H655,2)</f>
        <v>0</v>
      </c>
      <c r="I656" s="127">
        <f t="shared" ref="I656" si="4735">ROUND($C656*I655,2)</f>
        <v>0</v>
      </c>
      <c r="J656" s="127">
        <f t="shared" ref="J656" si="4736">ROUND($C656*J655,2)</f>
        <v>0</v>
      </c>
      <c r="K656" s="127">
        <f t="shared" ref="K656" si="4737">ROUND($C656*K655,2)</f>
        <v>0</v>
      </c>
      <c r="L656" s="127">
        <f t="shared" ref="L656" si="4738">ROUND($C656*L655,2)</f>
        <v>0</v>
      </c>
      <c r="M656" s="127">
        <f t="shared" ref="M656" si="4739">ROUND($C656*M655,2)</f>
        <v>0</v>
      </c>
      <c r="N656" s="127">
        <f t="shared" ref="N656" si="4740">ROUND($C656*N655,2)</f>
        <v>0</v>
      </c>
      <c r="O656" s="127">
        <f t="shared" ref="O656" si="4741">ROUND($C656*O655,2)</f>
        <v>0</v>
      </c>
      <c r="P656" s="127">
        <f t="shared" ref="P656" si="4742">ROUND($C656*P655,2)</f>
        <v>0</v>
      </c>
      <c r="Q656" s="127">
        <f>ROUND($C656*Q655,2)</f>
        <v>1155.3499999999999</v>
      </c>
      <c r="R656" s="127">
        <f t="shared" ref="R656" si="4743">ROUND($C656*R655,2)</f>
        <v>1155.3499999999999</v>
      </c>
      <c r="S656" s="127">
        <f t="shared" ref="S656" si="4744">ROUND($C656*S655,2)</f>
        <v>0</v>
      </c>
      <c r="T656" s="127">
        <f t="shared" ref="T656" si="4745">ROUND($C656*T655,2)</f>
        <v>0</v>
      </c>
      <c r="U656" s="127">
        <f>$C656-SUM(D656:T656)</f>
        <v>-9.9999999997635314E-3</v>
      </c>
    </row>
    <row r="657" spans="1:21" x14ac:dyDescent="0.2">
      <c r="A657" s="224" t="s">
        <v>930</v>
      </c>
      <c r="B657" s="222" t="str">
        <f>VLOOKUP($A657,'Orçamento Sintético'!$A:$H,4,0)</f>
        <v>Conjunto de conexões para moto-bomba trifásico 220/380V, 1cv - BOMBA DE TRANSFERÊNCIA (BT)</v>
      </c>
      <c r="C657" s="126">
        <f>ROUND(C658/$U$1572,4)</f>
        <v>4.0000000000000002E-4</v>
      </c>
      <c r="D657" s="126"/>
      <c r="E657" s="126"/>
      <c r="F657" s="126"/>
      <c r="G657" s="126"/>
      <c r="H657" s="126"/>
      <c r="I657" s="126"/>
      <c r="J657" s="126"/>
      <c r="K657" s="126"/>
      <c r="L657" s="126"/>
      <c r="M657" s="126"/>
      <c r="N657" s="126"/>
      <c r="O657" s="126"/>
      <c r="P657" s="126"/>
      <c r="Q657" s="126"/>
      <c r="R657" s="126">
        <v>1</v>
      </c>
      <c r="S657" s="126"/>
      <c r="T657" s="126"/>
      <c r="U657" s="126">
        <f t="shared" ref="U657" si="4746">ROUND(U658/$C658,4)</f>
        <v>0</v>
      </c>
    </row>
    <row r="658" spans="1:21" s="90" customFormat="1" x14ac:dyDescent="0.2">
      <c r="A658" s="224"/>
      <c r="B658" s="223"/>
      <c r="C658" s="127">
        <f>VLOOKUP($A657,'Orçamento Sintético'!$A:$H,8,0)</f>
        <v>5213.12</v>
      </c>
      <c r="D658" s="127">
        <f>ROUND($C658*D657,2)</f>
        <v>0</v>
      </c>
      <c r="E658" s="127">
        <f>ROUND($C658*E657,2)</f>
        <v>0</v>
      </c>
      <c r="F658" s="127">
        <f>ROUND($C658*F657,2)</f>
        <v>0</v>
      </c>
      <c r="G658" s="127">
        <f t="shared" ref="G658" si="4747">ROUND($C658*G657,2)</f>
        <v>0</v>
      </c>
      <c r="H658" s="127">
        <f t="shared" ref="H658" si="4748">ROUND($C658*H657,2)</f>
        <v>0</v>
      </c>
      <c r="I658" s="127">
        <f t="shared" ref="I658" si="4749">ROUND($C658*I657,2)</f>
        <v>0</v>
      </c>
      <c r="J658" s="127">
        <f t="shared" ref="J658" si="4750">ROUND($C658*J657,2)</f>
        <v>0</v>
      </c>
      <c r="K658" s="127">
        <f t="shared" ref="K658" si="4751">ROUND($C658*K657,2)</f>
        <v>0</v>
      </c>
      <c r="L658" s="127">
        <f t="shared" ref="L658" si="4752">ROUND($C658*L657,2)</f>
        <v>0</v>
      </c>
      <c r="M658" s="127">
        <f t="shared" ref="M658" si="4753">ROUND($C658*M657,2)</f>
        <v>0</v>
      </c>
      <c r="N658" s="127">
        <f t="shared" ref="N658" si="4754">ROUND($C658*N657,2)</f>
        <v>0</v>
      </c>
      <c r="O658" s="127">
        <f t="shared" ref="O658" si="4755">ROUND($C658*O657,2)</f>
        <v>0</v>
      </c>
      <c r="P658" s="127">
        <f t="shared" ref="P658" si="4756">ROUND($C658*P657,2)</f>
        <v>0</v>
      </c>
      <c r="Q658" s="127">
        <f>ROUND($C658*Q657,2)</f>
        <v>0</v>
      </c>
      <c r="R658" s="127">
        <f t="shared" ref="R658" si="4757">ROUND($C658*R657,2)</f>
        <v>5213.12</v>
      </c>
      <c r="S658" s="127">
        <f t="shared" ref="S658" si="4758">ROUND($C658*S657,2)</f>
        <v>0</v>
      </c>
      <c r="T658" s="127">
        <f t="shared" ref="T658" si="4759">ROUND($C658*T657,2)</f>
        <v>0</v>
      </c>
      <c r="U658" s="127">
        <f>$C658-SUM(D658:T658)</f>
        <v>0</v>
      </c>
    </row>
    <row r="659" spans="1:21" x14ac:dyDescent="0.2">
      <c r="A659" s="224" t="s">
        <v>933</v>
      </c>
      <c r="B659" s="222" t="str">
        <f>VLOOKUP($A659,'Orçamento Sintético'!$A:$H,4,0)</f>
        <v>Conjunto de conexões para  moto-bomba trifásico 220/380V, 3cv - BOMBA RECALQUE ÁGUA FRIA (BAF)</v>
      </c>
      <c r="C659" s="126">
        <f>ROUND(C660/$U$1572,4)</f>
        <v>4.0000000000000002E-4</v>
      </c>
      <c r="D659" s="126"/>
      <c r="E659" s="126"/>
      <c r="F659" s="126"/>
      <c r="G659" s="126"/>
      <c r="H659" s="126"/>
      <c r="I659" s="126"/>
      <c r="J659" s="126"/>
      <c r="K659" s="126"/>
      <c r="L659" s="126"/>
      <c r="M659" s="126"/>
      <c r="N659" s="126"/>
      <c r="O659" s="126"/>
      <c r="P659" s="126"/>
      <c r="Q659" s="126">
        <v>1</v>
      </c>
      <c r="R659" s="126"/>
      <c r="S659" s="126"/>
      <c r="T659" s="126"/>
      <c r="U659" s="126">
        <f t="shared" ref="U659" si="4760">ROUND(U660/$C660,4)</f>
        <v>0</v>
      </c>
    </row>
    <row r="660" spans="1:21" s="90" customFormat="1" x14ac:dyDescent="0.2">
      <c r="A660" s="224"/>
      <c r="B660" s="223"/>
      <c r="C660" s="127">
        <f>VLOOKUP($A659,'Orçamento Sintético'!$A:$H,8,0)</f>
        <v>4405.54</v>
      </c>
      <c r="D660" s="127">
        <f>ROUND($C660*D659,2)</f>
        <v>0</v>
      </c>
      <c r="E660" s="127">
        <f>ROUND($C660*E659,2)</f>
        <v>0</v>
      </c>
      <c r="F660" s="127">
        <f>ROUND($C660*F659,2)</f>
        <v>0</v>
      </c>
      <c r="G660" s="127">
        <f t="shared" ref="G660" si="4761">ROUND($C660*G659,2)</f>
        <v>0</v>
      </c>
      <c r="H660" s="127">
        <f t="shared" ref="H660" si="4762">ROUND($C660*H659,2)</f>
        <v>0</v>
      </c>
      <c r="I660" s="127">
        <f t="shared" ref="I660" si="4763">ROUND($C660*I659,2)</f>
        <v>0</v>
      </c>
      <c r="J660" s="127">
        <f t="shared" ref="J660" si="4764">ROUND($C660*J659,2)</f>
        <v>0</v>
      </c>
      <c r="K660" s="127">
        <f t="shared" ref="K660" si="4765">ROUND($C660*K659,2)</f>
        <v>0</v>
      </c>
      <c r="L660" s="127">
        <f t="shared" ref="L660" si="4766">ROUND($C660*L659,2)</f>
        <v>0</v>
      </c>
      <c r="M660" s="127">
        <f t="shared" ref="M660" si="4767">ROUND($C660*M659,2)</f>
        <v>0</v>
      </c>
      <c r="N660" s="127">
        <f t="shared" ref="N660" si="4768">ROUND($C660*N659,2)</f>
        <v>0</v>
      </c>
      <c r="O660" s="127">
        <f t="shared" ref="O660" si="4769">ROUND($C660*O659,2)</f>
        <v>0</v>
      </c>
      <c r="P660" s="127">
        <f t="shared" ref="P660" si="4770">ROUND($C660*P659,2)</f>
        <v>0</v>
      </c>
      <c r="Q660" s="127">
        <f>ROUND($C660*Q659,2)</f>
        <v>4405.54</v>
      </c>
      <c r="R660" s="127">
        <f t="shared" ref="R660" si="4771">ROUND($C660*R659,2)</f>
        <v>0</v>
      </c>
      <c r="S660" s="127">
        <f t="shared" ref="S660" si="4772">ROUND($C660*S659,2)</f>
        <v>0</v>
      </c>
      <c r="T660" s="127">
        <f t="shared" ref="T660" si="4773">ROUND($C660*T659,2)</f>
        <v>0</v>
      </c>
      <c r="U660" s="127">
        <f>$C660-SUM(D660:T660)</f>
        <v>0</v>
      </c>
    </row>
    <row r="661" spans="1:21" x14ac:dyDescent="0.2">
      <c r="A661" s="224" t="s">
        <v>936</v>
      </c>
      <c r="B661" s="222" t="str">
        <f>VLOOKUP($A661,'Orçamento Sintético'!$A:$H,4,0)</f>
        <v>Conjunto de conexões para  moto-bomba trifásico 220/380V, 3cv - BOMBA APROVEITAMENTO PLUVIAL (BAP)</v>
      </c>
      <c r="C661" s="126">
        <f>ROUND(C662/$U$1572,4)</f>
        <v>4.0000000000000002E-4</v>
      </c>
      <c r="D661" s="126"/>
      <c r="E661" s="126"/>
      <c r="F661" s="126"/>
      <c r="G661" s="126"/>
      <c r="H661" s="126"/>
      <c r="I661" s="126"/>
      <c r="J661" s="126"/>
      <c r="K661" s="126"/>
      <c r="L661" s="126"/>
      <c r="M661" s="126"/>
      <c r="N661" s="126"/>
      <c r="O661" s="126"/>
      <c r="P661" s="126"/>
      <c r="Q661" s="126">
        <v>1</v>
      </c>
      <c r="R661" s="126"/>
      <c r="S661" s="126"/>
      <c r="T661" s="126"/>
      <c r="U661" s="126">
        <f t="shared" ref="U661" si="4774">ROUND(U662/$C662,4)</f>
        <v>0</v>
      </c>
    </row>
    <row r="662" spans="1:21" s="90" customFormat="1" x14ac:dyDescent="0.2">
      <c r="A662" s="224"/>
      <c r="B662" s="223"/>
      <c r="C662" s="127">
        <f>VLOOKUP($A661,'Orçamento Sintético'!$A:$H,8,0)</f>
        <v>4436.5600000000004</v>
      </c>
      <c r="D662" s="127">
        <f>ROUND($C662*D661,2)</f>
        <v>0</v>
      </c>
      <c r="E662" s="127">
        <f>ROUND($C662*E661,2)</f>
        <v>0</v>
      </c>
      <c r="F662" s="127">
        <f>ROUND($C662*F661,2)</f>
        <v>0</v>
      </c>
      <c r="G662" s="127">
        <f t="shared" ref="G662" si="4775">ROUND($C662*G661,2)</f>
        <v>0</v>
      </c>
      <c r="H662" s="127">
        <f t="shared" ref="H662" si="4776">ROUND($C662*H661,2)</f>
        <v>0</v>
      </c>
      <c r="I662" s="127">
        <f t="shared" ref="I662" si="4777">ROUND($C662*I661,2)</f>
        <v>0</v>
      </c>
      <c r="J662" s="127">
        <f t="shared" ref="J662" si="4778">ROUND($C662*J661,2)</f>
        <v>0</v>
      </c>
      <c r="K662" s="127">
        <f t="shared" ref="K662" si="4779">ROUND($C662*K661,2)</f>
        <v>0</v>
      </c>
      <c r="L662" s="127">
        <f t="shared" ref="L662" si="4780">ROUND($C662*L661,2)</f>
        <v>0</v>
      </c>
      <c r="M662" s="127">
        <f t="shared" ref="M662" si="4781">ROUND($C662*M661,2)</f>
        <v>0</v>
      </c>
      <c r="N662" s="127">
        <f t="shared" ref="N662" si="4782">ROUND($C662*N661,2)</f>
        <v>0</v>
      </c>
      <c r="O662" s="127">
        <f t="shared" ref="O662" si="4783">ROUND($C662*O661,2)</f>
        <v>0</v>
      </c>
      <c r="P662" s="127">
        <f t="shared" ref="P662" si="4784">ROUND($C662*P661,2)</f>
        <v>0</v>
      </c>
      <c r="Q662" s="127">
        <f>ROUND($C662*Q661,2)</f>
        <v>4436.5600000000004</v>
      </c>
      <c r="R662" s="127">
        <f t="shared" ref="R662" si="4785">ROUND($C662*R661,2)</f>
        <v>0</v>
      </c>
      <c r="S662" s="127">
        <f t="shared" ref="S662" si="4786">ROUND($C662*S661,2)</f>
        <v>0</v>
      </c>
      <c r="T662" s="127">
        <f t="shared" ref="T662" si="4787">ROUND($C662*T661,2)</f>
        <v>0</v>
      </c>
      <c r="U662" s="127">
        <f>$C662-SUM(D662:T662)</f>
        <v>0</v>
      </c>
    </row>
    <row r="663" spans="1:21" x14ac:dyDescent="0.2">
      <c r="A663" s="224" t="s">
        <v>939</v>
      </c>
      <c r="B663" s="222" t="str">
        <f>VLOOKUP($A663,'Orçamento Sintético'!$A:$H,4,0)</f>
        <v>Hidrômetro Woltmann flangeado modelo: H5000, classe C híbrido, diâmetro DN40 Honeywell Elster</v>
      </c>
      <c r="C663" s="126">
        <f>ROUND(C664/$U$1572,4)</f>
        <v>6.9999999999999999E-4</v>
      </c>
      <c r="D663" s="126"/>
      <c r="E663" s="126"/>
      <c r="F663" s="126"/>
      <c r="G663" s="126"/>
      <c r="H663" s="126"/>
      <c r="I663" s="126"/>
      <c r="J663" s="126"/>
      <c r="K663" s="126"/>
      <c r="L663" s="126"/>
      <c r="M663" s="126"/>
      <c r="N663" s="126"/>
      <c r="O663" s="126"/>
      <c r="P663" s="126"/>
      <c r="Q663" s="126">
        <v>0.5</v>
      </c>
      <c r="R663" s="126">
        <v>0.5</v>
      </c>
      <c r="S663" s="126"/>
      <c r="T663" s="126"/>
      <c r="U663" s="126">
        <f t="shared" ref="U663" si="4788">ROUND(U664/$C664,4)</f>
        <v>0</v>
      </c>
    </row>
    <row r="664" spans="1:21" s="90" customFormat="1" x14ac:dyDescent="0.2">
      <c r="A664" s="224"/>
      <c r="B664" s="223"/>
      <c r="C664" s="127">
        <f>VLOOKUP($A663,'Orçamento Sintético'!$A:$H,8,0)</f>
        <v>9249.17</v>
      </c>
      <c r="D664" s="127">
        <f>ROUND($C664*D663,2)</f>
        <v>0</v>
      </c>
      <c r="E664" s="127">
        <f>ROUND($C664*E663,2)</f>
        <v>0</v>
      </c>
      <c r="F664" s="127">
        <f>ROUND($C664*F663,2)</f>
        <v>0</v>
      </c>
      <c r="G664" s="127">
        <f t="shared" ref="G664" si="4789">ROUND($C664*G663,2)</f>
        <v>0</v>
      </c>
      <c r="H664" s="127">
        <f t="shared" ref="H664" si="4790">ROUND($C664*H663,2)</f>
        <v>0</v>
      </c>
      <c r="I664" s="127">
        <f t="shared" ref="I664" si="4791">ROUND($C664*I663,2)</f>
        <v>0</v>
      </c>
      <c r="J664" s="127">
        <f t="shared" ref="J664" si="4792">ROUND($C664*J663,2)</f>
        <v>0</v>
      </c>
      <c r="K664" s="127">
        <f t="shared" ref="K664" si="4793">ROUND($C664*K663,2)</f>
        <v>0</v>
      </c>
      <c r="L664" s="127">
        <f t="shared" ref="L664" si="4794">ROUND($C664*L663,2)</f>
        <v>0</v>
      </c>
      <c r="M664" s="127">
        <f t="shared" ref="M664" si="4795">ROUND($C664*M663,2)</f>
        <v>0</v>
      </c>
      <c r="N664" s="127">
        <f t="shared" ref="N664" si="4796">ROUND($C664*N663,2)</f>
        <v>0</v>
      </c>
      <c r="O664" s="127">
        <f t="shared" ref="O664" si="4797">ROUND($C664*O663,2)</f>
        <v>0</v>
      </c>
      <c r="P664" s="127">
        <f t="shared" ref="P664" si="4798">ROUND($C664*P663,2)</f>
        <v>0</v>
      </c>
      <c r="Q664" s="127">
        <f>ROUND($C664*Q663,2)</f>
        <v>4624.59</v>
      </c>
      <c r="R664" s="127">
        <f t="shared" ref="R664" si="4799">ROUND($C664*R663,2)</f>
        <v>4624.59</v>
      </c>
      <c r="S664" s="127">
        <f t="shared" ref="S664" si="4800">ROUND($C664*S663,2)</f>
        <v>0</v>
      </c>
      <c r="T664" s="127">
        <f t="shared" ref="T664" si="4801">ROUND($C664*T663,2)</f>
        <v>0</v>
      </c>
      <c r="U664" s="127">
        <f>$C664-SUM(D664:T664)</f>
        <v>-1.0000000000218279E-2</v>
      </c>
    </row>
    <row r="665" spans="1:21" x14ac:dyDescent="0.2">
      <c r="A665" s="224" t="s">
        <v>942</v>
      </c>
      <c r="B665" s="222" t="str">
        <f>VLOOKUP($A665,'Orçamento Sintético'!$A:$H,4,0)</f>
        <v>Hidrômetro Woltmann flangeado modelo: H5000, classe C híbrido, diâmetro DN65 Honeywell Elster</v>
      </c>
      <c r="C665" s="126">
        <f>ROUND(C666/$U$1572,4)</f>
        <v>1.1000000000000001E-3</v>
      </c>
      <c r="D665" s="126"/>
      <c r="E665" s="126"/>
      <c r="F665" s="126"/>
      <c r="G665" s="126"/>
      <c r="H665" s="126"/>
      <c r="I665" s="126"/>
      <c r="J665" s="126"/>
      <c r="K665" s="126"/>
      <c r="L665" s="126"/>
      <c r="M665" s="126"/>
      <c r="N665" s="126"/>
      <c r="O665" s="126"/>
      <c r="P665" s="126"/>
      <c r="Q665" s="126">
        <v>0.5</v>
      </c>
      <c r="R665" s="126">
        <v>0.5</v>
      </c>
      <c r="S665" s="126"/>
      <c r="T665" s="126"/>
      <c r="U665" s="126">
        <f t="shared" ref="U665" si="4802">ROUND(U666/$C666,4)</f>
        <v>0</v>
      </c>
    </row>
    <row r="666" spans="1:21" s="90" customFormat="1" x14ac:dyDescent="0.2">
      <c r="A666" s="224"/>
      <c r="B666" s="223"/>
      <c r="C666" s="127">
        <f>VLOOKUP($A665,'Orçamento Sintético'!$A:$H,8,0)</f>
        <v>13406.8</v>
      </c>
      <c r="D666" s="127">
        <f>ROUND($C666*D665,2)</f>
        <v>0</v>
      </c>
      <c r="E666" s="127">
        <f>ROUND($C666*E665,2)</f>
        <v>0</v>
      </c>
      <c r="F666" s="127">
        <f>ROUND($C666*F665,2)</f>
        <v>0</v>
      </c>
      <c r="G666" s="127">
        <f t="shared" ref="G666" si="4803">ROUND($C666*G665,2)</f>
        <v>0</v>
      </c>
      <c r="H666" s="127">
        <f t="shared" ref="H666" si="4804">ROUND($C666*H665,2)</f>
        <v>0</v>
      </c>
      <c r="I666" s="127">
        <f t="shared" ref="I666" si="4805">ROUND($C666*I665,2)</f>
        <v>0</v>
      </c>
      <c r="J666" s="127">
        <f t="shared" ref="J666" si="4806">ROUND($C666*J665,2)</f>
        <v>0</v>
      </c>
      <c r="K666" s="127">
        <f t="shared" ref="K666" si="4807">ROUND($C666*K665,2)</f>
        <v>0</v>
      </c>
      <c r="L666" s="127">
        <f t="shared" ref="L666" si="4808">ROUND($C666*L665,2)</f>
        <v>0</v>
      </c>
      <c r="M666" s="127">
        <f t="shared" ref="M666" si="4809">ROUND($C666*M665,2)</f>
        <v>0</v>
      </c>
      <c r="N666" s="127">
        <f t="shared" ref="N666" si="4810">ROUND($C666*N665,2)</f>
        <v>0</v>
      </c>
      <c r="O666" s="127">
        <f t="shared" ref="O666" si="4811">ROUND($C666*O665,2)</f>
        <v>0</v>
      </c>
      <c r="P666" s="127">
        <f t="shared" ref="P666" si="4812">ROUND($C666*P665,2)</f>
        <v>0</v>
      </c>
      <c r="Q666" s="127">
        <f>ROUND($C666*Q665,2)</f>
        <v>6703.4</v>
      </c>
      <c r="R666" s="127">
        <f t="shared" ref="R666" si="4813">ROUND($C666*R665,2)</f>
        <v>6703.4</v>
      </c>
      <c r="S666" s="127">
        <f t="shared" ref="S666" si="4814">ROUND($C666*S665,2)</f>
        <v>0</v>
      </c>
      <c r="T666" s="127">
        <f t="shared" ref="T666" si="4815">ROUND($C666*T665,2)</f>
        <v>0</v>
      </c>
      <c r="U666" s="127">
        <f>$C666-SUM(D666:T666)</f>
        <v>0</v>
      </c>
    </row>
    <row r="667" spans="1:21" x14ac:dyDescent="0.2">
      <c r="A667" s="224" t="s">
        <v>945</v>
      </c>
      <c r="B667" s="222" t="str">
        <f>VLOOKUP($A667,'Orçamento Sintético'!$A:$H,4,0)</f>
        <v>KIT CAVALETE PARA MEDIÇÃO DE ÁGUA - ENTRADA INDIVIDUALIZADA, EM PVC DN 32 (1), PARA 1 MEDIDOR  FORNECIMENTO E INSTALAÇÃO (EXCLUSIVE HIDRÔMETRO). AF_11/2016</v>
      </c>
      <c r="C667" s="126">
        <f>ROUND(C668/$U$1572,4)</f>
        <v>0</v>
      </c>
      <c r="D667" s="126"/>
      <c r="E667" s="126"/>
      <c r="F667" s="126"/>
      <c r="G667" s="126"/>
      <c r="H667" s="126"/>
      <c r="I667" s="126"/>
      <c r="J667" s="126"/>
      <c r="K667" s="126"/>
      <c r="L667" s="126"/>
      <c r="M667" s="126"/>
      <c r="N667" s="126"/>
      <c r="O667" s="126"/>
      <c r="P667" s="126"/>
      <c r="Q667" s="126"/>
      <c r="R667" s="126"/>
      <c r="S667" s="126"/>
      <c r="T667" s="126"/>
      <c r="U667" s="126">
        <f t="shared" ref="U667" si="4816">ROUND(U668/$C668,4)</f>
        <v>1</v>
      </c>
    </row>
    <row r="668" spans="1:21" s="90" customFormat="1" x14ac:dyDescent="0.2">
      <c r="A668" s="224"/>
      <c r="B668" s="223"/>
      <c r="C668" s="127">
        <f>VLOOKUP($A667,'Orçamento Sintético'!$A:$H,8,0)</f>
        <v>205.18</v>
      </c>
      <c r="D668" s="127">
        <f>ROUND($C668*D667,2)</f>
        <v>0</v>
      </c>
      <c r="E668" s="127">
        <f>ROUND($C668*E667,2)</f>
        <v>0</v>
      </c>
      <c r="F668" s="127">
        <f>ROUND($C668*F667,2)</f>
        <v>0</v>
      </c>
      <c r="G668" s="127">
        <f t="shared" ref="G668" si="4817">ROUND($C668*G667,2)</f>
        <v>0</v>
      </c>
      <c r="H668" s="127">
        <f t="shared" ref="H668" si="4818">ROUND($C668*H667,2)</f>
        <v>0</v>
      </c>
      <c r="I668" s="127">
        <f t="shared" ref="I668" si="4819">ROUND($C668*I667,2)</f>
        <v>0</v>
      </c>
      <c r="J668" s="127">
        <f t="shared" ref="J668" si="4820">ROUND($C668*J667,2)</f>
        <v>0</v>
      </c>
      <c r="K668" s="127">
        <f t="shared" ref="K668" si="4821">ROUND($C668*K667,2)</f>
        <v>0</v>
      </c>
      <c r="L668" s="127">
        <f t="shared" ref="L668" si="4822">ROUND($C668*L667,2)</f>
        <v>0</v>
      </c>
      <c r="M668" s="127">
        <f t="shared" ref="M668" si="4823">ROUND($C668*M667,2)</f>
        <v>0</v>
      </c>
      <c r="N668" s="127">
        <f t="shared" ref="N668" si="4824">ROUND($C668*N667,2)</f>
        <v>0</v>
      </c>
      <c r="O668" s="127">
        <f t="shared" ref="O668" si="4825">ROUND($C668*O667,2)</f>
        <v>0</v>
      </c>
      <c r="P668" s="127">
        <f t="shared" ref="P668" si="4826">ROUND($C668*P667,2)</f>
        <v>0</v>
      </c>
      <c r="Q668" s="127">
        <f>ROUND($C668*Q667,2)</f>
        <v>0</v>
      </c>
      <c r="R668" s="127">
        <f t="shared" ref="R668" si="4827">ROUND($C668*R667,2)</f>
        <v>0</v>
      </c>
      <c r="S668" s="127">
        <f t="shared" ref="S668" si="4828">ROUND($C668*S667,2)</f>
        <v>0</v>
      </c>
      <c r="T668" s="127">
        <f t="shared" ref="T668" si="4829">ROUND($C668*T667,2)</f>
        <v>0</v>
      </c>
      <c r="U668" s="127">
        <f>$C668-SUM(D668:T668)</f>
        <v>205.18</v>
      </c>
    </row>
    <row r="669" spans="1:21" x14ac:dyDescent="0.2">
      <c r="A669" s="224" t="s">
        <v>948</v>
      </c>
      <c r="B669" s="222" t="str">
        <f>VLOOKUP($A669,'Orçamento Sintético'!$A:$H,4,0)</f>
        <v>CAIXA EM CONCRETO PRÉ-MOLDADO PARA ABRIGO DE HIDRÔMETRO COM DN 20 (½)  FORNECIMENTO E INSTALAÇÃO. AF_11/2016</v>
      </c>
      <c r="C669" s="126">
        <f>ROUND(C670/$U$1572,4)</f>
        <v>0</v>
      </c>
      <c r="D669" s="126"/>
      <c r="E669" s="126"/>
      <c r="F669" s="126"/>
      <c r="G669" s="126"/>
      <c r="H669" s="126"/>
      <c r="I669" s="126"/>
      <c r="J669" s="126"/>
      <c r="K669" s="126"/>
      <c r="L669" s="126"/>
      <c r="M669" s="126"/>
      <c r="N669" s="126"/>
      <c r="O669" s="126"/>
      <c r="P669" s="126"/>
      <c r="Q669" s="126"/>
      <c r="R669" s="126"/>
      <c r="S669" s="126"/>
      <c r="T669" s="126">
        <v>1</v>
      </c>
      <c r="U669" s="126">
        <f t="shared" ref="U669" si="4830">ROUND(U670/$C670,4)</f>
        <v>0</v>
      </c>
    </row>
    <row r="670" spans="1:21" s="90" customFormat="1" x14ac:dyDescent="0.2">
      <c r="A670" s="224"/>
      <c r="B670" s="223"/>
      <c r="C670" s="127">
        <f>VLOOKUP($A669,'Orçamento Sintético'!$A:$H,8,0)</f>
        <v>91.49</v>
      </c>
      <c r="D670" s="127">
        <f>ROUND($C670*D669,2)</f>
        <v>0</v>
      </c>
      <c r="E670" s="127">
        <f>ROUND($C670*E669,2)</f>
        <v>0</v>
      </c>
      <c r="F670" s="127">
        <f>ROUND($C670*F669,2)</f>
        <v>0</v>
      </c>
      <c r="G670" s="127">
        <f t="shared" ref="G670" si="4831">ROUND($C670*G669,2)</f>
        <v>0</v>
      </c>
      <c r="H670" s="127">
        <f t="shared" ref="H670" si="4832">ROUND($C670*H669,2)</f>
        <v>0</v>
      </c>
      <c r="I670" s="127">
        <f t="shared" ref="I670" si="4833">ROUND($C670*I669,2)</f>
        <v>0</v>
      </c>
      <c r="J670" s="127">
        <f t="shared" ref="J670" si="4834">ROUND($C670*J669,2)</f>
        <v>0</v>
      </c>
      <c r="K670" s="127">
        <f t="shared" ref="K670" si="4835">ROUND($C670*K669,2)</f>
        <v>0</v>
      </c>
      <c r="L670" s="127">
        <f t="shared" ref="L670" si="4836">ROUND($C670*L669,2)</f>
        <v>0</v>
      </c>
      <c r="M670" s="127">
        <f t="shared" ref="M670" si="4837">ROUND($C670*M669,2)</f>
        <v>0</v>
      </c>
      <c r="N670" s="127">
        <f t="shared" ref="N670" si="4838">ROUND($C670*N669,2)</f>
        <v>0</v>
      </c>
      <c r="O670" s="127">
        <f t="shared" ref="O670" si="4839">ROUND($C670*O669,2)</f>
        <v>0</v>
      </c>
      <c r="P670" s="127">
        <f t="shared" ref="P670" si="4840">ROUND($C670*P669,2)</f>
        <v>0</v>
      </c>
      <c r="Q670" s="127">
        <f>ROUND($C670*Q669,2)</f>
        <v>0</v>
      </c>
      <c r="R670" s="127">
        <f t="shared" ref="R670" si="4841">ROUND($C670*R669,2)</f>
        <v>0</v>
      </c>
      <c r="S670" s="127">
        <f t="shared" ref="S670" si="4842">ROUND($C670*S669,2)</f>
        <v>0</v>
      </c>
      <c r="T670" s="127">
        <f t="shared" ref="T670" si="4843">ROUND($C670*T669,2)</f>
        <v>91.49</v>
      </c>
      <c r="U670" s="127">
        <f>$C670-SUM(D670:T670)</f>
        <v>0</v>
      </c>
    </row>
    <row r="671" spans="1:21" x14ac:dyDescent="0.2">
      <c r="A671" s="224" t="s">
        <v>951</v>
      </c>
      <c r="B671" s="222" t="str">
        <f>VLOOKUP($A671,'Orçamento Sintético'!$A:$H,4,0)</f>
        <v>Válvula solenóide 5m³/h mod. 100-DV Ø1" Rainbird - fornecimento e instalação</v>
      </c>
      <c r="C671" s="126">
        <f>ROUND(C672/$U$1572,4)</f>
        <v>0</v>
      </c>
      <c r="D671" s="126"/>
      <c r="E671" s="126"/>
      <c r="F671" s="126"/>
      <c r="G671" s="126"/>
      <c r="H671" s="126"/>
      <c r="I671" s="126"/>
      <c r="J671" s="126"/>
      <c r="K671" s="126"/>
      <c r="L671" s="126"/>
      <c r="M671" s="126"/>
      <c r="N671" s="126"/>
      <c r="O671" s="126"/>
      <c r="P671" s="126"/>
      <c r="Q671" s="126"/>
      <c r="R671" s="126">
        <v>1</v>
      </c>
      <c r="S671" s="126"/>
      <c r="T671" s="126"/>
      <c r="U671" s="126">
        <f t="shared" ref="U671" si="4844">ROUND(U672/$C672,4)</f>
        <v>0</v>
      </c>
    </row>
    <row r="672" spans="1:21" s="90" customFormat="1" x14ac:dyDescent="0.2">
      <c r="A672" s="224"/>
      <c r="B672" s="223"/>
      <c r="C672" s="127">
        <f>VLOOKUP($A671,'Orçamento Sintético'!$A:$H,8,0)</f>
        <v>268.04000000000002</v>
      </c>
      <c r="D672" s="127">
        <f>ROUND($C672*D671,2)</f>
        <v>0</v>
      </c>
      <c r="E672" s="127">
        <f>ROUND($C672*E671,2)</f>
        <v>0</v>
      </c>
      <c r="F672" s="127">
        <f>ROUND($C672*F671,2)</f>
        <v>0</v>
      </c>
      <c r="G672" s="127">
        <f t="shared" ref="G672" si="4845">ROUND($C672*G671,2)</f>
        <v>0</v>
      </c>
      <c r="H672" s="127">
        <f t="shared" ref="H672" si="4846">ROUND($C672*H671,2)</f>
        <v>0</v>
      </c>
      <c r="I672" s="127">
        <f t="shared" ref="I672" si="4847">ROUND($C672*I671,2)</f>
        <v>0</v>
      </c>
      <c r="J672" s="127">
        <f t="shared" ref="J672" si="4848">ROUND($C672*J671,2)</f>
        <v>0</v>
      </c>
      <c r="K672" s="127">
        <f t="shared" ref="K672" si="4849">ROUND($C672*K671,2)</f>
        <v>0</v>
      </c>
      <c r="L672" s="127">
        <f t="shared" ref="L672" si="4850">ROUND($C672*L671,2)</f>
        <v>0</v>
      </c>
      <c r="M672" s="127">
        <f t="shared" ref="M672" si="4851">ROUND($C672*M671,2)</f>
        <v>0</v>
      </c>
      <c r="N672" s="127">
        <f t="shared" ref="N672" si="4852">ROUND($C672*N671,2)</f>
        <v>0</v>
      </c>
      <c r="O672" s="127">
        <f t="shared" ref="O672" si="4853">ROUND($C672*O671,2)</f>
        <v>0</v>
      </c>
      <c r="P672" s="127">
        <f t="shared" ref="P672" si="4854">ROUND($C672*P671,2)</f>
        <v>0</v>
      </c>
      <c r="Q672" s="127">
        <f>ROUND($C672*Q671,2)</f>
        <v>0</v>
      </c>
      <c r="R672" s="127">
        <f t="shared" ref="R672" si="4855">ROUND($C672*R671,2)</f>
        <v>268.04000000000002</v>
      </c>
      <c r="S672" s="127">
        <f t="shared" ref="S672" si="4856">ROUND($C672*S671,2)</f>
        <v>0</v>
      </c>
      <c r="T672" s="127">
        <f t="shared" ref="T672" si="4857">ROUND($C672*T671,2)</f>
        <v>0</v>
      </c>
      <c r="U672" s="127">
        <f>$C672-SUM(D672:T672)</f>
        <v>0</v>
      </c>
    </row>
    <row r="673" spans="1:21" x14ac:dyDescent="0.2">
      <c r="A673" s="224" t="s">
        <v>954</v>
      </c>
      <c r="B673" s="222" t="str">
        <f>VLOOKUP($A673,'Orçamento Sintético'!$A:$H,4,0)</f>
        <v>Copia da CPOS (48.02.007) - Reservatório em fibra de vidro de 7.500 L, DM 217 x 250 cm, fab. Bakof Tec</v>
      </c>
      <c r="C673" s="126">
        <f>ROUND(C674/$U$1572,4)</f>
        <v>5.9999999999999995E-4</v>
      </c>
      <c r="D673" s="126"/>
      <c r="E673" s="126"/>
      <c r="F673" s="126"/>
      <c r="G673" s="126"/>
      <c r="H673" s="126"/>
      <c r="I673" s="126"/>
      <c r="J673" s="126"/>
      <c r="K673" s="126"/>
      <c r="L673" s="126"/>
      <c r="M673" s="126"/>
      <c r="N673" s="126"/>
      <c r="O673" s="126"/>
      <c r="P673" s="126"/>
      <c r="Q673" s="126">
        <v>1</v>
      </c>
      <c r="R673" s="126"/>
      <c r="S673" s="126"/>
      <c r="T673" s="126"/>
      <c r="U673" s="126">
        <f t="shared" ref="U673" si="4858">ROUND(U674/$C674,4)</f>
        <v>0</v>
      </c>
    </row>
    <row r="674" spans="1:21" s="90" customFormat="1" x14ac:dyDescent="0.2">
      <c r="A674" s="224"/>
      <c r="B674" s="223"/>
      <c r="C674" s="127">
        <f>VLOOKUP($A673,'Orçamento Sintético'!$A:$H,8,0)</f>
        <v>7600.1</v>
      </c>
      <c r="D674" s="127">
        <f>ROUND($C674*D673,2)</f>
        <v>0</v>
      </c>
      <c r="E674" s="127">
        <f>ROUND($C674*E673,2)</f>
        <v>0</v>
      </c>
      <c r="F674" s="127">
        <f>ROUND($C674*F673,2)</f>
        <v>0</v>
      </c>
      <c r="G674" s="127">
        <f t="shared" ref="G674" si="4859">ROUND($C674*G673,2)</f>
        <v>0</v>
      </c>
      <c r="H674" s="127">
        <f t="shared" ref="H674" si="4860">ROUND($C674*H673,2)</f>
        <v>0</v>
      </c>
      <c r="I674" s="127">
        <f t="shared" ref="I674" si="4861">ROUND($C674*I673,2)</f>
        <v>0</v>
      </c>
      <c r="J674" s="127">
        <f t="shared" ref="J674" si="4862">ROUND($C674*J673,2)</f>
        <v>0</v>
      </c>
      <c r="K674" s="127">
        <f t="shared" ref="K674" si="4863">ROUND($C674*K673,2)</f>
        <v>0</v>
      </c>
      <c r="L674" s="127">
        <f t="shared" ref="L674" si="4864">ROUND($C674*L673,2)</f>
        <v>0</v>
      </c>
      <c r="M674" s="127">
        <f t="shared" ref="M674" si="4865">ROUND($C674*M673,2)</f>
        <v>0</v>
      </c>
      <c r="N674" s="127">
        <f t="shared" ref="N674" si="4866">ROUND($C674*N673,2)</f>
        <v>0</v>
      </c>
      <c r="O674" s="127">
        <f t="shared" ref="O674" si="4867">ROUND($C674*O673,2)</f>
        <v>0</v>
      </c>
      <c r="P674" s="127">
        <f t="shared" ref="P674" si="4868">ROUND($C674*P673,2)</f>
        <v>0</v>
      </c>
      <c r="Q674" s="127">
        <f>ROUND($C674*Q673,2)</f>
        <v>7600.1</v>
      </c>
      <c r="R674" s="127">
        <f t="shared" ref="R674" si="4869">ROUND($C674*R673,2)</f>
        <v>0</v>
      </c>
      <c r="S674" s="127">
        <f t="shared" ref="S674" si="4870">ROUND($C674*S673,2)</f>
        <v>0</v>
      </c>
      <c r="T674" s="127">
        <f t="shared" ref="T674" si="4871">ROUND($C674*T673,2)</f>
        <v>0</v>
      </c>
      <c r="U674" s="127">
        <f>$C674-SUM(D674:T674)</f>
        <v>0</v>
      </c>
    </row>
    <row r="675" spans="1:21" x14ac:dyDescent="0.2">
      <c r="A675" s="224" t="s">
        <v>957</v>
      </c>
      <c r="B675" s="222" t="str">
        <f>VLOOKUP($A675,'Orçamento Sintético'!$A:$H,4,0)</f>
        <v>Copia da CPOS (47.11.080) - Sensor de nível de líquido LA26M-40 com adaptador PVC M16x25, Icos Excelec</v>
      </c>
      <c r="C675" s="126">
        <f>ROUND(C676/$U$1572,4)</f>
        <v>1E-4</v>
      </c>
      <c r="D675" s="126"/>
      <c r="E675" s="126"/>
      <c r="F675" s="126"/>
      <c r="G675" s="126"/>
      <c r="H675" s="126"/>
      <c r="I675" s="126"/>
      <c r="J675" s="126"/>
      <c r="K675" s="126"/>
      <c r="L675" s="126"/>
      <c r="M675" s="126"/>
      <c r="N675" s="126"/>
      <c r="O675" s="126"/>
      <c r="P675" s="126"/>
      <c r="Q675" s="126">
        <v>0.5</v>
      </c>
      <c r="R675" s="126">
        <v>0.5</v>
      </c>
      <c r="S675" s="126"/>
      <c r="T675" s="126"/>
      <c r="U675" s="126">
        <f t="shared" ref="U675" si="4872">ROUND(U676/$C676,4)</f>
        <v>0</v>
      </c>
    </row>
    <row r="676" spans="1:21" s="90" customFormat="1" x14ac:dyDescent="0.2">
      <c r="A676" s="224"/>
      <c r="B676" s="223"/>
      <c r="C676" s="127">
        <f>VLOOKUP($A675,'Orçamento Sintético'!$A:$H,8,0)</f>
        <v>877.24</v>
      </c>
      <c r="D676" s="127">
        <f>ROUND($C676*D675,2)</f>
        <v>0</v>
      </c>
      <c r="E676" s="127">
        <f>ROUND($C676*E675,2)</f>
        <v>0</v>
      </c>
      <c r="F676" s="127">
        <f>ROUND($C676*F675,2)</f>
        <v>0</v>
      </c>
      <c r="G676" s="127">
        <f t="shared" ref="G676" si="4873">ROUND($C676*G675,2)</f>
        <v>0</v>
      </c>
      <c r="H676" s="127">
        <f t="shared" ref="H676" si="4874">ROUND($C676*H675,2)</f>
        <v>0</v>
      </c>
      <c r="I676" s="127">
        <f t="shared" ref="I676" si="4875">ROUND($C676*I675,2)</f>
        <v>0</v>
      </c>
      <c r="J676" s="127">
        <f t="shared" ref="J676" si="4876">ROUND($C676*J675,2)</f>
        <v>0</v>
      </c>
      <c r="K676" s="127">
        <f t="shared" ref="K676" si="4877">ROUND($C676*K675,2)</f>
        <v>0</v>
      </c>
      <c r="L676" s="127">
        <f t="shared" ref="L676" si="4878">ROUND($C676*L675,2)</f>
        <v>0</v>
      </c>
      <c r="M676" s="127">
        <f t="shared" ref="M676" si="4879">ROUND($C676*M675,2)</f>
        <v>0</v>
      </c>
      <c r="N676" s="127">
        <f t="shared" ref="N676" si="4880">ROUND($C676*N675,2)</f>
        <v>0</v>
      </c>
      <c r="O676" s="127">
        <f t="shared" ref="O676" si="4881">ROUND($C676*O675,2)</f>
        <v>0</v>
      </c>
      <c r="P676" s="127">
        <f t="shared" ref="P676" si="4882">ROUND($C676*P675,2)</f>
        <v>0</v>
      </c>
      <c r="Q676" s="127">
        <f>ROUND($C676*Q675,2)</f>
        <v>438.62</v>
      </c>
      <c r="R676" s="127">
        <f t="shared" ref="R676" si="4883">ROUND($C676*R675,2)</f>
        <v>438.62</v>
      </c>
      <c r="S676" s="127">
        <f t="shared" ref="S676" si="4884">ROUND($C676*S675,2)</f>
        <v>0</v>
      </c>
      <c r="T676" s="127">
        <f t="shared" ref="T676" si="4885">ROUND($C676*T675,2)</f>
        <v>0</v>
      </c>
      <c r="U676" s="127">
        <f>$C676-SUM(D676:T676)</f>
        <v>0</v>
      </c>
    </row>
    <row r="677" spans="1:21" x14ac:dyDescent="0.2">
      <c r="A677" s="224" t="s">
        <v>960</v>
      </c>
      <c r="B677" s="222" t="str">
        <f>VLOOKUP($A677,'Orçamento Sintético'!$A:$H,4,0)</f>
        <v>Clorador de passagem para pastilhas, vazão de 20 m³/h, pressão mínima de 22,5 mca, capacidade mínima para 6 pastilhas de 200g, fab. Snatural ou similar equivalente</v>
      </c>
      <c r="C677" s="126">
        <f>ROUND(C678/$U$1572,4)</f>
        <v>2.0000000000000001E-4</v>
      </c>
      <c r="D677" s="126"/>
      <c r="E677" s="126"/>
      <c r="F677" s="126"/>
      <c r="G677" s="126"/>
      <c r="H677" s="126"/>
      <c r="I677" s="126"/>
      <c r="J677" s="126"/>
      <c r="K677" s="126"/>
      <c r="L677" s="126"/>
      <c r="M677" s="126"/>
      <c r="N677" s="126"/>
      <c r="O677" s="126"/>
      <c r="P677" s="126"/>
      <c r="Q677" s="126"/>
      <c r="R677" s="126">
        <v>1</v>
      </c>
      <c r="S677" s="126"/>
      <c r="T677" s="126"/>
      <c r="U677" s="126">
        <f t="shared" ref="U677" si="4886">ROUND(U678/$C678,4)</f>
        <v>0</v>
      </c>
    </row>
    <row r="678" spans="1:21" s="90" customFormat="1" x14ac:dyDescent="0.2">
      <c r="A678" s="224"/>
      <c r="B678" s="223"/>
      <c r="C678" s="127">
        <f>VLOOKUP($A677,'Orçamento Sintético'!$A:$H,8,0)</f>
        <v>3000.36</v>
      </c>
      <c r="D678" s="127">
        <f>ROUND($C678*D677,2)</f>
        <v>0</v>
      </c>
      <c r="E678" s="127">
        <f>ROUND($C678*E677,2)</f>
        <v>0</v>
      </c>
      <c r="F678" s="127">
        <f>ROUND($C678*F677,2)</f>
        <v>0</v>
      </c>
      <c r="G678" s="127">
        <f t="shared" ref="G678" si="4887">ROUND($C678*G677,2)</f>
        <v>0</v>
      </c>
      <c r="H678" s="127">
        <f t="shared" ref="H678" si="4888">ROUND($C678*H677,2)</f>
        <v>0</v>
      </c>
      <c r="I678" s="127">
        <f t="shared" ref="I678" si="4889">ROUND($C678*I677,2)</f>
        <v>0</v>
      </c>
      <c r="J678" s="127">
        <f t="shared" ref="J678" si="4890">ROUND($C678*J677,2)</f>
        <v>0</v>
      </c>
      <c r="K678" s="127">
        <f t="shared" ref="K678" si="4891">ROUND($C678*K677,2)</f>
        <v>0</v>
      </c>
      <c r="L678" s="127">
        <f t="shared" ref="L678" si="4892">ROUND($C678*L677,2)</f>
        <v>0</v>
      </c>
      <c r="M678" s="127">
        <f t="shared" ref="M678" si="4893">ROUND($C678*M677,2)</f>
        <v>0</v>
      </c>
      <c r="N678" s="127">
        <f t="shared" ref="N678" si="4894">ROUND($C678*N677,2)</f>
        <v>0</v>
      </c>
      <c r="O678" s="127">
        <f t="shared" ref="O678" si="4895">ROUND($C678*O677,2)</f>
        <v>0</v>
      </c>
      <c r="P678" s="127">
        <f t="shared" ref="P678" si="4896">ROUND($C678*P677,2)</f>
        <v>0</v>
      </c>
      <c r="Q678" s="127">
        <f>ROUND($C678*Q677,2)</f>
        <v>0</v>
      </c>
      <c r="R678" s="127">
        <f t="shared" ref="R678" si="4897">ROUND($C678*R677,2)</f>
        <v>3000.36</v>
      </c>
      <c r="S678" s="127">
        <f t="shared" ref="S678" si="4898">ROUND($C678*S677,2)</f>
        <v>0</v>
      </c>
      <c r="T678" s="127">
        <f t="shared" ref="T678" si="4899">ROUND($C678*T677,2)</f>
        <v>0</v>
      </c>
      <c r="U678" s="127">
        <f>$C678-SUM(D678:T678)</f>
        <v>0</v>
      </c>
    </row>
    <row r="679" spans="1:21" x14ac:dyDescent="0.2">
      <c r="A679" s="224" t="s">
        <v>963</v>
      </c>
      <c r="B679" s="222" t="str">
        <f>VLOOKUP($A679,'Orçamento Sintético'!$A:$H,4,0)</f>
        <v>Filtro ultravioleta com vazão mínima de 17,0 m³/h, fab. Sodramar ou similar equivalente</v>
      </c>
      <c r="C679" s="126">
        <f>ROUND(C680/$U$1572,4)</f>
        <v>2.0000000000000001E-4</v>
      </c>
      <c r="D679" s="126"/>
      <c r="E679" s="126"/>
      <c r="F679" s="126"/>
      <c r="G679" s="126"/>
      <c r="H679" s="126"/>
      <c r="I679" s="126"/>
      <c r="J679" s="126"/>
      <c r="K679" s="126"/>
      <c r="L679" s="126"/>
      <c r="M679" s="126"/>
      <c r="N679" s="126"/>
      <c r="O679" s="126"/>
      <c r="P679" s="126"/>
      <c r="Q679" s="126"/>
      <c r="R679" s="126">
        <v>1</v>
      </c>
      <c r="S679" s="126"/>
      <c r="T679" s="126"/>
      <c r="U679" s="126">
        <f t="shared" ref="U679" si="4900">ROUND(U680/$C680,4)</f>
        <v>0</v>
      </c>
    </row>
    <row r="680" spans="1:21" s="90" customFormat="1" x14ac:dyDescent="0.2">
      <c r="A680" s="224"/>
      <c r="B680" s="223"/>
      <c r="C680" s="127">
        <f>VLOOKUP($A679,'Orçamento Sintético'!$A:$H,8,0)</f>
        <v>2156.94</v>
      </c>
      <c r="D680" s="127">
        <f>ROUND($C680*D679,2)</f>
        <v>0</v>
      </c>
      <c r="E680" s="127">
        <f>ROUND($C680*E679,2)</f>
        <v>0</v>
      </c>
      <c r="F680" s="127">
        <f>ROUND($C680*F679,2)</f>
        <v>0</v>
      </c>
      <c r="G680" s="127">
        <f t="shared" ref="G680" si="4901">ROUND($C680*G679,2)</f>
        <v>0</v>
      </c>
      <c r="H680" s="127">
        <f t="shared" ref="H680" si="4902">ROUND($C680*H679,2)</f>
        <v>0</v>
      </c>
      <c r="I680" s="127">
        <f t="shared" ref="I680" si="4903">ROUND($C680*I679,2)</f>
        <v>0</v>
      </c>
      <c r="J680" s="127">
        <f t="shared" ref="J680" si="4904">ROUND($C680*J679,2)</f>
        <v>0</v>
      </c>
      <c r="K680" s="127">
        <f t="shared" ref="K680" si="4905">ROUND($C680*K679,2)</f>
        <v>0</v>
      </c>
      <c r="L680" s="127">
        <f t="shared" ref="L680" si="4906">ROUND($C680*L679,2)</f>
        <v>0</v>
      </c>
      <c r="M680" s="127">
        <f t="shared" ref="M680" si="4907">ROUND($C680*M679,2)</f>
        <v>0</v>
      </c>
      <c r="N680" s="127">
        <f t="shared" ref="N680" si="4908">ROUND($C680*N679,2)</f>
        <v>0</v>
      </c>
      <c r="O680" s="127">
        <f t="shared" ref="O680" si="4909">ROUND($C680*O679,2)</f>
        <v>0</v>
      </c>
      <c r="P680" s="127">
        <f t="shared" ref="P680" si="4910">ROUND($C680*P679,2)</f>
        <v>0</v>
      </c>
      <c r="Q680" s="127">
        <f>ROUND($C680*Q679,2)</f>
        <v>0</v>
      </c>
      <c r="R680" s="127">
        <f t="shared" ref="R680" si="4911">ROUND($C680*R679,2)</f>
        <v>2156.94</v>
      </c>
      <c r="S680" s="127">
        <f t="shared" ref="S680" si="4912">ROUND($C680*S679,2)</f>
        <v>0</v>
      </c>
      <c r="T680" s="127">
        <f t="shared" ref="T680" si="4913">ROUND($C680*T679,2)</f>
        <v>0</v>
      </c>
      <c r="U680" s="127">
        <f>$C680-SUM(D680:T680)</f>
        <v>0</v>
      </c>
    </row>
    <row r="681" spans="1:21" x14ac:dyDescent="0.2">
      <c r="A681" s="224" t="s">
        <v>966</v>
      </c>
      <c r="B681" s="222" t="str">
        <f>VLOOKUP($A681,'Orçamento Sintético'!$A:$H,4,0)</f>
        <v>Cópia da CPOS (43.12.500) - Filtro de areia tipo piscina, 3/4cv, trifásico 220/380V, inclusive areia, ref. DFR-22 Dancor</v>
      </c>
      <c r="C681" s="126">
        <f>ROUND(C682/$U$1572,4)</f>
        <v>1E-4</v>
      </c>
      <c r="D681" s="126"/>
      <c r="E681" s="126"/>
      <c r="F681" s="126"/>
      <c r="G681" s="126"/>
      <c r="H681" s="126"/>
      <c r="I681" s="126"/>
      <c r="J681" s="126"/>
      <c r="K681" s="126"/>
      <c r="L681" s="126"/>
      <c r="M681" s="126"/>
      <c r="N681" s="126"/>
      <c r="O681" s="126"/>
      <c r="P681" s="126"/>
      <c r="Q681" s="126"/>
      <c r="R681" s="126">
        <v>1</v>
      </c>
      <c r="S681" s="126"/>
      <c r="T681" s="126"/>
      <c r="U681" s="126">
        <f t="shared" ref="U681" si="4914">ROUND(U682/$C682,4)</f>
        <v>0</v>
      </c>
    </row>
    <row r="682" spans="1:21" s="90" customFormat="1" x14ac:dyDescent="0.2">
      <c r="A682" s="224"/>
      <c r="B682" s="223"/>
      <c r="C682" s="127">
        <f>VLOOKUP($A681,'Orçamento Sintético'!$A:$H,8,0)</f>
        <v>1810.66</v>
      </c>
      <c r="D682" s="127">
        <f>ROUND($C682*D681,2)</f>
        <v>0</v>
      </c>
      <c r="E682" s="127">
        <f>ROUND($C682*E681,2)</f>
        <v>0</v>
      </c>
      <c r="F682" s="127">
        <f>ROUND($C682*F681,2)</f>
        <v>0</v>
      </c>
      <c r="G682" s="127">
        <f t="shared" ref="G682" si="4915">ROUND($C682*G681,2)</f>
        <v>0</v>
      </c>
      <c r="H682" s="127">
        <f t="shared" ref="H682" si="4916">ROUND($C682*H681,2)</f>
        <v>0</v>
      </c>
      <c r="I682" s="127">
        <f t="shared" ref="I682" si="4917">ROUND($C682*I681,2)</f>
        <v>0</v>
      </c>
      <c r="J682" s="127">
        <f t="shared" ref="J682" si="4918">ROUND($C682*J681,2)</f>
        <v>0</v>
      </c>
      <c r="K682" s="127">
        <f t="shared" ref="K682" si="4919">ROUND($C682*K681,2)</f>
        <v>0</v>
      </c>
      <c r="L682" s="127">
        <f t="shared" ref="L682" si="4920">ROUND($C682*L681,2)</f>
        <v>0</v>
      </c>
      <c r="M682" s="127">
        <f t="shared" ref="M682" si="4921">ROUND($C682*M681,2)</f>
        <v>0</v>
      </c>
      <c r="N682" s="127">
        <f t="shared" ref="N682" si="4922">ROUND($C682*N681,2)</f>
        <v>0</v>
      </c>
      <c r="O682" s="127">
        <f t="shared" ref="O682" si="4923">ROUND($C682*O681,2)</f>
        <v>0</v>
      </c>
      <c r="P682" s="127">
        <f t="shared" ref="P682" si="4924">ROUND($C682*P681,2)</f>
        <v>0</v>
      </c>
      <c r="Q682" s="127">
        <f>ROUND($C682*Q681,2)</f>
        <v>0</v>
      </c>
      <c r="R682" s="127">
        <f t="shared" ref="R682" si="4925">ROUND($C682*R681,2)</f>
        <v>1810.66</v>
      </c>
      <c r="S682" s="127">
        <f t="shared" ref="S682" si="4926">ROUND($C682*S681,2)</f>
        <v>0</v>
      </c>
      <c r="T682" s="127">
        <f t="shared" ref="T682" si="4927">ROUND($C682*T681,2)</f>
        <v>0</v>
      </c>
      <c r="U682" s="127">
        <f>$C682-SUM(D682:T682)</f>
        <v>0</v>
      </c>
    </row>
    <row r="683" spans="1:21" x14ac:dyDescent="0.2">
      <c r="A683" s="224" t="s">
        <v>969</v>
      </c>
      <c r="B683" s="222" t="str">
        <f>VLOOKUP($A683,'Orçamento Sintético'!$A:$H,4,0)</f>
        <v>Cópia da CPOS (43.12.300) - Bomba dosadora -  220 V - 50/60 Hz. Acionamento magnético, modelo Exatta EX0507</v>
      </c>
      <c r="C683" s="126">
        <f>ROUND(C684/$U$1572,4)</f>
        <v>1E-4</v>
      </c>
      <c r="D683" s="126"/>
      <c r="E683" s="126"/>
      <c r="F683" s="126"/>
      <c r="G683" s="126"/>
      <c r="H683" s="126"/>
      <c r="I683" s="126"/>
      <c r="J683" s="126"/>
      <c r="K683" s="126"/>
      <c r="L683" s="126"/>
      <c r="M683" s="126"/>
      <c r="N683" s="126"/>
      <c r="O683" s="126"/>
      <c r="P683" s="126"/>
      <c r="Q683" s="126"/>
      <c r="R683" s="126">
        <v>1</v>
      </c>
      <c r="S683" s="126"/>
      <c r="T683" s="126"/>
      <c r="U683" s="126">
        <f t="shared" ref="U683" si="4928">ROUND(U684/$C684,4)</f>
        <v>0</v>
      </c>
    </row>
    <row r="684" spans="1:21" s="90" customFormat="1" x14ac:dyDescent="0.2">
      <c r="A684" s="224"/>
      <c r="B684" s="223"/>
      <c r="C684" s="127">
        <f>VLOOKUP($A683,'Orçamento Sintético'!$A:$H,8,0)</f>
        <v>1112.6400000000001</v>
      </c>
      <c r="D684" s="127">
        <f>ROUND($C684*D683,2)</f>
        <v>0</v>
      </c>
      <c r="E684" s="127">
        <f>ROUND($C684*E683,2)</f>
        <v>0</v>
      </c>
      <c r="F684" s="127">
        <f>ROUND($C684*F683,2)</f>
        <v>0</v>
      </c>
      <c r="G684" s="127">
        <f t="shared" ref="G684" si="4929">ROUND($C684*G683,2)</f>
        <v>0</v>
      </c>
      <c r="H684" s="127">
        <f t="shared" ref="H684" si="4930">ROUND($C684*H683,2)</f>
        <v>0</v>
      </c>
      <c r="I684" s="127">
        <f t="shared" ref="I684" si="4931">ROUND($C684*I683,2)</f>
        <v>0</v>
      </c>
      <c r="J684" s="127">
        <f t="shared" ref="J684" si="4932">ROUND($C684*J683,2)</f>
        <v>0</v>
      </c>
      <c r="K684" s="127">
        <f t="shared" ref="K684" si="4933">ROUND($C684*K683,2)</f>
        <v>0</v>
      </c>
      <c r="L684" s="127">
        <f t="shared" ref="L684" si="4934">ROUND($C684*L683,2)</f>
        <v>0</v>
      </c>
      <c r="M684" s="127">
        <f t="shared" ref="M684" si="4935">ROUND($C684*M683,2)</f>
        <v>0</v>
      </c>
      <c r="N684" s="127">
        <f t="shared" ref="N684" si="4936">ROUND($C684*N683,2)</f>
        <v>0</v>
      </c>
      <c r="O684" s="127">
        <f t="shared" ref="O684" si="4937">ROUND($C684*O683,2)</f>
        <v>0</v>
      </c>
      <c r="P684" s="127">
        <f t="shared" ref="P684" si="4938">ROUND($C684*P683,2)</f>
        <v>0</v>
      </c>
      <c r="Q684" s="127">
        <f>ROUND($C684*Q683,2)</f>
        <v>0</v>
      </c>
      <c r="R684" s="127">
        <f t="shared" ref="R684" si="4939">ROUND($C684*R683,2)</f>
        <v>1112.6400000000001</v>
      </c>
      <c r="S684" s="127">
        <f t="shared" ref="S684" si="4940">ROUND($C684*S683,2)</f>
        <v>0</v>
      </c>
      <c r="T684" s="127">
        <f t="shared" ref="T684" si="4941">ROUND($C684*T683,2)</f>
        <v>0</v>
      </c>
      <c r="U684" s="127">
        <f>$C684-SUM(D684:T684)</f>
        <v>0</v>
      </c>
    </row>
    <row r="685" spans="1:21" x14ac:dyDescent="0.2">
      <c r="A685" s="229" t="s">
        <v>972</v>
      </c>
      <c r="B685" s="227" t="str">
        <f>VLOOKUP($A685,'Orçamento Sintético'!$A:$H,4,0)</f>
        <v>DRENAGEM DE ÁGUAS PLUVIAIS</v>
      </c>
      <c r="C685" s="128">
        <f>ROUND(C686/$U$1572,4)</f>
        <v>9.1000000000000004E-3</v>
      </c>
      <c r="D685" s="128">
        <f>ROUND(D686/$C686,4)</f>
        <v>0</v>
      </c>
      <c r="E685" s="128">
        <f t="shared" ref="E685:U685" si="4942">ROUND(E686/$C686,4)</f>
        <v>0</v>
      </c>
      <c r="F685" s="128">
        <f t="shared" si="4942"/>
        <v>0</v>
      </c>
      <c r="G685" s="128">
        <f t="shared" si="4942"/>
        <v>9.7600000000000006E-2</v>
      </c>
      <c r="H685" s="128">
        <f t="shared" si="4942"/>
        <v>9.7600000000000006E-2</v>
      </c>
      <c r="I685" s="128">
        <f t="shared" si="4942"/>
        <v>0.29499999999999998</v>
      </c>
      <c r="J685" s="128">
        <f t="shared" si="4942"/>
        <v>0.14630000000000001</v>
      </c>
      <c r="K685" s="128">
        <f t="shared" si="4942"/>
        <v>0</v>
      </c>
      <c r="L685" s="128">
        <f t="shared" si="4942"/>
        <v>0</v>
      </c>
      <c r="M685" s="128">
        <f t="shared" si="4942"/>
        <v>1.5599999999999999E-2</v>
      </c>
      <c r="N685" s="128">
        <f t="shared" si="4942"/>
        <v>1.5599999999999999E-2</v>
      </c>
      <c r="O685" s="128">
        <f t="shared" si="4942"/>
        <v>0</v>
      </c>
      <c r="P685" s="128">
        <f t="shared" si="4942"/>
        <v>6.4399999999999999E-2</v>
      </c>
      <c r="Q685" s="128">
        <f t="shared" si="4942"/>
        <v>0.26800000000000002</v>
      </c>
      <c r="R685" s="128">
        <f t="shared" si="4942"/>
        <v>0</v>
      </c>
      <c r="S685" s="128">
        <f t="shared" si="4942"/>
        <v>0</v>
      </c>
      <c r="T685" s="128">
        <f t="shared" si="4942"/>
        <v>0</v>
      </c>
      <c r="U685" s="128">
        <f t="shared" si="4942"/>
        <v>0</v>
      </c>
    </row>
    <row r="686" spans="1:21" s="90" customFormat="1" x14ac:dyDescent="0.2">
      <c r="A686" s="229"/>
      <c r="B686" s="228"/>
      <c r="C686" s="129">
        <f>VLOOKUP($A685,'Orçamento Sintético'!$A:$H,8,0)</f>
        <v>113217.35000000002</v>
      </c>
      <c r="D686" s="129">
        <f>D688+D708+D726</f>
        <v>0</v>
      </c>
      <c r="E686" s="129">
        <f t="shared" ref="E686:U686" si="4943">E688+E708+E726</f>
        <v>0</v>
      </c>
      <c r="F686" s="129">
        <f t="shared" si="4943"/>
        <v>0</v>
      </c>
      <c r="G686" s="129">
        <f t="shared" si="4943"/>
        <v>11044.439999999999</v>
      </c>
      <c r="H686" s="129">
        <f t="shared" si="4943"/>
        <v>11044.439999999999</v>
      </c>
      <c r="I686" s="129">
        <f t="shared" si="4943"/>
        <v>33404.42</v>
      </c>
      <c r="J686" s="129">
        <f t="shared" si="4943"/>
        <v>16566.64</v>
      </c>
      <c r="K686" s="129">
        <f t="shared" si="4943"/>
        <v>0</v>
      </c>
      <c r="L686" s="129">
        <f t="shared" si="4943"/>
        <v>0</v>
      </c>
      <c r="M686" s="129">
        <f t="shared" si="4943"/>
        <v>1763.28</v>
      </c>
      <c r="N686" s="129">
        <f t="shared" si="4943"/>
        <v>1763.28</v>
      </c>
      <c r="O686" s="129">
        <f t="shared" si="4943"/>
        <v>0</v>
      </c>
      <c r="P686" s="129">
        <f t="shared" si="4943"/>
        <v>7287.5199999999995</v>
      </c>
      <c r="Q686" s="129">
        <f t="shared" si="4943"/>
        <v>30343.350000000002</v>
      </c>
      <c r="R686" s="129">
        <f t="shared" si="4943"/>
        <v>0</v>
      </c>
      <c r="S686" s="129">
        <f t="shared" si="4943"/>
        <v>0</v>
      </c>
      <c r="T686" s="129">
        <f t="shared" si="4943"/>
        <v>0</v>
      </c>
      <c r="U686" s="129">
        <f t="shared" si="4943"/>
        <v>-2.0000000000436557E-2</v>
      </c>
    </row>
    <row r="687" spans="1:21" x14ac:dyDescent="0.2">
      <c r="A687" s="225" t="s">
        <v>974</v>
      </c>
      <c r="B687" s="226" t="str">
        <f>VLOOKUP($A687,'Orçamento Sintético'!$A:$H,4,0)</f>
        <v>Tubulações e Conexões de PVC</v>
      </c>
      <c r="C687" s="130">
        <f>ROUND(C688/$U$1572,4)</f>
        <v>5.7000000000000002E-3</v>
      </c>
      <c r="D687" s="131">
        <f t="shared" ref="D687:U687" si="4944">ROUND(D688/$C688,4)</f>
        <v>0</v>
      </c>
      <c r="E687" s="131">
        <f t="shared" si="4944"/>
        <v>0</v>
      </c>
      <c r="F687" s="131">
        <f t="shared" si="4944"/>
        <v>0</v>
      </c>
      <c r="G687" s="131">
        <f t="shared" si="4944"/>
        <v>0.15620000000000001</v>
      </c>
      <c r="H687" s="131">
        <f t="shared" si="4944"/>
        <v>0.15620000000000001</v>
      </c>
      <c r="I687" s="131">
        <f t="shared" si="4944"/>
        <v>0.45319999999999999</v>
      </c>
      <c r="J687" s="131">
        <f t="shared" si="4944"/>
        <v>0.23430000000000001</v>
      </c>
      <c r="K687" s="131">
        <f t="shared" si="4944"/>
        <v>0</v>
      </c>
      <c r="L687" s="131">
        <f t="shared" si="4944"/>
        <v>0</v>
      </c>
      <c r="M687" s="131">
        <f t="shared" si="4944"/>
        <v>0</v>
      </c>
      <c r="N687" s="131">
        <f t="shared" si="4944"/>
        <v>0</v>
      </c>
      <c r="O687" s="131">
        <f t="shared" si="4944"/>
        <v>0</v>
      </c>
      <c r="P687" s="131">
        <f t="shared" si="4944"/>
        <v>0</v>
      </c>
      <c r="Q687" s="131">
        <f t="shared" si="4944"/>
        <v>0</v>
      </c>
      <c r="R687" s="131">
        <f t="shared" si="4944"/>
        <v>0</v>
      </c>
      <c r="S687" s="131">
        <f t="shared" si="4944"/>
        <v>0</v>
      </c>
      <c r="T687" s="131">
        <f t="shared" si="4944"/>
        <v>0</v>
      </c>
      <c r="U687" s="131">
        <f t="shared" si="4944"/>
        <v>0</v>
      </c>
    </row>
    <row r="688" spans="1:21" s="90" customFormat="1" x14ac:dyDescent="0.2">
      <c r="A688" s="225"/>
      <c r="B688" s="226"/>
      <c r="C688" s="132">
        <f>VLOOKUP($A687,'Orçamento Sintético'!$A:$H,8,0)</f>
        <v>70693.820000000022</v>
      </c>
      <c r="D688" s="133">
        <f>D690+D692+D694+D696+D698+D700+D702+D704+D706</f>
        <v>0</v>
      </c>
      <c r="E688" s="133">
        <f t="shared" ref="E688:U688" si="4945">E690+E692+E694+E696+E698+E700+E702+E704+E706</f>
        <v>0</v>
      </c>
      <c r="F688" s="133">
        <f t="shared" si="4945"/>
        <v>0</v>
      </c>
      <c r="G688" s="133">
        <f t="shared" si="4945"/>
        <v>11044.439999999999</v>
      </c>
      <c r="H688" s="133">
        <f t="shared" si="4945"/>
        <v>11044.439999999999</v>
      </c>
      <c r="I688" s="133">
        <f t="shared" si="4945"/>
        <v>32038.299999999996</v>
      </c>
      <c r="J688" s="133">
        <f t="shared" si="4945"/>
        <v>16566.64</v>
      </c>
      <c r="K688" s="133">
        <f t="shared" si="4945"/>
        <v>0</v>
      </c>
      <c r="L688" s="133">
        <f t="shared" si="4945"/>
        <v>0</v>
      </c>
      <c r="M688" s="133">
        <f t="shared" si="4945"/>
        <v>0</v>
      </c>
      <c r="N688" s="133">
        <f t="shared" si="4945"/>
        <v>0</v>
      </c>
      <c r="O688" s="133">
        <f t="shared" si="4945"/>
        <v>0</v>
      </c>
      <c r="P688" s="133">
        <f t="shared" si="4945"/>
        <v>0</v>
      </c>
      <c r="Q688" s="133">
        <f t="shared" si="4945"/>
        <v>0</v>
      </c>
      <c r="R688" s="133">
        <f t="shared" si="4945"/>
        <v>0</v>
      </c>
      <c r="S688" s="133">
        <f t="shared" si="4945"/>
        <v>0</v>
      </c>
      <c r="T688" s="133">
        <f t="shared" si="4945"/>
        <v>0</v>
      </c>
      <c r="U688" s="133">
        <f t="shared" si="4945"/>
        <v>0</v>
      </c>
    </row>
    <row r="689" spans="1:21" x14ac:dyDescent="0.2">
      <c r="A689" s="224" t="s">
        <v>976</v>
      </c>
      <c r="B689" s="222" t="str">
        <f>VLOOKUP($A689,'Orçamento Sintético'!$A:$H,4,0)</f>
        <v>(COMPOSIÇÃO REPRESENTATIVA) DO SERVIÇO DE INSTALAÇÃO DE TUBOS DE PVC, SÉRIE R, ÁGUA PLUVIAL, DN 75 MM (INSTALADO EM RAMAL DE ENCAMINHAMENTO, OU CONDUTORES VERTICAIS), INCLUSIVE CONEXÕES, CORTE E FIXAÇÕES, PARA PRÉDIOS. AF_10/2015</v>
      </c>
      <c r="C689" s="126">
        <f>ROUND(C690/$U$1572,4)</f>
        <v>2.0000000000000001E-4</v>
      </c>
      <c r="D689" s="126"/>
      <c r="E689" s="126"/>
      <c r="F689" s="126"/>
      <c r="G689" s="126">
        <v>0.2</v>
      </c>
      <c r="H689" s="126">
        <v>0.2</v>
      </c>
      <c r="I689" s="126">
        <v>0.3</v>
      </c>
      <c r="J689" s="126">
        <v>0.3</v>
      </c>
      <c r="K689" s="126"/>
      <c r="L689" s="126"/>
      <c r="M689" s="126"/>
      <c r="N689" s="126"/>
      <c r="O689" s="126"/>
      <c r="P689" s="126"/>
      <c r="Q689" s="126"/>
      <c r="R689" s="126"/>
      <c r="S689" s="126"/>
      <c r="T689" s="126"/>
      <c r="U689" s="126">
        <f t="shared" ref="U689:U705" si="4946">ROUND(U690/$C690,4)</f>
        <v>0</v>
      </c>
    </row>
    <row r="690" spans="1:21" s="90" customFormat="1" x14ac:dyDescent="0.2">
      <c r="A690" s="224"/>
      <c r="B690" s="223"/>
      <c r="C690" s="127">
        <f>VLOOKUP($A689,'Orçamento Sintético'!$A:$H,8,0)</f>
        <v>2843.48</v>
      </c>
      <c r="D690" s="127">
        <f>ROUND($C690*D689,2)</f>
        <v>0</v>
      </c>
      <c r="E690" s="127">
        <f>ROUND($C690*E689,2)</f>
        <v>0</v>
      </c>
      <c r="F690" s="127">
        <f>ROUND($C690*F689,2)</f>
        <v>0</v>
      </c>
      <c r="G690" s="127">
        <f t="shared" ref="G690:P690" si="4947">ROUND($C690*G689,2)</f>
        <v>568.70000000000005</v>
      </c>
      <c r="H690" s="127">
        <f t="shared" si="4947"/>
        <v>568.70000000000005</v>
      </c>
      <c r="I690" s="127">
        <f t="shared" si="4947"/>
        <v>853.04</v>
      </c>
      <c r="J690" s="127">
        <f t="shared" si="4947"/>
        <v>853.04</v>
      </c>
      <c r="K690" s="127">
        <f t="shared" si="4947"/>
        <v>0</v>
      </c>
      <c r="L690" s="127">
        <f t="shared" si="4947"/>
        <v>0</v>
      </c>
      <c r="M690" s="127">
        <f t="shared" si="4947"/>
        <v>0</v>
      </c>
      <c r="N690" s="127">
        <f t="shared" si="4947"/>
        <v>0</v>
      </c>
      <c r="O690" s="127">
        <f t="shared" si="4947"/>
        <v>0</v>
      </c>
      <c r="P690" s="127">
        <f t="shared" si="4947"/>
        <v>0</v>
      </c>
      <c r="Q690" s="127">
        <f>ROUND($C690*Q689,2)</f>
        <v>0</v>
      </c>
      <c r="R690" s="127">
        <f t="shared" ref="R690:T690" si="4948">ROUND($C690*R689,2)</f>
        <v>0</v>
      </c>
      <c r="S690" s="127">
        <f t="shared" si="4948"/>
        <v>0</v>
      </c>
      <c r="T690" s="127">
        <f t="shared" si="4948"/>
        <v>0</v>
      </c>
      <c r="U690" s="127">
        <f>$C690-SUM(D690:T690)</f>
        <v>0</v>
      </c>
    </row>
    <row r="691" spans="1:21" x14ac:dyDescent="0.2">
      <c r="A691" s="224" t="s">
        <v>979</v>
      </c>
      <c r="B691" s="222" t="str">
        <f>VLOOKUP($A691,'Orçamento Sintético'!$A:$H,4,0)</f>
        <v>(COMPOSIÇÃO REPRESENTATIVA) DO SERVIÇO DE INSTALAÇÃO DE TUBOS DE PVC, SÉRIE R, ÁGUA PLUVIAL, DN 100 MM (INSTALADO EM RAMAL DE ENCAMINHAMENTO, OU CONDUTORES VERTICAIS), INCLUSIVE CONEXÕES, CORTES E FIXAÇÕES, PARA PRÉDIOS. AF_10/2015</v>
      </c>
      <c r="C691" s="126">
        <f>ROUND(C692/$U$1572,4)</f>
        <v>1.9E-3</v>
      </c>
      <c r="D691" s="126"/>
      <c r="E691" s="126"/>
      <c r="F691" s="126"/>
      <c r="G691" s="126">
        <v>0.2</v>
      </c>
      <c r="H691" s="126">
        <v>0.2</v>
      </c>
      <c r="I691" s="126">
        <v>0.3</v>
      </c>
      <c r="J691" s="126">
        <v>0.3</v>
      </c>
      <c r="K691" s="126"/>
      <c r="L691" s="126"/>
      <c r="M691" s="126"/>
      <c r="N691" s="126"/>
      <c r="O691" s="126"/>
      <c r="P691" s="126"/>
      <c r="Q691" s="126"/>
      <c r="R691" s="126"/>
      <c r="S691" s="126"/>
      <c r="T691" s="126"/>
      <c r="U691" s="126">
        <f t="shared" si="4946"/>
        <v>0</v>
      </c>
    </row>
    <row r="692" spans="1:21" s="90" customFormat="1" x14ac:dyDescent="0.2">
      <c r="A692" s="224"/>
      <c r="B692" s="223"/>
      <c r="C692" s="127">
        <f>VLOOKUP($A691,'Orçamento Sintético'!$A:$H,8,0)</f>
        <v>23514.400000000001</v>
      </c>
      <c r="D692" s="127">
        <f>ROUND($C692*D691,2)</f>
        <v>0</v>
      </c>
      <c r="E692" s="127">
        <f>ROUND($C692*E691,2)</f>
        <v>0</v>
      </c>
      <c r="F692" s="127">
        <f>ROUND($C692*F691,2)</f>
        <v>0</v>
      </c>
      <c r="G692" s="127">
        <f t="shared" ref="G692:P692" si="4949">ROUND($C692*G691,2)</f>
        <v>4702.88</v>
      </c>
      <c r="H692" s="127">
        <f t="shared" si="4949"/>
        <v>4702.88</v>
      </c>
      <c r="I692" s="127">
        <f t="shared" si="4949"/>
        <v>7054.32</v>
      </c>
      <c r="J692" s="127">
        <f t="shared" si="4949"/>
        <v>7054.32</v>
      </c>
      <c r="K692" s="127">
        <f t="shared" si="4949"/>
        <v>0</v>
      </c>
      <c r="L692" s="127">
        <f t="shared" si="4949"/>
        <v>0</v>
      </c>
      <c r="M692" s="127">
        <f t="shared" si="4949"/>
        <v>0</v>
      </c>
      <c r="N692" s="127">
        <f t="shared" si="4949"/>
        <v>0</v>
      </c>
      <c r="O692" s="127">
        <f t="shared" si="4949"/>
        <v>0</v>
      </c>
      <c r="P692" s="127">
        <f t="shared" si="4949"/>
        <v>0</v>
      </c>
      <c r="Q692" s="127">
        <f>ROUND($C692*Q691,2)</f>
        <v>0</v>
      </c>
      <c r="R692" s="127">
        <f t="shared" ref="R692:T692" si="4950">ROUND($C692*R691,2)</f>
        <v>0</v>
      </c>
      <c r="S692" s="127">
        <f t="shared" si="4950"/>
        <v>0</v>
      </c>
      <c r="T692" s="127">
        <f t="shared" si="4950"/>
        <v>0</v>
      </c>
      <c r="U692" s="127">
        <f>$C692-SUM(D692:T692)</f>
        <v>0</v>
      </c>
    </row>
    <row r="693" spans="1:21" x14ac:dyDescent="0.2">
      <c r="A693" s="224" t="s">
        <v>982</v>
      </c>
      <c r="B693" s="222" t="str">
        <f>VLOOKUP($A693,'Orçamento Sintético'!$A:$H,4,0)</f>
        <v>(COMPOSIÇÃO REPRESENTATIVA) DO SERVIÇO DE INSTALAÇÃO DE TUBOS DE PVC, SÉRIE R, ÁGUA PLUVIAL, DN 150 MM (INSTALADO EM CONDUTORES VERTICAIS), INCLUSIVE CONEXÕES, CORTES E FIXAÇÕES, PARA PRÉDIOS. AF_10/2015</v>
      </c>
      <c r="C693" s="126">
        <f>ROUND(C694/$U$1572,4)</f>
        <v>2.3E-3</v>
      </c>
      <c r="D693" s="126"/>
      <c r="E693" s="126"/>
      <c r="F693" s="126"/>
      <c r="G693" s="126">
        <v>0.2</v>
      </c>
      <c r="H693" s="126">
        <v>0.2</v>
      </c>
      <c r="I693" s="126">
        <v>0.3</v>
      </c>
      <c r="J693" s="126">
        <v>0.3</v>
      </c>
      <c r="K693" s="126"/>
      <c r="L693" s="126"/>
      <c r="M693" s="126"/>
      <c r="N693" s="126"/>
      <c r="O693" s="126"/>
      <c r="P693" s="126"/>
      <c r="Q693" s="126"/>
      <c r="R693" s="126"/>
      <c r="S693" s="126"/>
      <c r="T693" s="126"/>
      <c r="U693" s="126">
        <f t="shared" si="4946"/>
        <v>0</v>
      </c>
    </row>
    <row r="694" spans="1:21" s="90" customFormat="1" x14ac:dyDescent="0.2">
      <c r="A694" s="224"/>
      <c r="B694" s="223"/>
      <c r="C694" s="127">
        <f>VLOOKUP($A693,'Orçamento Sintético'!$A:$H,8,0)</f>
        <v>28864.28</v>
      </c>
      <c r="D694" s="127">
        <f>ROUND($C694*D693,2)</f>
        <v>0</v>
      </c>
      <c r="E694" s="127">
        <f>ROUND($C694*E693,2)</f>
        <v>0</v>
      </c>
      <c r="F694" s="127">
        <f>ROUND($C694*F693,2)</f>
        <v>0</v>
      </c>
      <c r="G694" s="127">
        <f t="shared" ref="G694:P694" si="4951">ROUND($C694*G693,2)</f>
        <v>5772.86</v>
      </c>
      <c r="H694" s="127">
        <f t="shared" si="4951"/>
        <v>5772.86</v>
      </c>
      <c r="I694" s="127">
        <f t="shared" si="4951"/>
        <v>8659.2800000000007</v>
      </c>
      <c r="J694" s="127">
        <f t="shared" si="4951"/>
        <v>8659.2800000000007</v>
      </c>
      <c r="K694" s="127">
        <f t="shared" si="4951"/>
        <v>0</v>
      </c>
      <c r="L694" s="127">
        <f t="shared" si="4951"/>
        <v>0</v>
      </c>
      <c r="M694" s="127">
        <f t="shared" si="4951"/>
        <v>0</v>
      </c>
      <c r="N694" s="127">
        <f t="shared" si="4951"/>
        <v>0</v>
      </c>
      <c r="O694" s="127">
        <f t="shared" si="4951"/>
        <v>0</v>
      </c>
      <c r="P694" s="127">
        <f t="shared" si="4951"/>
        <v>0</v>
      </c>
      <c r="Q694" s="127">
        <f>ROUND($C694*Q693,2)</f>
        <v>0</v>
      </c>
      <c r="R694" s="127">
        <f t="shared" ref="R694:T694" si="4952">ROUND($C694*R693,2)</f>
        <v>0</v>
      </c>
      <c r="S694" s="127">
        <f t="shared" si="4952"/>
        <v>0</v>
      </c>
      <c r="T694" s="127">
        <f t="shared" si="4952"/>
        <v>0</v>
      </c>
      <c r="U694" s="127">
        <f>$C694-SUM(D694:T694)</f>
        <v>0</v>
      </c>
    </row>
    <row r="695" spans="1:21" x14ac:dyDescent="0.2">
      <c r="A695" s="224" t="s">
        <v>985</v>
      </c>
      <c r="B695" s="222" t="str">
        <f>VLOOKUP($A695,'Orçamento Sintético'!$A:$H,4,0)</f>
        <v>TUBO PVC, SÉRIE R, ÁGUA PLUVIAL, DN 50 MM, FORNECIDO E INSTALADO EM RAMAL DE ENCAMINHAMENTO. AF_12/2014</v>
      </c>
      <c r="C695" s="126">
        <f>ROUND(C696/$U$1572,4)</f>
        <v>0</v>
      </c>
      <c r="D695" s="126"/>
      <c r="E695" s="126"/>
      <c r="F695" s="126"/>
      <c r="G695" s="126"/>
      <c r="H695" s="126"/>
      <c r="I695" s="126">
        <v>1</v>
      </c>
      <c r="J695" s="126"/>
      <c r="K695" s="126"/>
      <c r="L695" s="126"/>
      <c r="M695" s="126"/>
      <c r="N695" s="126"/>
      <c r="O695" s="126"/>
      <c r="P695" s="126"/>
      <c r="Q695" s="126"/>
      <c r="R695" s="126"/>
      <c r="S695" s="126"/>
      <c r="T695" s="126"/>
      <c r="U695" s="126">
        <f t="shared" si="4946"/>
        <v>0</v>
      </c>
    </row>
    <row r="696" spans="1:21" s="90" customFormat="1" x14ac:dyDescent="0.2">
      <c r="A696" s="224"/>
      <c r="B696" s="223"/>
      <c r="C696" s="127">
        <f>VLOOKUP($A695,'Orçamento Sintético'!$A:$H,8,0)</f>
        <v>318.12</v>
      </c>
      <c r="D696" s="127">
        <f>ROUND($C696*D695,2)</f>
        <v>0</v>
      </c>
      <c r="E696" s="127">
        <f>ROUND($C696*E695,2)</f>
        <v>0</v>
      </c>
      <c r="F696" s="127">
        <f>ROUND($C696*F695,2)</f>
        <v>0</v>
      </c>
      <c r="G696" s="127">
        <f t="shared" ref="G696:P696" si="4953">ROUND($C696*G695,2)</f>
        <v>0</v>
      </c>
      <c r="H696" s="127">
        <f t="shared" si="4953"/>
        <v>0</v>
      </c>
      <c r="I696" s="127">
        <f t="shared" si="4953"/>
        <v>318.12</v>
      </c>
      <c r="J696" s="127">
        <f t="shared" si="4953"/>
        <v>0</v>
      </c>
      <c r="K696" s="127">
        <f t="shared" si="4953"/>
        <v>0</v>
      </c>
      <c r="L696" s="127">
        <f t="shared" si="4953"/>
        <v>0</v>
      </c>
      <c r="M696" s="127">
        <f t="shared" si="4953"/>
        <v>0</v>
      </c>
      <c r="N696" s="127">
        <f t="shared" si="4953"/>
        <v>0</v>
      </c>
      <c r="O696" s="127">
        <f t="shared" si="4953"/>
        <v>0</v>
      </c>
      <c r="P696" s="127">
        <f t="shared" si="4953"/>
        <v>0</v>
      </c>
      <c r="Q696" s="127">
        <f>ROUND($C696*Q695,2)</f>
        <v>0</v>
      </c>
      <c r="R696" s="127">
        <f t="shared" ref="R696:T696" si="4954">ROUND($C696*R695,2)</f>
        <v>0</v>
      </c>
      <c r="S696" s="127">
        <f t="shared" si="4954"/>
        <v>0</v>
      </c>
      <c r="T696" s="127">
        <f t="shared" si="4954"/>
        <v>0</v>
      </c>
      <c r="U696" s="127">
        <f>$C696-SUM(D696:T696)</f>
        <v>0</v>
      </c>
    </row>
    <row r="697" spans="1:21" x14ac:dyDescent="0.2">
      <c r="A697" s="224" t="s">
        <v>988</v>
      </c>
      <c r="B697" s="222" t="str">
        <f>VLOOKUP($A697,'Orçamento Sintético'!$A:$H,4,0)</f>
        <v>Copia da SINAPI (94654) - Serviço de inst. tubo PVC, série n, água fria, 85 mm, para bombeamento dos reservatórios de água Pluvial</v>
      </c>
      <c r="C697" s="126">
        <f>ROUND(C698/$U$1572,4)</f>
        <v>2.9999999999999997E-4</v>
      </c>
      <c r="D697" s="126"/>
      <c r="E697" s="126"/>
      <c r="F697" s="126"/>
      <c r="G697" s="126"/>
      <c r="H697" s="126"/>
      <c r="I697" s="126">
        <v>1</v>
      </c>
      <c r="J697" s="126"/>
      <c r="K697" s="126"/>
      <c r="L697" s="126"/>
      <c r="M697" s="126"/>
      <c r="N697" s="126"/>
      <c r="O697" s="126"/>
      <c r="P697" s="126"/>
      <c r="Q697" s="126"/>
      <c r="R697" s="126"/>
      <c r="S697" s="126"/>
      <c r="T697" s="126"/>
      <c r="U697" s="126">
        <f t="shared" si="4946"/>
        <v>0</v>
      </c>
    </row>
    <row r="698" spans="1:21" s="90" customFormat="1" x14ac:dyDescent="0.2">
      <c r="A698" s="224"/>
      <c r="B698" s="223"/>
      <c r="C698" s="127">
        <f>VLOOKUP($A697,'Orçamento Sintético'!$A:$H,8,0)</f>
        <v>3326.26</v>
      </c>
      <c r="D698" s="127">
        <f>ROUND($C698*D697,2)</f>
        <v>0</v>
      </c>
      <c r="E698" s="127">
        <f>ROUND($C698*E697,2)</f>
        <v>0</v>
      </c>
      <c r="F698" s="127">
        <f>ROUND($C698*F697,2)</f>
        <v>0</v>
      </c>
      <c r="G698" s="127">
        <f t="shared" ref="G698:P698" si="4955">ROUND($C698*G697,2)</f>
        <v>0</v>
      </c>
      <c r="H698" s="127">
        <f t="shared" si="4955"/>
        <v>0</v>
      </c>
      <c r="I698" s="127">
        <f t="shared" si="4955"/>
        <v>3326.26</v>
      </c>
      <c r="J698" s="127">
        <f t="shared" si="4955"/>
        <v>0</v>
      </c>
      <c r="K698" s="127">
        <f t="shared" si="4955"/>
        <v>0</v>
      </c>
      <c r="L698" s="127">
        <f t="shared" si="4955"/>
        <v>0</v>
      </c>
      <c r="M698" s="127">
        <f t="shared" si="4955"/>
        <v>0</v>
      </c>
      <c r="N698" s="127">
        <f t="shared" si="4955"/>
        <v>0</v>
      </c>
      <c r="O698" s="127">
        <f t="shared" si="4955"/>
        <v>0</v>
      </c>
      <c r="P698" s="127">
        <f t="shared" si="4955"/>
        <v>0</v>
      </c>
      <c r="Q698" s="127">
        <f>ROUND($C698*Q697,2)</f>
        <v>0</v>
      </c>
      <c r="R698" s="127">
        <f t="shared" ref="R698:T698" si="4956">ROUND($C698*R697,2)</f>
        <v>0</v>
      </c>
      <c r="S698" s="127">
        <f t="shared" si="4956"/>
        <v>0</v>
      </c>
      <c r="T698" s="127">
        <f t="shared" si="4956"/>
        <v>0</v>
      </c>
      <c r="U698" s="127">
        <f>$C698-SUM(D698:T698)</f>
        <v>0</v>
      </c>
    </row>
    <row r="699" spans="1:21" x14ac:dyDescent="0.2">
      <c r="A699" s="224" t="s">
        <v>991</v>
      </c>
      <c r="B699" s="222" t="str">
        <f>VLOOKUP($A699,'Orçamento Sintético'!$A:$H,4,0)</f>
        <v>Copia da SINAPI (90712) - Fornecimento e instalação de tubo de PVC, JEI, DN 250mm, inclusive conexões</v>
      </c>
      <c r="C699" s="126">
        <f>ROUND(C700/$U$1572,4)</f>
        <v>2.0000000000000001E-4</v>
      </c>
      <c r="D699" s="126"/>
      <c r="E699" s="126"/>
      <c r="F699" s="126"/>
      <c r="G699" s="126"/>
      <c r="H699" s="126"/>
      <c r="I699" s="126">
        <v>1</v>
      </c>
      <c r="J699" s="126"/>
      <c r="K699" s="126"/>
      <c r="L699" s="126"/>
      <c r="M699" s="126"/>
      <c r="N699" s="126"/>
      <c r="O699" s="126"/>
      <c r="P699" s="126"/>
      <c r="Q699" s="126"/>
      <c r="R699" s="126"/>
      <c r="S699" s="126"/>
      <c r="T699" s="126"/>
      <c r="U699" s="126">
        <f t="shared" si="4946"/>
        <v>0</v>
      </c>
    </row>
    <row r="700" spans="1:21" s="90" customFormat="1" x14ac:dyDescent="0.2">
      <c r="A700" s="224"/>
      <c r="B700" s="223"/>
      <c r="C700" s="127">
        <f>VLOOKUP($A699,'Orçamento Sintético'!$A:$H,8,0)</f>
        <v>2506.6799999999998</v>
      </c>
      <c r="D700" s="127">
        <f>ROUND($C700*D699,2)</f>
        <v>0</v>
      </c>
      <c r="E700" s="127">
        <f>ROUND($C700*E699,2)</f>
        <v>0</v>
      </c>
      <c r="F700" s="127">
        <f>ROUND($C700*F699,2)</f>
        <v>0</v>
      </c>
      <c r="G700" s="127">
        <f t="shared" ref="G700:P700" si="4957">ROUND($C700*G699,2)</f>
        <v>0</v>
      </c>
      <c r="H700" s="127">
        <f t="shared" si="4957"/>
        <v>0</v>
      </c>
      <c r="I700" s="127">
        <f t="shared" si="4957"/>
        <v>2506.6799999999998</v>
      </c>
      <c r="J700" s="127">
        <f t="shared" si="4957"/>
        <v>0</v>
      </c>
      <c r="K700" s="127">
        <f t="shared" si="4957"/>
        <v>0</v>
      </c>
      <c r="L700" s="127">
        <f t="shared" si="4957"/>
        <v>0</v>
      </c>
      <c r="M700" s="127">
        <f t="shared" si="4957"/>
        <v>0</v>
      </c>
      <c r="N700" s="127">
        <f t="shared" si="4957"/>
        <v>0</v>
      </c>
      <c r="O700" s="127">
        <f t="shared" si="4957"/>
        <v>0</v>
      </c>
      <c r="P700" s="127">
        <f t="shared" si="4957"/>
        <v>0</v>
      </c>
      <c r="Q700" s="127">
        <f>ROUND($C700*Q699,2)</f>
        <v>0</v>
      </c>
      <c r="R700" s="127">
        <f t="shared" ref="R700:T700" si="4958">ROUND($C700*R699,2)</f>
        <v>0</v>
      </c>
      <c r="S700" s="127">
        <f t="shared" si="4958"/>
        <v>0</v>
      </c>
      <c r="T700" s="127">
        <f t="shared" si="4958"/>
        <v>0</v>
      </c>
      <c r="U700" s="127">
        <f>$C700-SUM(D700:T700)</f>
        <v>0</v>
      </c>
    </row>
    <row r="701" spans="1:21" x14ac:dyDescent="0.2">
      <c r="A701" s="224" t="s">
        <v>994</v>
      </c>
      <c r="B701" s="222" t="str">
        <f>VLOOKUP($A701,'Orçamento Sintético'!$A:$H,4,0)</f>
        <v>Copia da SINAPI (90711) - Fornecimento e instalação de tubo de PVC, JEI, DN 200mm, inclusive conexões</v>
      </c>
      <c r="C701" s="126">
        <f>ROUND(C702/$U$1572,4)</f>
        <v>4.0000000000000002E-4</v>
      </c>
      <c r="D701" s="126"/>
      <c r="E701" s="126"/>
      <c r="F701" s="126"/>
      <c r="G701" s="126"/>
      <c r="H701" s="126"/>
      <c r="I701" s="126">
        <v>1</v>
      </c>
      <c r="J701" s="126"/>
      <c r="K701" s="126"/>
      <c r="L701" s="126"/>
      <c r="M701" s="126"/>
      <c r="N701" s="126"/>
      <c r="O701" s="126"/>
      <c r="P701" s="126"/>
      <c r="Q701" s="126"/>
      <c r="R701" s="126"/>
      <c r="S701" s="126"/>
      <c r="T701" s="126"/>
      <c r="U701" s="126">
        <f t="shared" si="4946"/>
        <v>0</v>
      </c>
    </row>
    <row r="702" spans="1:21" s="90" customFormat="1" x14ac:dyDescent="0.2">
      <c r="A702" s="224"/>
      <c r="B702" s="223"/>
      <c r="C702" s="127">
        <f>VLOOKUP($A701,'Orçamento Sintético'!$A:$H,8,0)</f>
        <v>5469.64</v>
      </c>
      <c r="D702" s="127">
        <f>ROUND($C702*D701,2)</f>
        <v>0</v>
      </c>
      <c r="E702" s="127">
        <f>ROUND($C702*E701,2)</f>
        <v>0</v>
      </c>
      <c r="F702" s="127">
        <f>ROUND($C702*F701,2)</f>
        <v>0</v>
      </c>
      <c r="G702" s="127">
        <f t="shared" ref="G702:P702" si="4959">ROUND($C702*G701,2)</f>
        <v>0</v>
      </c>
      <c r="H702" s="127">
        <f t="shared" si="4959"/>
        <v>0</v>
      </c>
      <c r="I702" s="127">
        <f t="shared" si="4959"/>
        <v>5469.64</v>
      </c>
      <c r="J702" s="127">
        <f t="shared" si="4959"/>
        <v>0</v>
      </c>
      <c r="K702" s="127">
        <f t="shared" si="4959"/>
        <v>0</v>
      </c>
      <c r="L702" s="127">
        <f t="shared" si="4959"/>
        <v>0</v>
      </c>
      <c r="M702" s="127">
        <f t="shared" si="4959"/>
        <v>0</v>
      </c>
      <c r="N702" s="127">
        <f t="shared" si="4959"/>
        <v>0</v>
      </c>
      <c r="O702" s="127">
        <f t="shared" si="4959"/>
        <v>0</v>
      </c>
      <c r="P702" s="127">
        <f t="shared" si="4959"/>
        <v>0</v>
      </c>
      <c r="Q702" s="127">
        <f>ROUND($C702*Q701,2)</f>
        <v>0</v>
      </c>
      <c r="R702" s="127">
        <f t="shared" ref="R702:T702" si="4960">ROUND($C702*R701,2)</f>
        <v>0</v>
      </c>
      <c r="S702" s="127">
        <f t="shared" si="4960"/>
        <v>0</v>
      </c>
      <c r="T702" s="127">
        <f t="shared" si="4960"/>
        <v>0</v>
      </c>
      <c r="U702" s="127">
        <f>$C702-SUM(D702:T702)</f>
        <v>0</v>
      </c>
    </row>
    <row r="703" spans="1:21" x14ac:dyDescent="0.2">
      <c r="A703" s="224" t="s">
        <v>997</v>
      </c>
      <c r="B703" s="222" t="str">
        <f>VLOOKUP($A703,'Orçamento Sintético'!$A:$H,4,0)</f>
        <v>(COMPOSIÇÃO REPRESENTATIVA) DO SERVIÇO DE INST. TUBO PVC, SÉRIE N, ESGOTO PREDIAL, DN 75 MM, (INST. EM RAMAL DE DESCARGA, RAMAL DE ESG. SANITÁRIO, PRUMADA DE ESG. SANITÁRIO OU VENTILAÇÃO), INCL. CONEXÕES, CORTES E FIXAÇÕES, P/ PRÉDIOS. AF_10/2015</v>
      </c>
      <c r="C703" s="126">
        <f>ROUND(C704/$U$1572,4)</f>
        <v>2.0000000000000001E-4</v>
      </c>
      <c r="D703" s="126"/>
      <c r="E703" s="126"/>
      <c r="F703" s="126"/>
      <c r="G703" s="126"/>
      <c r="H703" s="126"/>
      <c r="I703" s="126">
        <v>1</v>
      </c>
      <c r="J703" s="126"/>
      <c r="K703" s="126"/>
      <c r="L703" s="126"/>
      <c r="M703" s="126"/>
      <c r="N703" s="126"/>
      <c r="O703" s="126"/>
      <c r="P703" s="126"/>
      <c r="Q703" s="126"/>
      <c r="R703" s="126"/>
      <c r="S703" s="126"/>
      <c r="T703" s="126"/>
      <c r="U703" s="126">
        <f t="shared" si="4946"/>
        <v>0</v>
      </c>
    </row>
    <row r="704" spans="1:21" s="90" customFormat="1" x14ac:dyDescent="0.2">
      <c r="A704" s="224"/>
      <c r="B704" s="223"/>
      <c r="C704" s="127">
        <f>VLOOKUP($A703,'Orçamento Sintético'!$A:$H,8,0)</f>
        <v>2659.66</v>
      </c>
      <c r="D704" s="127">
        <f>ROUND($C704*D703,2)</f>
        <v>0</v>
      </c>
      <c r="E704" s="127">
        <f>ROUND($C704*E703,2)</f>
        <v>0</v>
      </c>
      <c r="F704" s="127">
        <f>ROUND($C704*F703,2)</f>
        <v>0</v>
      </c>
      <c r="G704" s="127">
        <f t="shared" ref="G704:P704" si="4961">ROUND($C704*G703,2)</f>
        <v>0</v>
      </c>
      <c r="H704" s="127">
        <f t="shared" si="4961"/>
        <v>0</v>
      </c>
      <c r="I704" s="127">
        <f t="shared" si="4961"/>
        <v>2659.66</v>
      </c>
      <c r="J704" s="127">
        <f t="shared" si="4961"/>
        <v>0</v>
      </c>
      <c r="K704" s="127">
        <f t="shared" si="4961"/>
        <v>0</v>
      </c>
      <c r="L704" s="127">
        <f t="shared" si="4961"/>
        <v>0</v>
      </c>
      <c r="M704" s="127">
        <f t="shared" si="4961"/>
        <v>0</v>
      </c>
      <c r="N704" s="127">
        <f t="shared" si="4961"/>
        <v>0</v>
      </c>
      <c r="O704" s="127">
        <f t="shared" si="4961"/>
        <v>0</v>
      </c>
      <c r="P704" s="127">
        <f t="shared" si="4961"/>
        <v>0</v>
      </c>
      <c r="Q704" s="127">
        <f>ROUND($C704*Q703,2)</f>
        <v>0</v>
      </c>
      <c r="R704" s="127">
        <f t="shared" ref="R704:T704" si="4962">ROUND($C704*R703,2)</f>
        <v>0</v>
      </c>
      <c r="S704" s="127">
        <f t="shared" si="4962"/>
        <v>0</v>
      </c>
      <c r="T704" s="127">
        <f t="shared" si="4962"/>
        <v>0</v>
      </c>
      <c r="U704" s="127">
        <f>$C704-SUM(D704:T704)</f>
        <v>0</v>
      </c>
    </row>
    <row r="705" spans="1:21" x14ac:dyDescent="0.2">
      <c r="A705" s="224" t="s">
        <v>1000</v>
      </c>
      <c r="B705" s="222" t="str">
        <f>VLOOKUP($A705,'Orçamento Sintético'!$A:$H,4,0)</f>
        <v>(COMPOSIÇÃO REPRESENTATIVA) DO SERVIÇO DE INST. TUBO PVC, SÉRIE N, ESGOTO PREDIAL, 100 MM (INST. RAMAL DESCARGA, RAMAL DE ESG. SANIT., PRUMADA ESG. SANIT., VENTILAÇÃO OU SUB-COLETOR AÉREO), INCL. CONEXÕES E CORTES, FIXAÇÕES, P/ PRÉDIOS. AF_10/2015</v>
      </c>
      <c r="C705" s="126">
        <f>ROUND(C706/$U$1572,4)</f>
        <v>1E-4</v>
      </c>
      <c r="D705" s="126"/>
      <c r="E705" s="126"/>
      <c r="F705" s="126"/>
      <c r="G705" s="126"/>
      <c r="H705" s="126"/>
      <c r="I705" s="126">
        <v>1</v>
      </c>
      <c r="J705" s="126"/>
      <c r="K705" s="126"/>
      <c r="L705" s="126"/>
      <c r="M705" s="126"/>
      <c r="N705" s="126"/>
      <c r="O705" s="126"/>
      <c r="P705" s="126"/>
      <c r="Q705" s="126"/>
      <c r="R705" s="126"/>
      <c r="S705" s="126"/>
      <c r="T705" s="126"/>
      <c r="U705" s="126">
        <f t="shared" si="4946"/>
        <v>0</v>
      </c>
    </row>
    <row r="706" spans="1:21" s="90" customFormat="1" x14ac:dyDescent="0.2">
      <c r="A706" s="224"/>
      <c r="B706" s="223"/>
      <c r="C706" s="127">
        <f>VLOOKUP($A705,'Orçamento Sintético'!$A:$H,8,0)</f>
        <v>1191.3</v>
      </c>
      <c r="D706" s="127">
        <f>ROUND($C706*D705,2)</f>
        <v>0</v>
      </c>
      <c r="E706" s="127">
        <f>ROUND($C706*E705,2)</f>
        <v>0</v>
      </c>
      <c r="F706" s="127">
        <f>ROUND($C706*F705,2)</f>
        <v>0</v>
      </c>
      <c r="G706" s="127">
        <f t="shared" ref="G706:P706" si="4963">ROUND($C706*G705,2)</f>
        <v>0</v>
      </c>
      <c r="H706" s="127">
        <f t="shared" si="4963"/>
        <v>0</v>
      </c>
      <c r="I706" s="127">
        <f t="shared" si="4963"/>
        <v>1191.3</v>
      </c>
      <c r="J706" s="127">
        <f t="shared" si="4963"/>
        <v>0</v>
      </c>
      <c r="K706" s="127">
        <f t="shared" si="4963"/>
        <v>0</v>
      </c>
      <c r="L706" s="127">
        <f t="shared" si="4963"/>
        <v>0</v>
      </c>
      <c r="M706" s="127">
        <f t="shared" si="4963"/>
        <v>0</v>
      </c>
      <c r="N706" s="127">
        <f t="shared" si="4963"/>
        <v>0</v>
      </c>
      <c r="O706" s="127">
        <f t="shared" si="4963"/>
        <v>0</v>
      </c>
      <c r="P706" s="127">
        <f t="shared" si="4963"/>
        <v>0</v>
      </c>
      <c r="Q706" s="127">
        <f>ROUND($C706*Q705,2)</f>
        <v>0</v>
      </c>
      <c r="R706" s="127">
        <f t="shared" ref="R706:T706" si="4964">ROUND($C706*R705,2)</f>
        <v>0</v>
      </c>
      <c r="S706" s="127">
        <f t="shared" si="4964"/>
        <v>0</v>
      </c>
      <c r="T706" s="127">
        <f t="shared" si="4964"/>
        <v>0</v>
      </c>
      <c r="U706" s="127">
        <f>$C706-SUM(D706:T706)</f>
        <v>0</v>
      </c>
    </row>
    <row r="707" spans="1:21" x14ac:dyDescent="0.2">
      <c r="A707" s="225" t="s">
        <v>1003</v>
      </c>
      <c r="B707" s="226" t="str">
        <f>VLOOKUP($A707,'Orçamento Sintético'!$A:$H,4,0)</f>
        <v>Instalação Elevatória</v>
      </c>
      <c r="C707" s="130">
        <f>ROUND(C708/$U$1572,4)</f>
        <v>3.2000000000000002E-3</v>
      </c>
      <c r="D707" s="131">
        <f t="shared" ref="D707:U707" si="4965">ROUND(D708/$C708,4)</f>
        <v>0</v>
      </c>
      <c r="E707" s="131">
        <f t="shared" si="4965"/>
        <v>0</v>
      </c>
      <c r="F707" s="131">
        <f t="shared" si="4965"/>
        <v>0</v>
      </c>
      <c r="G707" s="131">
        <f t="shared" si="4965"/>
        <v>0</v>
      </c>
      <c r="H707" s="131">
        <f t="shared" si="4965"/>
        <v>0</v>
      </c>
      <c r="I707" s="131">
        <f t="shared" si="4965"/>
        <v>0</v>
      </c>
      <c r="J707" s="131">
        <f t="shared" si="4965"/>
        <v>0</v>
      </c>
      <c r="K707" s="131">
        <f t="shared" si="4965"/>
        <v>0</v>
      </c>
      <c r="L707" s="131">
        <f t="shared" si="4965"/>
        <v>0</v>
      </c>
      <c r="M707" s="131">
        <f t="shared" si="4965"/>
        <v>4.4299999999999999E-2</v>
      </c>
      <c r="N707" s="131">
        <f t="shared" si="4965"/>
        <v>4.4299999999999999E-2</v>
      </c>
      <c r="O707" s="131">
        <f t="shared" si="4965"/>
        <v>0</v>
      </c>
      <c r="P707" s="131">
        <f t="shared" si="4965"/>
        <v>0.14849999999999999</v>
      </c>
      <c r="Q707" s="131">
        <f t="shared" si="4965"/>
        <v>0.76280000000000003</v>
      </c>
      <c r="R707" s="131">
        <f t="shared" si="4965"/>
        <v>0</v>
      </c>
      <c r="S707" s="131">
        <f t="shared" si="4965"/>
        <v>0</v>
      </c>
      <c r="T707" s="131">
        <f t="shared" si="4965"/>
        <v>0</v>
      </c>
      <c r="U707" s="131">
        <f t="shared" si="4965"/>
        <v>0</v>
      </c>
    </row>
    <row r="708" spans="1:21" s="90" customFormat="1" x14ac:dyDescent="0.2">
      <c r="A708" s="225"/>
      <c r="B708" s="226"/>
      <c r="C708" s="132">
        <f>VLOOKUP($A707,'Orçamento Sintético'!$A:$H,8,0)</f>
        <v>39779.039999999994</v>
      </c>
      <c r="D708" s="133">
        <f>D710+D712+D714+D716+D718+D720+D722+D724</f>
        <v>0</v>
      </c>
      <c r="E708" s="133">
        <f t="shared" ref="E708:U708" si="4966">E710+E712+E714+E716+E718+E720+E722+E724</f>
        <v>0</v>
      </c>
      <c r="F708" s="133">
        <f t="shared" si="4966"/>
        <v>0</v>
      </c>
      <c r="G708" s="133">
        <f t="shared" si="4966"/>
        <v>0</v>
      </c>
      <c r="H708" s="133">
        <f t="shared" si="4966"/>
        <v>0</v>
      </c>
      <c r="I708" s="133">
        <f t="shared" si="4966"/>
        <v>0</v>
      </c>
      <c r="J708" s="133">
        <f t="shared" si="4966"/>
        <v>0</v>
      </c>
      <c r="K708" s="133">
        <f t="shared" si="4966"/>
        <v>0</v>
      </c>
      <c r="L708" s="133">
        <f t="shared" si="4966"/>
        <v>0</v>
      </c>
      <c r="M708" s="133">
        <f t="shared" si="4966"/>
        <v>1763.28</v>
      </c>
      <c r="N708" s="133">
        <f t="shared" si="4966"/>
        <v>1763.28</v>
      </c>
      <c r="O708" s="133">
        <f t="shared" si="4966"/>
        <v>0</v>
      </c>
      <c r="P708" s="133">
        <f t="shared" si="4966"/>
        <v>5909.15</v>
      </c>
      <c r="Q708" s="133">
        <f t="shared" si="4966"/>
        <v>30343.350000000002</v>
      </c>
      <c r="R708" s="133">
        <f t="shared" si="4966"/>
        <v>0</v>
      </c>
      <c r="S708" s="133">
        <f t="shared" si="4966"/>
        <v>0</v>
      </c>
      <c r="T708" s="133">
        <f t="shared" si="4966"/>
        <v>0</v>
      </c>
      <c r="U708" s="133">
        <f t="shared" si="4966"/>
        <v>-2.0000000000436557E-2</v>
      </c>
    </row>
    <row r="709" spans="1:21" x14ac:dyDescent="0.2">
      <c r="A709" s="224" t="s">
        <v>1005</v>
      </c>
      <c r="B709" s="222" t="str">
        <f>VLOOKUP($A709,'Orçamento Sintético'!$A:$H,4,0)</f>
        <v>Copia da SINAPI (83531) - Sifão ladrão Ø 200mm, fab: AQUASAVE</v>
      </c>
      <c r="C709" s="126">
        <f>ROUND(C710/$U$1572,4)</f>
        <v>0</v>
      </c>
      <c r="D709" s="126"/>
      <c r="E709" s="126"/>
      <c r="F709" s="126"/>
      <c r="G709" s="126"/>
      <c r="H709" s="126"/>
      <c r="I709" s="126"/>
      <c r="J709" s="126"/>
      <c r="K709" s="126"/>
      <c r="L709" s="126"/>
      <c r="M709" s="126"/>
      <c r="N709" s="126"/>
      <c r="O709" s="126"/>
      <c r="P709" s="126"/>
      <c r="Q709" s="126">
        <v>1</v>
      </c>
      <c r="R709" s="126"/>
      <c r="S709" s="126"/>
      <c r="T709" s="126"/>
      <c r="U709" s="126">
        <f t="shared" ref="U709:U723" si="4967">ROUND(U710/$C710,4)</f>
        <v>0</v>
      </c>
    </row>
    <row r="710" spans="1:21" s="90" customFormat="1" x14ac:dyDescent="0.2">
      <c r="A710" s="224"/>
      <c r="B710" s="223"/>
      <c r="C710" s="127">
        <f>VLOOKUP($A709,'Orçamento Sintético'!$A:$H,8,0)</f>
        <v>601.16</v>
      </c>
      <c r="D710" s="127">
        <f>ROUND($C710*D709,2)</f>
        <v>0</v>
      </c>
      <c r="E710" s="127">
        <f>ROUND($C710*E709,2)</f>
        <v>0</v>
      </c>
      <c r="F710" s="127">
        <f>ROUND($C710*F709,2)</f>
        <v>0</v>
      </c>
      <c r="G710" s="127">
        <f t="shared" ref="G710:P710" si="4968">ROUND($C710*G709,2)</f>
        <v>0</v>
      </c>
      <c r="H710" s="127">
        <f t="shared" si="4968"/>
        <v>0</v>
      </c>
      <c r="I710" s="127">
        <f t="shared" si="4968"/>
        <v>0</v>
      </c>
      <c r="J710" s="127">
        <f t="shared" si="4968"/>
        <v>0</v>
      </c>
      <c r="K710" s="127">
        <f t="shared" si="4968"/>
        <v>0</v>
      </c>
      <c r="L710" s="127">
        <f t="shared" si="4968"/>
        <v>0</v>
      </c>
      <c r="M710" s="127">
        <f t="shared" si="4968"/>
        <v>0</v>
      </c>
      <c r="N710" s="127">
        <f t="shared" si="4968"/>
        <v>0</v>
      </c>
      <c r="O710" s="127">
        <f t="shared" si="4968"/>
        <v>0</v>
      </c>
      <c r="P710" s="127">
        <f t="shared" si="4968"/>
        <v>0</v>
      </c>
      <c r="Q710" s="127">
        <f>ROUND($C710*Q709,2)</f>
        <v>601.16</v>
      </c>
      <c r="R710" s="127">
        <f t="shared" ref="R710:T710" si="4969">ROUND($C710*R709,2)</f>
        <v>0</v>
      </c>
      <c r="S710" s="127">
        <f t="shared" si="4969"/>
        <v>0</v>
      </c>
      <c r="T710" s="127">
        <f t="shared" si="4969"/>
        <v>0</v>
      </c>
      <c r="U710" s="127">
        <f>$C710-SUM(D710:T710)</f>
        <v>0</v>
      </c>
    </row>
    <row r="711" spans="1:21" x14ac:dyDescent="0.2">
      <c r="A711" s="224" t="s">
        <v>1008</v>
      </c>
      <c r="B711" s="222" t="str">
        <f>VLOOKUP($A711,'Orçamento Sintético'!$A:$H,4,0)</f>
        <v>Copia da SINAPI (83531) - Freio d'água Ø 200mm, ref. FDA-200 fab. 3P Technik</v>
      </c>
      <c r="C711" s="126">
        <f>ROUND(C712/$U$1572,4)</f>
        <v>1E-4</v>
      </c>
      <c r="D711" s="126"/>
      <c r="E711" s="126"/>
      <c r="F711" s="126"/>
      <c r="G711" s="126"/>
      <c r="H711" s="126"/>
      <c r="I711" s="126"/>
      <c r="J711" s="126"/>
      <c r="K711" s="126"/>
      <c r="L711" s="126"/>
      <c r="M711" s="126"/>
      <c r="N711" s="126"/>
      <c r="O711" s="126"/>
      <c r="P711" s="126"/>
      <c r="Q711" s="126">
        <v>1</v>
      </c>
      <c r="R711" s="126"/>
      <c r="S711" s="126"/>
      <c r="T711" s="126"/>
      <c r="U711" s="126">
        <f t="shared" si="4967"/>
        <v>0</v>
      </c>
    </row>
    <row r="712" spans="1:21" s="90" customFormat="1" x14ac:dyDescent="0.2">
      <c r="A712" s="224"/>
      <c r="B712" s="223"/>
      <c r="C712" s="127">
        <f>VLOOKUP($A711,'Orçamento Sintético'!$A:$H,8,0)</f>
        <v>725.3</v>
      </c>
      <c r="D712" s="127">
        <f>ROUND($C712*D711,2)</f>
        <v>0</v>
      </c>
      <c r="E712" s="127">
        <f>ROUND($C712*E711,2)</f>
        <v>0</v>
      </c>
      <c r="F712" s="127">
        <f>ROUND($C712*F711,2)</f>
        <v>0</v>
      </c>
      <c r="G712" s="127">
        <f t="shared" ref="G712:P712" si="4970">ROUND($C712*G711,2)</f>
        <v>0</v>
      </c>
      <c r="H712" s="127">
        <f t="shared" si="4970"/>
        <v>0</v>
      </c>
      <c r="I712" s="127">
        <f t="shared" si="4970"/>
        <v>0</v>
      </c>
      <c r="J712" s="127">
        <f t="shared" si="4970"/>
        <v>0</v>
      </c>
      <c r="K712" s="127">
        <f t="shared" si="4970"/>
        <v>0</v>
      </c>
      <c r="L712" s="127">
        <f t="shared" si="4970"/>
        <v>0</v>
      </c>
      <c r="M712" s="127">
        <f t="shared" si="4970"/>
        <v>0</v>
      </c>
      <c r="N712" s="127">
        <f t="shared" si="4970"/>
        <v>0</v>
      </c>
      <c r="O712" s="127">
        <f t="shared" si="4970"/>
        <v>0</v>
      </c>
      <c r="P712" s="127">
        <f t="shared" si="4970"/>
        <v>0</v>
      </c>
      <c r="Q712" s="127">
        <f>ROUND($C712*Q711,2)</f>
        <v>725.3</v>
      </c>
      <c r="R712" s="127">
        <f t="shared" ref="R712:T712" si="4971">ROUND($C712*R711,2)</f>
        <v>0</v>
      </c>
      <c r="S712" s="127">
        <f t="shared" si="4971"/>
        <v>0</v>
      </c>
      <c r="T712" s="127">
        <f t="shared" si="4971"/>
        <v>0</v>
      </c>
      <c r="U712" s="127">
        <f>$C712-SUM(D712:T712)</f>
        <v>0</v>
      </c>
    </row>
    <row r="713" spans="1:21" x14ac:dyDescent="0.2">
      <c r="A713" s="224" t="s">
        <v>1011</v>
      </c>
      <c r="B713" s="222" t="str">
        <f>VLOOKUP($A713,'Orçamento Sintético'!$A:$H,4,0)</f>
        <v>Filtro primário com elemento filtrante duplo em aço inoxidável, malha 304, câmara e e tampa em polietileno mod. Ciclo 500 - Ciclo D'água</v>
      </c>
      <c r="C713" s="126">
        <f>ROUND(C714/$U$1572,4)</f>
        <v>4.0000000000000002E-4</v>
      </c>
      <c r="D713" s="126"/>
      <c r="E713" s="126"/>
      <c r="F713" s="126"/>
      <c r="G713" s="126"/>
      <c r="H713" s="126"/>
      <c r="I713" s="126"/>
      <c r="J713" s="126"/>
      <c r="K713" s="126"/>
      <c r="L713" s="126"/>
      <c r="M713" s="126"/>
      <c r="N713" s="126"/>
      <c r="O713" s="126"/>
      <c r="P713" s="126"/>
      <c r="Q713" s="126">
        <v>1</v>
      </c>
      <c r="R713" s="126"/>
      <c r="S713" s="126"/>
      <c r="T713" s="126"/>
      <c r="U713" s="126">
        <f t="shared" si="4967"/>
        <v>0</v>
      </c>
    </row>
    <row r="714" spans="1:21" s="90" customFormat="1" x14ac:dyDescent="0.2">
      <c r="A714" s="224"/>
      <c r="B714" s="223"/>
      <c r="C714" s="127">
        <f>VLOOKUP($A713,'Orçamento Sintético'!$A:$H,8,0)</f>
        <v>5528.58</v>
      </c>
      <c r="D714" s="127">
        <f>ROUND($C714*D713,2)</f>
        <v>0</v>
      </c>
      <c r="E714" s="127">
        <f>ROUND($C714*E713,2)</f>
        <v>0</v>
      </c>
      <c r="F714" s="127">
        <f>ROUND($C714*F713,2)</f>
        <v>0</v>
      </c>
      <c r="G714" s="127">
        <f t="shared" ref="G714:P714" si="4972">ROUND($C714*G713,2)</f>
        <v>0</v>
      </c>
      <c r="H714" s="127">
        <f t="shared" si="4972"/>
        <v>0</v>
      </c>
      <c r="I714" s="127">
        <f t="shared" si="4972"/>
        <v>0</v>
      </c>
      <c r="J714" s="127">
        <f t="shared" si="4972"/>
        <v>0</v>
      </c>
      <c r="K714" s="127">
        <f t="shared" si="4972"/>
        <v>0</v>
      </c>
      <c r="L714" s="127">
        <f t="shared" si="4972"/>
        <v>0</v>
      </c>
      <c r="M714" s="127">
        <f t="shared" si="4972"/>
        <v>0</v>
      </c>
      <c r="N714" s="127">
        <f t="shared" si="4972"/>
        <v>0</v>
      </c>
      <c r="O714" s="127">
        <f t="shared" si="4972"/>
        <v>0</v>
      </c>
      <c r="P714" s="127">
        <f t="shared" si="4972"/>
        <v>0</v>
      </c>
      <c r="Q714" s="127">
        <f>ROUND($C714*Q713,2)</f>
        <v>5528.58</v>
      </c>
      <c r="R714" s="127">
        <f t="shared" ref="R714:T714" si="4973">ROUND($C714*R713,2)</f>
        <v>0</v>
      </c>
      <c r="S714" s="127">
        <f t="shared" si="4973"/>
        <v>0</v>
      </c>
      <c r="T714" s="127">
        <f t="shared" si="4973"/>
        <v>0</v>
      </c>
      <c r="U714" s="127">
        <f>$C714-SUM(D714:T714)</f>
        <v>0</v>
      </c>
    </row>
    <row r="715" spans="1:21" x14ac:dyDescent="0.2">
      <c r="A715" s="224" t="s">
        <v>1014</v>
      </c>
      <c r="B715" s="222" t="str">
        <f>VLOOKUP($A715,'Orçamento Sintético'!$A:$H,4,0)</f>
        <v>Cópia da Sinapi (102122) - Conjunto moto-bomba trifásico 220/380V, 1cv, ref. CAM W16 Dancor</v>
      </c>
      <c r="C715" s="126">
        <f>ROUND(C716/$U$1572,4)</f>
        <v>1E-4</v>
      </c>
      <c r="D715" s="126"/>
      <c r="E715" s="126"/>
      <c r="F715" s="126"/>
      <c r="G715" s="126"/>
      <c r="H715" s="126"/>
      <c r="I715" s="126"/>
      <c r="J715" s="126"/>
      <c r="K715" s="126"/>
      <c r="L715" s="126"/>
      <c r="M715" s="126"/>
      <c r="N715" s="126"/>
      <c r="O715" s="126"/>
      <c r="P715" s="126"/>
      <c r="Q715" s="126">
        <v>1</v>
      </c>
      <c r="R715" s="126"/>
      <c r="S715" s="126"/>
      <c r="T715" s="126"/>
      <c r="U715" s="126">
        <f t="shared" si="4967"/>
        <v>0</v>
      </c>
    </row>
    <row r="716" spans="1:21" s="90" customFormat="1" x14ac:dyDescent="0.2">
      <c r="A716" s="224"/>
      <c r="B716" s="223"/>
      <c r="C716" s="127">
        <f>VLOOKUP($A715,'Orçamento Sintético'!$A:$H,8,0)</f>
        <v>1334.16</v>
      </c>
      <c r="D716" s="127">
        <f>ROUND($C716*D715,2)</f>
        <v>0</v>
      </c>
      <c r="E716" s="127">
        <f>ROUND($C716*E715,2)</f>
        <v>0</v>
      </c>
      <c r="F716" s="127">
        <f>ROUND($C716*F715,2)</f>
        <v>0</v>
      </c>
      <c r="G716" s="127">
        <f t="shared" ref="G716:P716" si="4974">ROUND($C716*G715,2)</f>
        <v>0</v>
      </c>
      <c r="H716" s="127">
        <f t="shared" si="4974"/>
        <v>0</v>
      </c>
      <c r="I716" s="127">
        <f t="shared" si="4974"/>
        <v>0</v>
      </c>
      <c r="J716" s="127">
        <f t="shared" si="4974"/>
        <v>0</v>
      </c>
      <c r="K716" s="127">
        <f t="shared" si="4974"/>
        <v>0</v>
      </c>
      <c r="L716" s="127">
        <f t="shared" si="4974"/>
        <v>0</v>
      </c>
      <c r="M716" s="127">
        <f t="shared" si="4974"/>
        <v>0</v>
      </c>
      <c r="N716" s="127">
        <f t="shared" si="4974"/>
        <v>0</v>
      </c>
      <c r="O716" s="127">
        <f t="shared" si="4974"/>
        <v>0</v>
      </c>
      <c r="P716" s="127">
        <f t="shared" si="4974"/>
        <v>0</v>
      </c>
      <c r="Q716" s="127">
        <f>ROUND($C716*Q715,2)</f>
        <v>1334.16</v>
      </c>
      <c r="R716" s="127">
        <f t="shared" ref="R716:T716" si="4975">ROUND($C716*R715,2)</f>
        <v>0</v>
      </c>
      <c r="S716" s="127">
        <f t="shared" si="4975"/>
        <v>0</v>
      </c>
      <c r="T716" s="127">
        <f t="shared" si="4975"/>
        <v>0</v>
      </c>
      <c r="U716" s="127">
        <f>$C716-SUM(D716:T716)</f>
        <v>0</v>
      </c>
    </row>
    <row r="717" spans="1:21" x14ac:dyDescent="0.2">
      <c r="A717" s="224" t="s">
        <v>1015</v>
      </c>
      <c r="B717" s="222" t="str">
        <f>VLOOKUP($A717,'Orçamento Sintético'!$A:$H,4,0)</f>
        <v>Cópia da Sinapi (102118) - Bomba tipo submergível trifásica 220/380V, 2CV. Ref.: DS 76-50 Dancor</v>
      </c>
      <c r="C717" s="126">
        <f>ROUND(C718/$U$1572,4)</f>
        <v>1.2999999999999999E-3</v>
      </c>
      <c r="D717" s="126"/>
      <c r="E717" s="126"/>
      <c r="F717" s="126"/>
      <c r="G717" s="126"/>
      <c r="H717" s="126"/>
      <c r="I717" s="126"/>
      <c r="J717" s="126"/>
      <c r="K717" s="126"/>
      <c r="L717" s="126"/>
      <c r="M717" s="126"/>
      <c r="N717" s="126"/>
      <c r="O717" s="126"/>
      <c r="P717" s="126"/>
      <c r="Q717" s="126">
        <v>1</v>
      </c>
      <c r="R717" s="126"/>
      <c r="S717" s="126"/>
      <c r="T717" s="126"/>
      <c r="U717" s="126">
        <f t="shared" si="4967"/>
        <v>0</v>
      </c>
    </row>
    <row r="718" spans="1:21" s="90" customFormat="1" x14ac:dyDescent="0.2">
      <c r="A718" s="224"/>
      <c r="B718" s="223"/>
      <c r="C718" s="127">
        <f>VLOOKUP($A717,'Orçamento Sintético'!$A:$H,8,0)</f>
        <v>16245</v>
      </c>
      <c r="D718" s="127">
        <f>ROUND($C718*D717,2)</f>
        <v>0</v>
      </c>
      <c r="E718" s="127">
        <f>ROUND($C718*E717,2)</f>
        <v>0</v>
      </c>
      <c r="F718" s="127">
        <f>ROUND($C718*F717,2)</f>
        <v>0</v>
      </c>
      <c r="G718" s="127">
        <f t="shared" ref="G718:P718" si="4976">ROUND($C718*G717,2)</f>
        <v>0</v>
      </c>
      <c r="H718" s="127">
        <f t="shared" si="4976"/>
        <v>0</v>
      </c>
      <c r="I718" s="127">
        <f t="shared" si="4976"/>
        <v>0</v>
      </c>
      <c r="J718" s="127">
        <f t="shared" si="4976"/>
        <v>0</v>
      </c>
      <c r="K718" s="127">
        <f t="shared" si="4976"/>
        <v>0</v>
      </c>
      <c r="L718" s="127">
        <f t="shared" si="4976"/>
        <v>0</v>
      </c>
      <c r="M718" s="127">
        <f t="shared" si="4976"/>
        <v>0</v>
      </c>
      <c r="N718" s="127">
        <f t="shared" si="4976"/>
        <v>0</v>
      </c>
      <c r="O718" s="127">
        <f t="shared" si="4976"/>
        <v>0</v>
      </c>
      <c r="P718" s="127">
        <f t="shared" si="4976"/>
        <v>0</v>
      </c>
      <c r="Q718" s="127">
        <f>ROUND($C718*Q717,2)</f>
        <v>16245</v>
      </c>
      <c r="R718" s="127">
        <f t="shared" ref="R718:T718" si="4977">ROUND($C718*R717,2)</f>
        <v>0</v>
      </c>
      <c r="S718" s="127">
        <f t="shared" si="4977"/>
        <v>0</v>
      </c>
      <c r="T718" s="127">
        <f t="shared" si="4977"/>
        <v>0</v>
      </c>
      <c r="U718" s="127">
        <f>$C718-SUM(D718:T718)</f>
        <v>0</v>
      </c>
    </row>
    <row r="719" spans="1:21" x14ac:dyDescent="0.2">
      <c r="A719" s="224" t="s">
        <v>1018</v>
      </c>
      <c r="B719" s="222" t="str">
        <f>VLOOKUP($A719,'Orçamento Sintético'!$A:$H,4,0)</f>
        <v>Conjunto de conexões para instalação de bombas para reservatório enterrado de águas pluviais</v>
      </c>
      <c r="C719" s="126">
        <f>ROUND(C720/$U$1572,4)</f>
        <v>4.0000000000000002E-4</v>
      </c>
      <c r="D719" s="126"/>
      <c r="E719" s="126"/>
      <c r="F719" s="126"/>
      <c r="G719" s="126"/>
      <c r="H719" s="126"/>
      <c r="I719" s="126"/>
      <c r="J719" s="126"/>
      <c r="K719" s="126"/>
      <c r="L719" s="126"/>
      <c r="M719" s="126"/>
      <c r="N719" s="126"/>
      <c r="O719" s="126"/>
      <c r="P719" s="126">
        <v>0.5</v>
      </c>
      <c r="Q719" s="126">
        <v>0.5</v>
      </c>
      <c r="R719" s="126"/>
      <c r="S719" s="126"/>
      <c r="T719" s="126"/>
      <c r="U719" s="126">
        <f t="shared" si="4967"/>
        <v>0</v>
      </c>
    </row>
    <row r="720" spans="1:21" s="90" customFormat="1" x14ac:dyDescent="0.2">
      <c r="A720" s="224"/>
      <c r="B720" s="223"/>
      <c r="C720" s="127">
        <f>VLOOKUP($A719,'Orçamento Sintético'!$A:$H,8,0)</f>
        <v>4659.71</v>
      </c>
      <c r="D720" s="127">
        <f>ROUND($C720*D719,2)</f>
        <v>0</v>
      </c>
      <c r="E720" s="127">
        <f>ROUND($C720*E719,2)</f>
        <v>0</v>
      </c>
      <c r="F720" s="127">
        <f>ROUND($C720*F719,2)</f>
        <v>0</v>
      </c>
      <c r="G720" s="127">
        <f t="shared" ref="G720:P720" si="4978">ROUND($C720*G719,2)</f>
        <v>0</v>
      </c>
      <c r="H720" s="127">
        <f t="shared" si="4978"/>
        <v>0</v>
      </c>
      <c r="I720" s="127">
        <f t="shared" si="4978"/>
        <v>0</v>
      </c>
      <c r="J720" s="127">
        <f t="shared" si="4978"/>
        <v>0</v>
      </c>
      <c r="K720" s="127">
        <f t="shared" si="4978"/>
        <v>0</v>
      </c>
      <c r="L720" s="127">
        <f t="shared" si="4978"/>
        <v>0</v>
      </c>
      <c r="M720" s="127">
        <f t="shared" si="4978"/>
        <v>0</v>
      </c>
      <c r="N720" s="127">
        <f t="shared" si="4978"/>
        <v>0</v>
      </c>
      <c r="O720" s="127">
        <f t="shared" si="4978"/>
        <v>0</v>
      </c>
      <c r="P720" s="127">
        <f t="shared" si="4978"/>
        <v>2329.86</v>
      </c>
      <c r="Q720" s="127">
        <f>ROUND($C720*Q719,2)</f>
        <v>2329.86</v>
      </c>
      <c r="R720" s="127">
        <f t="shared" ref="R720:T720" si="4979">ROUND($C720*R719,2)</f>
        <v>0</v>
      </c>
      <c r="S720" s="127">
        <f t="shared" si="4979"/>
        <v>0</v>
      </c>
      <c r="T720" s="127">
        <f t="shared" si="4979"/>
        <v>0</v>
      </c>
      <c r="U720" s="127">
        <f>$C720-SUM(D720:T720)</f>
        <v>-1.0000000000218279E-2</v>
      </c>
    </row>
    <row r="721" spans="1:21" x14ac:dyDescent="0.2">
      <c r="A721" s="224" t="s">
        <v>1021</v>
      </c>
      <c r="B721" s="222" t="str">
        <f>VLOOKUP($A721,'Orçamento Sintético'!$A:$H,4,0)</f>
        <v>Conjunto de conexões para instalação de bombas para reservatório de amortecimento de águas pluviais</v>
      </c>
      <c r="C721" s="126">
        <f>ROUND(C722/$U$1572,4)</f>
        <v>5.9999999999999995E-4</v>
      </c>
      <c r="D721" s="126"/>
      <c r="E721" s="126"/>
      <c r="F721" s="126"/>
      <c r="G721" s="126"/>
      <c r="H721" s="126"/>
      <c r="I721" s="126"/>
      <c r="J721" s="126"/>
      <c r="K721" s="126"/>
      <c r="L721" s="126"/>
      <c r="M721" s="126"/>
      <c r="N721" s="126"/>
      <c r="O721" s="126"/>
      <c r="P721" s="126">
        <v>0.5</v>
      </c>
      <c r="Q721" s="126">
        <v>0.5</v>
      </c>
      <c r="R721" s="126"/>
      <c r="S721" s="126"/>
      <c r="T721" s="126"/>
      <c r="U721" s="126">
        <f t="shared" si="4967"/>
        <v>0</v>
      </c>
    </row>
    <row r="722" spans="1:21" s="90" customFormat="1" x14ac:dyDescent="0.2">
      <c r="A722" s="224"/>
      <c r="B722" s="223"/>
      <c r="C722" s="127">
        <f>VLOOKUP($A721,'Orçamento Sintético'!$A:$H,8,0)</f>
        <v>7158.57</v>
      </c>
      <c r="D722" s="127">
        <f>ROUND($C722*D721,2)</f>
        <v>0</v>
      </c>
      <c r="E722" s="127">
        <f>ROUND($C722*E721,2)</f>
        <v>0</v>
      </c>
      <c r="F722" s="127">
        <f>ROUND($C722*F721,2)</f>
        <v>0</v>
      </c>
      <c r="G722" s="127">
        <f t="shared" ref="G722:P722" si="4980">ROUND($C722*G721,2)</f>
        <v>0</v>
      </c>
      <c r="H722" s="127">
        <f t="shared" si="4980"/>
        <v>0</v>
      </c>
      <c r="I722" s="127">
        <f t="shared" si="4980"/>
        <v>0</v>
      </c>
      <c r="J722" s="127">
        <f t="shared" si="4980"/>
        <v>0</v>
      </c>
      <c r="K722" s="127">
        <f t="shared" si="4980"/>
        <v>0</v>
      </c>
      <c r="L722" s="127">
        <f t="shared" si="4980"/>
        <v>0</v>
      </c>
      <c r="M722" s="127">
        <f t="shared" si="4980"/>
        <v>0</v>
      </c>
      <c r="N722" s="127">
        <f t="shared" si="4980"/>
        <v>0</v>
      </c>
      <c r="O722" s="127">
        <f t="shared" si="4980"/>
        <v>0</v>
      </c>
      <c r="P722" s="127">
        <f t="shared" si="4980"/>
        <v>3579.29</v>
      </c>
      <c r="Q722" s="127">
        <f>ROUND($C722*Q721,2)</f>
        <v>3579.29</v>
      </c>
      <c r="R722" s="127">
        <f t="shared" ref="R722:T722" si="4981">ROUND($C722*R721,2)</f>
        <v>0</v>
      </c>
      <c r="S722" s="127">
        <f t="shared" si="4981"/>
        <v>0</v>
      </c>
      <c r="T722" s="127">
        <f t="shared" si="4981"/>
        <v>0</v>
      </c>
      <c r="U722" s="127">
        <f>$C722-SUM(D722:T722)</f>
        <v>-1.0000000000218279E-2</v>
      </c>
    </row>
    <row r="723" spans="1:21" x14ac:dyDescent="0.2">
      <c r="A723" s="224" t="s">
        <v>1024</v>
      </c>
      <c r="B723" s="222" t="str">
        <f>VLOOKUP($A723,'Orçamento Sintético'!$A:$H,4,0)</f>
        <v>Tampa para reservatório em alumínio naval xadrez, dobrada, antiderrapante, com borracha de vedação entre a base de apoio e tampa. Dimensões: 70 x 70cm Prolider</v>
      </c>
      <c r="C723" s="126">
        <f>ROUND(C724/$U$1572,4)</f>
        <v>2.9999999999999997E-4</v>
      </c>
      <c r="D723" s="126"/>
      <c r="E723" s="126"/>
      <c r="F723" s="126"/>
      <c r="G723" s="126"/>
      <c r="H723" s="126"/>
      <c r="I723" s="126"/>
      <c r="J723" s="126"/>
      <c r="K723" s="126"/>
      <c r="L723" s="126"/>
      <c r="M723" s="126">
        <v>0.5</v>
      </c>
      <c r="N723" s="126">
        <v>0.5</v>
      </c>
      <c r="O723" s="126"/>
      <c r="P723" s="126"/>
      <c r="Q723" s="126"/>
      <c r="R723" s="126"/>
      <c r="S723" s="126"/>
      <c r="T723" s="126"/>
      <c r="U723" s="126">
        <f t="shared" si="4967"/>
        <v>0</v>
      </c>
    </row>
    <row r="724" spans="1:21" s="90" customFormat="1" x14ac:dyDescent="0.2">
      <c r="A724" s="224"/>
      <c r="B724" s="223"/>
      <c r="C724" s="127">
        <f>VLOOKUP($A723,'Orçamento Sintético'!$A:$H,8,0)</f>
        <v>3526.56</v>
      </c>
      <c r="D724" s="127">
        <f>ROUND($C724*D723,2)</f>
        <v>0</v>
      </c>
      <c r="E724" s="127">
        <f>ROUND($C724*E723,2)</f>
        <v>0</v>
      </c>
      <c r="F724" s="127">
        <f>ROUND($C724*F723,2)</f>
        <v>0</v>
      </c>
      <c r="G724" s="127">
        <f t="shared" ref="G724:P724" si="4982">ROUND($C724*G723,2)</f>
        <v>0</v>
      </c>
      <c r="H724" s="127">
        <f t="shared" si="4982"/>
        <v>0</v>
      </c>
      <c r="I724" s="127">
        <f t="shared" si="4982"/>
        <v>0</v>
      </c>
      <c r="J724" s="127">
        <f t="shared" si="4982"/>
        <v>0</v>
      </c>
      <c r="K724" s="127">
        <f t="shared" si="4982"/>
        <v>0</v>
      </c>
      <c r="L724" s="127">
        <f t="shared" si="4982"/>
        <v>0</v>
      </c>
      <c r="M724" s="127">
        <f t="shared" si="4982"/>
        <v>1763.28</v>
      </c>
      <c r="N724" s="127">
        <f t="shared" si="4982"/>
        <v>1763.28</v>
      </c>
      <c r="O724" s="127">
        <f t="shared" si="4982"/>
        <v>0</v>
      </c>
      <c r="P724" s="127">
        <f t="shared" si="4982"/>
        <v>0</v>
      </c>
      <c r="Q724" s="127">
        <f>ROUND($C724*Q723,2)</f>
        <v>0</v>
      </c>
      <c r="R724" s="127">
        <f t="shared" ref="R724:T724" si="4983">ROUND($C724*R723,2)</f>
        <v>0</v>
      </c>
      <c r="S724" s="127">
        <f t="shared" si="4983"/>
        <v>0</v>
      </c>
      <c r="T724" s="127">
        <f t="shared" si="4983"/>
        <v>0</v>
      </c>
      <c r="U724" s="127">
        <f>$C724-SUM(D724:T724)</f>
        <v>0</v>
      </c>
    </row>
    <row r="725" spans="1:21" x14ac:dyDescent="0.2">
      <c r="A725" s="225" t="s">
        <v>1027</v>
      </c>
      <c r="B725" s="226" t="str">
        <f>VLOOKUP($A725,'Orçamento Sintético'!$A:$H,4,0)</f>
        <v>Acessórios</v>
      </c>
      <c r="C725" s="130">
        <f>ROUND(C726/$U$1572,4)</f>
        <v>2.0000000000000001E-4</v>
      </c>
      <c r="D725" s="131">
        <f t="shared" ref="D725:U725" si="4984">ROUND(D726/$C726,4)</f>
        <v>0</v>
      </c>
      <c r="E725" s="131">
        <f t="shared" si="4984"/>
        <v>0</v>
      </c>
      <c r="F725" s="131">
        <f t="shared" si="4984"/>
        <v>0</v>
      </c>
      <c r="G725" s="131">
        <f t="shared" si="4984"/>
        <v>0</v>
      </c>
      <c r="H725" s="131">
        <f t="shared" si="4984"/>
        <v>0</v>
      </c>
      <c r="I725" s="131">
        <f t="shared" si="4984"/>
        <v>0.49780000000000002</v>
      </c>
      <c r="J725" s="131">
        <f t="shared" si="4984"/>
        <v>0</v>
      </c>
      <c r="K725" s="131">
        <f t="shared" si="4984"/>
        <v>0</v>
      </c>
      <c r="L725" s="131">
        <f t="shared" si="4984"/>
        <v>0</v>
      </c>
      <c r="M725" s="131">
        <f t="shared" si="4984"/>
        <v>0</v>
      </c>
      <c r="N725" s="131">
        <f t="shared" si="4984"/>
        <v>0</v>
      </c>
      <c r="O725" s="131">
        <f t="shared" si="4984"/>
        <v>0</v>
      </c>
      <c r="P725" s="131">
        <f t="shared" si="4984"/>
        <v>0.50219999999999998</v>
      </c>
      <c r="Q725" s="131">
        <f t="shared" si="4984"/>
        <v>0</v>
      </c>
      <c r="R725" s="131">
        <f t="shared" si="4984"/>
        <v>0</v>
      </c>
      <c r="S725" s="131">
        <f t="shared" si="4984"/>
        <v>0</v>
      </c>
      <c r="T725" s="131">
        <f t="shared" si="4984"/>
        <v>0</v>
      </c>
      <c r="U725" s="131">
        <f t="shared" si="4984"/>
        <v>0</v>
      </c>
    </row>
    <row r="726" spans="1:21" s="90" customFormat="1" x14ac:dyDescent="0.2">
      <c r="A726" s="225"/>
      <c r="B726" s="226"/>
      <c r="C726" s="132">
        <f>VLOOKUP($A725,'Orçamento Sintético'!$A:$H,8,0)</f>
        <v>2744.49</v>
      </c>
      <c r="D726" s="133">
        <f>D728+D730</f>
        <v>0</v>
      </c>
      <c r="E726" s="133">
        <f t="shared" ref="E726:U726" si="4985">E728+E730</f>
        <v>0</v>
      </c>
      <c r="F726" s="133">
        <f t="shared" si="4985"/>
        <v>0</v>
      </c>
      <c r="G726" s="133">
        <f t="shared" si="4985"/>
        <v>0</v>
      </c>
      <c r="H726" s="133">
        <f t="shared" si="4985"/>
        <v>0</v>
      </c>
      <c r="I726" s="133">
        <f t="shared" si="4985"/>
        <v>1366.12</v>
      </c>
      <c r="J726" s="133">
        <f t="shared" si="4985"/>
        <v>0</v>
      </c>
      <c r="K726" s="133">
        <f t="shared" si="4985"/>
        <v>0</v>
      </c>
      <c r="L726" s="133">
        <f t="shared" si="4985"/>
        <v>0</v>
      </c>
      <c r="M726" s="133">
        <f t="shared" si="4985"/>
        <v>0</v>
      </c>
      <c r="N726" s="133">
        <f t="shared" si="4985"/>
        <v>0</v>
      </c>
      <c r="O726" s="133">
        <f t="shared" si="4985"/>
        <v>0</v>
      </c>
      <c r="P726" s="133">
        <f t="shared" si="4985"/>
        <v>1378.37</v>
      </c>
      <c r="Q726" s="133">
        <f t="shared" si="4985"/>
        <v>0</v>
      </c>
      <c r="R726" s="133">
        <f t="shared" si="4985"/>
        <v>0</v>
      </c>
      <c r="S726" s="133">
        <f t="shared" si="4985"/>
        <v>0</v>
      </c>
      <c r="T726" s="133">
        <f t="shared" si="4985"/>
        <v>0</v>
      </c>
      <c r="U726" s="133">
        <f t="shared" si="4985"/>
        <v>0</v>
      </c>
    </row>
    <row r="727" spans="1:21" x14ac:dyDescent="0.2">
      <c r="A727" s="224" t="s">
        <v>1029</v>
      </c>
      <c r="B727" s="222" t="str">
        <f>VLOOKUP($A727,'Orçamento Sintético'!$A:$H,4,0)</f>
        <v>Copia da ORSE (7752) - Ralo hemisférico tipo abacaxi em ferro fundido, D = 150mm - fornecimento e instalação</v>
      </c>
      <c r="C727" s="126">
        <f>ROUND(C728/$U$1572,4)</f>
        <v>1E-4</v>
      </c>
      <c r="D727" s="126"/>
      <c r="E727" s="126"/>
      <c r="F727" s="126"/>
      <c r="G727" s="126"/>
      <c r="H727" s="126"/>
      <c r="I727" s="126">
        <v>1</v>
      </c>
      <c r="J727" s="126"/>
      <c r="K727" s="126"/>
      <c r="L727" s="126"/>
      <c r="M727" s="126"/>
      <c r="N727" s="126"/>
      <c r="O727" s="126"/>
      <c r="P727" s="126"/>
      <c r="Q727" s="126"/>
      <c r="R727" s="126"/>
      <c r="S727" s="126"/>
      <c r="T727" s="126"/>
      <c r="U727" s="126">
        <f t="shared" ref="U727:U729" si="4986">ROUND(U728/$C728,4)</f>
        <v>0</v>
      </c>
    </row>
    <row r="728" spans="1:21" s="90" customFormat="1" x14ac:dyDescent="0.2">
      <c r="A728" s="224"/>
      <c r="B728" s="223"/>
      <c r="C728" s="127">
        <f>VLOOKUP($A727,'Orçamento Sintético'!$A:$H,8,0)</f>
        <v>1366.12</v>
      </c>
      <c r="D728" s="127">
        <f>ROUND($C728*D727,2)</f>
        <v>0</v>
      </c>
      <c r="E728" s="127">
        <f>ROUND($C728*E727,2)</f>
        <v>0</v>
      </c>
      <c r="F728" s="127">
        <f>ROUND($C728*F727,2)</f>
        <v>0</v>
      </c>
      <c r="G728" s="127">
        <f t="shared" ref="G728:P728" si="4987">ROUND($C728*G727,2)</f>
        <v>0</v>
      </c>
      <c r="H728" s="127">
        <f t="shared" si="4987"/>
        <v>0</v>
      </c>
      <c r="I728" s="127">
        <f t="shared" si="4987"/>
        <v>1366.12</v>
      </c>
      <c r="J728" s="127">
        <f t="shared" si="4987"/>
        <v>0</v>
      </c>
      <c r="K728" s="127">
        <f t="shared" si="4987"/>
        <v>0</v>
      </c>
      <c r="L728" s="127">
        <f t="shared" si="4987"/>
        <v>0</v>
      </c>
      <c r="M728" s="127">
        <f t="shared" si="4987"/>
        <v>0</v>
      </c>
      <c r="N728" s="127">
        <f t="shared" si="4987"/>
        <v>0</v>
      </c>
      <c r="O728" s="127">
        <f t="shared" si="4987"/>
        <v>0</v>
      </c>
      <c r="P728" s="127">
        <f t="shared" si="4987"/>
        <v>0</v>
      </c>
      <c r="Q728" s="127">
        <f>ROUND($C728*Q727,2)</f>
        <v>0</v>
      </c>
      <c r="R728" s="127">
        <f t="shared" ref="R728:T728" si="4988">ROUND($C728*R727,2)</f>
        <v>0</v>
      </c>
      <c r="S728" s="127">
        <f t="shared" si="4988"/>
        <v>0</v>
      </c>
      <c r="T728" s="127">
        <f t="shared" si="4988"/>
        <v>0</v>
      </c>
      <c r="U728" s="127">
        <f>$C728-SUM(D728:T728)</f>
        <v>0</v>
      </c>
    </row>
    <row r="729" spans="1:21" x14ac:dyDescent="0.2">
      <c r="A729" s="224" t="s">
        <v>1032</v>
      </c>
      <c r="B729" s="222" t="str">
        <f>VLOOKUP($A729,'Orçamento Sintético'!$A:$H,4,0)</f>
        <v>Copia da SBC (053440) - Grelha quadrada em ferro fundido, 200x200mm para drenagem de piso - fornecimento e instalação</v>
      </c>
      <c r="C729" s="126">
        <f>ROUND(C730/$U$1572,4)</f>
        <v>1E-4</v>
      </c>
      <c r="D729" s="126"/>
      <c r="E729" s="126"/>
      <c r="F729" s="126"/>
      <c r="G729" s="126"/>
      <c r="H729" s="126"/>
      <c r="I729" s="126"/>
      <c r="J729" s="126"/>
      <c r="K729" s="126"/>
      <c r="L729" s="126"/>
      <c r="M729" s="126"/>
      <c r="N729" s="126"/>
      <c r="O729" s="126"/>
      <c r="P729" s="126">
        <v>1</v>
      </c>
      <c r="Q729" s="126"/>
      <c r="R729" s="126"/>
      <c r="S729" s="126"/>
      <c r="T729" s="126"/>
      <c r="U729" s="126">
        <f t="shared" si="4986"/>
        <v>0</v>
      </c>
    </row>
    <row r="730" spans="1:21" s="90" customFormat="1" x14ac:dyDescent="0.2">
      <c r="A730" s="224"/>
      <c r="B730" s="223"/>
      <c r="C730" s="127">
        <f>VLOOKUP($A729,'Orçamento Sintético'!$A:$H,8,0)</f>
        <v>1378.37</v>
      </c>
      <c r="D730" s="127">
        <f>ROUND($C730*D729,2)</f>
        <v>0</v>
      </c>
      <c r="E730" s="127">
        <f>ROUND($C730*E729,2)</f>
        <v>0</v>
      </c>
      <c r="F730" s="127">
        <f>ROUND($C730*F729,2)</f>
        <v>0</v>
      </c>
      <c r="G730" s="127">
        <f t="shared" ref="G730:P730" si="4989">ROUND($C730*G729,2)</f>
        <v>0</v>
      </c>
      <c r="H730" s="127">
        <f t="shared" si="4989"/>
        <v>0</v>
      </c>
      <c r="I730" s="127">
        <f t="shared" si="4989"/>
        <v>0</v>
      </c>
      <c r="J730" s="127">
        <f t="shared" si="4989"/>
        <v>0</v>
      </c>
      <c r="K730" s="127">
        <f t="shared" si="4989"/>
        <v>0</v>
      </c>
      <c r="L730" s="127">
        <f t="shared" si="4989"/>
        <v>0</v>
      </c>
      <c r="M730" s="127">
        <f t="shared" si="4989"/>
        <v>0</v>
      </c>
      <c r="N730" s="127">
        <f t="shared" si="4989"/>
        <v>0</v>
      </c>
      <c r="O730" s="127">
        <f t="shared" si="4989"/>
        <v>0</v>
      </c>
      <c r="P730" s="127">
        <f t="shared" si="4989"/>
        <v>1378.37</v>
      </c>
      <c r="Q730" s="127">
        <f>ROUND($C730*Q729,2)</f>
        <v>0</v>
      </c>
      <c r="R730" s="127">
        <f t="shared" ref="R730:T730" si="4990">ROUND($C730*R729,2)</f>
        <v>0</v>
      </c>
      <c r="S730" s="127">
        <f t="shared" si="4990"/>
        <v>0</v>
      </c>
      <c r="T730" s="127">
        <f t="shared" si="4990"/>
        <v>0</v>
      </c>
      <c r="U730" s="127">
        <f>$C730-SUM(D730:T730)</f>
        <v>0</v>
      </c>
    </row>
    <row r="731" spans="1:21" x14ac:dyDescent="0.2">
      <c r="A731" s="229" t="s">
        <v>1035</v>
      </c>
      <c r="B731" s="227" t="str">
        <f>VLOOKUP($A731,'Orçamento Sintético'!$A:$H,4,0)</f>
        <v>ESGOTOS SANITÁRIOS</v>
      </c>
      <c r="C731" s="128">
        <f>ROUND(C732/$U$1572,4)</f>
        <v>7.1000000000000004E-3</v>
      </c>
      <c r="D731" s="128">
        <f>ROUND(D732/$C732,4)</f>
        <v>0</v>
      </c>
      <c r="E731" s="128">
        <f t="shared" ref="E731:U731" si="4991">ROUND(E732/$C732,4)</f>
        <v>0</v>
      </c>
      <c r="F731" s="128">
        <f t="shared" si="4991"/>
        <v>0</v>
      </c>
      <c r="G731" s="128">
        <f t="shared" si="4991"/>
        <v>0.1384</v>
      </c>
      <c r="H731" s="128">
        <f t="shared" si="4991"/>
        <v>0.23430000000000001</v>
      </c>
      <c r="I731" s="128">
        <f t="shared" si="4991"/>
        <v>0.2336</v>
      </c>
      <c r="J731" s="128">
        <f t="shared" si="4991"/>
        <v>0.15379999999999999</v>
      </c>
      <c r="K731" s="128">
        <f t="shared" si="4991"/>
        <v>1.3599999999999999E-2</v>
      </c>
      <c r="L731" s="128">
        <f t="shared" si="4991"/>
        <v>1.3599999999999999E-2</v>
      </c>
      <c r="M731" s="128">
        <f t="shared" si="4991"/>
        <v>6.7999999999999996E-3</v>
      </c>
      <c r="N731" s="128">
        <f t="shared" si="4991"/>
        <v>3.56E-2</v>
      </c>
      <c r="O731" s="128">
        <f t="shared" si="4991"/>
        <v>7.3300000000000004E-2</v>
      </c>
      <c r="P731" s="128">
        <f t="shared" si="4991"/>
        <v>0</v>
      </c>
      <c r="Q731" s="128">
        <f t="shared" si="4991"/>
        <v>9.7000000000000003E-2</v>
      </c>
      <c r="R731" s="128">
        <f t="shared" si="4991"/>
        <v>0</v>
      </c>
      <c r="S731" s="128">
        <f t="shared" si="4991"/>
        <v>0</v>
      </c>
      <c r="T731" s="128">
        <f t="shared" si="4991"/>
        <v>0</v>
      </c>
      <c r="U731" s="128">
        <f t="shared" si="4991"/>
        <v>0</v>
      </c>
    </row>
    <row r="732" spans="1:21" s="90" customFormat="1" x14ac:dyDescent="0.2">
      <c r="A732" s="229"/>
      <c r="B732" s="228"/>
      <c r="C732" s="129">
        <f>VLOOKUP($A731,'Orçamento Sintético'!$A:$H,8,0)</f>
        <v>88556.21</v>
      </c>
      <c r="D732" s="129">
        <f>D734+D758+D764</f>
        <v>0</v>
      </c>
      <c r="E732" s="129">
        <f t="shared" ref="E732:U732" si="4992">E734+E758+E764</f>
        <v>0</v>
      </c>
      <c r="F732" s="129">
        <f t="shared" si="4992"/>
        <v>0</v>
      </c>
      <c r="G732" s="129">
        <f t="shared" si="4992"/>
        <v>12254.320000000002</v>
      </c>
      <c r="H732" s="129">
        <f t="shared" si="4992"/>
        <v>20748.5</v>
      </c>
      <c r="I732" s="129">
        <f t="shared" si="4992"/>
        <v>20687.48</v>
      </c>
      <c r="J732" s="129">
        <f t="shared" si="4992"/>
        <v>13621.580000000002</v>
      </c>
      <c r="K732" s="129">
        <f t="shared" si="4992"/>
        <v>1204.9100000000001</v>
      </c>
      <c r="L732" s="129">
        <f t="shared" si="4992"/>
        <v>1204.9100000000001</v>
      </c>
      <c r="M732" s="129">
        <f t="shared" si="4992"/>
        <v>602.45000000000005</v>
      </c>
      <c r="N732" s="129">
        <f t="shared" si="4992"/>
        <v>3156.75</v>
      </c>
      <c r="O732" s="129">
        <f t="shared" si="4992"/>
        <v>6487.75</v>
      </c>
      <c r="P732" s="129">
        <f t="shared" si="4992"/>
        <v>0</v>
      </c>
      <c r="Q732" s="129">
        <f t="shared" si="4992"/>
        <v>8587.56</v>
      </c>
      <c r="R732" s="129">
        <f t="shared" si="4992"/>
        <v>0</v>
      </c>
      <c r="S732" s="129">
        <f t="shared" si="4992"/>
        <v>0</v>
      </c>
      <c r="T732" s="129">
        <f t="shared" si="4992"/>
        <v>0</v>
      </c>
      <c r="U732" s="129">
        <f t="shared" si="4992"/>
        <v>2.2737367544323206E-13</v>
      </c>
    </row>
    <row r="733" spans="1:21" x14ac:dyDescent="0.2">
      <c r="A733" s="225" t="s">
        <v>1037</v>
      </c>
      <c r="B733" s="226" t="str">
        <f>VLOOKUP($A733,'Orçamento Sintético'!$A:$H,4,0)</f>
        <v>Tubulações e Conexões de PVC</v>
      </c>
      <c r="C733" s="130">
        <f>ROUND(C734/$U$1572,4)</f>
        <v>5.8999999999999999E-3</v>
      </c>
      <c r="D733" s="131">
        <f t="shared" ref="D733:U733" si="4993">ROUND(D734/$C734,4)</f>
        <v>0</v>
      </c>
      <c r="E733" s="131">
        <f t="shared" si="4993"/>
        <v>0</v>
      </c>
      <c r="F733" s="131">
        <f t="shared" si="4993"/>
        <v>0</v>
      </c>
      <c r="G733" s="131">
        <f t="shared" si="4993"/>
        <v>0.1658</v>
      </c>
      <c r="H733" s="131">
        <f t="shared" si="4993"/>
        <v>0.28070000000000001</v>
      </c>
      <c r="I733" s="131">
        <f t="shared" si="4993"/>
        <v>0.27979999999999999</v>
      </c>
      <c r="J733" s="131">
        <f t="shared" si="4993"/>
        <v>0.18429999999999999</v>
      </c>
      <c r="K733" s="131">
        <f t="shared" si="4993"/>
        <v>0</v>
      </c>
      <c r="L733" s="131">
        <f t="shared" si="4993"/>
        <v>0</v>
      </c>
      <c r="M733" s="131">
        <f t="shared" si="4993"/>
        <v>0</v>
      </c>
      <c r="N733" s="131">
        <f t="shared" si="4993"/>
        <v>4.2700000000000002E-2</v>
      </c>
      <c r="O733" s="131">
        <f t="shared" si="4993"/>
        <v>3.9E-2</v>
      </c>
      <c r="P733" s="131">
        <f t="shared" si="4993"/>
        <v>0</v>
      </c>
      <c r="Q733" s="131">
        <f t="shared" si="4993"/>
        <v>7.7999999999999996E-3</v>
      </c>
      <c r="R733" s="131">
        <f t="shared" si="4993"/>
        <v>0</v>
      </c>
      <c r="S733" s="131">
        <f t="shared" si="4993"/>
        <v>0</v>
      </c>
      <c r="T733" s="131">
        <f t="shared" si="4993"/>
        <v>0</v>
      </c>
      <c r="U733" s="131">
        <f t="shared" si="4993"/>
        <v>0</v>
      </c>
    </row>
    <row r="734" spans="1:21" s="90" customFormat="1" x14ac:dyDescent="0.2">
      <c r="A734" s="225"/>
      <c r="B734" s="226"/>
      <c r="C734" s="132">
        <f>VLOOKUP($A733,'Orçamento Sintético'!$A:$H,8,0)</f>
        <v>73926.97</v>
      </c>
      <c r="D734" s="133">
        <f>D736+D738+D740+D742+D744+D746+D748+D750+D752+D754+D756</f>
        <v>0</v>
      </c>
      <c r="E734" s="133">
        <f t="shared" ref="E734:U734" si="4994">E736+E738+E740+E742+E744+E746+E748+E750+E752+E754+E756</f>
        <v>0</v>
      </c>
      <c r="F734" s="133">
        <f t="shared" si="4994"/>
        <v>0</v>
      </c>
      <c r="G734" s="133">
        <f t="shared" si="4994"/>
        <v>12254.320000000002</v>
      </c>
      <c r="H734" s="133">
        <f t="shared" si="4994"/>
        <v>20748.5</v>
      </c>
      <c r="I734" s="133">
        <f t="shared" si="4994"/>
        <v>20687.48</v>
      </c>
      <c r="J734" s="133">
        <f t="shared" si="4994"/>
        <v>13621.580000000002</v>
      </c>
      <c r="K734" s="133">
        <f t="shared" si="4994"/>
        <v>0</v>
      </c>
      <c r="L734" s="133">
        <f t="shared" si="4994"/>
        <v>0</v>
      </c>
      <c r="M734" s="133">
        <f t="shared" si="4994"/>
        <v>0</v>
      </c>
      <c r="N734" s="133">
        <f t="shared" si="4994"/>
        <v>3156.75</v>
      </c>
      <c r="O734" s="133">
        <f t="shared" si="4994"/>
        <v>2879.8599999999997</v>
      </c>
      <c r="P734" s="133">
        <f t="shared" si="4994"/>
        <v>0</v>
      </c>
      <c r="Q734" s="133">
        <f t="shared" si="4994"/>
        <v>578.48</v>
      </c>
      <c r="R734" s="133">
        <f t="shared" si="4994"/>
        <v>0</v>
      </c>
      <c r="S734" s="133">
        <f t="shared" si="4994"/>
        <v>0</v>
      </c>
      <c r="T734" s="133">
        <f t="shared" si="4994"/>
        <v>0</v>
      </c>
      <c r="U734" s="133">
        <f t="shared" si="4994"/>
        <v>2.2737367544323206E-13</v>
      </c>
    </row>
    <row r="735" spans="1:21" x14ac:dyDescent="0.2">
      <c r="A735" s="224" t="s">
        <v>1038</v>
      </c>
      <c r="B735" s="222" t="str">
        <f>VLOOKUP($A735,'Orçamento Sintético'!$A:$H,4,0)</f>
        <v>(COMPOSIÇÃO REPRESENTATIVA) DO SERVIÇO DE INSTALAÇÃO DE TUBO DE PVC, SÉRIE NORMAL, ESGOTO PREDIAL, DN 40 MM (INSTALADO EM RAMAL DE DESCARGA OU RAMAL DE ESGOTO SANITÁRIO), INCLUSIVE CONEXÕES, CORTES E FIXAÇÕES, PARA PRÉDIOS. AF_10/2015</v>
      </c>
      <c r="C735" s="126">
        <f>ROUND(C736/$U$1572,4)</f>
        <v>2.0000000000000001E-4</v>
      </c>
      <c r="D735" s="126"/>
      <c r="E735" s="126"/>
      <c r="F735" s="126"/>
      <c r="G735" s="126">
        <v>0.2</v>
      </c>
      <c r="H735" s="126">
        <v>0.2</v>
      </c>
      <c r="I735" s="126">
        <v>0.3</v>
      </c>
      <c r="J735" s="126">
        <v>0.3</v>
      </c>
      <c r="K735" s="126"/>
      <c r="L735" s="126"/>
      <c r="M735" s="126"/>
      <c r="N735" s="126"/>
      <c r="O735" s="126"/>
      <c r="P735" s="126"/>
      <c r="Q735" s="126"/>
      <c r="R735" s="126"/>
      <c r="S735" s="126"/>
      <c r="T735" s="126"/>
      <c r="U735" s="126">
        <f t="shared" ref="U735:U755" si="4995">ROUND(U736/$C736,4)</f>
        <v>0</v>
      </c>
    </row>
    <row r="736" spans="1:21" s="90" customFormat="1" x14ac:dyDescent="0.2">
      <c r="A736" s="224"/>
      <c r="B736" s="223"/>
      <c r="C736" s="127">
        <f>VLOOKUP($A735,'Orçamento Sintético'!$A:$H,8,0)</f>
        <v>2960.58</v>
      </c>
      <c r="D736" s="127">
        <f>ROUND($C736*D735,2)</f>
        <v>0</v>
      </c>
      <c r="E736" s="127">
        <f>ROUND($C736*E735,2)</f>
        <v>0</v>
      </c>
      <c r="F736" s="127">
        <f>ROUND($C736*F735,2)</f>
        <v>0</v>
      </c>
      <c r="G736" s="127">
        <f t="shared" ref="G736:P736" si="4996">ROUND($C736*G735,2)</f>
        <v>592.12</v>
      </c>
      <c r="H736" s="127">
        <f t="shared" si="4996"/>
        <v>592.12</v>
      </c>
      <c r="I736" s="127">
        <f t="shared" si="4996"/>
        <v>888.17</v>
      </c>
      <c r="J736" s="127">
        <f t="shared" si="4996"/>
        <v>888.17</v>
      </c>
      <c r="K736" s="127">
        <f t="shared" si="4996"/>
        <v>0</v>
      </c>
      <c r="L736" s="127">
        <f t="shared" si="4996"/>
        <v>0</v>
      </c>
      <c r="M736" s="127">
        <f t="shared" si="4996"/>
        <v>0</v>
      </c>
      <c r="N736" s="127">
        <f t="shared" si="4996"/>
        <v>0</v>
      </c>
      <c r="O736" s="127">
        <f t="shared" si="4996"/>
        <v>0</v>
      </c>
      <c r="P736" s="127">
        <f t="shared" si="4996"/>
        <v>0</v>
      </c>
      <c r="Q736" s="127">
        <f>ROUND($C736*Q735,2)</f>
        <v>0</v>
      </c>
      <c r="R736" s="127">
        <f t="shared" ref="R736:T736" si="4997">ROUND($C736*R735,2)</f>
        <v>0</v>
      </c>
      <c r="S736" s="127">
        <f t="shared" si="4997"/>
        <v>0</v>
      </c>
      <c r="T736" s="127">
        <f t="shared" si="4997"/>
        <v>0</v>
      </c>
      <c r="U736" s="127">
        <f>$C736-SUM(D736:T736)</f>
        <v>0</v>
      </c>
    </row>
    <row r="737" spans="1:21" x14ac:dyDescent="0.2">
      <c r="A737" s="224" t="s">
        <v>1041</v>
      </c>
      <c r="B737" s="222" t="str">
        <f>VLOOKUP($A737,'Orçamento Sintético'!$A:$H,4,0)</f>
        <v>(COMPOSIÇÃO REPRESENTATIVA) DO SERVIÇO DE INSTALAÇÃO DE TUBO DE PVC, SÉRIE NORMAL, ESGOTO PREDIAL, DN 50 MM (INSTALADO EM RAMAL DE DESCARGA OU RAMAL DE ESGOTO SANITÁRIO), INCLUSIVE CONEXÕES, CORTES E FIXAÇÕES PARA, PRÉDIOS. AF_10/2015</v>
      </c>
      <c r="C737" s="126">
        <f>ROUND(C738/$U$1572,4)</f>
        <v>0</v>
      </c>
      <c r="D737" s="126"/>
      <c r="E737" s="126"/>
      <c r="F737" s="126"/>
      <c r="G737" s="126"/>
      <c r="H737" s="126">
        <v>0.4</v>
      </c>
      <c r="I737" s="126">
        <v>0.3</v>
      </c>
      <c r="J737" s="126">
        <v>0.3</v>
      </c>
      <c r="K737" s="126"/>
      <c r="L737" s="126"/>
      <c r="M737" s="126"/>
      <c r="N737" s="126"/>
      <c r="O737" s="126"/>
      <c r="P737" s="126"/>
      <c r="Q737" s="126"/>
      <c r="R737" s="126"/>
      <c r="S737" s="126"/>
      <c r="T737" s="126"/>
      <c r="U737" s="126">
        <f t="shared" si="4995"/>
        <v>0</v>
      </c>
    </row>
    <row r="738" spans="1:21" s="90" customFormat="1" x14ac:dyDescent="0.2">
      <c r="A738" s="224"/>
      <c r="B738" s="223"/>
      <c r="C738" s="127">
        <f>VLOOKUP($A737,'Orçamento Sintético'!$A:$H,8,0)</f>
        <v>311.68</v>
      </c>
      <c r="D738" s="127">
        <f>ROUND($C738*D737,2)</f>
        <v>0</v>
      </c>
      <c r="E738" s="127">
        <f>ROUND($C738*E737,2)</f>
        <v>0</v>
      </c>
      <c r="F738" s="127">
        <f>ROUND($C738*F737,2)</f>
        <v>0</v>
      </c>
      <c r="G738" s="127">
        <f t="shared" ref="G738:P738" si="4998">ROUND($C738*G737,2)</f>
        <v>0</v>
      </c>
      <c r="H738" s="127">
        <f t="shared" si="4998"/>
        <v>124.67</v>
      </c>
      <c r="I738" s="127">
        <f t="shared" si="4998"/>
        <v>93.5</v>
      </c>
      <c r="J738" s="127">
        <f t="shared" si="4998"/>
        <v>93.5</v>
      </c>
      <c r="K738" s="127">
        <f t="shared" si="4998"/>
        <v>0</v>
      </c>
      <c r="L738" s="127">
        <f t="shared" si="4998"/>
        <v>0</v>
      </c>
      <c r="M738" s="127">
        <f t="shared" si="4998"/>
        <v>0</v>
      </c>
      <c r="N738" s="127">
        <f t="shared" si="4998"/>
        <v>0</v>
      </c>
      <c r="O738" s="127">
        <f t="shared" si="4998"/>
        <v>0</v>
      </c>
      <c r="P738" s="127">
        <f t="shared" si="4998"/>
        <v>0</v>
      </c>
      <c r="Q738" s="127">
        <f>ROUND($C738*Q737,2)</f>
        <v>0</v>
      </c>
      <c r="R738" s="127">
        <f t="shared" ref="R738:T738" si="4999">ROUND($C738*R737,2)</f>
        <v>0</v>
      </c>
      <c r="S738" s="127">
        <f t="shared" si="4999"/>
        <v>0</v>
      </c>
      <c r="T738" s="127">
        <f t="shared" si="4999"/>
        <v>0</v>
      </c>
      <c r="U738" s="127">
        <f>$C738-SUM(D738:T738)</f>
        <v>9.9999999999909051E-3</v>
      </c>
    </row>
    <row r="739" spans="1:21" x14ac:dyDescent="0.2">
      <c r="A739" s="224" t="s">
        <v>1044</v>
      </c>
      <c r="B739" s="222" t="str">
        <f>VLOOKUP($A739,'Orçamento Sintético'!$A:$H,4,0)</f>
        <v>(COMPOSIÇÃO REPRESENTATIVA) DO SERVIÇO DE INST. TUBO PVC, SÉRIE N, ESGOTO PREDIAL, DN 75 MM, (INST. EM RAMAL DE DESCARGA, RAMAL DE ESG. SANITÁRIO, PRUMADA DE ESG. SANITÁRIO OU VENTILAÇÃO), INCL. CONEXÕES, CORTES E FIXAÇÕES, P/ PRÉDIOS. AF_10/2015</v>
      </c>
      <c r="C739" s="126">
        <f>ROUND(C740/$U$1572,4)</f>
        <v>2.9999999999999997E-4</v>
      </c>
      <c r="D739" s="126"/>
      <c r="E739" s="126"/>
      <c r="F739" s="126"/>
      <c r="G739" s="126"/>
      <c r="H739" s="126">
        <v>0.4</v>
      </c>
      <c r="I739" s="126">
        <v>0.3</v>
      </c>
      <c r="J739" s="126">
        <v>0.3</v>
      </c>
      <c r="K739" s="126"/>
      <c r="L739" s="126"/>
      <c r="M739" s="126"/>
      <c r="N739" s="126"/>
      <c r="O739" s="126"/>
      <c r="P739" s="126"/>
      <c r="Q739" s="126"/>
      <c r="R739" s="126"/>
      <c r="S739" s="126"/>
      <c r="T739" s="126"/>
      <c r="U739" s="126">
        <f t="shared" si="4995"/>
        <v>0</v>
      </c>
    </row>
    <row r="740" spans="1:21" s="90" customFormat="1" x14ac:dyDescent="0.2">
      <c r="A740" s="224"/>
      <c r="B740" s="223"/>
      <c r="C740" s="127">
        <f>VLOOKUP($A739,'Orçamento Sintético'!$A:$H,8,0)</f>
        <v>3259.02</v>
      </c>
      <c r="D740" s="127">
        <f>ROUND($C740*D739,2)</f>
        <v>0</v>
      </c>
      <c r="E740" s="127">
        <f>ROUND($C740*E739,2)</f>
        <v>0</v>
      </c>
      <c r="F740" s="127">
        <f>ROUND($C740*F739,2)</f>
        <v>0</v>
      </c>
      <c r="G740" s="127">
        <f t="shared" ref="G740:P740" si="5000">ROUND($C740*G739,2)</f>
        <v>0</v>
      </c>
      <c r="H740" s="127">
        <f t="shared" si="5000"/>
        <v>1303.6099999999999</v>
      </c>
      <c r="I740" s="127">
        <f t="shared" si="5000"/>
        <v>977.71</v>
      </c>
      <c r="J740" s="127">
        <f t="shared" si="5000"/>
        <v>977.71</v>
      </c>
      <c r="K740" s="127">
        <f t="shared" si="5000"/>
        <v>0</v>
      </c>
      <c r="L740" s="127">
        <f t="shared" si="5000"/>
        <v>0</v>
      </c>
      <c r="M740" s="127">
        <f t="shared" si="5000"/>
        <v>0</v>
      </c>
      <c r="N740" s="127">
        <f t="shared" si="5000"/>
        <v>0</v>
      </c>
      <c r="O740" s="127">
        <f t="shared" si="5000"/>
        <v>0</v>
      </c>
      <c r="P740" s="127">
        <f t="shared" si="5000"/>
        <v>0</v>
      </c>
      <c r="Q740" s="127">
        <f>ROUND($C740*Q739,2)</f>
        <v>0</v>
      </c>
      <c r="R740" s="127">
        <f t="shared" ref="R740:T740" si="5001">ROUND($C740*R739,2)</f>
        <v>0</v>
      </c>
      <c r="S740" s="127">
        <f t="shared" si="5001"/>
        <v>0</v>
      </c>
      <c r="T740" s="127">
        <f t="shared" si="5001"/>
        <v>0</v>
      </c>
      <c r="U740" s="127">
        <f>$C740-SUM(D740:T740)</f>
        <v>-9.9999999997635314E-3</v>
      </c>
    </row>
    <row r="741" spans="1:21" x14ac:dyDescent="0.2">
      <c r="A741" s="224" t="s">
        <v>1045</v>
      </c>
      <c r="B741" s="222" t="str">
        <f>VLOOKUP($A741,'Orçamento Sintético'!$A:$H,4,0)</f>
        <v>(COMPOSIÇÃO REPRESENTATIVA) DO SERVIÇO DE INST. TUBO PVC, SÉRIE N, ESGOTO PREDIAL, 100 MM (INST. RAMAL DESCARGA, RAMAL DE ESG. SANIT., PRUMADA ESG. SANIT., VENTILAÇÃO OU SUB-COLETOR AÉREO), INCL. CONEXÕES E CORTES, FIXAÇÕES, P/ PRÉDIOS. AF_10/2015</v>
      </c>
      <c r="C741" s="126">
        <f>ROUND(C742/$U$1572,4)</f>
        <v>4.7000000000000002E-3</v>
      </c>
      <c r="D741" s="126"/>
      <c r="E741" s="126"/>
      <c r="F741" s="126"/>
      <c r="G741" s="126">
        <v>0.2</v>
      </c>
      <c r="H741" s="126">
        <v>0.3</v>
      </c>
      <c r="I741" s="126">
        <v>0.3</v>
      </c>
      <c r="J741" s="126">
        <v>0.2</v>
      </c>
      <c r="K741" s="126"/>
      <c r="L741" s="126"/>
      <c r="M741" s="126"/>
      <c r="N741" s="126"/>
      <c r="O741" s="126"/>
      <c r="P741" s="126"/>
      <c r="Q741" s="126"/>
      <c r="R741" s="126"/>
      <c r="S741" s="126"/>
      <c r="T741" s="126"/>
      <c r="U741" s="126">
        <f t="shared" si="4995"/>
        <v>0</v>
      </c>
    </row>
    <row r="742" spans="1:21" s="90" customFormat="1" x14ac:dyDescent="0.2">
      <c r="A742" s="224"/>
      <c r="B742" s="223"/>
      <c r="C742" s="127">
        <f>VLOOKUP($A741,'Orçamento Sintético'!$A:$H,8,0)</f>
        <v>58311</v>
      </c>
      <c r="D742" s="127">
        <f>ROUND($C742*D741,2)</f>
        <v>0</v>
      </c>
      <c r="E742" s="127">
        <f>ROUND($C742*E741,2)</f>
        <v>0</v>
      </c>
      <c r="F742" s="127">
        <f>ROUND($C742*F741,2)</f>
        <v>0</v>
      </c>
      <c r="G742" s="127">
        <f t="shared" ref="G742:P742" si="5002">ROUND($C742*G741,2)</f>
        <v>11662.2</v>
      </c>
      <c r="H742" s="127">
        <f t="shared" si="5002"/>
        <v>17493.3</v>
      </c>
      <c r="I742" s="127">
        <f t="shared" si="5002"/>
        <v>17493.3</v>
      </c>
      <c r="J742" s="127">
        <f t="shared" si="5002"/>
        <v>11662.2</v>
      </c>
      <c r="K742" s="127">
        <f t="shared" si="5002"/>
        <v>0</v>
      </c>
      <c r="L742" s="127">
        <f t="shared" si="5002"/>
        <v>0</v>
      </c>
      <c r="M742" s="127">
        <f t="shared" si="5002"/>
        <v>0</v>
      </c>
      <c r="N742" s="127">
        <f t="shared" si="5002"/>
        <v>0</v>
      </c>
      <c r="O742" s="127">
        <f t="shared" si="5002"/>
        <v>0</v>
      </c>
      <c r="P742" s="127">
        <f t="shared" si="5002"/>
        <v>0</v>
      </c>
      <c r="Q742" s="127">
        <f>ROUND($C742*Q741,2)</f>
        <v>0</v>
      </c>
      <c r="R742" s="127">
        <f t="shared" ref="R742:T742" si="5003">ROUND($C742*R741,2)</f>
        <v>0</v>
      </c>
      <c r="S742" s="127">
        <f t="shared" si="5003"/>
        <v>0</v>
      </c>
      <c r="T742" s="127">
        <f t="shared" si="5003"/>
        <v>0</v>
      </c>
      <c r="U742" s="127">
        <f>$C742-SUM(D742:T742)</f>
        <v>0</v>
      </c>
    </row>
    <row r="743" spans="1:21" x14ac:dyDescent="0.2">
      <c r="A743" s="224" t="s">
        <v>1046</v>
      </c>
      <c r="B743" s="222" t="str">
        <f>VLOOKUP($A743,'Orçamento Sintético'!$A:$H,4,0)</f>
        <v>(COMPOSIÇÃO REPRESENTATIVA) DO SERVIÇO DE INSTALAÇÃO DE TUBO DE PVC, SÉRIE NORMAL, ESGOTO PREDIAL, DN 150 MM (INSTALADO EM SUB-COLETOR AÉREO), INCLUSIVE CONEXÕES, CORTES E FIXAÇÕES, PARA PRÉDIOS. AF_10/2015</v>
      </c>
      <c r="C743" s="126">
        <f>ROUND(C744/$U$1572,4)</f>
        <v>2.0000000000000001E-4</v>
      </c>
      <c r="D743" s="126"/>
      <c r="E743" s="126"/>
      <c r="F743" s="126"/>
      <c r="G743" s="126"/>
      <c r="H743" s="126">
        <v>0.5</v>
      </c>
      <c r="I743" s="126">
        <v>0.5</v>
      </c>
      <c r="J743" s="126"/>
      <c r="K743" s="126"/>
      <c r="L743" s="126"/>
      <c r="M743" s="126"/>
      <c r="N743" s="126"/>
      <c r="O743" s="126"/>
      <c r="P743" s="126"/>
      <c r="Q743" s="126"/>
      <c r="R743" s="126"/>
      <c r="S743" s="126"/>
      <c r="T743" s="126"/>
      <c r="U743" s="126">
        <f t="shared" si="4995"/>
        <v>0</v>
      </c>
    </row>
    <row r="744" spans="1:21" s="90" customFormat="1" x14ac:dyDescent="0.2">
      <c r="A744" s="224"/>
      <c r="B744" s="223"/>
      <c r="C744" s="127">
        <f>VLOOKUP($A743,'Orçamento Sintético'!$A:$H,8,0)</f>
        <v>2469.6</v>
      </c>
      <c r="D744" s="127">
        <f>ROUND($C744*D743,2)</f>
        <v>0</v>
      </c>
      <c r="E744" s="127">
        <f>ROUND($C744*E743,2)</f>
        <v>0</v>
      </c>
      <c r="F744" s="127">
        <f>ROUND($C744*F743,2)</f>
        <v>0</v>
      </c>
      <c r="G744" s="127">
        <f t="shared" ref="G744:P744" si="5004">ROUND($C744*G743,2)</f>
        <v>0</v>
      </c>
      <c r="H744" s="127">
        <f t="shared" si="5004"/>
        <v>1234.8</v>
      </c>
      <c r="I744" s="127">
        <f t="shared" si="5004"/>
        <v>1234.8</v>
      </c>
      <c r="J744" s="127">
        <f t="shared" si="5004"/>
        <v>0</v>
      </c>
      <c r="K744" s="127">
        <f t="shared" si="5004"/>
        <v>0</v>
      </c>
      <c r="L744" s="127">
        <f t="shared" si="5004"/>
        <v>0</v>
      </c>
      <c r="M744" s="127">
        <f t="shared" si="5004"/>
        <v>0</v>
      </c>
      <c r="N744" s="127">
        <f t="shared" si="5004"/>
        <v>0</v>
      </c>
      <c r="O744" s="127">
        <f t="shared" si="5004"/>
        <v>0</v>
      </c>
      <c r="P744" s="127">
        <f t="shared" si="5004"/>
        <v>0</v>
      </c>
      <c r="Q744" s="127">
        <f>ROUND($C744*Q743,2)</f>
        <v>0</v>
      </c>
      <c r="R744" s="127">
        <f t="shared" ref="R744:T744" si="5005">ROUND($C744*R743,2)</f>
        <v>0</v>
      </c>
      <c r="S744" s="127">
        <f t="shared" si="5005"/>
        <v>0</v>
      </c>
      <c r="T744" s="127">
        <f t="shared" si="5005"/>
        <v>0</v>
      </c>
      <c r="U744" s="127">
        <f>$C744-SUM(D744:T744)</f>
        <v>0</v>
      </c>
    </row>
    <row r="745" spans="1:21" x14ac:dyDescent="0.2">
      <c r="A745" s="224" t="s">
        <v>1049</v>
      </c>
      <c r="B745" s="222" t="str">
        <f>VLOOKUP($A745,'Orçamento Sintético'!$A:$H,4,0)</f>
        <v>Copia da SINAPI (94654) - Serviço de instalação tubo PVC, série n, água fria, 85 mm, para bombeamento dos reservatórios de esgoto</v>
      </c>
      <c r="C745" s="126">
        <f>ROUND(C746/$U$1572,4)</f>
        <v>0</v>
      </c>
      <c r="D745" s="126"/>
      <c r="E745" s="126"/>
      <c r="F745" s="126"/>
      <c r="G745" s="126"/>
      <c r="H745" s="126"/>
      <c r="I745" s="126"/>
      <c r="J745" s="126"/>
      <c r="K745" s="126"/>
      <c r="L745" s="126"/>
      <c r="M745" s="126"/>
      <c r="N745" s="126"/>
      <c r="O745" s="126"/>
      <c r="P745" s="126"/>
      <c r="Q745" s="126">
        <v>1</v>
      </c>
      <c r="R745" s="126"/>
      <c r="S745" s="126"/>
      <c r="T745" s="126"/>
      <c r="U745" s="126">
        <f t="shared" si="4995"/>
        <v>0</v>
      </c>
    </row>
    <row r="746" spans="1:21" s="90" customFormat="1" x14ac:dyDescent="0.2">
      <c r="A746" s="224"/>
      <c r="B746" s="223"/>
      <c r="C746" s="127">
        <f>VLOOKUP($A745,'Orçamento Sintético'!$A:$H,8,0)</f>
        <v>578.48</v>
      </c>
      <c r="D746" s="127">
        <f>ROUND($C746*D745,2)</f>
        <v>0</v>
      </c>
      <c r="E746" s="127">
        <f>ROUND($C746*E745,2)</f>
        <v>0</v>
      </c>
      <c r="F746" s="127">
        <f>ROUND($C746*F745,2)</f>
        <v>0</v>
      </c>
      <c r="G746" s="127">
        <f t="shared" ref="G746:P746" si="5006">ROUND($C746*G745,2)</f>
        <v>0</v>
      </c>
      <c r="H746" s="127">
        <f t="shared" si="5006"/>
        <v>0</v>
      </c>
      <c r="I746" s="127">
        <f t="shared" si="5006"/>
        <v>0</v>
      </c>
      <c r="J746" s="127">
        <f t="shared" si="5006"/>
        <v>0</v>
      </c>
      <c r="K746" s="127">
        <f t="shared" si="5006"/>
        <v>0</v>
      </c>
      <c r="L746" s="127">
        <f t="shared" si="5006"/>
        <v>0</v>
      </c>
      <c r="M746" s="127">
        <f t="shared" si="5006"/>
        <v>0</v>
      </c>
      <c r="N746" s="127">
        <f t="shared" si="5006"/>
        <v>0</v>
      </c>
      <c r="O746" s="127">
        <f t="shared" si="5006"/>
        <v>0</v>
      </c>
      <c r="P746" s="127">
        <f t="shared" si="5006"/>
        <v>0</v>
      </c>
      <c r="Q746" s="127">
        <f>ROUND($C746*Q745,2)</f>
        <v>578.48</v>
      </c>
      <c r="R746" s="127">
        <f t="shared" ref="R746:T746" si="5007">ROUND($C746*R745,2)</f>
        <v>0</v>
      </c>
      <c r="S746" s="127">
        <f t="shared" si="5007"/>
        <v>0</v>
      </c>
      <c r="T746" s="127">
        <f t="shared" si="5007"/>
        <v>0</v>
      </c>
      <c r="U746" s="127">
        <f>$C746-SUM(D746:T746)</f>
        <v>0</v>
      </c>
    </row>
    <row r="747" spans="1:21" x14ac:dyDescent="0.2">
      <c r="A747" s="224" t="s">
        <v>1052</v>
      </c>
      <c r="B747" s="222" t="str">
        <f>VLOOKUP($A747,'Orçamento Sintético'!$A:$H,4,0)</f>
        <v>(COMPOSIÇÃO REPRESENTATIVA) DO SERVIÇO DE INSTALAÇÃO DE TUBOS DE PVC, SÉRIE R, ÁGUA PLUVIAL, DN 100 MM (INSTALADO EM RAMAL DE ENCAMINHAMENTO, OU CONDUTORES VERTICAIS), INCLUSIVE CONEXÕES, CORTES E FIXAÇÕES, PARA PRÉDIOS. AF_10/2015</v>
      </c>
      <c r="C747" s="126">
        <f>ROUND(C748/$U$1572,4)</f>
        <v>2.0000000000000001E-4</v>
      </c>
      <c r="D747" s="126"/>
      <c r="E747" s="126"/>
      <c r="F747" s="126"/>
      <c r="G747" s="126"/>
      <c r="H747" s="126"/>
      <c r="I747" s="126"/>
      <c r="J747" s="126"/>
      <c r="K747" s="126"/>
      <c r="L747" s="126"/>
      <c r="M747" s="126"/>
      <c r="N747" s="126">
        <v>0.5</v>
      </c>
      <c r="O747" s="126">
        <v>0.5</v>
      </c>
      <c r="P747" s="126">
        <v>0</v>
      </c>
      <c r="Q747" s="126"/>
      <c r="R747" s="126"/>
      <c r="S747" s="126"/>
      <c r="T747" s="126"/>
      <c r="U747" s="126">
        <f t="shared" si="4995"/>
        <v>0</v>
      </c>
    </row>
    <row r="748" spans="1:21" s="90" customFormat="1" x14ac:dyDescent="0.2">
      <c r="A748" s="224"/>
      <c r="B748" s="223"/>
      <c r="C748" s="127">
        <f>VLOOKUP($A747,'Orçamento Sintético'!$A:$H,8,0)</f>
        <v>2648.6</v>
      </c>
      <c r="D748" s="127">
        <f>ROUND($C748*D747,2)</f>
        <v>0</v>
      </c>
      <c r="E748" s="127">
        <f>ROUND($C748*E747,2)</f>
        <v>0</v>
      </c>
      <c r="F748" s="127">
        <f>ROUND($C748*F747,2)</f>
        <v>0</v>
      </c>
      <c r="G748" s="127">
        <f t="shared" ref="G748:P748" si="5008">ROUND($C748*G747,2)</f>
        <v>0</v>
      </c>
      <c r="H748" s="127">
        <f t="shared" si="5008"/>
        <v>0</v>
      </c>
      <c r="I748" s="127">
        <f t="shared" si="5008"/>
        <v>0</v>
      </c>
      <c r="J748" s="127">
        <f t="shared" si="5008"/>
        <v>0</v>
      </c>
      <c r="K748" s="127">
        <f t="shared" si="5008"/>
        <v>0</v>
      </c>
      <c r="L748" s="127">
        <f t="shared" si="5008"/>
        <v>0</v>
      </c>
      <c r="M748" s="127">
        <f t="shared" si="5008"/>
        <v>0</v>
      </c>
      <c r="N748" s="127">
        <f t="shared" si="5008"/>
        <v>1324.3</v>
      </c>
      <c r="O748" s="127">
        <f t="shared" si="5008"/>
        <v>1324.3</v>
      </c>
      <c r="P748" s="127">
        <f t="shared" si="5008"/>
        <v>0</v>
      </c>
      <c r="Q748" s="127">
        <f>ROUND($C748*Q747,2)</f>
        <v>0</v>
      </c>
      <c r="R748" s="127">
        <f t="shared" ref="R748:T748" si="5009">ROUND($C748*R747,2)</f>
        <v>0</v>
      </c>
      <c r="S748" s="127">
        <f t="shared" si="5009"/>
        <v>0</v>
      </c>
      <c r="T748" s="127">
        <f t="shared" si="5009"/>
        <v>0</v>
      </c>
      <c r="U748" s="127">
        <f>$C748-SUM(D748:T748)</f>
        <v>0</v>
      </c>
    </row>
    <row r="749" spans="1:21" x14ac:dyDescent="0.2">
      <c r="A749" s="224" t="s">
        <v>1053</v>
      </c>
      <c r="B749" s="222" t="str">
        <f>VLOOKUP($A749,'Orçamento Sintético'!$A:$H,4,0)</f>
        <v>(COMPOSIÇÃO REPRESENTATIVA) DO SERVIÇO DE INSTALAÇÃO DE TUBOS DE PVC, SÉRIE R, ÁGUA PLUVIAL, DN 150 MM (INSTALADO EM CONDUTORES VERTICAIS), INCLUSIVE CONEXÕES, CORTES E FIXAÇÕES, PARA PRÉDIOS. AF_10/2015</v>
      </c>
      <c r="C749" s="126">
        <f>ROUND(C750/$U$1572,4)</f>
        <v>2.0000000000000001E-4</v>
      </c>
      <c r="D749" s="126"/>
      <c r="E749" s="126"/>
      <c r="F749" s="126"/>
      <c r="G749" s="126"/>
      <c r="H749" s="126"/>
      <c r="I749" s="126"/>
      <c r="J749" s="126"/>
      <c r="K749" s="126"/>
      <c r="L749" s="126"/>
      <c r="M749" s="126"/>
      <c r="N749" s="126">
        <v>0.5</v>
      </c>
      <c r="O749" s="126">
        <v>0.5</v>
      </c>
      <c r="P749" s="126">
        <v>0</v>
      </c>
      <c r="Q749" s="126"/>
      <c r="R749" s="126"/>
      <c r="S749" s="126"/>
      <c r="T749" s="126"/>
      <c r="U749" s="126">
        <f t="shared" si="4995"/>
        <v>0</v>
      </c>
    </row>
    <row r="750" spans="1:21" s="90" customFormat="1" x14ac:dyDescent="0.2">
      <c r="A750" s="224"/>
      <c r="B750" s="223"/>
      <c r="C750" s="127">
        <f>VLOOKUP($A749,'Orçamento Sintético'!$A:$H,8,0)</f>
        <v>3111.12</v>
      </c>
      <c r="D750" s="127">
        <f>ROUND($C750*D749,2)</f>
        <v>0</v>
      </c>
      <c r="E750" s="127">
        <f>ROUND($C750*E749,2)</f>
        <v>0</v>
      </c>
      <c r="F750" s="127">
        <f>ROUND($C750*F749,2)</f>
        <v>0</v>
      </c>
      <c r="G750" s="127">
        <f t="shared" ref="G750:P750" si="5010">ROUND($C750*G749,2)</f>
        <v>0</v>
      </c>
      <c r="H750" s="127">
        <f t="shared" si="5010"/>
        <v>0</v>
      </c>
      <c r="I750" s="127">
        <f t="shared" si="5010"/>
        <v>0</v>
      </c>
      <c r="J750" s="127">
        <f t="shared" si="5010"/>
        <v>0</v>
      </c>
      <c r="K750" s="127">
        <f t="shared" si="5010"/>
        <v>0</v>
      </c>
      <c r="L750" s="127">
        <f t="shared" si="5010"/>
        <v>0</v>
      </c>
      <c r="M750" s="127">
        <f t="shared" si="5010"/>
        <v>0</v>
      </c>
      <c r="N750" s="127">
        <f t="shared" si="5010"/>
        <v>1555.56</v>
      </c>
      <c r="O750" s="127">
        <f t="shared" si="5010"/>
        <v>1555.56</v>
      </c>
      <c r="P750" s="127">
        <f t="shared" si="5010"/>
        <v>0</v>
      </c>
      <c r="Q750" s="127">
        <f>ROUND($C750*Q749,2)</f>
        <v>0</v>
      </c>
      <c r="R750" s="127">
        <f t="shared" ref="R750:T750" si="5011">ROUND($C750*R749,2)</f>
        <v>0</v>
      </c>
      <c r="S750" s="127">
        <f t="shared" si="5011"/>
        <v>0</v>
      </c>
      <c r="T750" s="127">
        <f t="shared" si="5011"/>
        <v>0</v>
      </c>
      <c r="U750" s="127">
        <f>$C750-SUM(D750:T750)</f>
        <v>0</v>
      </c>
    </row>
    <row r="751" spans="1:21" x14ac:dyDescent="0.2">
      <c r="A751" s="224" t="s">
        <v>1054</v>
      </c>
      <c r="B751" s="222" t="str">
        <f>VLOOKUP($A751,'Orçamento Sintético'!$A:$H,4,0)</f>
        <v>Copia da SINAPI (72293) - Terminal de ventilação, PVC, DN 50mm - fornecimento e instalação</v>
      </c>
      <c r="C751" s="126">
        <f>ROUND(C752/$U$1572,4)</f>
        <v>0</v>
      </c>
      <c r="D751" s="126"/>
      <c r="E751" s="126"/>
      <c r="F751" s="126"/>
      <c r="G751" s="126"/>
      <c r="H751" s="126"/>
      <c r="I751" s="126"/>
      <c r="J751" s="126"/>
      <c r="K751" s="126"/>
      <c r="L751" s="126"/>
      <c r="M751" s="126"/>
      <c r="N751" s="126">
        <v>1</v>
      </c>
      <c r="O751" s="126"/>
      <c r="P751" s="126">
        <v>0</v>
      </c>
      <c r="Q751" s="126"/>
      <c r="R751" s="126"/>
      <c r="S751" s="126"/>
      <c r="T751" s="126"/>
      <c r="U751" s="126">
        <f t="shared" si="4995"/>
        <v>0</v>
      </c>
    </row>
    <row r="752" spans="1:21" s="90" customFormat="1" x14ac:dyDescent="0.2">
      <c r="A752" s="224"/>
      <c r="B752" s="223"/>
      <c r="C752" s="127">
        <f>VLOOKUP($A751,'Orçamento Sintético'!$A:$H,8,0)</f>
        <v>20.04</v>
      </c>
      <c r="D752" s="127">
        <f>ROUND($C752*D751,2)</f>
        <v>0</v>
      </c>
      <c r="E752" s="127">
        <f>ROUND($C752*E751,2)</f>
        <v>0</v>
      </c>
      <c r="F752" s="127">
        <f>ROUND($C752*F751,2)</f>
        <v>0</v>
      </c>
      <c r="G752" s="127">
        <f t="shared" ref="G752:P752" si="5012">ROUND($C752*G751,2)</f>
        <v>0</v>
      </c>
      <c r="H752" s="127">
        <f t="shared" si="5012"/>
        <v>0</v>
      </c>
      <c r="I752" s="127">
        <f t="shared" si="5012"/>
        <v>0</v>
      </c>
      <c r="J752" s="127">
        <f t="shared" si="5012"/>
        <v>0</v>
      </c>
      <c r="K752" s="127">
        <f t="shared" si="5012"/>
        <v>0</v>
      </c>
      <c r="L752" s="127">
        <f t="shared" si="5012"/>
        <v>0</v>
      </c>
      <c r="M752" s="127">
        <f t="shared" si="5012"/>
        <v>0</v>
      </c>
      <c r="N752" s="127">
        <f t="shared" si="5012"/>
        <v>20.04</v>
      </c>
      <c r="O752" s="127">
        <f t="shared" si="5012"/>
        <v>0</v>
      </c>
      <c r="P752" s="127">
        <f t="shared" si="5012"/>
        <v>0</v>
      </c>
      <c r="Q752" s="127">
        <f>ROUND($C752*Q751,2)</f>
        <v>0</v>
      </c>
      <c r="R752" s="127">
        <f t="shared" ref="R752:T752" si="5013">ROUND($C752*R751,2)</f>
        <v>0</v>
      </c>
      <c r="S752" s="127">
        <f t="shared" si="5013"/>
        <v>0</v>
      </c>
      <c r="T752" s="127">
        <f t="shared" si="5013"/>
        <v>0</v>
      </c>
      <c r="U752" s="127">
        <f>$C752-SUM(D752:T752)</f>
        <v>0</v>
      </c>
    </row>
    <row r="753" spans="1:21" x14ac:dyDescent="0.2">
      <c r="A753" s="224" t="s">
        <v>1057</v>
      </c>
      <c r="B753" s="222" t="str">
        <f>VLOOKUP($A753,'Orçamento Sintético'!$A:$H,4,0)</f>
        <v>Copia da SINAPI (89611) - Terminal de ventilação, PVC, DN 75mm - fornecimento e instalação</v>
      </c>
      <c r="C753" s="126">
        <f>ROUND(C754/$U$1572,4)</f>
        <v>0</v>
      </c>
      <c r="D753" s="126"/>
      <c r="E753" s="126"/>
      <c r="F753" s="126"/>
      <c r="G753" s="126"/>
      <c r="H753" s="126"/>
      <c r="I753" s="126"/>
      <c r="J753" s="126"/>
      <c r="K753" s="126"/>
      <c r="L753" s="126"/>
      <c r="M753" s="126"/>
      <c r="N753" s="126">
        <v>1</v>
      </c>
      <c r="O753" s="126"/>
      <c r="P753" s="126">
        <v>0</v>
      </c>
      <c r="Q753" s="126"/>
      <c r="R753" s="126"/>
      <c r="S753" s="126"/>
      <c r="T753" s="126"/>
      <c r="U753" s="126">
        <f t="shared" si="4995"/>
        <v>0</v>
      </c>
    </row>
    <row r="754" spans="1:21" s="90" customFormat="1" x14ac:dyDescent="0.2">
      <c r="A754" s="224"/>
      <c r="B754" s="223"/>
      <c r="C754" s="127">
        <f>VLOOKUP($A753,'Orçamento Sintético'!$A:$H,8,0)</f>
        <v>109.55</v>
      </c>
      <c r="D754" s="127">
        <f>ROUND($C754*D753,2)</f>
        <v>0</v>
      </c>
      <c r="E754" s="127">
        <f>ROUND($C754*E753,2)</f>
        <v>0</v>
      </c>
      <c r="F754" s="127">
        <f>ROUND($C754*F753,2)</f>
        <v>0</v>
      </c>
      <c r="G754" s="127">
        <f t="shared" ref="G754:P754" si="5014">ROUND($C754*G753,2)</f>
        <v>0</v>
      </c>
      <c r="H754" s="127">
        <f t="shared" si="5014"/>
        <v>0</v>
      </c>
      <c r="I754" s="127">
        <f t="shared" si="5014"/>
        <v>0</v>
      </c>
      <c r="J754" s="127">
        <f t="shared" si="5014"/>
        <v>0</v>
      </c>
      <c r="K754" s="127">
        <f t="shared" si="5014"/>
        <v>0</v>
      </c>
      <c r="L754" s="127">
        <f t="shared" si="5014"/>
        <v>0</v>
      </c>
      <c r="M754" s="127">
        <f t="shared" si="5014"/>
        <v>0</v>
      </c>
      <c r="N754" s="127">
        <f t="shared" si="5014"/>
        <v>109.55</v>
      </c>
      <c r="O754" s="127">
        <f t="shared" si="5014"/>
        <v>0</v>
      </c>
      <c r="P754" s="127">
        <f t="shared" si="5014"/>
        <v>0</v>
      </c>
      <c r="Q754" s="127">
        <f>ROUND($C754*Q753,2)</f>
        <v>0</v>
      </c>
      <c r="R754" s="127">
        <f t="shared" ref="R754:T754" si="5015">ROUND($C754*R753,2)</f>
        <v>0</v>
      </c>
      <c r="S754" s="127">
        <f t="shared" si="5015"/>
        <v>0</v>
      </c>
      <c r="T754" s="127">
        <f t="shared" si="5015"/>
        <v>0</v>
      </c>
      <c r="U754" s="127">
        <f>$C754-SUM(D754:T754)</f>
        <v>0</v>
      </c>
    </row>
    <row r="755" spans="1:21" x14ac:dyDescent="0.2">
      <c r="A755" s="224" t="s">
        <v>1060</v>
      </c>
      <c r="B755" s="222" t="str">
        <f>VLOOKUP($A755,'Orçamento Sintético'!$A:$H,4,0)</f>
        <v>Copia da SINAPI (89614) - Terminal de ventilação, PVC, DN 100mm - fornecimento e instalação</v>
      </c>
      <c r="C755" s="126">
        <f>ROUND(C756/$U$1572,4)</f>
        <v>0</v>
      </c>
      <c r="D755" s="126"/>
      <c r="E755" s="126"/>
      <c r="F755" s="126"/>
      <c r="G755" s="126"/>
      <c r="H755" s="126"/>
      <c r="I755" s="126"/>
      <c r="J755" s="126"/>
      <c r="K755" s="126"/>
      <c r="L755" s="126"/>
      <c r="M755" s="126"/>
      <c r="N755" s="126">
        <v>1</v>
      </c>
      <c r="O755" s="126"/>
      <c r="P755" s="126">
        <v>0</v>
      </c>
      <c r="Q755" s="126"/>
      <c r="R755" s="126"/>
      <c r="S755" s="126"/>
      <c r="T755" s="126"/>
      <c r="U755" s="126">
        <f t="shared" si="4995"/>
        <v>0</v>
      </c>
    </row>
    <row r="756" spans="1:21" s="90" customFormat="1" x14ac:dyDescent="0.2">
      <c r="A756" s="224"/>
      <c r="B756" s="223"/>
      <c r="C756" s="127">
        <f>VLOOKUP($A755,'Orçamento Sintético'!$A:$H,8,0)</f>
        <v>147.30000000000001</v>
      </c>
      <c r="D756" s="127">
        <f>ROUND($C756*D755,2)</f>
        <v>0</v>
      </c>
      <c r="E756" s="127">
        <f>ROUND($C756*E755,2)</f>
        <v>0</v>
      </c>
      <c r="F756" s="127">
        <f>ROUND($C756*F755,2)</f>
        <v>0</v>
      </c>
      <c r="G756" s="127">
        <f t="shared" ref="G756:P756" si="5016">ROUND($C756*G755,2)</f>
        <v>0</v>
      </c>
      <c r="H756" s="127">
        <f t="shared" si="5016"/>
        <v>0</v>
      </c>
      <c r="I756" s="127">
        <f t="shared" si="5016"/>
        <v>0</v>
      </c>
      <c r="J756" s="127">
        <f t="shared" si="5016"/>
        <v>0</v>
      </c>
      <c r="K756" s="127">
        <f t="shared" si="5016"/>
        <v>0</v>
      </c>
      <c r="L756" s="127">
        <f t="shared" si="5016"/>
        <v>0</v>
      </c>
      <c r="M756" s="127">
        <f t="shared" si="5016"/>
        <v>0</v>
      </c>
      <c r="N756" s="127">
        <f t="shared" si="5016"/>
        <v>147.30000000000001</v>
      </c>
      <c r="O756" s="127">
        <f t="shared" si="5016"/>
        <v>0</v>
      </c>
      <c r="P756" s="127">
        <f t="shared" si="5016"/>
        <v>0</v>
      </c>
      <c r="Q756" s="127">
        <f>ROUND($C756*Q755,2)</f>
        <v>0</v>
      </c>
      <c r="R756" s="127">
        <f t="shared" ref="R756:T756" si="5017">ROUND($C756*R755,2)</f>
        <v>0</v>
      </c>
      <c r="S756" s="127">
        <f t="shared" si="5017"/>
        <v>0</v>
      </c>
      <c r="T756" s="127">
        <f t="shared" si="5017"/>
        <v>0</v>
      </c>
      <c r="U756" s="127">
        <f>$C756-SUM(D756:T756)</f>
        <v>0</v>
      </c>
    </row>
    <row r="757" spans="1:21" x14ac:dyDescent="0.2">
      <c r="A757" s="225" t="s">
        <v>1063</v>
      </c>
      <c r="B757" s="226" t="str">
        <f>VLOOKUP($A757,'Orçamento Sintético'!$A:$H,4,0)</f>
        <v>Instalação Elevatória</v>
      </c>
      <c r="C757" s="130">
        <f>ROUND(C758/$U$1572,4)</f>
        <v>5.9999999999999995E-4</v>
      </c>
      <c r="D757" s="131">
        <f t="shared" ref="D757:U757" si="5018">ROUND(D758/$C758,4)</f>
        <v>0</v>
      </c>
      <c r="E757" s="131">
        <f t="shared" si="5018"/>
        <v>0</v>
      </c>
      <c r="F757" s="131">
        <f t="shared" si="5018"/>
        <v>0</v>
      </c>
      <c r="G757" s="131">
        <f t="shared" si="5018"/>
        <v>0</v>
      </c>
      <c r="H757" s="131">
        <f t="shared" si="5018"/>
        <v>0</v>
      </c>
      <c r="I757" s="131">
        <f t="shared" si="5018"/>
        <v>0</v>
      </c>
      <c r="J757" s="131">
        <f t="shared" si="5018"/>
        <v>0</v>
      </c>
      <c r="K757" s="131">
        <f t="shared" si="5018"/>
        <v>0</v>
      </c>
      <c r="L757" s="131">
        <f t="shared" si="5018"/>
        <v>0</v>
      </c>
      <c r="M757" s="131">
        <f t="shared" si="5018"/>
        <v>0</v>
      </c>
      <c r="N757" s="131">
        <f t="shared" si="5018"/>
        <v>0</v>
      </c>
      <c r="O757" s="131">
        <f t="shared" si="5018"/>
        <v>0</v>
      </c>
      <c r="P757" s="131">
        <f t="shared" si="5018"/>
        <v>0</v>
      </c>
      <c r="Q757" s="131">
        <f t="shared" si="5018"/>
        <v>1</v>
      </c>
      <c r="R757" s="131">
        <f t="shared" si="5018"/>
        <v>0</v>
      </c>
      <c r="S757" s="131">
        <f t="shared" si="5018"/>
        <v>0</v>
      </c>
      <c r="T757" s="131">
        <f t="shared" si="5018"/>
        <v>0</v>
      </c>
      <c r="U757" s="131">
        <f t="shared" si="5018"/>
        <v>0</v>
      </c>
    </row>
    <row r="758" spans="1:21" s="90" customFormat="1" x14ac:dyDescent="0.2">
      <c r="A758" s="225"/>
      <c r="B758" s="226"/>
      <c r="C758" s="132">
        <f>VLOOKUP($A757,'Orçamento Sintético'!$A:$H,8,0)</f>
        <v>8009.08</v>
      </c>
      <c r="D758" s="133">
        <f>D760+D762</f>
        <v>0</v>
      </c>
      <c r="E758" s="133">
        <f t="shared" ref="E758:U758" si="5019">E760+E762</f>
        <v>0</v>
      </c>
      <c r="F758" s="133">
        <f t="shared" si="5019"/>
        <v>0</v>
      </c>
      <c r="G758" s="133">
        <f t="shared" si="5019"/>
        <v>0</v>
      </c>
      <c r="H758" s="133">
        <f t="shared" si="5019"/>
        <v>0</v>
      </c>
      <c r="I758" s="133">
        <f t="shared" si="5019"/>
        <v>0</v>
      </c>
      <c r="J758" s="133">
        <f t="shared" si="5019"/>
        <v>0</v>
      </c>
      <c r="K758" s="133">
        <f t="shared" si="5019"/>
        <v>0</v>
      </c>
      <c r="L758" s="133">
        <f t="shared" si="5019"/>
        <v>0</v>
      </c>
      <c r="M758" s="133">
        <f t="shared" si="5019"/>
        <v>0</v>
      </c>
      <c r="N758" s="133">
        <f t="shared" si="5019"/>
        <v>0</v>
      </c>
      <c r="O758" s="133">
        <f t="shared" si="5019"/>
        <v>0</v>
      </c>
      <c r="P758" s="133">
        <f t="shared" si="5019"/>
        <v>0</v>
      </c>
      <c r="Q758" s="133">
        <f t="shared" si="5019"/>
        <v>8009.08</v>
      </c>
      <c r="R758" s="133">
        <f t="shared" si="5019"/>
        <v>0</v>
      </c>
      <c r="S758" s="133">
        <f t="shared" si="5019"/>
        <v>0</v>
      </c>
      <c r="T758" s="133">
        <f t="shared" si="5019"/>
        <v>0</v>
      </c>
      <c r="U758" s="133">
        <f t="shared" si="5019"/>
        <v>0</v>
      </c>
    </row>
    <row r="759" spans="1:21" x14ac:dyDescent="0.2">
      <c r="A759" s="224" t="s">
        <v>1064</v>
      </c>
      <c r="B759" s="222" t="str">
        <f>VLOOKUP($A759,'Orçamento Sintético'!$A:$H,4,0)</f>
        <v>Cópia da Sinapi (102118) - Bomba tipo submergível trifásica 220/380V, 2CV. Ref.: DS 76-50 Dancor</v>
      </c>
      <c r="C759" s="126">
        <f>ROUND(C760/$U$1572,4)</f>
        <v>2.9999999999999997E-4</v>
      </c>
      <c r="D759" s="126"/>
      <c r="E759" s="126"/>
      <c r="F759" s="126"/>
      <c r="G759" s="126"/>
      <c r="H759" s="126"/>
      <c r="I759" s="126"/>
      <c r="J759" s="126"/>
      <c r="K759" s="126"/>
      <c r="L759" s="126"/>
      <c r="M759" s="126"/>
      <c r="N759" s="126"/>
      <c r="O759" s="126"/>
      <c r="P759" s="126">
        <v>0</v>
      </c>
      <c r="Q759" s="126">
        <v>1</v>
      </c>
      <c r="R759" s="126"/>
      <c r="S759" s="126"/>
      <c r="T759" s="126"/>
      <c r="U759" s="126">
        <f t="shared" ref="U759:U761" si="5020">ROUND(U760/$C760,4)</f>
        <v>0</v>
      </c>
    </row>
    <row r="760" spans="1:21" s="90" customFormat="1" x14ac:dyDescent="0.2">
      <c r="A760" s="224"/>
      <c r="B760" s="223"/>
      <c r="C760" s="127">
        <f>VLOOKUP($A759,'Orçamento Sintético'!$A:$H,8,0)</f>
        <v>4061.25</v>
      </c>
      <c r="D760" s="127">
        <f>ROUND($C760*D759,2)</f>
        <v>0</v>
      </c>
      <c r="E760" s="127">
        <f>ROUND($C760*E759,2)</f>
        <v>0</v>
      </c>
      <c r="F760" s="127">
        <f>ROUND($C760*F759,2)</f>
        <v>0</v>
      </c>
      <c r="G760" s="127">
        <f t="shared" ref="G760:P760" si="5021">ROUND($C760*G759,2)</f>
        <v>0</v>
      </c>
      <c r="H760" s="127">
        <f t="shared" si="5021"/>
        <v>0</v>
      </c>
      <c r="I760" s="127">
        <f t="shared" si="5021"/>
        <v>0</v>
      </c>
      <c r="J760" s="127">
        <f t="shared" si="5021"/>
        <v>0</v>
      </c>
      <c r="K760" s="127">
        <f t="shared" si="5021"/>
        <v>0</v>
      </c>
      <c r="L760" s="127">
        <f t="shared" si="5021"/>
        <v>0</v>
      </c>
      <c r="M760" s="127">
        <f t="shared" si="5021"/>
        <v>0</v>
      </c>
      <c r="N760" s="127">
        <f t="shared" si="5021"/>
        <v>0</v>
      </c>
      <c r="O760" s="127">
        <f t="shared" si="5021"/>
        <v>0</v>
      </c>
      <c r="P760" s="127">
        <f t="shared" si="5021"/>
        <v>0</v>
      </c>
      <c r="Q760" s="127">
        <f>ROUND($C760*Q759,2)</f>
        <v>4061.25</v>
      </c>
      <c r="R760" s="127">
        <f t="shared" ref="R760:T760" si="5022">ROUND($C760*R759,2)</f>
        <v>0</v>
      </c>
      <c r="S760" s="127">
        <f t="shared" si="5022"/>
        <v>0</v>
      </c>
      <c r="T760" s="127">
        <f t="shared" si="5022"/>
        <v>0</v>
      </c>
      <c r="U760" s="127">
        <f>$C760-SUM(D760:T760)</f>
        <v>0</v>
      </c>
    </row>
    <row r="761" spans="1:21" x14ac:dyDescent="0.2">
      <c r="A761" s="224" t="s">
        <v>1065</v>
      </c>
      <c r="B761" s="222" t="str">
        <f>VLOOKUP($A761,'Orçamento Sintético'!$A:$H,4,0)</f>
        <v>Conjunto de conexões para instalação de bombas para reservatório inferior e recalque de esgoto</v>
      </c>
      <c r="C761" s="126">
        <f>ROUND(C762/$U$1572,4)</f>
        <v>2.9999999999999997E-4</v>
      </c>
      <c r="D761" s="126"/>
      <c r="E761" s="126"/>
      <c r="F761" s="126"/>
      <c r="G761" s="126"/>
      <c r="H761" s="126"/>
      <c r="I761" s="126"/>
      <c r="J761" s="126"/>
      <c r="K761" s="126"/>
      <c r="L761" s="126"/>
      <c r="M761" s="126"/>
      <c r="N761" s="126"/>
      <c r="O761" s="126"/>
      <c r="P761" s="126">
        <v>0</v>
      </c>
      <c r="Q761" s="126">
        <v>1</v>
      </c>
      <c r="R761" s="126"/>
      <c r="S761" s="126"/>
      <c r="T761" s="126"/>
      <c r="U761" s="126">
        <f t="shared" si="5020"/>
        <v>0</v>
      </c>
    </row>
    <row r="762" spans="1:21" s="90" customFormat="1" x14ac:dyDescent="0.2">
      <c r="A762" s="224"/>
      <c r="B762" s="223"/>
      <c r="C762" s="127">
        <f>VLOOKUP($A761,'Orçamento Sintético'!$A:$H,8,0)</f>
        <v>3947.83</v>
      </c>
      <c r="D762" s="127">
        <f>ROUND($C762*D761,2)</f>
        <v>0</v>
      </c>
      <c r="E762" s="127">
        <f>ROUND($C762*E761,2)</f>
        <v>0</v>
      </c>
      <c r="F762" s="127">
        <f>ROUND($C762*F761,2)</f>
        <v>0</v>
      </c>
      <c r="G762" s="127">
        <f t="shared" ref="G762:P762" si="5023">ROUND($C762*G761,2)</f>
        <v>0</v>
      </c>
      <c r="H762" s="127">
        <f t="shared" si="5023"/>
        <v>0</v>
      </c>
      <c r="I762" s="127">
        <f t="shared" si="5023"/>
        <v>0</v>
      </c>
      <c r="J762" s="127">
        <f t="shared" si="5023"/>
        <v>0</v>
      </c>
      <c r="K762" s="127">
        <f t="shared" si="5023"/>
        <v>0</v>
      </c>
      <c r="L762" s="127">
        <f t="shared" si="5023"/>
        <v>0</v>
      </c>
      <c r="M762" s="127">
        <f t="shared" si="5023"/>
        <v>0</v>
      </c>
      <c r="N762" s="127">
        <f t="shared" si="5023"/>
        <v>0</v>
      </c>
      <c r="O762" s="127">
        <f t="shared" si="5023"/>
        <v>0</v>
      </c>
      <c r="P762" s="127">
        <f t="shared" si="5023"/>
        <v>0</v>
      </c>
      <c r="Q762" s="127">
        <f>ROUND($C762*Q761,2)</f>
        <v>3947.83</v>
      </c>
      <c r="R762" s="127">
        <f t="shared" ref="R762:T762" si="5024">ROUND($C762*R761,2)</f>
        <v>0</v>
      </c>
      <c r="S762" s="127">
        <f t="shared" si="5024"/>
        <v>0</v>
      </c>
      <c r="T762" s="127">
        <f t="shared" si="5024"/>
        <v>0</v>
      </c>
      <c r="U762" s="127">
        <f>$C762-SUM(D762:T762)</f>
        <v>0</v>
      </c>
    </row>
    <row r="763" spans="1:21" x14ac:dyDescent="0.2">
      <c r="A763" s="225" t="s">
        <v>1068</v>
      </c>
      <c r="B763" s="226" t="str">
        <f>VLOOKUP($A763,'Orçamento Sintético'!$A:$H,4,0)</f>
        <v>Acessórios</v>
      </c>
      <c r="C763" s="130">
        <f>ROUND(C764/$U$1572,4)</f>
        <v>5.0000000000000001E-4</v>
      </c>
      <c r="D763" s="131">
        <f t="shared" ref="D763:U763" si="5025">ROUND(D764/$C764,4)</f>
        <v>0</v>
      </c>
      <c r="E763" s="131">
        <f t="shared" si="5025"/>
        <v>0</v>
      </c>
      <c r="F763" s="131">
        <f t="shared" si="5025"/>
        <v>0</v>
      </c>
      <c r="G763" s="131">
        <f t="shared" si="5025"/>
        <v>0</v>
      </c>
      <c r="H763" s="131">
        <f t="shared" si="5025"/>
        <v>0</v>
      </c>
      <c r="I763" s="131">
        <f t="shared" si="5025"/>
        <v>0</v>
      </c>
      <c r="J763" s="131">
        <f t="shared" si="5025"/>
        <v>0</v>
      </c>
      <c r="K763" s="131">
        <f t="shared" si="5025"/>
        <v>0.182</v>
      </c>
      <c r="L763" s="131">
        <f t="shared" si="5025"/>
        <v>0.182</v>
      </c>
      <c r="M763" s="131">
        <f t="shared" si="5025"/>
        <v>9.0999999999999998E-2</v>
      </c>
      <c r="N763" s="131">
        <f t="shared" si="5025"/>
        <v>0</v>
      </c>
      <c r="O763" s="131">
        <f t="shared" si="5025"/>
        <v>0.54500000000000004</v>
      </c>
      <c r="P763" s="131">
        <f t="shared" si="5025"/>
        <v>0</v>
      </c>
      <c r="Q763" s="131">
        <f t="shared" si="5025"/>
        <v>0</v>
      </c>
      <c r="R763" s="131">
        <f t="shared" si="5025"/>
        <v>0</v>
      </c>
      <c r="S763" s="131">
        <f t="shared" si="5025"/>
        <v>0</v>
      </c>
      <c r="T763" s="131">
        <f t="shared" si="5025"/>
        <v>0</v>
      </c>
      <c r="U763" s="131">
        <f t="shared" si="5025"/>
        <v>0</v>
      </c>
    </row>
    <row r="764" spans="1:21" s="90" customFormat="1" x14ac:dyDescent="0.2">
      <c r="A764" s="225"/>
      <c r="B764" s="226"/>
      <c r="C764" s="132">
        <f>VLOOKUP($A763,'Orçamento Sintético'!$A:$H,8,0)</f>
        <v>6620.1600000000008</v>
      </c>
      <c r="D764" s="133">
        <f>D766+D768+D770+D772</f>
        <v>0</v>
      </c>
      <c r="E764" s="133">
        <f t="shared" ref="E764:U764" si="5026">E766+E768+E770+E772</f>
        <v>0</v>
      </c>
      <c r="F764" s="133">
        <f t="shared" si="5026"/>
        <v>0</v>
      </c>
      <c r="G764" s="133">
        <f t="shared" si="5026"/>
        <v>0</v>
      </c>
      <c r="H764" s="133">
        <f t="shared" si="5026"/>
        <v>0</v>
      </c>
      <c r="I764" s="133">
        <f t="shared" si="5026"/>
        <v>0</v>
      </c>
      <c r="J764" s="133">
        <f t="shared" si="5026"/>
        <v>0</v>
      </c>
      <c r="K764" s="133">
        <f t="shared" si="5026"/>
        <v>1204.9100000000001</v>
      </c>
      <c r="L764" s="133">
        <f t="shared" si="5026"/>
        <v>1204.9100000000001</v>
      </c>
      <c r="M764" s="133">
        <f t="shared" si="5026"/>
        <v>602.45000000000005</v>
      </c>
      <c r="N764" s="133">
        <f t="shared" si="5026"/>
        <v>0</v>
      </c>
      <c r="O764" s="133">
        <f t="shared" si="5026"/>
        <v>3607.8900000000003</v>
      </c>
      <c r="P764" s="133">
        <f t="shared" si="5026"/>
        <v>0</v>
      </c>
      <c r="Q764" s="133">
        <f t="shared" si="5026"/>
        <v>0</v>
      </c>
      <c r="R764" s="133">
        <f t="shared" si="5026"/>
        <v>0</v>
      </c>
      <c r="S764" s="133">
        <f t="shared" si="5026"/>
        <v>0</v>
      </c>
      <c r="T764" s="133">
        <f t="shared" si="5026"/>
        <v>0</v>
      </c>
      <c r="U764" s="133">
        <f t="shared" si="5026"/>
        <v>0</v>
      </c>
    </row>
    <row r="765" spans="1:21" x14ac:dyDescent="0.2">
      <c r="A765" s="224" t="s">
        <v>1069</v>
      </c>
      <c r="B765" s="222" t="str">
        <f>VLOOKUP($A765,'Orçamento Sintético'!$A:$H,4,0)</f>
        <v>Copia da SINAPI (89708) - Caixa sifonada, PVC, DN 150x185x75mm, incluindo grelha quadrada em aço inox - fornecimento e instalação</v>
      </c>
      <c r="C765" s="126">
        <f>ROUND(C766/$U$1572,4)</f>
        <v>2.0000000000000001E-4</v>
      </c>
      <c r="D765" s="126"/>
      <c r="E765" s="126"/>
      <c r="F765" s="126"/>
      <c r="G765" s="126"/>
      <c r="H765" s="126"/>
      <c r="I765" s="126"/>
      <c r="J765" s="126"/>
      <c r="K765" s="126">
        <v>0.4</v>
      </c>
      <c r="L765" s="126">
        <v>0.4</v>
      </c>
      <c r="M765" s="126">
        <v>0.2</v>
      </c>
      <c r="N765" s="126"/>
      <c r="O765" s="126"/>
      <c r="P765" s="126"/>
      <c r="Q765" s="126"/>
      <c r="R765" s="126"/>
      <c r="S765" s="126"/>
      <c r="T765" s="126"/>
      <c r="U765" s="126">
        <f t="shared" ref="U765:U771" si="5027">ROUND(U766/$C766,4)</f>
        <v>0</v>
      </c>
    </row>
    <row r="766" spans="1:21" s="90" customFormat="1" x14ac:dyDescent="0.2">
      <c r="A766" s="224"/>
      <c r="B766" s="223"/>
      <c r="C766" s="127">
        <f>VLOOKUP($A765,'Orçamento Sintético'!$A:$H,8,0)</f>
        <v>2451.87</v>
      </c>
      <c r="D766" s="127">
        <f>ROUND($C766*D765,2)</f>
        <v>0</v>
      </c>
      <c r="E766" s="127">
        <f>ROUND($C766*E765,2)</f>
        <v>0</v>
      </c>
      <c r="F766" s="127">
        <f>ROUND($C766*F765,2)</f>
        <v>0</v>
      </c>
      <c r="G766" s="127">
        <f t="shared" ref="G766:P766" si="5028">ROUND($C766*G765,2)</f>
        <v>0</v>
      </c>
      <c r="H766" s="127">
        <f t="shared" si="5028"/>
        <v>0</v>
      </c>
      <c r="I766" s="127">
        <f t="shared" si="5028"/>
        <v>0</v>
      </c>
      <c r="J766" s="127">
        <f t="shared" si="5028"/>
        <v>0</v>
      </c>
      <c r="K766" s="127">
        <f t="shared" si="5028"/>
        <v>980.75</v>
      </c>
      <c r="L766" s="127">
        <f t="shared" si="5028"/>
        <v>980.75</v>
      </c>
      <c r="M766" s="127">
        <f t="shared" si="5028"/>
        <v>490.37</v>
      </c>
      <c r="N766" s="127">
        <f t="shared" si="5028"/>
        <v>0</v>
      </c>
      <c r="O766" s="127">
        <f t="shared" si="5028"/>
        <v>0</v>
      </c>
      <c r="P766" s="127">
        <f t="shared" si="5028"/>
        <v>0</v>
      </c>
      <c r="Q766" s="127">
        <f>ROUND($C766*Q765,2)</f>
        <v>0</v>
      </c>
      <c r="R766" s="127">
        <f t="shared" ref="R766:T766" si="5029">ROUND($C766*R765,2)</f>
        <v>0</v>
      </c>
      <c r="S766" s="127">
        <f t="shared" si="5029"/>
        <v>0</v>
      </c>
      <c r="T766" s="127">
        <f t="shared" si="5029"/>
        <v>0</v>
      </c>
      <c r="U766" s="127">
        <f>$C766-SUM(D766:T766)</f>
        <v>0</v>
      </c>
    </row>
    <row r="767" spans="1:21" x14ac:dyDescent="0.2">
      <c r="A767" s="224" t="s">
        <v>1072</v>
      </c>
      <c r="B767" s="222" t="str">
        <f>VLOOKUP($A767,'Orçamento Sintético'!$A:$H,4,0)</f>
        <v>Copia da SINAPI (89708) - Caixa sifonada, PVC, DN 150x185x75mm, incluindo tampa hermética em aço inox - fornecimento e instalação</v>
      </c>
      <c r="C767" s="126">
        <f>ROUND(C768/$U$1572,4)</f>
        <v>0</v>
      </c>
      <c r="D767" s="126"/>
      <c r="E767" s="126"/>
      <c r="F767" s="126"/>
      <c r="G767" s="126"/>
      <c r="H767" s="126"/>
      <c r="I767" s="126"/>
      <c r="J767" s="126"/>
      <c r="K767" s="126">
        <v>0.4</v>
      </c>
      <c r="L767" s="126">
        <v>0.4</v>
      </c>
      <c r="M767" s="126">
        <v>0.2</v>
      </c>
      <c r="N767" s="126"/>
      <c r="O767" s="126"/>
      <c r="P767" s="126"/>
      <c r="Q767" s="126"/>
      <c r="R767" s="126"/>
      <c r="S767" s="126"/>
      <c r="T767" s="126"/>
      <c r="U767" s="126">
        <f t="shared" si="5027"/>
        <v>0</v>
      </c>
    </row>
    <row r="768" spans="1:21" s="90" customFormat="1" x14ac:dyDescent="0.2">
      <c r="A768" s="224"/>
      <c r="B768" s="223"/>
      <c r="C768" s="127">
        <f>VLOOKUP($A767,'Orçamento Sintético'!$A:$H,8,0)</f>
        <v>560.4</v>
      </c>
      <c r="D768" s="127">
        <f>ROUND($C768*D767,2)</f>
        <v>0</v>
      </c>
      <c r="E768" s="127">
        <f>ROUND($C768*E767,2)</f>
        <v>0</v>
      </c>
      <c r="F768" s="127">
        <f>ROUND($C768*F767,2)</f>
        <v>0</v>
      </c>
      <c r="G768" s="127">
        <f t="shared" ref="G768:P768" si="5030">ROUND($C768*G767,2)</f>
        <v>0</v>
      </c>
      <c r="H768" s="127">
        <f t="shared" si="5030"/>
        <v>0</v>
      </c>
      <c r="I768" s="127">
        <f t="shared" si="5030"/>
        <v>0</v>
      </c>
      <c r="J768" s="127">
        <f t="shared" si="5030"/>
        <v>0</v>
      </c>
      <c r="K768" s="127">
        <f t="shared" si="5030"/>
        <v>224.16</v>
      </c>
      <c r="L768" s="127">
        <f t="shared" si="5030"/>
        <v>224.16</v>
      </c>
      <c r="M768" s="127">
        <f t="shared" si="5030"/>
        <v>112.08</v>
      </c>
      <c r="N768" s="127">
        <f t="shared" si="5030"/>
        <v>0</v>
      </c>
      <c r="O768" s="127">
        <f t="shared" si="5030"/>
        <v>0</v>
      </c>
      <c r="P768" s="127">
        <f t="shared" si="5030"/>
        <v>0</v>
      </c>
      <c r="Q768" s="127">
        <f>ROUND($C768*Q767,2)</f>
        <v>0</v>
      </c>
      <c r="R768" s="127">
        <f t="shared" ref="R768:T768" si="5031">ROUND($C768*R767,2)</f>
        <v>0</v>
      </c>
      <c r="S768" s="127">
        <f t="shared" si="5031"/>
        <v>0</v>
      </c>
      <c r="T768" s="127">
        <f t="shared" si="5031"/>
        <v>0</v>
      </c>
      <c r="U768" s="127">
        <f>$C768-SUM(D768:T768)</f>
        <v>0</v>
      </c>
    </row>
    <row r="769" spans="1:21" x14ac:dyDescent="0.2">
      <c r="A769" s="224" t="s">
        <v>1075</v>
      </c>
      <c r="B769" s="222" t="str">
        <f>VLOOKUP($A769,'Orçamento Sintético'!$A:$H,4,0)</f>
        <v>Caixa de gordura especial, em alvenaria revestida, DM 60x60cm (interna), volume útil de 180 L, com tampão de ferro fundido, inclusive escavação</v>
      </c>
      <c r="C769" s="126">
        <f>ROUND(C770/$U$1572,4)</f>
        <v>2.0000000000000001E-4</v>
      </c>
      <c r="D769" s="126"/>
      <c r="E769" s="126"/>
      <c r="F769" s="126"/>
      <c r="G769" s="126"/>
      <c r="H769" s="126"/>
      <c r="I769" s="126"/>
      <c r="J769" s="126"/>
      <c r="K769" s="126"/>
      <c r="L769" s="126"/>
      <c r="M769" s="126"/>
      <c r="N769" s="126"/>
      <c r="O769" s="126">
        <v>1</v>
      </c>
      <c r="P769" s="126"/>
      <c r="Q769" s="126"/>
      <c r="R769" s="126"/>
      <c r="S769" s="126"/>
      <c r="T769" s="126"/>
      <c r="U769" s="126">
        <f t="shared" si="5027"/>
        <v>0</v>
      </c>
    </row>
    <row r="770" spans="1:21" s="90" customFormat="1" x14ac:dyDescent="0.2">
      <c r="A770" s="224"/>
      <c r="B770" s="223"/>
      <c r="C770" s="127">
        <f>VLOOKUP($A769,'Orçamento Sintético'!$A:$H,8,0)</f>
        <v>2568.7600000000002</v>
      </c>
      <c r="D770" s="127">
        <f>ROUND($C770*D769,2)</f>
        <v>0</v>
      </c>
      <c r="E770" s="127">
        <f>ROUND($C770*E769,2)</f>
        <v>0</v>
      </c>
      <c r="F770" s="127">
        <f>ROUND($C770*F769,2)</f>
        <v>0</v>
      </c>
      <c r="G770" s="127">
        <f t="shared" ref="G770:P770" si="5032">ROUND($C770*G769,2)</f>
        <v>0</v>
      </c>
      <c r="H770" s="127">
        <f t="shared" si="5032"/>
        <v>0</v>
      </c>
      <c r="I770" s="127">
        <f t="shared" si="5032"/>
        <v>0</v>
      </c>
      <c r="J770" s="127">
        <f t="shared" si="5032"/>
        <v>0</v>
      </c>
      <c r="K770" s="127">
        <f t="shared" si="5032"/>
        <v>0</v>
      </c>
      <c r="L770" s="127">
        <f t="shared" si="5032"/>
        <v>0</v>
      </c>
      <c r="M770" s="127">
        <f t="shared" si="5032"/>
        <v>0</v>
      </c>
      <c r="N770" s="127">
        <f t="shared" si="5032"/>
        <v>0</v>
      </c>
      <c r="O770" s="127">
        <f t="shared" si="5032"/>
        <v>2568.7600000000002</v>
      </c>
      <c r="P770" s="127">
        <f t="shared" si="5032"/>
        <v>0</v>
      </c>
      <c r="Q770" s="127">
        <f>ROUND($C770*Q769,2)</f>
        <v>0</v>
      </c>
      <c r="R770" s="127">
        <f t="shared" ref="R770:T770" si="5033">ROUND($C770*R769,2)</f>
        <v>0</v>
      </c>
      <c r="S770" s="127">
        <f t="shared" si="5033"/>
        <v>0</v>
      </c>
      <c r="T770" s="127">
        <f t="shared" si="5033"/>
        <v>0</v>
      </c>
      <c r="U770" s="127">
        <f>$C770-SUM(D770:T770)</f>
        <v>0</v>
      </c>
    </row>
    <row r="771" spans="1:21" x14ac:dyDescent="0.2">
      <c r="A771" s="224" t="s">
        <v>1078</v>
      </c>
      <c r="B771" s="222" t="str">
        <f>VLOOKUP($A771,'Orçamento Sintético'!$A:$H,4,0)</f>
        <v>Caixa de sabão sifonada, em alvenaria revestida, DM 60x60cm (interna), com tampão de ferro fundido, inclusive escavação</v>
      </c>
      <c r="C771" s="126">
        <f>ROUND(C772/$U$1572,4)</f>
        <v>1E-4</v>
      </c>
      <c r="D771" s="126"/>
      <c r="E771" s="126"/>
      <c r="F771" s="126"/>
      <c r="G771" s="126"/>
      <c r="H771" s="126"/>
      <c r="I771" s="126"/>
      <c r="J771" s="126"/>
      <c r="K771" s="126"/>
      <c r="L771" s="126"/>
      <c r="M771" s="126"/>
      <c r="N771" s="126"/>
      <c r="O771" s="126">
        <v>1</v>
      </c>
      <c r="P771" s="126"/>
      <c r="Q771" s="126"/>
      <c r="R771" s="126"/>
      <c r="S771" s="126"/>
      <c r="T771" s="126"/>
      <c r="U771" s="126">
        <f t="shared" si="5027"/>
        <v>0</v>
      </c>
    </row>
    <row r="772" spans="1:21" s="90" customFormat="1" x14ac:dyDescent="0.2">
      <c r="A772" s="224"/>
      <c r="B772" s="223"/>
      <c r="C772" s="127">
        <f>VLOOKUP($A771,'Orçamento Sintético'!$A:$H,8,0)</f>
        <v>1039.1300000000001</v>
      </c>
      <c r="D772" s="127">
        <f>ROUND($C772*D771,2)</f>
        <v>0</v>
      </c>
      <c r="E772" s="127">
        <f>ROUND($C772*E771,2)</f>
        <v>0</v>
      </c>
      <c r="F772" s="127">
        <f>ROUND($C772*F771,2)</f>
        <v>0</v>
      </c>
      <c r="G772" s="127">
        <f t="shared" ref="G772:P772" si="5034">ROUND($C772*G771,2)</f>
        <v>0</v>
      </c>
      <c r="H772" s="127">
        <f t="shared" si="5034"/>
        <v>0</v>
      </c>
      <c r="I772" s="127">
        <f t="shared" si="5034"/>
        <v>0</v>
      </c>
      <c r="J772" s="127">
        <f t="shared" si="5034"/>
        <v>0</v>
      </c>
      <c r="K772" s="127">
        <f t="shared" si="5034"/>
        <v>0</v>
      </c>
      <c r="L772" s="127">
        <f t="shared" si="5034"/>
        <v>0</v>
      </c>
      <c r="M772" s="127">
        <f t="shared" si="5034"/>
        <v>0</v>
      </c>
      <c r="N772" s="127">
        <f t="shared" si="5034"/>
        <v>0</v>
      </c>
      <c r="O772" s="127">
        <f t="shared" si="5034"/>
        <v>1039.1300000000001</v>
      </c>
      <c r="P772" s="127">
        <f t="shared" si="5034"/>
        <v>0</v>
      </c>
      <c r="Q772" s="127">
        <f>ROUND($C772*Q771,2)</f>
        <v>0</v>
      </c>
      <c r="R772" s="127">
        <f t="shared" ref="R772:T772" si="5035">ROUND($C772*R771,2)</f>
        <v>0</v>
      </c>
      <c r="S772" s="127">
        <f t="shared" si="5035"/>
        <v>0</v>
      </c>
      <c r="T772" s="127">
        <f t="shared" si="5035"/>
        <v>0</v>
      </c>
      <c r="U772" s="127">
        <f>$C772-SUM(D772:T772)</f>
        <v>0</v>
      </c>
    </row>
    <row r="773" spans="1:21" x14ac:dyDescent="0.2">
      <c r="A773" s="229" t="s">
        <v>1081</v>
      </c>
      <c r="B773" s="227" t="str">
        <f>VLOOKUP($A773,'Orçamento Sintético'!$A:$H,4,0)</f>
        <v>SERVIÇOS DIVERSOS</v>
      </c>
      <c r="C773" s="128">
        <f>ROUND(C774/$U$1572,4)</f>
        <v>1.0200000000000001E-2</v>
      </c>
      <c r="D773" s="128">
        <f>ROUND(D774/$C774,4)</f>
        <v>9.0300000000000005E-2</v>
      </c>
      <c r="E773" s="128">
        <f t="shared" ref="E773:U773" si="5036">ROUND(E774/$C774,4)</f>
        <v>0.12230000000000001</v>
      </c>
      <c r="F773" s="128">
        <f t="shared" si="5036"/>
        <v>0</v>
      </c>
      <c r="G773" s="128">
        <f t="shared" si="5036"/>
        <v>0.1646</v>
      </c>
      <c r="H773" s="128">
        <f t="shared" si="5036"/>
        <v>0.22950000000000001</v>
      </c>
      <c r="I773" s="128">
        <f t="shared" si="5036"/>
        <v>0.27779999999999999</v>
      </c>
      <c r="J773" s="128">
        <f t="shared" si="5036"/>
        <v>0</v>
      </c>
      <c r="K773" s="128">
        <f t="shared" si="5036"/>
        <v>0</v>
      </c>
      <c r="L773" s="128">
        <f t="shared" si="5036"/>
        <v>0</v>
      </c>
      <c r="M773" s="128">
        <f t="shared" si="5036"/>
        <v>3.6200000000000003E-2</v>
      </c>
      <c r="N773" s="128">
        <f t="shared" si="5036"/>
        <v>1.2500000000000001E-2</v>
      </c>
      <c r="O773" s="128">
        <f t="shared" si="5036"/>
        <v>1.2500000000000001E-2</v>
      </c>
      <c r="P773" s="128">
        <f t="shared" si="5036"/>
        <v>0</v>
      </c>
      <c r="Q773" s="128">
        <f t="shared" si="5036"/>
        <v>0</v>
      </c>
      <c r="R773" s="128">
        <f t="shared" si="5036"/>
        <v>0</v>
      </c>
      <c r="S773" s="128">
        <f t="shared" si="5036"/>
        <v>5.4399999999999997E-2</v>
      </c>
      <c r="T773" s="128">
        <f t="shared" si="5036"/>
        <v>0</v>
      </c>
      <c r="U773" s="128">
        <f t="shared" si="5036"/>
        <v>0</v>
      </c>
    </row>
    <row r="774" spans="1:21" s="90" customFormat="1" x14ac:dyDescent="0.2">
      <c r="A774" s="229"/>
      <c r="B774" s="228"/>
      <c r="C774" s="129">
        <f>VLOOKUP($A773,'Orçamento Sintético'!$A:$H,8,0)</f>
        <v>126952.6</v>
      </c>
      <c r="D774" s="129">
        <f>D776+D790+D794+D808+D812</f>
        <v>11459.990000000002</v>
      </c>
      <c r="E774" s="129">
        <f t="shared" ref="E774:U774" si="5037">E776+E790+E794+E808+E812</f>
        <v>15532.31</v>
      </c>
      <c r="F774" s="129">
        <f t="shared" si="5037"/>
        <v>0</v>
      </c>
      <c r="G774" s="129">
        <f t="shared" si="5037"/>
        <v>20894.04</v>
      </c>
      <c r="H774" s="129">
        <f t="shared" si="5037"/>
        <v>29132.33</v>
      </c>
      <c r="I774" s="129">
        <f t="shared" si="5037"/>
        <v>35264.370000000003</v>
      </c>
      <c r="J774" s="129">
        <f t="shared" si="5037"/>
        <v>0</v>
      </c>
      <c r="K774" s="129">
        <f t="shared" si="5037"/>
        <v>0</v>
      </c>
      <c r="L774" s="129">
        <f t="shared" si="5037"/>
        <v>0</v>
      </c>
      <c r="M774" s="129">
        <f t="shared" si="5037"/>
        <v>4601.5200000000004</v>
      </c>
      <c r="N774" s="129">
        <f t="shared" si="5037"/>
        <v>1580.91</v>
      </c>
      <c r="O774" s="129">
        <f t="shared" si="5037"/>
        <v>1580.91</v>
      </c>
      <c r="P774" s="129">
        <f t="shared" si="5037"/>
        <v>0</v>
      </c>
      <c r="Q774" s="129">
        <f t="shared" si="5037"/>
        <v>0</v>
      </c>
      <c r="R774" s="129">
        <f t="shared" si="5037"/>
        <v>0</v>
      </c>
      <c r="S774" s="129">
        <f t="shared" si="5037"/>
        <v>6906.24</v>
      </c>
      <c r="T774" s="129">
        <f t="shared" si="5037"/>
        <v>0</v>
      </c>
      <c r="U774" s="129">
        <f t="shared" si="5037"/>
        <v>-1.999999999998181E-2</v>
      </c>
    </row>
    <row r="775" spans="1:21" x14ac:dyDescent="0.2">
      <c r="A775" s="225" t="s">
        <v>1083</v>
      </c>
      <c r="B775" s="226" t="str">
        <f>VLOOKUP($A775,'Orçamento Sintético'!$A:$H,4,0)</f>
        <v>Escavação de Valas</v>
      </c>
      <c r="C775" s="130">
        <f>ROUND(C776/$U$1572,4)</f>
        <v>3.8E-3</v>
      </c>
      <c r="D775" s="131">
        <f t="shared" ref="D775:U775" si="5038">ROUND(D776/$C776,4)</f>
        <v>0.2424</v>
      </c>
      <c r="E775" s="131">
        <f t="shared" si="5038"/>
        <v>0.3286</v>
      </c>
      <c r="F775" s="131">
        <f t="shared" si="5038"/>
        <v>0</v>
      </c>
      <c r="G775" s="131">
        <f t="shared" si="5038"/>
        <v>0</v>
      </c>
      <c r="H775" s="131">
        <f t="shared" si="5038"/>
        <v>7.1499999999999994E-2</v>
      </c>
      <c r="I775" s="131">
        <f t="shared" si="5038"/>
        <v>0.114</v>
      </c>
      <c r="J775" s="131">
        <f t="shared" si="5038"/>
        <v>0</v>
      </c>
      <c r="K775" s="131">
        <f t="shared" si="5038"/>
        <v>0</v>
      </c>
      <c r="L775" s="131">
        <f t="shared" si="5038"/>
        <v>0</v>
      </c>
      <c r="M775" s="131">
        <f t="shared" si="5038"/>
        <v>9.74E-2</v>
      </c>
      <c r="N775" s="131">
        <f t="shared" si="5038"/>
        <v>0</v>
      </c>
      <c r="O775" s="131">
        <f t="shared" si="5038"/>
        <v>0</v>
      </c>
      <c r="P775" s="131">
        <f t="shared" si="5038"/>
        <v>0</v>
      </c>
      <c r="Q775" s="131">
        <f t="shared" si="5038"/>
        <v>0</v>
      </c>
      <c r="R775" s="131">
        <f t="shared" si="5038"/>
        <v>0</v>
      </c>
      <c r="S775" s="131">
        <f t="shared" si="5038"/>
        <v>0.14610000000000001</v>
      </c>
      <c r="T775" s="131">
        <f t="shared" si="5038"/>
        <v>0</v>
      </c>
      <c r="U775" s="131">
        <f t="shared" si="5038"/>
        <v>0</v>
      </c>
    </row>
    <row r="776" spans="1:21" s="90" customFormat="1" x14ac:dyDescent="0.2">
      <c r="A776" s="225"/>
      <c r="B776" s="226"/>
      <c r="C776" s="132">
        <f>VLOOKUP($A775,'Orçamento Sintético'!$A:$H,8,0)</f>
        <v>47267.450000000004</v>
      </c>
      <c r="D776" s="133">
        <f>D778+D780+D782+D784+D786+D788</f>
        <v>11459.990000000002</v>
      </c>
      <c r="E776" s="133">
        <f t="shared" ref="E776:U776" si="5039">E778+E780+E782+E784+E786+E788</f>
        <v>15532.31</v>
      </c>
      <c r="F776" s="133">
        <f t="shared" si="5039"/>
        <v>0</v>
      </c>
      <c r="G776" s="133">
        <f t="shared" si="5039"/>
        <v>0</v>
      </c>
      <c r="H776" s="133">
        <f t="shared" si="5039"/>
        <v>3380.44</v>
      </c>
      <c r="I776" s="133">
        <f t="shared" si="5039"/>
        <v>5386.96</v>
      </c>
      <c r="J776" s="133">
        <f t="shared" si="5039"/>
        <v>0</v>
      </c>
      <c r="K776" s="133">
        <f t="shared" si="5039"/>
        <v>0</v>
      </c>
      <c r="L776" s="133">
        <f t="shared" si="5039"/>
        <v>0</v>
      </c>
      <c r="M776" s="133">
        <f t="shared" si="5039"/>
        <v>4601.5200000000004</v>
      </c>
      <c r="N776" s="133">
        <f t="shared" si="5039"/>
        <v>0</v>
      </c>
      <c r="O776" s="133">
        <f t="shared" si="5039"/>
        <v>0</v>
      </c>
      <c r="P776" s="133">
        <f t="shared" si="5039"/>
        <v>0</v>
      </c>
      <c r="Q776" s="133">
        <f t="shared" si="5039"/>
        <v>0</v>
      </c>
      <c r="R776" s="133">
        <f t="shared" si="5039"/>
        <v>0</v>
      </c>
      <c r="S776" s="133">
        <f t="shared" si="5039"/>
        <v>6906.24</v>
      </c>
      <c r="T776" s="133">
        <f t="shared" si="5039"/>
        <v>0</v>
      </c>
      <c r="U776" s="133">
        <f t="shared" si="5039"/>
        <v>-9.9999999997635314E-3</v>
      </c>
    </row>
    <row r="777" spans="1:21" x14ac:dyDescent="0.2">
      <c r="A777" s="224" t="s">
        <v>1085</v>
      </c>
      <c r="B777" s="222" t="str">
        <f>VLOOKUP($A777,'Orçamento Sintético'!$A:$H,4,0)</f>
        <v>ESCAVAÇÃO MANUAL DE VALA COM PROFUNDIDADE MENOR OU IGUAL A 1,30 M. AF_03/2016</v>
      </c>
      <c r="C777" s="126">
        <f>ROUND(C778/$U$1572,4)</f>
        <v>4.0000000000000002E-4</v>
      </c>
      <c r="D777" s="126"/>
      <c r="E777" s="126"/>
      <c r="F777" s="126"/>
      <c r="G777" s="126"/>
      <c r="H777" s="126">
        <v>0.5</v>
      </c>
      <c r="I777" s="126">
        <v>0.5</v>
      </c>
      <c r="J777" s="126"/>
      <c r="K777" s="126"/>
      <c r="L777" s="126"/>
      <c r="M777" s="126"/>
      <c r="N777" s="126"/>
      <c r="O777" s="126"/>
      <c r="P777" s="126"/>
      <c r="Q777" s="126"/>
      <c r="R777" s="126"/>
      <c r="S777" s="126"/>
      <c r="T777" s="126"/>
      <c r="U777" s="126">
        <f t="shared" ref="U777:U787" si="5040">ROUND(U778/$C778,4)</f>
        <v>0</v>
      </c>
    </row>
    <row r="778" spans="1:21" s="90" customFormat="1" x14ac:dyDescent="0.2">
      <c r="A778" s="224"/>
      <c r="B778" s="223"/>
      <c r="C778" s="127">
        <f>VLOOKUP($A777,'Orçamento Sintético'!$A:$H,8,0)</f>
        <v>4550.6400000000003</v>
      </c>
      <c r="D778" s="127">
        <f>ROUND($C778*D777,2)</f>
        <v>0</v>
      </c>
      <c r="E778" s="127">
        <f>ROUND($C778*E777,2)</f>
        <v>0</v>
      </c>
      <c r="F778" s="127">
        <f>ROUND($C778*F777,2)</f>
        <v>0</v>
      </c>
      <c r="G778" s="127">
        <f t="shared" ref="G778:P778" si="5041">ROUND($C778*G777,2)</f>
        <v>0</v>
      </c>
      <c r="H778" s="127">
        <f t="shared" si="5041"/>
        <v>2275.3200000000002</v>
      </c>
      <c r="I778" s="127">
        <f t="shared" si="5041"/>
        <v>2275.3200000000002</v>
      </c>
      <c r="J778" s="127">
        <f t="shared" si="5041"/>
        <v>0</v>
      </c>
      <c r="K778" s="127">
        <f t="shared" si="5041"/>
        <v>0</v>
      </c>
      <c r="L778" s="127">
        <f t="shared" si="5041"/>
        <v>0</v>
      </c>
      <c r="M778" s="127">
        <f t="shared" si="5041"/>
        <v>0</v>
      </c>
      <c r="N778" s="127">
        <f t="shared" si="5041"/>
        <v>0</v>
      </c>
      <c r="O778" s="127">
        <f t="shared" si="5041"/>
        <v>0</v>
      </c>
      <c r="P778" s="127">
        <f t="shared" si="5041"/>
        <v>0</v>
      </c>
      <c r="Q778" s="127">
        <f>ROUND($C778*Q777,2)</f>
        <v>0</v>
      </c>
      <c r="R778" s="127">
        <f t="shared" ref="R778:T778" si="5042">ROUND($C778*R777,2)</f>
        <v>0</v>
      </c>
      <c r="S778" s="127">
        <f t="shared" si="5042"/>
        <v>0</v>
      </c>
      <c r="T778" s="127">
        <f t="shared" si="5042"/>
        <v>0</v>
      </c>
      <c r="U778" s="127">
        <f>$C778-SUM(D778:T778)</f>
        <v>0</v>
      </c>
    </row>
    <row r="779" spans="1:21" x14ac:dyDescent="0.2">
      <c r="A779" s="224" t="s">
        <v>1088</v>
      </c>
      <c r="B779" s="222" t="str">
        <f>VLOOKUP($A779,'Orçamento Sintético'!$A:$H,4,0)</f>
        <v>REATERRO MANUAL DE VALAS COM COMPACTAÇÃO MECANIZADA. AF_04/2016</v>
      </c>
      <c r="C779" s="126">
        <f>ROUND(C780/$U$1572,4)</f>
        <v>1E-4</v>
      </c>
      <c r="D779" s="126"/>
      <c r="E779" s="126"/>
      <c r="F779" s="126"/>
      <c r="G779" s="126"/>
      <c r="H779" s="126"/>
      <c r="I779" s="126">
        <v>1</v>
      </c>
      <c r="J779" s="126"/>
      <c r="K779" s="126"/>
      <c r="L779" s="126"/>
      <c r="M779" s="126"/>
      <c r="N779" s="126"/>
      <c r="O779" s="126"/>
      <c r="P779" s="126"/>
      <c r="Q779" s="126"/>
      <c r="R779" s="126"/>
      <c r="S779" s="126"/>
      <c r="T779" s="126"/>
      <c r="U779" s="126">
        <f t="shared" si="5040"/>
        <v>0</v>
      </c>
    </row>
    <row r="780" spans="1:21" s="90" customFormat="1" x14ac:dyDescent="0.2">
      <c r="A780" s="224"/>
      <c r="B780" s="223"/>
      <c r="C780" s="127">
        <f>VLOOKUP($A779,'Orçamento Sintético'!$A:$H,8,0)</f>
        <v>1638.15</v>
      </c>
      <c r="D780" s="127">
        <f>ROUND($C780*D779,2)</f>
        <v>0</v>
      </c>
      <c r="E780" s="127">
        <f>ROUND($C780*E779,2)</f>
        <v>0</v>
      </c>
      <c r="F780" s="127">
        <f>ROUND($C780*F779,2)</f>
        <v>0</v>
      </c>
      <c r="G780" s="127">
        <f t="shared" ref="G780:P780" si="5043">ROUND($C780*G779,2)</f>
        <v>0</v>
      </c>
      <c r="H780" s="127">
        <f t="shared" si="5043"/>
        <v>0</v>
      </c>
      <c r="I780" s="127">
        <f t="shared" si="5043"/>
        <v>1638.15</v>
      </c>
      <c r="J780" s="127">
        <f t="shared" si="5043"/>
        <v>0</v>
      </c>
      <c r="K780" s="127">
        <f t="shared" si="5043"/>
        <v>0</v>
      </c>
      <c r="L780" s="127">
        <f t="shared" si="5043"/>
        <v>0</v>
      </c>
      <c r="M780" s="127">
        <f t="shared" si="5043"/>
        <v>0</v>
      </c>
      <c r="N780" s="127">
        <f t="shared" si="5043"/>
        <v>0</v>
      </c>
      <c r="O780" s="127">
        <f t="shared" si="5043"/>
        <v>0</v>
      </c>
      <c r="P780" s="127">
        <f t="shared" si="5043"/>
        <v>0</v>
      </c>
      <c r="Q780" s="127">
        <f>ROUND($C780*Q779,2)</f>
        <v>0</v>
      </c>
      <c r="R780" s="127">
        <f t="shared" ref="R780:T780" si="5044">ROUND($C780*R779,2)</f>
        <v>0</v>
      </c>
      <c r="S780" s="127">
        <f t="shared" si="5044"/>
        <v>0</v>
      </c>
      <c r="T780" s="127">
        <f t="shared" si="5044"/>
        <v>0</v>
      </c>
      <c r="U780" s="127">
        <f>$C780-SUM(D780:T780)</f>
        <v>0</v>
      </c>
    </row>
    <row r="781" spans="1:21" x14ac:dyDescent="0.2">
      <c r="A781" s="224" t="s">
        <v>1091</v>
      </c>
      <c r="B781" s="222" t="str">
        <f>VLOOKUP($A781,'Orçamento Sintético'!$A:$H,4,0)</f>
        <v>Demolição de caixas de esgoto, água pluvial e águas servidas, inclusive fundo em concreto, escavação e reaterro</v>
      </c>
      <c r="C781" s="126">
        <f>ROUND(C782/$U$1572,4)</f>
        <v>4.0000000000000002E-4</v>
      </c>
      <c r="D781" s="126"/>
      <c r="E781" s="126"/>
      <c r="F781" s="126"/>
      <c r="G781" s="126"/>
      <c r="H781" s="126"/>
      <c r="I781" s="126"/>
      <c r="J781" s="126"/>
      <c r="K781" s="126"/>
      <c r="L781" s="126"/>
      <c r="M781" s="126">
        <v>1</v>
      </c>
      <c r="N781" s="126"/>
      <c r="O781" s="126"/>
      <c r="P781" s="126"/>
      <c r="Q781" s="126"/>
      <c r="R781" s="126"/>
      <c r="S781" s="126"/>
      <c r="T781" s="126"/>
      <c r="U781" s="126">
        <f t="shared" si="5040"/>
        <v>0</v>
      </c>
    </row>
    <row r="782" spans="1:21" s="90" customFormat="1" x14ac:dyDescent="0.2">
      <c r="A782" s="224"/>
      <c r="B782" s="223"/>
      <c r="C782" s="127">
        <f>VLOOKUP($A781,'Orçamento Sintético'!$A:$H,8,0)</f>
        <v>4601.5200000000004</v>
      </c>
      <c r="D782" s="127">
        <f>ROUND($C782*D781,2)</f>
        <v>0</v>
      </c>
      <c r="E782" s="127">
        <f>ROUND($C782*E781,2)</f>
        <v>0</v>
      </c>
      <c r="F782" s="127">
        <f>ROUND($C782*F781,2)</f>
        <v>0</v>
      </c>
      <c r="G782" s="127">
        <f t="shared" ref="G782:P782" si="5045">ROUND($C782*G781,2)</f>
        <v>0</v>
      </c>
      <c r="H782" s="127">
        <f t="shared" si="5045"/>
        <v>0</v>
      </c>
      <c r="I782" s="127">
        <f t="shared" si="5045"/>
        <v>0</v>
      </c>
      <c r="J782" s="127">
        <f t="shared" si="5045"/>
        <v>0</v>
      </c>
      <c r="K782" s="127">
        <f t="shared" si="5045"/>
        <v>0</v>
      </c>
      <c r="L782" s="127">
        <f t="shared" si="5045"/>
        <v>0</v>
      </c>
      <c r="M782" s="127">
        <f t="shared" si="5045"/>
        <v>4601.5200000000004</v>
      </c>
      <c r="N782" s="127">
        <f t="shared" si="5045"/>
        <v>0</v>
      </c>
      <c r="O782" s="127">
        <f t="shared" si="5045"/>
        <v>0</v>
      </c>
      <c r="P782" s="127">
        <f t="shared" si="5045"/>
        <v>0</v>
      </c>
      <c r="Q782" s="127">
        <f>ROUND($C782*Q781,2)</f>
        <v>0</v>
      </c>
      <c r="R782" s="127">
        <f t="shared" ref="R782:T782" si="5046">ROUND($C782*R781,2)</f>
        <v>0</v>
      </c>
      <c r="S782" s="127">
        <f t="shared" si="5046"/>
        <v>0</v>
      </c>
      <c r="T782" s="127">
        <f t="shared" si="5046"/>
        <v>0</v>
      </c>
      <c r="U782" s="127">
        <f>$C782-SUM(D782:T782)</f>
        <v>0</v>
      </c>
    </row>
    <row r="783" spans="1:21" x14ac:dyDescent="0.2">
      <c r="A783" s="224" t="s">
        <v>1094</v>
      </c>
      <c r="B783" s="222" t="str">
        <f>VLOOKUP($A783,'Orçamento Sintético'!$A:$H,4,0)</f>
        <v>Remoção de tubulação enterrada, inclusive escavação e reaterro manual de vala</v>
      </c>
      <c r="C783" s="126">
        <f>ROUND(C784/$U$1572,4)</f>
        <v>2.0999999999999999E-3</v>
      </c>
      <c r="D783" s="126">
        <v>0.4</v>
      </c>
      <c r="E783" s="126">
        <v>0.6</v>
      </c>
      <c r="F783" s="126"/>
      <c r="G783" s="126"/>
      <c r="H783" s="126"/>
      <c r="I783" s="126"/>
      <c r="J783" s="126"/>
      <c r="K783" s="126"/>
      <c r="L783" s="126"/>
      <c r="M783" s="126"/>
      <c r="N783" s="126"/>
      <c r="O783" s="126"/>
      <c r="P783" s="126"/>
      <c r="Q783" s="126"/>
      <c r="R783" s="126"/>
      <c r="S783" s="126"/>
      <c r="T783" s="126"/>
      <c r="U783" s="126">
        <f t="shared" si="5040"/>
        <v>0</v>
      </c>
    </row>
    <row r="784" spans="1:21" s="90" customFormat="1" x14ac:dyDescent="0.2">
      <c r="A784" s="224"/>
      <c r="B784" s="223"/>
      <c r="C784" s="127">
        <f>VLOOKUP($A783,'Orçamento Sintético'!$A:$H,8,0)</f>
        <v>25887.18</v>
      </c>
      <c r="D784" s="127">
        <f>ROUND($C784*D783,2)</f>
        <v>10354.870000000001</v>
      </c>
      <c r="E784" s="127">
        <f>ROUND($C784*E783,2)</f>
        <v>15532.31</v>
      </c>
      <c r="F784" s="127">
        <f>ROUND($C784*F783,2)</f>
        <v>0</v>
      </c>
      <c r="G784" s="127">
        <f t="shared" ref="G784:P784" si="5047">ROUND($C784*G783,2)</f>
        <v>0</v>
      </c>
      <c r="H784" s="127">
        <f t="shared" si="5047"/>
        <v>0</v>
      </c>
      <c r="I784" s="127">
        <f t="shared" si="5047"/>
        <v>0</v>
      </c>
      <c r="J784" s="127">
        <f t="shared" si="5047"/>
        <v>0</v>
      </c>
      <c r="K784" s="127">
        <f t="shared" si="5047"/>
        <v>0</v>
      </c>
      <c r="L784" s="127">
        <f t="shared" si="5047"/>
        <v>0</v>
      </c>
      <c r="M784" s="127">
        <f t="shared" si="5047"/>
        <v>0</v>
      </c>
      <c r="N784" s="127">
        <f t="shared" si="5047"/>
        <v>0</v>
      </c>
      <c r="O784" s="127">
        <f t="shared" si="5047"/>
        <v>0</v>
      </c>
      <c r="P784" s="127">
        <f t="shared" si="5047"/>
        <v>0</v>
      </c>
      <c r="Q784" s="127">
        <f>ROUND($C784*Q783,2)</f>
        <v>0</v>
      </c>
      <c r="R784" s="127">
        <f t="shared" ref="R784:T784" si="5048">ROUND($C784*R783,2)</f>
        <v>0</v>
      </c>
      <c r="S784" s="127">
        <f t="shared" si="5048"/>
        <v>0</v>
      </c>
      <c r="T784" s="127">
        <f t="shared" si="5048"/>
        <v>0</v>
      </c>
      <c r="U784" s="127">
        <f>$C784-SUM(D784:T784)</f>
        <v>0</v>
      </c>
    </row>
    <row r="785" spans="1:21" x14ac:dyDescent="0.2">
      <c r="A785" s="224" t="s">
        <v>1097</v>
      </c>
      <c r="B785" s="222" t="str">
        <f>VLOOKUP($A785,'Orçamento Sintético'!$A:$H,4,0)</f>
        <v>Cópia da Sinapi (100762) - Pintura esmalte sobre tubulação de PVC, intervalo de Ø 25mm - 100mm, 2 demãos</v>
      </c>
      <c r="C785" s="126">
        <f>ROUND(C786/$U$1572,4)</f>
        <v>5.9999999999999995E-4</v>
      </c>
      <c r="D785" s="126"/>
      <c r="E785" s="126"/>
      <c r="F785" s="126"/>
      <c r="G785" s="126"/>
      <c r="H785" s="126"/>
      <c r="I785" s="126"/>
      <c r="J785" s="126"/>
      <c r="K785" s="126"/>
      <c r="L785" s="126"/>
      <c r="M785" s="126"/>
      <c r="N785" s="126"/>
      <c r="O785" s="126"/>
      <c r="P785" s="126"/>
      <c r="Q785" s="126"/>
      <c r="R785" s="126"/>
      <c r="S785" s="126">
        <v>1</v>
      </c>
      <c r="T785" s="126"/>
      <c r="U785" s="126">
        <f t="shared" si="5040"/>
        <v>0</v>
      </c>
    </row>
    <row r="786" spans="1:21" s="90" customFormat="1" x14ac:dyDescent="0.2">
      <c r="A786" s="224"/>
      <c r="B786" s="223"/>
      <c r="C786" s="127">
        <f>VLOOKUP($A785,'Orçamento Sintético'!$A:$H,8,0)</f>
        <v>6906.24</v>
      </c>
      <c r="D786" s="127">
        <f>ROUND($C786*D785,2)</f>
        <v>0</v>
      </c>
      <c r="E786" s="127">
        <f>ROUND($C786*E785,2)</f>
        <v>0</v>
      </c>
      <c r="F786" s="127">
        <f>ROUND($C786*F785,2)</f>
        <v>0</v>
      </c>
      <c r="G786" s="127">
        <f t="shared" ref="G786:P786" si="5049">ROUND($C786*G785,2)</f>
        <v>0</v>
      </c>
      <c r="H786" s="127">
        <f t="shared" si="5049"/>
        <v>0</v>
      </c>
      <c r="I786" s="127">
        <f t="shared" si="5049"/>
        <v>0</v>
      </c>
      <c r="J786" s="127">
        <f t="shared" si="5049"/>
        <v>0</v>
      </c>
      <c r="K786" s="127">
        <f t="shared" si="5049"/>
        <v>0</v>
      </c>
      <c r="L786" s="127">
        <f t="shared" si="5049"/>
        <v>0</v>
      </c>
      <c r="M786" s="127">
        <f t="shared" si="5049"/>
        <v>0</v>
      </c>
      <c r="N786" s="127">
        <f t="shared" si="5049"/>
        <v>0</v>
      </c>
      <c r="O786" s="127">
        <f t="shared" si="5049"/>
        <v>0</v>
      </c>
      <c r="P786" s="127">
        <f t="shared" si="5049"/>
        <v>0</v>
      </c>
      <c r="Q786" s="127">
        <f>ROUND($C786*Q785,2)</f>
        <v>0</v>
      </c>
      <c r="R786" s="127">
        <f t="shared" ref="R786:T786" si="5050">ROUND($C786*R785,2)</f>
        <v>0</v>
      </c>
      <c r="S786" s="127">
        <f t="shared" si="5050"/>
        <v>6906.24</v>
      </c>
      <c r="T786" s="127">
        <f t="shared" si="5050"/>
        <v>0</v>
      </c>
      <c r="U786" s="127">
        <f>$C786-SUM(D786:T786)</f>
        <v>0</v>
      </c>
    </row>
    <row r="787" spans="1:21" x14ac:dyDescent="0.2">
      <c r="A787" s="224" t="s">
        <v>1100</v>
      </c>
      <c r="B787" s="222" t="str">
        <f>VLOOKUP($A787,'Orçamento Sintético'!$A:$H,4,0)</f>
        <v>Transporte de material – bota-fora, D.M.T = 35,0 km</v>
      </c>
      <c r="C787" s="126">
        <f>ROUND(C788/$U$1572,4)</f>
        <v>2.9999999999999997E-4</v>
      </c>
      <c r="D787" s="126">
        <v>0.3</v>
      </c>
      <c r="E787" s="126"/>
      <c r="F787" s="126"/>
      <c r="G787" s="126"/>
      <c r="H787" s="126">
        <v>0.3</v>
      </c>
      <c r="I787" s="126">
        <v>0.4</v>
      </c>
      <c r="J787" s="126"/>
      <c r="K787" s="126"/>
      <c r="L787" s="126"/>
      <c r="M787" s="126"/>
      <c r="N787" s="126"/>
      <c r="O787" s="126"/>
      <c r="P787" s="126"/>
      <c r="Q787" s="126"/>
      <c r="R787" s="126"/>
      <c r="S787" s="126"/>
      <c r="T787" s="126"/>
      <c r="U787" s="126">
        <f t="shared" si="5040"/>
        <v>0</v>
      </c>
    </row>
    <row r="788" spans="1:21" s="90" customFormat="1" x14ac:dyDescent="0.2">
      <c r="A788" s="224"/>
      <c r="B788" s="223"/>
      <c r="C788" s="127">
        <f>VLOOKUP($A787,'Orçamento Sintético'!$A:$H,8,0)</f>
        <v>3683.72</v>
      </c>
      <c r="D788" s="127">
        <f>ROUND($C788*D787,2)</f>
        <v>1105.1199999999999</v>
      </c>
      <c r="E788" s="127">
        <f>ROUND($C788*E787,2)</f>
        <v>0</v>
      </c>
      <c r="F788" s="127">
        <f>ROUND($C788*F787,2)</f>
        <v>0</v>
      </c>
      <c r="G788" s="127">
        <f t="shared" ref="G788:P788" si="5051">ROUND($C788*G787,2)</f>
        <v>0</v>
      </c>
      <c r="H788" s="127">
        <f t="shared" si="5051"/>
        <v>1105.1199999999999</v>
      </c>
      <c r="I788" s="127">
        <f t="shared" si="5051"/>
        <v>1473.49</v>
      </c>
      <c r="J788" s="127">
        <f t="shared" si="5051"/>
        <v>0</v>
      </c>
      <c r="K788" s="127">
        <f t="shared" si="5051"/>
        <v>0</v>
      </c>
      <c r="L788" s="127">
        <f t="shared" si="5051"/>
        <v>0</v>
      </c>
      <c r="M788" s="127">
        <f t="shared" si="5051"/>
        <v>0</v>
      </c>
      <c r="N788" s="127">
        <f t="shared" si="5051"/>
        <v>0</v>
      </c>
      <c r="O788" s="127">
        <f t="shared" si="5051"/>
        <v>0</v>
      </c>
      <c r="P788" s="127">
        <f t="shared" si="5051"/>
        <v>0</v>
      </c>
      <c r="Q788" s="127">
        <f>ROUND($C788*Q787,2)</f>
        <v>0</v>
      </c>
      <c r="R788" s="127">
        <f t="shared" ref="R788:T788" si="5052">ROUND($C788*R787,2)</f>
        <v>0</v>
      </c>
      <c r="S788" s="127">
        <f t="shared" si="5052"/>
        <v>0</v>
      </c>
      <c r="T788" s="127">
        <f t="shared" si="5052"/>
        <v>0</v>
      </c>
      <c r="U788" s="127">
        <f>$C788-SUM(D788:T788)</f>
        <v>-9.9999999997635314E-3</v>
      </c>
    </row>
    <row r="789" spans="1:21" x14ac:dyDescent="0.2">
      <c r="A789" s="225" t="s">
        <v>1103</v>
      </c>
      <c r="B789" s="226" t="str">
        <f>VLOOKUP($A789,'Orçamento Sintético'!$A:$H,4,0)</f>
        <v>Lastros</v>
      </c>
      <c r="C789" s="130">
        <f>ROUND(C790/$U$1572,4)</f>
        <v>2.9999999999999997E-4</v>
      </c>
      <c r="D789" s="131">
        <f t="shared" ref="D789:U789" si="5053">ROUND(D790/$C790,4)</f>
        <v>0</v>
      </c>
      <c r="E789" s="131">
        <f t="shared" si="5053"/>
        <v>0</v>
      </c>
      <c r="F789" s="131">
        <f t="shared" si="5053"/>
        <v>0</v>
      </c>
      <c r="G789" s="131">
        <f t="shared" si="5053"/>
        <v>0</v>
      </c>
      <c r="H789" s="131">
        <f t="shared" si="5053"/>
        <v>0</v>
      </c>
      <c r="I789" s="131">
        <f t="shared" si="5053"/>
        <v>0</v>
      </c>
      <c r="J789" s="131">
        <f t="shared" si="5053"/>
        <v>0</v>
      </c>
      <c r="K789" s="131">
        <f t="shared" si="5053"/>
        <v>0</v>
      </c>
      <c r="L789" s="131">
        <f t="shared" si="5053"/>
        <v>0</v>
      </c>
      <c r="M789" s="131">
        <f t="shared" si="5053"/>
        <v>0</v>
      </c>
      <c r="N789" s="131">
        <f t="shared" si="5053"/>
        <v>0.5</v>
      </c>
      <c r="O789" s="131">
        <f t="shared" si="5053"/>
        <v>0.5</v>
      </c>
      <c r="P789" s="131">
        <f t="shared" si="5053"/>
        <v>0</v>
      </c>
      <c r="Q789" s="131">
        <f t="shared" si="5053"/>
        <v>0</v>
      </c>
      <c r="R789" s="131">
        <f t="shared" si="5053"/>
        <v>0</v>
      </c>
      <c r="S789" s="131">
        <f t="shared" si="5053"/>
        <v>0</v>
      </c>
      <c r="T789" s="131">
        <f t="shared" si="5053"/>
        <v>0</v>
      </c>
      <c r="U789" s="131">
        <f t="shared" si="5053"/>
        <v>0</v>
      </c>
    </row>
    <row r="790" spans="1:21" s="90" customFormat="1" x14ac:dyDescent="0.2">
      <c r="A790" s="225"/>
      <c r="B790" s="226"/>
      <c r="C790" s="132">
        <f>VLOOKUP($A789,'Orçamento Sintético'!$A:$H,8,0)</f>
        <v>3161.81</v>
      </c>
      <c r="D790" s="133">
        <f>D792</f>
        <v>0</v>
      </c>
      <c r="E790" s="133">
        <f t="shared" ref="E790:U790" si="5054">E792</f>
        <v>0</v>
      </c>
      <c r="F790" s="133">
        <f t="shared" si="5054"/>
        <v>0</v>
      </c>
      <c r="G790" s="133">
        <f t="shared" si="5054"/>
        <v>0</v>
      </c>
      <c r="H790" s="133">
        <f t="shared" si="5054"/>
        <v>0</v>
      </c>
      <c r="I790" s="133">
        <f t="shared" si="5054"/>
        <v>0</v>
      </c>
      <c r="J790" s="133">
        <f t="shared" si="5054"/>
        <v>0</v>
      </c>
      <c r="K790" s="133">
        <f t="shared" si="5054"/>
        <v>0</v>
      </c>
      <c r="L790" s="133">
        <f t="shared" si="5054"/>
        <v>0</v>
      </c>
      <c r="M790" s="133">
        <f t="shared" si="5054"/>
        <v>0</v>
      </c>
      <c r="N790" s="133">
        <f t="shared" si="5054"/>
        <v>1580.91</v>
      </c>
      <c r="O790" s="133">
        <f t="shared" si="5054"/>
        <v>1580.91</v>
      </c>
      <c r="P790" s="133">
        <f t="shared" si="5054"/>
        <v>0</v>
      </c>
      <c r="Q790" s="133">
        <f t="shared" si="5054"/>
        <v>0</v>
      </c>
      <c r="R790" s="133">
        <f t="shared" si="5054"/>
        <v>0</v>
      </c>
      <c r="S790" s="133">
        <f t="shared" si="5054"/>
        <v>0</v>
      </c>
      <c r="T790" s="133">
        <f t="shared" si="5054"/>
        <v>0</v>
      </c>
      <c r="U790" s="133">
        <f t="shared" si="5054"/>
        <v>-1.0000000000218279E-2</v>
      </c>
    </row>
    <row r="791" spans="1:21" x14ac:dyDescent="0.2">
      <c r="A791" s="224" t="s">
        <v>1105</v>
      </c>
      <c r="B791" s="222" t="str">
        <f>VLOOKUP($A791,'Orçamento Sintético'!$A:$H,4,0)</f>
        <v>LASTRO COM MATERIAL GRANULAR (AREIA MÉDIA), APLICADO EM PISOS OU RADIERS, ESPESSURA DE *10 CM*. AF_07/2019</v>
      </c>
      <c r="C791" s="126">
        <f>ROUND(C792/$U$1572,4)</f>
        <v>2.9999999999999997E-4</v>
      </c>
      <c r="D791" s="126"/>
      <c r="E791" s="126"/>
      <c r="F791" s="126"/>
      <c r="G791" s="126"/>
      <c r="H791" s="126"/>
      <c r="I791" s="126"/>
      <c r="J791" s="126"/>
      <c r="K791" s="126"/>
      <c r="L791" s="126"/>
      <c r="M791" s="126"/>
      <c r="N791" s="126">
        <v>0.5</v>
      </c>
      <c r="O791" s="126">
        <v>0.5</v>
      </c>
      <c r="P791" s="126"/>
      <c r="Q791" s="126"/>
      <c r="R791" s="126"/>
      <c r="S791" s="126"/>
      <c r="T791" s="126"/>
      <c r="U791" s="126">
        <f t="shared" ref="U791" si="5055">ROUND(U792/$C792,4)</f>
        <v>0</v>
      </c>
    </row>
    <row r="792" spans="1:21" s="90" customFormat="1" x14ac:dyDescent="0.2">
      <c r="A792" s="224"/>
      <c r="B792" s="223"/>
      <c r="C792" s="127">
        <f>VLOOKUP($A791,'Orçamento Sintético'!$A:$H,8,0)</f>
        <v>3161.81</v>
      </c>
      <c r="D792" s="127">
        <f>ROUND($C792*D791,2)</f>
        <v>0</v>
      </c>
      <c r="E792" s="127">
        <f>ROUND($C792*E791,2)</f>
        <v>0</v>
      </c>
      <c r="F792" s="127">
        <f>ROUND($C792*F791,2)</f>
        <v>0</v>
      </c>
      <c r="G792" s="127">
        <f t="shared" ref="G792:P792" si="5056">ROUND($C792*G791,2)</f>
        <v>0</v>
      </c>
      <c r="H792" s="127">
        <f t="shared" si="5056"/>
        <v>0</v>
      </c>
      <c r="I792" s="127">
        <f t="shared" si="5056"/>
        <v>0</v>
      </c>
      <c r="J792" s="127">
        <f t="shared" si="5056"/>
        <v>0</v>
      </c>
      <c r="K792" s="127">
        <f t="shared" si="5056"/>
        <v>0</v>
      </c>
      <c r="L792" s="127">
        <f t="shared" si="5056"/>
        <v>0</v>
      </c>
      <c r="M792" s="127">
        <f t="shared" si="5056"/>
        <v>0</v>
      </c>
      <c r="N792" s="127">
        <f t="shared" si="5056"/>
        <v>1580.91</v>
      </c>
      <c r="O792" s="127">
        <f t="shared" si="5056"/>
        <v>1580.91</v>
      </c>
      <c r="P792" s="127">
        <f t="shared" si="5056"/>
        <v>0</v>
      </c>
      <c r="Q792" s="127">
        <f>ROUND($C792*Q791,2)</f>
        <v>0</v>
      </c>
      <c r="R792" s="127">
        <f t="shared" ref="R792:T792" si="5057">ROUND($C792*R791,2)</f>
        <v>0</v>
      </c>
      <c r="S792" s="127">
        <f t="shared" si="5057"/>
        <v>0</v>
      </c>
      <c r="T792" s="127">
        <f t="shared" si="5057"/>
        <v>0</v>
      </c>
      <c r="U792" s="127">
        <f>$C792-SUM(D792:T792)</f>
        <v>-1.0000000000218279E-2</v>
      </c>
    </row>
    <row r="793" spans="1:21" x14ac:dyDescent="0.2">
      <c r="A793" s="225" t="s">
        <v>1106</v>
      </c>
      <c r="B793" s="226" t="str">
        <f>VLOOKUP($A793,'Orçamento Sintético'!$A:$H,4,0)</f>
        <v>Caixas de Passagem</v>
      </c>
      <c r="C793" s="130">
        <f>ROUND(C794/$U$1572,4)</f>
        <v>4.7000000000000002E-3</v>
      </c>
      <c r="D793" s="131">
        <f t="shared" ref="D793:U793" si="5058">ROUND(D794/$C794,4)</f>
        <v>0</v>
      </c>
      <c r="E793" s="131">
        <f t="shared" si="5058"/>
        <v>0</v>
      </c>
      <c r="F793" s="131">
        <f t="shared" si="5058"/>
        <v>0</v>
      </c>
      <c r="G793" s="131">
        <f t="shared" si="5058"/>
        <v>0.31759999999999999</v>
      </c>
      <c r="H793" s="131">
        <f t="shared" si="5058"/>
        <v>0.40100000000000002</v>
      </c>
      <c r="I793" s="131">
        <f t="shared" si="5058"/>
        <v>0.28139999999999998</v>
      </c>
      <c r="J793" s="131">
        <f t="shared" si="5058"/>
        <v>0</v>
      </c>
      <c r="K793" s="131">
        <f t="shared" si="5058"/>
        <v>0</v>
      </c>
      <c r="L793" s="131">
        <f t="shared" si="5058"/>
        <v>0</v>
      </c>
      <c r="M793" s="131">
        <f t="shared" si="5058"/>
        <v>0</v>
      </c>
      <c r="N793" s="131">
        <f t="shared" si="5058"/>
        <v>0</v>
      </c>
      <c r="O793" s="131">
        <f t="shared" si="5058"/>
        <v>0</v>
      </c>
      <c r="P793" s="131">
        <f t="shared" si="5058"/>
        <v>0</v>
      </c>
      <c r="Q793" s="131">
        <f t="shared" si="5058"/>
        <v>0</v>
      </c>
      <c r="R793" s="131">
        <f t="shared" si="5058"/>
        <v>0</v>
      </c>
      <c r="S793" s="131">
        <f t="shared" si="5058"/>
        <v>0</v>
      </c>
      <c r="T793" s="131">
        <f t="shared" si="5058"/>
        <v>0</v>
      </c>
      <c r="U793" s="131">
        <f t="shared" si="5058"/>
        <v>0</v>
      </c>
    </row>
    <row r="794" spans="1:21" s="90" customFormat="1" x14ac:dyDescent="0.2">
      <c r="A794" s="225"/>
      <c r="B794" s="226"/>
      <c r="C794" s="132">
        <f>VLOOKUP($A793,'Orçamento Sintético'!$A:$H,8,0)</f>
        <v>58206.899999999994</v>
      </c>
      <c r="D794" s="133">
        <f>D796+D798+D800+D802+D804+D806</f>
        <v>0</v>
      </c>
      <c r="E794" s="133">
        <f t="shared" ref="E794:U794" si="5059">E796+E798+E800+E802+E804+E806</f>
        <v>0</v>
      </c>
      <c r="F794" s="133">
        <f t="shared" si="5059"/>
        <v>0</v>
      </c>
      <c r="G794" s="133">
        <f t="shared" si="5059"/>
        <v>18485.28</v>
      </c>
      <c r="H794" s="133">
        <f t="shared" si="5059"/>
        <v>23343.13</v>
      </c>
      <c r="I794" s="133">
        <f t="shared" si="5059"/>
        <v>16378.49</v>
      </c>
      <c r="J794" s="133">
        <f t="shared" si="5059"/>
        <v>0</v>
      </c>
      <c r="K794" s="133">
        <f t="shared" si="5059"/>
        <v>0</v>
      </c>
      <c r="L794" s="133">
        <f t="shared" si="5059"/>
        <v>0</v>
      </c>
      <c r="M794" s="133">
        <f t="shared" si="5059"/>
        <v>0</v>
      </c>
      <c r="N794" s="133">
        <f t="shared" si="5059"/>
        <v>0</v>
      </c>
      <c r="O794" s="133">
        <f t="shared" si="5059"/>
        <v>0</v>
      </c>
      <c r="P794" s="133">
        <f t="shared" si="5059"/>
        <v>0</v>
      </c>
      <c r="Q794" s="133">
        <f t="shared" si="5059"/>
        <v>0</v>
      </c>
      <c r="R794" s="133">
        <f t="shared" si="5059"/>
        <v>0</v>
      </c>
      <c r="S794" s="133">
        <f t="shared" si="5059"/>
        <v>0</v>
      </c>
      <c r="T794" s="133">
        <f t="shared" si="5059"/>
        <v>0</v>
      </c>
      <c r="U794" s="133">
        <f t="shared" si="5059"/>
        <v>0</v>
      </c>
    </row>
    <row r="795" spans="1:21" x14ac:dyDescent="0.2">
      <c r="A795" s="224" t="s">
        <v>1108</v>
      </c>
      <c r="B795" s="222" t="str">
        <f>VLOOKUP($A795,'Orçamento Sintético'!$A:$H,4,0)</f>
        <v>Caixa de inspeção p/esgoto, em tubo pré-moldado de concreto, com encaixe ponta e bolsa, diâmetro interno: 60cm, altura variável até 87cm, tampão em ferro fundido T-70 simples, pesado, incluindo escavação.</v>
      </c>
      <c r="C795" s="126">
        <f>ROUND(C796/$U$1572,4)</f>
        <v>8.9999999999999998E-4</v>
      </c>
      <c r="D795" s="126"/>
      <c r="E795" s="126"/>
      <c r="F795" s="126"/>
      <c r="G795" s="126"/>
      <c r="H795" s="126">
        <v>0.5</v>
      </c>
      <c r="I795" s="126">
        <v>0.5</v>
      </c>
      <c r="J795" s="126"/>
      <c r="K795" s="126"/>
      <c r="L795" s="126"/>
      <c r="M795" s="126"/>
      <c r="N795" s="126"/>
      <c r="O795" s="126"/>
      <c r="P795" s="126"/>
      <c r="Q795" s="126"/>
      <c r="R795" s="126"/>
      <c r="S795" s="126"/>
      <c r="T795" s="126"/>
      <c r="U795" s="126">
        <f t="shared" ref="U795" si="5060">ROUND(U796/$C796,4)</f>
        <v>0</v>
      </c>
    </row>
    <row r="796" spans="1:21" s="90" customFormat="1" x14ac:dyDescent="0.2">
      <c r="A796" s="224"/>
      <c r="B796" s="223"/>
      <c r="C796" s="127">
        <f>VLOOKUP($A795,'Orçamento Sintético'!$A:$H,8,0)</f>
        <v>11068.6</v>
      </c>
      <c r="D796" s="127">
        <f>ROUND($C796*D795,2)</f>
        <v>0</v>
      </c>
      <c r="E796" s="127">
        <f>ROUND($C796*E795,2)</f>
        <v>0</v>
      </c>
      <c r="F796" s="127">
        <f>ROUND($C796*F795,2)</f>
        <v>0</v>
      </c>
      <c r="G796" s="127">
        <f t="shared" ref="G796:P796" si="5061">ROUND($C796*G795,2)</f>
        <v>0</v>
      </c>
      <c r="H796" s="127">
        <f t="shared" si="5061"/>
        <v>5534.3</v>
      </c>
      <c r="I796" s="127">
        <f t="shared" si="5061"/>
        <v>5534.3</v>
      </c>
      <c r="J796" s="127">
        <f t="shared" si="5061"/>
        <v>0</v>
      </c>
      <c r="K796" s="127">
        <f t="shared" si="5061"/>
        <v>0</v>
      </c>
      <c r="L796" s="127">
        <f t="shared" si="5061"/>
        <v>0</v>
      </c>
      <c r="M796" s="127">
        <f t="shared" si="5061"/>
        <v>0</v>
      </c>
      <c r="N796" s="127">
        <f t="shared" si="5061"/>
        <v>0</v>
      </c>
      <c r="O796" s="127">
        <f t="shared" si="5061"/>
        <v>0</v>
      </c>
      <c r="P796" s="127">
        <f t="shared" si="5061"/>
        <v>0</v>
      </c>
      <c r="Q796" s="127">
        <f>ROUND($C796*Q795,2)</f>
        <v>0</v>
      </c>
      <c r="R796" s="127">
        <f t="shared" ref="R796:T796" si="5062">ROUND($C796*R795,2)</f>
        <v>0</v>
      </c>
      <c r="S796" s="127">
        <f t="shared" si="5062"/>
        <v>0</v>
      </c>
      <c r="T796" s="127">
        <f t="shared" si="5062"/>
        <v>0</v>
      </c>
      <c r="U796" s="127">
        <f>$C796-SUM(D796:T796)</f>
        <v>0</v>
      </c>
    </row>
    <row r="797" spans="1:21" x14ac:dyDescent="0.2">
      <c r="A797" s="224" t="s">
        <v>1111</v>
      </c>
      <c r="B797" s="222" t="str">
        <f>VLOOKUP($A797,'Orçamento Sintético'!$A:$H,4,0)</f>
        <v>Cópia da Sinapi (74166/2, 98114, 96522) Caixa de inspeção p/esgoto, em tubo pré-moldado de concreto, com encaixe ponta e bolsa, diâmetro interno: 110cm, altura variável acima de 87cm, tampão em ferro fundido T-70 simples, pesado, incluindo escavação.</v>
      </c>
      <c r="C797" s="126">
        <f>ROUND(C798/$U$1572,4)</f>
        <v>1.1000000000000001E-3</v>
      </c>
      <c r="D797" s="126"/>
      <c r="E797" s="126"/>
      <c r="F797" s="126"/>
      <c r="G797" s="126"/>
      <c r="H797" s="126">
        <v>0.5</v>
      </c>
      <c r="I797" s="126">
        <v>0.5</v>
      </c>
      <c r="J797" s="126"/>
      <c r="K797" s="126"/>
      <c r="L797" s="126"/>
      <c r="M797" s="126"/>
      <c r="N797" s="126"/>
      <c r="O797" s="126"/>
      <c r="P797" s="126"/>
      <c r="Q797" s="126"/>
      <c r="R797" s="126"/>
      <c r="S797" s="126"/>
      <c r="T797" s="126"/>
      <c r="U797" s="126">
        <f t="shared" ref="U797" si="5063">ROUND(U798/$C798,4)</f>
        <v>0</v>
      </c>
    </row>
    <row r="798" spans="1:21" s="90" customFormat="1" x14ac:dyDescent="0.2">
      <c r="A798" s="224"/>
      <c r="B798" s="223"/>
      <c r="C798" s="127">
        <f>VLOOKUP($A797,'Orçamento Sintético'!$A:$H,8,0)</f>
        <v>13402.24</v>
      </c>
      <c r="D798" s="127">
        <f>ROUND($C798*D797,2)</f>
        <v>0</v>
      </c>
      <c r="E798" s="127">
        <f>ROUND($C798*E797,2)</f>
        <v>0</v>
      </c>
      <c r="F798" s="127">
        <f>ROUND($C798*F797,2)</f>
        <v>0</v>
      </c>
      <c r="G798" s="127">
        <f t="shared" ref="G798:P798" si="5064">ROUND($C798*G797,2)</f>
        <v>0</v>
      </c>
      <c r="H798" s="127">
        <f t="shared" si="5064"/>
        <v>6701.12</v>
      </c>
      <c r="I798" s="127">
        <f t="shared" si="5064"/>
        <v>6701.12</v>
      </c>
      <c r="J798" s="127">
        <f t="shared" si="5064"/>
        <v>0</v>
      </c>
      <c r="K798" s="127">
        <f t="shared" si="5064"/>
        <v>0</v>
      </c>
      <c r="L798" s="127">
        <f t="shared" si="5064"/>
        <v>0</v>
      </c>
      <c r="M798" s="127">
        <f t="shared" si="5064"/>
        <v>0</v>
      </c>
      <c r="N798" s="127">
        <f t="shared" si="5064"/>
        <v>0</v>
      </c>
      <c r="O798" s="127">
        <f t="shared" si="5064"/>
        <v>0</v>
      </c>
      <c r="P798" s="127">
        <f t="shared" si="5064"/>
        <v>0</v>
      </c>
      <c r="Q798" s="127">
        <f>ROUND($C798*Q797,2)</f>
        <v>0</v>
      </c>
      <c r="R798" s="127">
        <f t="shared" ref="R798:T798" si="5065">ROUND($C798*R797,2)</f>
        <v>0</v>
      </c>
      <c r="S798" s="127">
        <f t="shared" si="5065"/>
        <v>0</v>
      </c>
      <c r="T798" s="127">
        <f t="shared" si="5065"/>
        <v>0</v>
      </c>
      <c r="U798" s="127">
        <f>$C798-SUM(D798:T798)</f>
        <v>0</v>
      </c>
    </row>
    <row r="799" spans="1:21" x14ac:dyDescent="0.2">
      <c r="A799" s="224" t="s">
        <v>1114</v>
      </c>
      <c r="B799" s="222" t="str">
        <f>VLOOKUP($A799,'Orçamento Sintético'!$A:$H,4,0)</f>
        <v>Cópia da Sinapi (97897) - Caixa de areia p/ águas pluviais, em concreto pré-moldado, com encaixe ponta e bolsa, Ø60cm, altura variável acima de 87cm, tampão em ferro fundido T-70 simples, pesado, incluindo escavação</v>
      </c>
      <c r="C799" s="126">
        <f>ROUND(C800/$U$1572,4)</f>
        <v>4.0000000000000002E-4</v>
      </c>
      <c r="D799" s="126"/>
      <c r="E799" s="126"/>
      <c r="F799" s="126"/>
      <c r="G799" s="126"/>
      <c r="H799" s="126">
        <v>0.5</v>
      </c>
      <c r="I799" s="126">
        <v>0.5</v>
      </c>
      <c r="J799" s="126"/>
      <c r="K799" s="126"/>
      <c r="L799" s="126"/>
      <c r="M799" s="126"/>
      <c r="N799" s="126"/>
      <c r="O799" s="126"/>
      <c r="P799" s="126"/>
      <c r="Q799" s="126"/>
      <c r="R799" s="126"/>
      <c r="S799" s="126"/>
      <c r="T799" s="126"/>
      <c r="U799" s="126">
        <f t="shared" ref="U799" si="5066">ROUND(U800/$C800,4)</f>
        <v>0</v>
      </c>
    </row>
    <row r="800" spans="1:21" s="90" customFormat="1" x14ac:dyDescent="0.2">
      <c r="A800" s="224"/>
      <c r="B800" s="223"/>
      <c r="C800" s="127">
        <f>VLOOKUP($A799,'Orçamento Sintético'!$A:$H,8,0)</f>
        <v>4941.32</v>
      </c>
      <c r="D800" s="127">
        <f>ROUND($C800*D799,2)</f>
        <v>0</v>
      </c>
      <c r="E800" s="127">
        <f>ROUND($C800*E799,2)</f>
        <v>0</v>
      </c>
      <c r="F800" s="127">
        <f>ROUND($C800*F799,2)</f>
        <v>0</v>
      </c>
      <c r="G800" s="127">
        <f t="shared" ref="G800:P800" si="5067">ROUND($C800*G799,2)</f>
        <v>0</v>
      </c>
      <c r="H800" s="127">
        <f t="shared" si="5067"/>
        <v>2470.66</v>
      </c>
      <c r="I800" s="127">
        <f t="shared" si="5067"/>
        <v>2470.66</v>
      </c>
      <c r="J800" s="127">
        <f t="shared" si="5067"/>
        <v>0</v>
      </c>
      <c r="K800" s="127">
        <f t="shared" si="5067"/>
        <v>0</v>
      </c>
      <c r="L800" s="127">
        <f t="shared" si="5067"/>
        <v>0</v>
      </c>
      <c r="M800" s="127">
        <f t="shared" si="5067"/>
        <v>0</v>
      </c>
      <c r="N800" s="127">
        <f t="shared" si="5067"/>
        <v>0</v>
      </c>
      <c r="O800" s="127">
        <f t="shared" si="5067"/>
        <v>0</v>
      </c>
      <c r="P800" s="127">
        <f t="shared" si="5067"/>
        <v>0</v>
      </c>
      <c r="Q800" s="127">
        <f>ROUND($C800*Q799,2)</f>
        <v>0</v>
      </c>
      <c r="R800" s="127">
        <f t="shared" ref="R800:T800" si="5068">ROUND($C800*R799,2)</f>
        <v>0</v>
      </c>
      <c r="S800" s="127">
        <f t="shared" si="5068"/>
        <v>0</v>
      </c>
      <c r="T800" s="127">
        <f t="shared" si="5068"/>
        <v>0</v>
      </c>
      <c r="U800" s="127">
        <f>$C800-SUM(D800:T800)</f>
        <v>0</v>
      </c>
    </row>
    <row r="801" spans="1:21" x14ac:dyDescent="0.2">
      <c r="A801" s="224" t="s">
        <v>1117</v>
      </c>
      <c r="B801" s="222" t="str">
        <f>VLOOKUP($A801,'Orçamento Sintético'!$A:$H,4,0)</f>
        <v>Cópia da Sinapi (74166/2, 98114, 96522) - Caixa de inspeção p/ águas pluviais, em tubo pré-moldado de concreto, com encaixe ponta e bolsa, diâmetro interno: 110cm, altura variável acima de 87cm, tampão em ferro fundido T-70 simples, pesado, incluindo escavação.</v>
      </c>
      <c r="C801" s="126">
        <f>ROUND(C802/$U$1572,4)</f>
        <v>2.9999999999999997E-4</v>
      </c>
      <c r="D801" s="126"/>
      <c r="E801" s="126"/>
      <c r="F801" s="126"/>
      <c r="G801" s="126"/>
      <c r="H801" s="126">
        <v>0.5</v>
      </c>
      <c r="I801" s="126">
        <v>0.5</v>
      </c>
      <c r="J801" s="126"/>
      <c r="K801" s="126"/>
      <c r="L801" s="126"/>
      <c r="M801" s="126"/>
      <c r="N801" s="126"/>
      <c r="O801" s="126"/>
      <c r="P801" s="126"/>
      <c r="Q801" s="126"/>
      <c r="R801" s="126"/>
      <c r="S801" s="126"/>
      <c r="T801" s="126"/>
      <c r="U801" s="126">
        <f t="shared" ref="U801" si="5069">ROUND(U802/$C802,4)</f>
        <v>0</v>
      </c>
    </row>
    <row r="802" spans="1:21" s="90" customFormat="1" x14ac:dyDescent="0.2">
      <c r="A802" s="224"/>
      <c r="B802" s="223"/>
      <c r="C802" s="127">
        <f>VLOOKUP($A801,'Orçamento Sintético'!$A:$H,8,0)</f>
        <v>3344.82</v>
      </c>
      <c r="D802" s="127">
        <f>ROUND($C802*D801,2)</f>
        <v>0</v>
      </c>
      <c r="E802" s="127">
        <f>ROUND($C802*E801,2)</f>
        <v>0</v>
      </c>
      <c r="F802" s="127">
        <f>ROUND($C802*F801,2)</f>
        <v>0</v>
      </c>
      <c r="G802" s="127">
        <f t="shared" ref="G802:P802" si="5070">ROUND($C802*G801,2)</f>
        <v>0</v>
      </c>
      <c r="H802" s="127">
        <f t="shared" si="5070"/>
        <v>1672.41</v>
      </c>
      <c r="I802" s="127">
        <f t="shared" si="5070"/>
        <v>1672.41</v>
      </c>
      <c r="J802" s="127">
        <f t="shared" si="5070"/>
        <v>0</v>
      </c>
      <c r="K802" s="127">
        <f t="shared" si="5070"/>
        <v>0</v>
      </c>
      <c r="L802" s="127">
        <f t="shared" si="5070"/>
        <v>0</v>
      </c>
      <c r="M802" s="127">
        <f t="shared" si="5070"/>
        <v>0</v>
      </c>
      <c r="N802" s="127">
        <f t="shared" si="5070"/>
        <v>0</v>
      </c>
      <c r="O802" s="127">
        <f t="shared" si="5070"/>
        <v>0</v>
      </c>
      <c r="P802" s="127">
        <f t="shared" si="5070"/>
        <v>0</v>
      </c>
      <c r="Q802" s="127">
        <f>ROUND($C802*Q801,2)</f>
        <v>0</v>
      </c>
      <c r="R802" s="127">
        <f t="shared" ref="R802:T802" si="5071">ROUND($C802*R801,2)</f>
        <v>0</v>
      </c>
      <c r="S802" s="127">
        <f t="shared" si="5071"/>
        <v>0</v>
      </c>
      <c r="T802" s="127">
        <f t="shared" si="5071"/>
        <v>0</v>
      </c>
      <c r="U802" s="127">
        <f>$C802-SUM(D802:T802)</f>
        <v>0</v>
      </c>
    </row>
    <row r="803" spans="1:21" x14ac:dyDescent="0.2">
      <c r="A803" s="224" t="s">
        <v>1120</v>
      </c>
      <c r="B803" s="222" t="str">
        <f>VLOOKUP($A803,'Orçamento Sintético'!$A:$H,4,0)</f>
        <v>Cópia da Sinapi (97898) - Caixa de areia p/ águas pluviais, em concreto pré-moldado, com encaixe ponta e bolsa, Ø80cm, altura variável até 87cm, grelha metálica 50x50 cm, tela anti inseto, incluindo escavação</v>
      </c>
      <c r="C803" s="126">
        <f>ROUND(C804/$U$1572,4)</f>
        <v>1.5E-3</v>
      </c>
      <c r="D803" s="126"/>
      <c r="E803" s="126"/>
      <c r="F803" s="126"/>
      <c r="G803" s="126">
        <v>1</v>
      </c>
      <c r="H803" s="126"/>
      <c r="I803" s="126"/>
      <c r="J803" s="126"/>
      <c r="K803" s="126"/>
      <c r="L803" s="126"/>
      <c r="M803" s="126"/>
      <c r="N803" s="126"/>
      <c r="O803" s="126"/>
      <c r="P803" s="126"/>
      <c r="Q803" s="126"/>
      <c r="R803" s="126"/>
      <c r="S803" s="126"/>
      <c r="T803" s="126"/>
      <c r="U803" s="126">
        <f t="shared" ref="U803:U805" si="5072">ROUND(U804/$C804,4)</f>
        <v>0</v>
      </c>
    </row>
    <row r="804" spans="1:21" s="90" customFormat="1" x14ac:dyDescent="0.2">
      <c r="A804" s="224"/>
      <c r="B804" s="223"/>
      <c r="C804" s="127">
        <f>VLOOKUP($A803,'Orçamento Sintético'!$A:$H,8,0)</f>
        <v>18485.28</v>
      </c>
      <c r="D804" s="127">
        <f>ROUND($C804*D803,2)</f>
        <v>0</v>
      </c>
      <c r="E804" s="127">
        <f>ROUND($C804*E803,2)</f>
        <v>0</v>
      </c>
      <c r="F804" s="127">
        <f>ROUND($C804*F803,2)</f>
        <v>0</v>
      </c>
      <c r="G804" s="127">
        <f t="shared" ref="G804:P804" si="5073">ROUND($C804*G803,2)</f>
        <v>18485.28</v>
      </c>
      <c r="H804" s="127">
        <f t="shared" si="5073"/>
        <v>0</v>
      </c>
      <c r="I804" s="127">
        <f t="shared" si="5073"/>
        <v>0</v>
      </c>
      <c r="J804" s="127">
        <f t="shared" si="5073"/>
        <v>0</v>
      </c>
      <c r="K804" s="127">
        <f t="shared" si="5073"/>
        <v>0</v>
      </c>
      <c r="L804" s="127">
        <f t="shared" si="5073"/>
        <v>0</v>
      </c>
      <c r="M804" s="127">
        <f t="shared" si="5073"/>
        <v>0</v>
      </c>
      <c r="N804" s="127">
        <f t="shared" si="5073"/>
        <v>0</v>
      </c>
      <c r="O804" s="127">
        <f t="shared" si="5073"/>
        <v>0</v>
      </c>
      <c r="P804" s="127">
        <f t="shared" si="5073"/>
        <v>0</v>
      </c>
      <c r="Q804" s="127">
        <f>ROUND($C804*Q803,2)</f>
        <v>0</v>
      </c>
      <c r="R804" s="127">
        <f t="shared" ref="R804:T804" si="5074">ROUND($C804*R803,2)</f>
        <v>0</v>
      </c>
      <c r="S804" s="127">
        <f t="shared" si="5074"/>
        <v>0</v>
      </c>
      <c r="T804" s="127">
        <f t="shared" si="5074"/>
        <v>0</v>
      </c>
      <c r="U804" s="127">
        <f>$C804-SUM(D804:T804)</f>
        <v>0</v>
      </c>
    </row>
    <row r="805" spans="1:21" x14ac:dyDescent="0.2">
      <c r="A805" s="224" t="s">
        <v>1123</v>
      </c>
      <c r="B805" s="222" t="str">
        <f>VLOOKUP($A805,'Orçamento Sintético'!$A:$H,4,0)</f>
        <v>Cópia da Sinapi (97898, 97885) - Caixa de areia p/ águas pluviais, em tubo pré-moldado de concreto, com encaixe ponta e bolsa, diâmetro interno: 110cm, altura variável até 87cm, grelha metálica 50x50 cm, tela anti inseto, incluindo escavação.</v>
      </c>
      <c r="C805" s="126">
        <f>ROUND(C806/$U$1572,4)</f>
        <v>5.9999999999999995E-4</v>
      </c>
      <c r="D805" s="126"/>
      <c r="E805" s="126"/>
      <c r="F805" s="126"/>
      <c r="G805" s="126"/>
      <c r="H805" s="126">
        <v>1</v>
      </c>
      <c r="I805" s="126"/>
      <c r="J805" s="126"/>
      <c r="K805" s="126"/>
      <c r="L805" s="126"/>
      <c r="M805" s="126"/>
      <c r="N805" s="126"/>
      <c r="O805" s="126"/>
      <c r="P805" s="126"/>
      <c r="Q805" s="126"/>
      <c r="R805" s="126"/>
      <c r="S805" s="126"/>
      <c r="T805" s="126"/>
      <c r="U805" s="126">
        <f t="shared" si="5072"/>
        <v>0</v>
      </c>
    </row>
    <row r="806" spans="1:21" s="90" customFormat="1" x14ac:dyDescent="0.2">
      <c r="A806" s="224"/>
      <c r="B806" s="223"/>
      <c r="C806" s="127">
        <f>VLOOKUP($A805,'Orçamento Sintético'!$A:$H,8,0)</f>
        <v>6964.64</v>
      </c>
      <c r="D806" s="127">
        <f>ROUND($C806*D805,2)</f>
        <v>0</v>
      </c>
      <c r="E806" s="127">
        <f>ROUND($C806*E805,2)</f>
        <v>0</v>
      </c>
      <c r="F806" s="127">
        <f>ROUND($C806*F805,2)</f>
        <v>0</v>
      </c>
      <c r="G806" s="127">
        <f t="shared" ref="G806:P806" si="5075">ROUND($C806*G805,2)</f>
        <v>0</v>
      </c>
      <c r="H806" s="127">
        <f t="shared" si="5075"/>
        <v>6964.64</v>
      </c>
      <c r="I806" s="127">
        <f t="shared" si="5075"/>
        <v>0</v>
      </c>
      <c r="J806" s="127">
        <f t="shared" si="5075"/>
        <v>0</v>
      </c>
      <c r="K806" s="127">
        <f t="shared" si="5075"/>
        <v>0</v>
      </c>
      <c r="L806" s="127">
        <f t="shared" si="5075"/>
        <v>0</v>
      </c>
      <c r="M806" s="127">
        <f t="shared" si="5075"/>
        <v>0</v>
      </c>
      <c r="N806" s="127">
        <f t="shared" si="5075"/>
        <v>0</v>
      </c>
      <c r="O806" s="127">
        <f t="shared" si="5075"/>
        <v>0</v>
      </c>
      <c r="P806" s="127">
        <f t="shared" si="5075"/>
        <v>0</v>
      </c>
      <c r="Q806" s="127">
        <f>ROUND($C806*Q805,2)</f>
        <v>0</v>
      </c>
      <c r="R806" s="127">
        <f t="shared" ref="R806:T806" si="5076">ROUND($C806*R805,2)</f>
        <v>0</v>
      </c>
      <c r="S806" s="127">
        <f t="shared" si="5076"/>
        <v>0</v>
      </c>
      <c r="T806" s="127">
        <f t="shared" si="5076"/>
        <v>0</v>
      </c>
      <c r="U806" s="127">
        <f>$C806-SUM(D806:T806)</f>
        <v>0</v>
      </c>
    </row>
    <row r="807" spans="1:21" x14ac:dyDescent="0.2">
      <c r="A807" s="225" t="s">
        <v>1126</v>
      </c>
      <c r="B807" s="226" t="str">
        <f>VLOOKUP($A807,'Orçamento Sintético'!$A:$H,4,0)</f>
        <v>Poços de Visita</v>
      </c>
      <c r="C807" s="130">
        <f>ROUND(C808/$U$1572,4)</f>
        <v>8.0000000000000004E-4</v>
      </c>
      <c r="D807" s="131">
        <f t="shared" ref="D807:U807" si="5077">ROUND(D808/$C808,4)</f>
        <v>0</v>
      </c>
      <c r="E807" s="131">
        <f t="shared" si="5077"/>
        <v>0</v>
      </c>
      <c r="F807" s="131">
        <f t="shared" si="5077"/>
        <v>0</v>
      </c>
      <c r="G807" s="131">
        <f t="shared" si="5077"/>
        <v>0.25</v>
      </c>
      <c r="H807" s="131">
        <f t="shared" si="5077"/>
        <v>0.25</v>
      </c>
      <c r="I807" s="131">
        <f t="shared" si="5077"/>
        <v>0.5</v>
      </c>
      <c r="J807" s="131">
        <f t="shared" si="5077"/>
        <v>0</v>
      </c>
      <c r="K807" s="131">
        <f t="shared" si="5077"/>
        <v>0</v>
      </c>
      <c r="L807" s="131">
        <f t="shared" si="5077"/>
        <v>0</v>
      </c>
      <c r="M807" s="131">
        <f t="shared" si="5077"/>
        <v>0</v>
      </c>
      <c r="N807" s="131">
        <f t="shared" si="5077"/>
        <v>0</v>
      </c>
      <c r="O807" s="131">
        <f t="shared" si="5077"/>
        <v>0</v>
      </c>
      <c r="P807" s="131">
        <f t="shared" si="5077"/>
        <v>0</v>
      </c>
      <c r="Q807" s="131">
        <f t="shared" si="5077"/>
        <v>0</v>
      </c>
      <c r="R807" s="131">
        <f t="shared" si="5077"/>
        <v>0</v>
      </c>
      <c r="S807" s="131">
        <f t="shared" si="5077"/>
        <v>0</v>
      </c>
      <c r="T807" s="131">
        <f t="shared" si="5077"/>
        <v>0</v>
      </c>
      <c r="U807" s="131">
        <f t="shared" si="5077"/>
        <v>0</v>
      </c>
    </row>
    <row r="808" spans="1:21" s="90" customFormat="1" x14ac:dyDescent="0.2">
      <c r="A808" s="225"/>
      <c r="B808" s="226"/>
      <c r="C808" s="132">
        <f>VLOOKUP($A807,'Orçamento Sintético'!$A:$H,8,0)</f>
        <v>9635.0400000000009</v>
      </c>
      <c r="D808" s="133">
        <f>D810</f>
        <v>0</v>
      </c>
      <c r="E808" s="133">
        <f t="shared" ref="E808:U808" si="5078">E810</f>
        <v>0</v>
      </c>
      <c r="F808" s="133">
        <f t="shared" si="5078"/>
        <v>0</v>
      </c>
      <c r="G808" s="133">
        <f t="shared" si="5078"/>
        <v>2408.7600000000002</v>
      </c>
      <c r="H808" s="133">
        <f t="shared" si="5078"/>
        <v>2408.7600000000002</v>
      </c>
      <c r="I808" s="133">
        <f t="shared" si="5078"/>
        <v>4817.5200000000004</v>
      </c>
      <c r="J808" s="133">
        <f t="shared" si="5078"/>
        <v>0</v>
      </c>
      <c r="K808" s="133">
        <f t="shared" si="5078"/>
        <v>0</v>
      </c>
      <c r="L808" s="133">
        <f t="shared" si="5078"/>
        <v>0</v>
      </c>
      <c r="M808" s="133">
        <f t="shared" si="5078"/>
        <v>0</v>
      </c>
      <c r="N808" s="133">
        <f t="shared" si="5078"/>
        <v>0</v>
      </c>
      <c r="O808" s="133">
        <f t="shared" si="5078"/>
        <v>0</v>
      </c>
      <c r="P808" s="133">
        <f t="shared" si="5078"/>
        <v>0</v>
      </c>
      <c r="Q808" s="133">
        <f t="shared" si="5078"/>
        <v>0</v>
      </c>
      <c r="R808" s="133">
        <f t="shared" si="5078"/>
        <v>0</v>
      </c>
      <c r="S808" s="133">
        <f t="shared" si="5078"/>
        <v>0</v>
      </c>
      <c r="T808" s="133">
        <f t="shared" si="5078"/>
        <v>0</v>
      </c>
      <c r="U808" s="133">
        <f t="shared" si="5078"/>
        <v>0</v>
      </c>
    </row>
    <row r="809" spans="1:21" x14ac:dyDescent="0.2">
      <c r="A809" s="224" t="s">
        <v>1128</v>
      </c>
      <c r="B809" s="222" t="str">
        <f>VLOOKUP($A809,'Orçamento Sintético'!$A:$H,4,0)</f>
        <v>PV de esgoto em tubo pré-moldado de concreto, com encaixe ponta e bolsa, Ø80cm, altura 85cm, tampão em ferro fundido T-100, simples, pesado, incluindo escavação.</v>
      </c>
      <c r="C809" s="126">
        <f>ROUND(C810/$U$1572,4)</f>
        <v>8.0000000000000004E-4</v>
      </c>
      <c r="D809" s="126"/>
      <c r="E809" s="126"/>
      <c r="F809" s="126"/>
      <c r="G809" s="126">
        <v>0.25</v>
      </c>
      <c r="H809" s="126">
        <v>0.25</v>
      </c>
      <c r="I809" s="126">
        <v>0.5</v>
      </c>
      <c r="J809" s="126"/>
      <c r="K809" s="126"/>
      <c r="L809" s="126"/>
      <c r="M809" s="126"/>
      <c r="N809" s="126"/>
      <c r="O809" s="126"/>
      <c r="P809" s="126"/>
      <c r="Q809" s="126"/>
      <c r="R809" s="126"/>
      <c r="S809" s="126"/>
      <c r="T809" s="126"/>
      <c r="U809" s="126">
        <f t="shared" ref="U809" si="5079">ROUND(U810/$C810,4)</f>
        <v>0</v>
      </c>
    </row>
    <row r="810" spans="1:21" s="90" customFormat="1" x14ac:dyDescent="0.2">
      <c r="A810" s="224"/>
      <c r="B810" s="223"/>
      <c r="C810" s="127">
        <f>VLOOKUP($A809,'Orçamento Sintético'!$A:$H,8,0)</f>
        <v>9635.0400000000009</v>
      </c>
      <c r="D810" s="127">
        <f>ROUND($C810*D809,2)</f>
        <v>0</v>
      </c>
      <c r="E810" s="127">
        <f>ROUND($C810*E809,2)</f>
        <v>0</v>
      </c>
      <c r="F810" s="127">
        <f>ROUND($C810*F809,2)</f>
        <v>0</v>
      </c>
      <c r="G810" s="127">
        <f t="shared" ref="G810:P810" si="5080">ROUND($C810*G809,2)</f>
        <v>2408.7600000000002</v>
      </c>
      <c r="H810" s="127">
        <f t="shared" si="5080"/>
        <v>2408.7600000000002</v>
      </c>
      <c r="I810" s="127">
        <f t="shared" si="5080"/>
        <v>4817.5200000000004</v>
      </c>
      <c r="J810" s="127">
        <f t="shared" si="5080"/>
        <v>0</v>
      </c>
      <c r="K810" s="127">
        <f t="shared" si="5080"/>
        <v>0</v>
      </c>
      <c r="L810" s="127">
        <f t="shared" si="5080"/>
        <v>0</v>
      </c>
      <c r="M810" s="127">
        <f t="shared" si="5080"/>
        <v>0</v>
      </c>
      <c r="N810" s="127">
        <f t="shared" si="5080"/>
        <v>0</v>
      </c>
      <c r="O810" s="127">
        <f t="shared" si="5080"/>
        <v>0</v>
      </c>
      <c r="P810" s="127">
        <f t="shared" si="5080"/>
        <v>0</v>
      </c>
      <c r="Q810" s="127">
        <f>ROUND($C810*Q809,2)</f>
        <v>0</v>
      </c>
      <c r="R810" s="127">
        <f t="shared" ref="R810:T810" si="5081">ROUND($C810*R809,2)</f>
        <v>0</v>
      </c>
      <c r="S810" s="127">
        <f t="shared" si="5081"/>
        <v>0</v>
      </c>
      <c r="T810" s="127">
        <f t="shared" si="5081"/>
        <v>0</v>
      </c>
      <c r="U810" s="127">
        <f>$C810-SUM(D810:T810)</f>
        <v>0</v>
      </c>
    </row>
    <row r="811" spans="1:21" x14ac:dyDescent="0.2">
      <c r="A811" s="225" t="s">
        <v>1131</v>
      </c>
      <c r="B811" s="226" t="str">
        <f>VLOOKUP($A811,'Orçamento Sintético'!$A:$H,4,0)</f>
        <v>Caixas Coletoras</v>
      </c>
      <c r="C811" s="130">
        <f>ROUND(C812/$U$1572,4)</f>
        <v>6.9999999999999999E-4</v>
      </c>
      <c r="D811" s="131">
        <f t="shared" ref="D811:U811" si="5082">ROUND(D812/$C812,4)</f>
        <v>0</v>
      </c>
      <c r="E811" s="131">
        <f t="shared" si="5082"/>
        <v>0</v>
      </c>
      <c r="F811" s="131">
        <f t="shared" si="5082"/>
        <v>0</v>
      </c>
      <c r="G811" s="131">
        <f t="shared" si="5082"/>
        <v>0</v>
      </c>
      <c r="H811" s="131">
        <f t="shared" si="5082"/>
        <v>0</v>
      </c>
      <c r="I811" s="131">
        <f t="shared" si="5082"/>
        <v>1</v>
      </c>
      <c r="J811" s="131">
        <f t="shared" si="5082"/>
        <v>0</v>
      </c>
      <c r="K811" s="131">
        <f t="shared" si="5082"/>
        <v>0</v>
      </c>
      <c r="L811" s="131">
        <f t="shared" si="5082"/>
        <v>0</v>
      </c>
      <c r="M811" s="131">
        <f t="shared" si="5082"/>
        <v>0</v>
      </c>
      <c r="N811" s="131">
        <f t="shared" si="5082"/>
        <v>0</v>
      </c>
      <c r="O811" s="131">
        <f t="shared" si="5082"/>
        <v>0</v>
      </c>
      <c r="P811" s="131">
        <f t="shared" si="5082"/>
        <v>0</v>
      </c>
      <c r="Q811" s="131">
        <f t="shared" si="5082"/>
        <v>0</v>
      </c>
      <c r="R811" s="131">
        <f t="shared" si="5082"/>
        <v>0</v>
      </c>
      <c r="S811" s="131">
        <f t="shared" si="5082"/>
        <v>0</v>
      </c>
      <c r="T811" s="131">
        <f t="shared" si="5082"/>
        <v>0</v>
      </c>
      <c r="U811" s="131">
        <f t="shared" si="5082"/>
        <v>0</v>
      </c>
    </row>
    <row r="812" spans="1:21" s="90" customFormat="1" x14ac:dyDescent="0.2">
      <c r="A812" s="225"/>
      <c r="B812" s="226"/>
      <c r="C812" s="132">
        <f>VLOOKUP($A811,'Orçamento Sintético'!$A:$H,8,0)</f>
        <v>8681.4</v>
      </c>
      <c r="D812" s="133">
        <f>D814+D816</f>
        <v>0</v>
      </c>
      <c r="E812" s="133">
        <f t="shared" ref="E812:U812" si="5083">E814+E816</f>
        <v>0</v>
      </c>
      <c r="F812" s="133">
        <f t="shared" si="5083"/>
        <v>0</v>
      </c>
      <c r="G812" s="133">
        <f t="shared" si="5083"/>
        <v>0</v>
      </c>
      <c r="H812" s="133">
        <f t="shared" si="5083"/>
        <v>0</v>
      </c>
      <c r="I812" s="133">
        <f t="shared" si="5083"/>
        <v>8681.4</v>
      </c>
      <c r="J812" s="133">
        <f t="shared" si="5083"/>
        <v>0</v>
      </c>
      <c r="K812" s="133">
        <f t="shared" si="5083"/>
        <v>0</v>
      </c>
      <c r="L812" s="133">
        <f t="shared" si="5083"/>
        <v>0</v>
      </c>
      <c r="M812" s="133">
        <f t="shared" si="5083"/>
        <v>0</v>
      </c>
      <c r="N812" s="133">
        <f t="shared" si="5083"/>
        <v>0</v>
      </c>
      <c r="O812" s="133">
        <f t="shared" si="5083"/>
        <v>0</v>
      </c>
      <c r="P812" s="133">
        <f t="shared" si="5083"/>
        <v>0</v>
      </c>
      <c r="Q812" s="133">
        <f t="shared" si="5083"/>
        <v>0</v>
      </c>
      <c r="R812" s="133">
        <f t="shared" si="5083"/>
        <v>0</v>
      </c>
      <c r="S812" s="133">
        <f t="shared" si="5083"/>
        <v>0</v>
      </c>
      <c r="T812" s="133">
        <f t="shared" si="5083"/>
        <v>0</v>
      </c>
      <c r="U812" s="133">
        <f t="shared" si="5083"/>
        <v>0</v>
      </c>
    </row>
    <row r="813" spans="1:21" x14ac:dyDescent="0.2">
      <c r="A813" s="224" t="s">
        <v>1133</v>
      </c>
      <c r="B813" s="222" t="str">
        <f>VLOOKUP($A813,'Orçamento Sintético'!$A:$H,4,0)</f>
        <v>Baseado na Sinai (101805) - Caixa separadora de areia e óleo, em alvenaria revestida, DM1,85x2,05x1,65 (CxLxH) (A=2,93m²), com tampas em chapa metálica, inclusive escavação</v>
      </c>
      <c r="C813" s="126">
        <f>ROUND(C814/$U$1572,4)</f>
        <v>5.0000000000000001E-4</v>
      </c>
      <c r="D813" s="126"/>
      <c r="E813" s="126"/>
      <c r="F813" s="126"/>
      <c r="G813" s="126"/>
      <c r="H813" s="126"/>
      <c r="I813" s="126">
        <v>1</v>
      </c>
      <c r="J813" s="126"/>
      <c r="K813" s="126"/>
      <c r="L813" s="126"/>
      <c r="M813" s="126"/>
      <c r="N813" s="126"/>
      <c r="O813" s="126"/>
      <c r="P813" s="126"/>
      <c r="Q813" s="126"/>
      <c r="R813" s="126"/>
      <c r="S813" s="126"/>
      <c r="T813" s="126"/>
      <c r="U813" s="126">
        <f t="shared" ref="U813:U815" si="5084">ROUND(U814/$C814,4)</f>
        <v>0</v>
      </c>
    </row>
    <row r="814" spans="1:21" s="90" customFormat="1" x14ac:dyDescent="0.2">
      <c r="A814" s="224"/>
      <c r="B814" s="223"/>
      <c r="C814" s="127">
        <f>VLOOKUP($A813,'Orçamento Sintético'!$A:$H,8,0)</f>
        <v>6389.08</v>
      </c>
      <c r="D814" s="127">
        <f>ROUND($C814*D813,2)</f>
        <v>0</v>
      </c>
      <c r="E814" s="127">
        <f>ROUND($C814*E813,2)</f>
        <v>0</v>
      </c>
      <c r="F814" s="127">
        <f>ROUND($C814*F813,2)</f>
        <v>0</v>
      </c>
      <c r="G814" s="127">
        <f t="shared" ref="G814:P814" si="5085">ROUND($C814*G813,2)</f>
        <v>0</v>
      </c>
      <c r="H814" s="127">
        <f t="shared" si="5085"/>
        <v>0</v>
      </c>
      <c r="I814" s="127">
        <f t="shared" si="5085"/>
        <v>6389.08</v>
      </c>
      <c r="J814" s="127">
        <f t="shared" si="5085"/>
        <v>0</v>
      </c>
      <c r="K814" s="127">
        <f t="shared" si="5085"/>
        <v>0</v>
      </c>
      <c r="L814" s="127">
        <f t="shared" si="5085"/>
        <v>0</v>
      </c>
      <c r="M814" s="127">
        <f t="shared" si="5085"/>
        <v>0</v>
      </c>
      <c r="N814" s="127">
        <f t="shared" si="5085"/>
        <v>0</v>
      </c>
      <c r="O814" s="127">
        <f t="shared" si="5085"/>
        <v>0</v>
      </c>
      <c r="P814" s="127">
        <f t="shared" si="5085"/>
        <v>0</v>
      </c>
      <c r="Q814" s="127">
        <f>ROUND($C814*Q813,2)</f>
        <v>0</v>
      </c>
      <c r="R814" s="127">
        <f t="shared" ref="R814:T814" si="5086">ROUND($C814*R813,2)</f>
        <v>0</v>
      </c>
      <c r="S814" s="127">
        <f t="shared" si="5086"/>
        <v>0</v>
      </c>
      <c r="T814" s="127">
        <f t="shared" si="5086"/>
        <v>0</v>
      </c>
      <c r="U814" s="127">
        <f>$C814-SUM(D814:T814)</f>
        <v>0</v>
      </c>
    </row>
    <row r="815" spans="1:21" x14ac:dyDescent="0.2">
      <c r="A815" s="224" t="s">
        <v>1136</v>
      </c>
      <c r="B815" s="222" t="str">
        <f>VLOOKUP($A815,'Orçamento Sintético'!$A:$H,4,0)</f>
        <v>Cópia da Sinaoi (101804) - Caixa de retenção de óleo em caso de vazamento do gerador DM0,98x0,60m</v>
      </c>
      <c r="C815" s="126">
        <f>ROUND(C816/$U$1572,4)</f>
        <v>2.0000000000000001E-4</v>
      </c>
      <c r="D815" s="126"/>
      <c r="E815" s="126"/>
      <c r="F815" s="126"/>
      <c r="G815" s="126"/>
      <c r="H815" s="126"/>
      <c r="I815" s="126">
        <v>1</v>
      </c>
      <c r="J815" s="126"/>
      <c r="K815" s="126"/>
      <c r="L815" s="126"/>
      <c r="M815" s="126"/>
      <c r="N815" s="126"/>
      <c r="O815" s="126"/>
      <c r="P815" s="126"/>
      <c r="Q815" s="126"/>
      <c r="R815" s="126"/>
      <c r="S815" s="126"/>
      <c r="T815" s="126"/>
      <c r="U815" s="126">
        <f t="shared" si="5084"/>
        <v>0</v>
      </c>
    </row>
    <row r="816" spans="1:21" s="90" customFormat="1" x14ac:dyDescent="0.2">
      <c r="A816" s="224"/>
      <c r="B816" s="223"/>
      <c r="C816" s="127">
        <f>VLOOKUP($A815,'Orçamento Sintético'!$A:$H,8,0)</f>
        <v>2292.3200000000002</v>
      </c>
      <c r="D816" s="127">
        <f>ROUND($C816*D815,2)</f>
        <v>0</v>
      </c>
      <c r="E816" s="127">
        <f>ROUND($C816*E815,2)</f>
        <v>0</v>
      </c>
      <c r="F816" s="127">
        <f>ROUND($C816*F815,2)</f>
        <v>0</v>
      </c>
      <c r="G816" s="127">
        <f t="shared" ref="G816:P816" si="5087">ROUND($C816*G815,2)</f>
        <v>0</v>
      </c>
      <c r="H816" s="127">
        <f t="shared" si="5087"/>
        <v>0</v>
      </c>
      <c r="I816" s="127">
        <f t="shared" si="5087"/>
        <v>2292.3200000000002</v>
      </c>
      <c r="J816" s="127">
        <f t="shared" si="5087"/>
        <v>0</v>
      </c>
      <c r="K816" s="127">
        <f t="shared" si="5087"/>
        <v>0</v>
      </c>
      <c r="L816" s="127">
        <f t="shared" si="5087"/>
        <v>0</v>
      </c>
      <c r="M816" s="127">
        <f t="shared" si="5087"/>
        <v>0</v>
      </c>
      <c r="N816" s="127">
        <f t="shared" si="5087"/>
        <v>0</v>
      </c>
      <c r="O816" s="127">
        <f t="shared" si="5087"/>
        <v>0</v>
      </c>
      <c r="P816" s="127">
        <f t="shared" si="5087"/>
        <v>0</v>
      </c>
      <c r="Q816" s="127">
        <f>ROUND($C816*Q815,2)</f>
        <v>0</v>
      </c>
      <c r="R816" s="127">
        <f t="shared" ref="R816:T816" si="5088">ROUND($C816*R815,2)</f>
        <v>0</v>
      </c>
      <c r="S816" s="127">
        <f t="shared" si="5088"/>
        <v>0</v>
      </c>
      <c r="T816" s="127">
        <f t="shared" si="5088"/>
        <v>0</v>
      </c>
      <c r="U816" s="127">
        <f>$C816-SUM(D816:T816)</f>
        <v>0</v>
      </c>
    </row>
    <row r="817" spans="1:21" x14ac:dyDescent="0.2">
      <c r="A817" s="232" t="s">
        <v>1139</v>
      </c>
      <c r="B817" s="231" t="str">
        <f>VLOOKUP($A817,'Orçamento Sintético'!$A:$H,4,0)</f>
        <v>INSTALAÇÕES ELÉTRICAS E ELETRÔNICAS</v>
      </c>
      <c r="C817" s="122">
        <f>ROUND(C818/$U$1572,4)</f>
        <v>0.24410000000000001</v>
      </c>
      <c r="D817" s="123">
        <f t="shared" ref="D817:U817" si="5089">ROUND(D818/$C818,4)</f>
        <v>0</v>
      </c>
      <c r="E817" s="123">
        <f t="shared" si="5089"/>
        <v>0</v>
      </c>
      <c r="F817" s="123">
        <f t="shared" si="5089"/>
        <v>1.35E-2</v>
      </c>
      <c r="G817" s="123">
        <f t="shared" si="5089"/>
        <v>2.2800000000000001E-2</v>
      </c>
      <c r="H817" s="123">
        <f t="shared" si="5089"/>
        <v>6.3500000000000001E-2</v>
      </c>
      <c r="I817" s="123">
        <f t="shared" si="5089"/>
        <v>0.32029999999999997</v>
      </c>
      <c r="J817" s="123">
        <f t="shared" si="5089"/>
        <v>2.7799999999999998E-2</v>
      </c>
      <c r="K817" s="123">
        <f t="shared" si="5089"/>
        <v>4.7399999999999998E-2</v>
      </c>
      <c r="L817" s="123">
        <f t="shared" si="5089"/>
        <v>1.9900000000000001E-2</v>
      </c>
      <c r="M817" s="123">
        <f t="shared" si="5089"/>
        <v>2.1100000000000001E-2</v>
      </c>
      <c r="N817" s="123">
        <f t="shared" si="5089"/>
        <v>2.24E-2</v>
      </c>
      <c r="O817" s="123">
        <f t="shared" si="5089"/>
        <v>2.3E-2</v>
      </c>
      <c r="P817" s="123">
        <f t="shared" si="5089"/>
        <v>2.98E-2</v>
      </c>
      <c r="Q817" s="123">
        <f t="shared" si="5089"/>
        <v>7.2900000000000006E-2</v>
      </c>
      <c r="R817" s="123">
        <f t="shared" si="5089"/>
        <v>6.1699999999999998E-2</v>
      </c>
      <c r="S817" s="123">
        <f t="shared" si="5089"/>
        <v>9.8100000000000007E-2</v>
      </c>
      <c r="T817" s="123">
        <f t="shared" si="5089"/>
        <v>7.7799999999999994E-2</v>
      </c>
      <c r="U817" s="123">
        <f t="shared" si="5089"/>
        <v>7.7899999999999997E-2</v>
      </c>
    </row>
    <row r="818" spans="1:21" s="90" customFormat="1" x14ac:dyDescent="0.2">
      <c r="A818" s="232"/>
      <c r="B818" s="231"/>
      <c r="C818" s="124">
        <f>VLOOKUP($A817,'Orçamento Sintético'!$A:$H,8,0)</f>
        <v>3048021.48</v>
      </c>
      <c r="D818" s="125">
        <f>D820+D1126+D1152+D1228</f>
        <v>0</v>
      </c>
      <c r="E818" s="125">
        <f t="shared" ref="E818:U818" si="5090">E820+E1126+E1152+E1228</f>
        <v>0</v>
      </c>
      <c r="F818" s="125">
        <f t="shared" si="5090"/>
        <v>41279.439999999995</v>
      </c>
      <c r="G818" s="125">
        <f t="shared" si="5090"/>
        <v>69603.650000000009</v>
      </c>
      <c r="H818" s="125">
        <f t="shared" si="5090"/>
        <v>193480.49</v>
      </c>
      <c r="I818" s="125">
        <f t="shared" si="5090"/>
        <v>976236.42000000027</v>
      </c>
      <c r="J818" s="125">
        <f t="shared" si="5090"/>
        <v>84812.54</v>
      </c>
      <c r="K818" s="125">
        <f t="shared" si="5090"/>
        <v>144481.57</v>
      </c>
      <c r="L818" s="125">
        <f t="shared" si="5090"/>
        <v>60725.329999999994</v>
      </c>
      <c r="M818" s="125">
        <f t="shared" si="5090"/>
        <v>64294.85</v>
      </c>
      <c r="N818" s="125">
        <f t="shared" si="5090"/>
        <v>68388.840000000011</v>
      </c>
      <c r="O818" s="125">
        <f t="shared" si="5090"/>
        <v>70004.220000000016</v>
      </c>
      <c r="P818" s="125">
        <f t="shared" si="5090"/>
        <v>90831.73</v>
      </c>
      <c r="Q818" s="125">
        <f t="shared" si="5090"/>
        <v>222173.75999999998</v>
      </c>
      <c r="R818" s="125">
        <f t="shared" si="5090"/>
        <v>188182.07</v>
      </c>
      <c r="S818" s="125">
        <f t="shared" si="5090"/>
        <v>299100.82</v>
      </c>
      <c r="T818" s="125">
        <f t="shared" si="5090"/>
        <v>237073.14</v>
      </c>
      <c r="U818" s="125">
        <f t="shared" si="5090"/>
        <v>237352.61000000002</v>
      </c>
    </row>
    <row r="819" spans="1:21" x14ac:dyDescent="0.2">
      <c r="A819" s="229" t="s">
        <v>1141</v>
      </c>
      <c r="B819" s="227" t="str">
        <f>VLOOKUP($A819,'Orçamento Sintético'!$A:$H,4,0)</f>
        <v>INSTALAÇÕES ELÉTRICAS</v>
      </c>
      <c r="C819" s="128">
        <f>ROUND(C820/$U$1572,4)</f>
        <v>0.14660000000000001</v>
      </c>
      <c r="D819" s="128">
        <f>ROUND(D820/$C820,4)</f>
        <v>0</v>
      </c>
      <c r="E819" s="128">
        <f t="shared" ref="E819:U819" si="5091">ROUND(E820/$C820,4)</f>
        <v>0</v>
      </c>
      <c r="F819" s="128">
        <f t="shared" si="5091"/>
        <v>1.8100000000000002E-2</v>
      </c>
      <c r="G819" s="128">
        <f t="shared" si="5091"/>
        <v>3.3599999999999998E-2</v>
      </c>
      <c r="H819" s="128">
        <f t="shared" si="5091"/>
        <v>9.8100000000000007E-2</v>
      </c>
      <c r="I819" s="128">
        <f t="shared" si="5091"/>
        <v>0.50060000000000004</v>
      </c>
      <c r="J819" s="128">
        <f t="shared" si="5091"/>
        <v>4.1399999999999999E-2</v>
      </c>
      <c r="K819" s="128">
        <f t="shared" si="5091"/>
        <v>7.2700000000000001E-2</v>
      </c>
      <c r="L819" s="128">
        <f t="shared" si="5091"/>
        <v>2.3300000000000001E-2</v>
      </c>
      <c r="M819" s="128">
        <f t="shared" si="5091"/>
        <v>2.29E-2</v>
      </c>
      <c r="N819" s="128">
        <f t="shared" si="5091"/>
        <v>2.3199999999999998E-2</v>
      </c>
      <c r="O819" s="128">
        <f t="shared" si="5091"/>
        <v>2.23E-2</v>
      </c>
      <c r="P819" s="128">
        <f t="shared" si="5091"/>
        <v>3.3399999999999999E-2</v>
      </c>
      <c r="Q819" s="128">
        <f t="shared" si="5091"/>
        <v>2.6499999999999999E-2</v>
      </c>
      <c r="R819" s="128">
        <f t="shared" si="5091"/>
        <v>1.77E-2</v>
      </c>
      <c r="S819" s="128">
        <f t="shared" si="5091"/>
        <v>3.9800000000000002E-2</v>
      </c>
      <c r="T819" s="128">
        <f t="shared" si="5091"/>
        <v>2.1899999999999999E-2</v>
      </c>
      <c r="U819" s="128">
        <f t="shared" si="5091"/>
        <v>4.4999999999999997E-3</v>
      </c>
    </row>
    <row r="820" spans="1:21" s="90" customFormat="1" x14ac:dyDescent="0.2">
      <c r="A820" s="229"/>
      <c r="B820" s="228"/>
      <c r="C820" s="129">
        <f>VLOOKUP($A819,'Orçamento Sintético'!$A:$H,8,0)</f>
        <v>1830178.77</v>
      </c>
      <c r="D820" s="129">
        <f>D822+D860+D924+D956+D1062+D1086+D1092</f>
        <v>0</v>
      </c>
      <c r="E820" s="129">
        <f t="shared" ref="E820:U820" si="5092">E822+E860+E924+E956+E1062+E1086+E1092</f>
        <v>0</v>
      </c>
      <c r="F820" s="129">
        <f t="shared" si="5092"/>
        <v>33194.549999999996</v>
      </c>
      <c r="G820" s="129">
        <f t="shared" si="5092"/>
        <v>61518.760000000009</v>
      </c>
      <c r="H820" s="129">
        <f t="shared" si="5092"/>
        <v>179603.44</v>
      </c>
      <c r="I820" s="129">
        <f t="shared" si="5092"/>
        <v>916231.66000000015</v>
      </c>
      <c r="J820" s="129">
        <f t="shared" si="5092"/>
        <v>75700.56</v>
      </c>
      <c r="K820" s="129">
        <f t="shared" si="5092"/>
        <v>132977.99</v>
      </c>
      <c r="L820" s="129">
        <f t="shared" si="5092"/>
        <v>42583.829999999994</v>
      </c>
      <c r="M820" s="129">
        <f t="shared" si="5092"/>
        <v>41860.43</v>
      </c>
      <c r="N820" s="129">
        <f t="shared" si="5092"/>
        <v>42391.900000000009</v>
      </c>
      <c r="O820" s="129">
        <f t="shared" si="5092"/>
        <v>40826.62000000001</v>
      </c>
      <c r="P820" s="129">
        <f t="shared" si="5092"/>
        <v>61156.640000000007</v>
      </c>
      <c r="Q820" s="129">
        <f t="shared" si="5092"/>
        <v>48556.590000000018</v>
      </c>
      <c r="R820" s="129">
        <f t="shared" si="5092"/>
        <v>32353.940000000002</v>
      </c>
      <c r="S820" s="129">
        <f t="shared" si="5092"/>
        <v>72853.759999999995</v>
      </c>
      <c r="T820" s="129">
        <f t="shared" si="5092"/>
        <v>40145.93</v>
      </c>
      <c r="U820" s="129">
        <f t="shared" si="5092"/>
        <v>8222.1699999999928</v>
      </c>
    </row>
    <row r="821" spans="1:21" x14ac:dyDescent="0.2">
      <c r="A821" s="225" t="s">
        <v>1143</v>
      </c>
      <c r="B821" s="226" t="str">
        <f>VLOOKUP($A821,'Orçamento Sintético'!$A:$H,4,0)</f>
        <v>Quadros Elétricos</v>
      </c>
      <c r="C821" s="130">
        <f>ROUND(C822/$U$1572,4)</f>
        <v>2.3900000000000001E-2</v>
      </c>
      <c r="D821" s="131">
        <f t="shared" ref="D821:U821" si="5093">ROUND(D822/$C822,4)</f>
        <v>0</v>
      </c>
      <c r="E821" s="131">
        <f t="shared" si="5093"/>
        <v>0</v>
      </c>
      <c r="F821" s="131">
        <f t="shared" si="5093"/>
        <v>0</v>
      </c>
      <c r="G821" s="131">
        <f t="shared" si="5093"/>
        <v>0</v>
      </c>
      <c r="H821" s="131">
        <f t="shared" si="5093"/>
        <v>0</v>
      </c>
      <c r="I821" s="131">
        <f t="shared" si="5093"/>
        <v>1</v>
      </c>
      <c r="J821" s="131">
        <f t="shared" si="5093"/>
        <v>0</v>
      </c>
      <c r="K821" s="131">
        <f t="shared" si="5093"/>
        <v>0</v>
      </c>
      <c r="L821" s="131">
        <f t="shared" si="5093"/>
        <v>0</v>
      </c>
      <c r="M821" s="131">
        <f t="shared" si="5093"/>
        <v>0</v>
      </c>
      <c r="N821" s="131">
        <f t="shared" si="5093"/>
        <v>0</v>
      </c>
      <c r="O821" s="131">
        <f t="shared" si="5093"/>
        <v>0</v>
      </c>
      <c r="P821" s="131">
        <f t="shared" si="5093"/>
        <v>0</v>
      </c>
      <c r="Q821" s="131">
        <f t="shared" si="5093"/>
        <v>0</v>
      </c>
      <c r="R821" s="131">
        <f t="shared" si="5093"/>
        <v>0</v>
      </c>
      <c r="S821" s="131">
        <f t="shared" si="5093"/>
        <v>0</v>
      </c>
      <c r="T821" s="131">
        <f t="shared" si="5093"/>
        <v>0</v>
      </c>
      <c r="U821" s="131">
        <f t="shared" si="5093"/>
        <v>0</v>
      </c>
    </row>
    <row r="822" spans="1:21" s="90" customFormat="1" x14ac:dyDescent="0.2">
      <c r="A822" s="225"/>
      <c r="B822" s="226"/>
      <c r="C822" s="132">
        <f>VLOOKUP($A821,'Orçamento Sintético'!$A:$H,8,0)</f>
        <v>297941.06000000006</v>
      </c>
      <c r="D822" s="133">
        <f>D824+D826+D828+D830+D832+D834+D836+D838+D840+D842+D844+D846+D848+D850+D852+D854+D856+D858</f>
        <v>0</v>
      </c>
      <c r="E822" s="133">
        <f t="shared" ref="E822:U822" si="5094">E824+E826+E828+E830+E832+E834+E836+E838+E840+E842+E844+E846+E848+E850+E852+E854+E856+E858</f>
        <v>0</v>
      </c>
      <c r="F822" s="133">
        <f t="shared" si="5094"/>
        <v>0</v>
      </c>
      <c r="G822" s="133">
        <f t="shared" si="5094"/>
        <v>0</v>
      </c>
      <c r="H822" s="133">
        <f t="shared" si="5094"/>
        <v>0</v>
      </c>
      <c r="I822" s="133">
        <f t="shared" si="5094"/>
        <v>297941.06000000006</v>
      </c>
      <c r="J822" s="133">
        <f t="shared" si="5094"/>
        <v>0</v>
      </c>
      <c r="K822" s="133">
        <f t="shared" si="5094"/>
        <v>0</v>
      </c>
      <c r="L822" s="133">
        <f t="shared" si="5094"/>
        <v>0</v>
      </c>
      <c r="M822" s="133">
        <f t="shared" si="5094"/>
        <v>0</v>
      </c>
      <c r="N822" s="133">
        <f t="shared" si="5094"/>
        <v>0</v>
      </c>
      <c r="O822" s="133">
        <f t="shared" si="5094"/>
        <v>0</v>
      </c>
      <c r="P822" s="133">
        <f t="shared" si="5094"/>
        <v>0</v>
      </c>
      <c r="Q822" s="133">
        <f t="shared" si="5094"/>
        <v>0</v>
      </c>
      <c r="R822" s="133">
        <f t="shared" si="5094"/>
        <v>0</v>
      </c>
      <c r="S822" s="133">
        <f t="shared" si="5094"/>
        <v>0</v>
      </c>
      <c r="T822" s="133">
        <f t="shared" si="5094"/>
        <v>0</v>
      </c>
      <c r="U822" s="133">
        <f t="shared" si="5094"/>
        <v>0</v>
      </c>
    </row>
    <row r="823" spans="1:21" x14ac:dyDescent="0.2">
      <c r="A823" s="224" t="s">
        <v>1145</v>
      </c>
      <c r="B823" s="222" t="str">
        <f>VLOOKUP($A823,'Orçamento Sintético'!$A:$H,4,0)</f>
        <v>QGN - Painel de distribuição em chapa metálica tamanho 1830x900x400mm, Schneider Eletric linha PRISMA G, padrão TTA conforme ABNT NBR IEC 60439-1, fornecimento e instalação de todos os seus componentes, conforme projeto</v>
      </c>
      <c r="C823" s="126">
        <f>ROUND(C824/$U$1572,4)</f>
        <v>5.0000000000000001E-3</v>
      </c>
      <c r="D823" s="126"/>
      <c r="E823" s="126"/>
      <c r="F823" s="126"/>
      <c r="G823" s="126"/>
      <c r="H823" s="126"/>
      <c r="I823" s="126">
        <v>1</v>
      </c>
      <c r="J823" s="126"/>
      <c r="K823" s="126"/>
      <c r="L823" s="126"/>
      <c r="M823" s="126"/>
      <c r="N823" s="126"/>
      <c r="O823" s="126"/>
      <c r="P823" s="126"/>
      <c r="Q823" s="126"/>
      <c r="R823" s="126"/>
      <c r="S823" s="126"/>
      <c r="T823" s="126"/>
      <c r="U823" s="126">
        <f t="shared" ref="U823:U857" si="5095">ROUND(U824/$C824,4)</f>
        <v>0</v>
      </c>
    </row>
    <row r="824" spans="1:21" s="90" customFormat="1" x14ac:dyDescent="0.2">
      <c r="A824" s="224"/>
      <c r="B824" s="223"/>
      <c r="C824" s="127">
        <f>VLOOKUP($A823,'Orçamento Sintético'!$A:$H,8,0)</f>
        <v>62204.98</v>
      </c>
      <c r="D824" s="127">
        <f>ROUND($C824*D823,2)</f>
        <v>0</v>
      </c>
      <c r="E824" s="127">
        <f>ROUND($C824*E823,2)</f>
        <v>0</v>
      </c>
      <c r="F824" s="127">
        <f>ROUND($C824*F823,2)</f>
        <v>0</v>
      </c>
      <c r="G824" s="127">
        <f t="shared" ref="G824:P824" si="5096">ROUND($C824*G823,2)</f>
        <v>0</v>
      </c>
      <c r="H824" s="127">
        <f t="shared" si="5096"/>
        <v>0</v>
      </c>
      <c r="I824" s="127">
        <f t="shared" si="5096"/>
        <v>62204.98</v>
      </c>
      <c r="J824" s="127">
        <f t="shared" si="5096"/>
        <v>0</v>
      </c>
      <c r="K824" s="127">
        <f t="shared" si="5096"/>
        <v>0</v>
      </c>
      <c r="L824" s="127">
        <f t="shared" si="5096"/>
        <v>0</v>
      </c>
      <c r="M824" s="127">
        <f t="shared" si="5096"/>
        <v>0</v>
      </c>
      <c r="N824" s="127">
        <f t="shared" si="5096"/>
        <v>0</v>
      </c>
      <c r="O824" s="127">
        <f t="shared" si="5096"/>
        <v>0</v>
      </c>
      <c r="P824" s="127">
        <f t="shared" si="5096"/>
        <v>0</v>
      </c>
      <c r="Q824" s="127">
        <f>ROUND($C824*Q823,2)</f>
        <v>0</v>
      </c>
      <c r="R824" s="127">
        <f t="shared" ref="R824:T824" si="5097">ROUND($C824*R823,2)</f>
        <v>0</v>
      </c>
      <c r="S824" s="127">
        <f t="shared" si="5097"/>
        <v>0</v>
      </c>
      <c r="T824" s="127">
        <f t="shared" si="5097"/>
        <v>0</v>
      </c>
      <c r="U824" s="127">
        <f>$C824-SUM(D824:T824)</f>
        <v>0</v>
      </c>
    </row>
    <row r="825" spans="1:21" x14ac:dyDescent="0.2">
      <c r="A825" s="224" t="s">
        <v>1148</v>
      </c>
      <c r="B825" s="222" t="str">
        <f>VLOOKUP($A825,'Orçamento Sintético'!$A:$H,4,0)</f>
        <v>QGE - Painel de distribuição em chapa metálica tamanho 1830x900x400mm, Schneider Eletric linha PRISMA G, padrão TTA conforme ABNT NBR IEC 60439-1, fornecimento e instalação de todos os seus componentes, conforme projeto</v>
      </c>
      <c r="C825" s="126">
        <f>ROUND(C826/$U$1572,4)</f>
        <v>4.1999999999999997E-3</v>
      </c>
      <c r="D825" s="126"/>
      <c r="E825" s="126"/>
      <c r="F825" s="126"/>
      <c r="G825" s="126"/>
      <c r="H825" s="126"/>
      <c r="I825" s="126">
        <v>1</v>
      </c>
      <c r="J825" s="126"/>
      <c r="K825" s="126"/>
      <c r="L825" s="126"/>
      <c r="M825" s="126"/>
      <c r="N825" s="126"/>
      <c r="O825" s="126"/>
      <c r="P825" s="126"/>
      <c r="Q825" s="126"/>
      <c r="R825" s="126"/>
      <c r="S825" s="126"/>
      <c r="T825" s="126"/>
      <c r="U825" s="126">
        <f t="shared" si="5095"/>
        <v>0</v>
      </c>
    </row>
    <row r="826" spans="1:21" s="90" customFormat="1" x14ac:dyDescent="0.2">
      <c r="A826" s="224"/>
      <c r="B826" s="223"/>
      <c r="C826" s="127">
        <f>VLOOKUP($A825,'Orçamento Sintético'!$A:$H,8,0)</f>
        <v>52633.81</v>
      </c>
      <c r="D826" s="127">
        <f>ROUND($C826*D825,2)</f>
        <v>0</v>
      </c>
      <c r="E826" s="127">
        <f>ROUND($C826*E825,2)</f>
        <v>0</v>
      </c>
      <c r="F826" s="127">
        <f>ROUND($C826*F825,2)</f>
        <v>0</v>
      </c>
      <c r="G826" s="127">
        <f t="shared" ref="G826:P826" si="5098">ROUND($C826*G825,2)</f>
        <v>0</v>
      </c>
      <c r="H826" s="127">
        <f t="shared" si="5098"/>
        <v>0</v>
      </c>
      <c r="I826" s="127">
        <f t="shared" si="5098"/>
        <v>52633.81</v>
      </c>
      <c r="J826" s="127">
        <f t="shared" si="5098"/>
        <v>0</v>
      </c>
      <c r="K826" s="127">
        <f t="shared" si="5098"/>
        <v>0</v>
      </c>
      <c r="L826" s="127">
        <f t="shared" si="5098"/>
        <v>0</v>
      </c>
      <c r="M826" s="127">
        <f t="shared" si="5098"/>
        <v>0</v>
      </c>
      <c r="N826" s="127">
        <f t="shared" si="5098"/>
        <v>0</v>
      </c>
      <c r="O826" s="127">
        <f t="shared" si="5098"/>
        <v>0</v>
      </c>
      <c r="P826" s="127">
        <f t="shared" si="5098"/>
        <v>0</v>
      </c>
      <c r="Q826" s="127">
        <f>ROUND($C826*Q825,2)</f>
        <v>0</v>
      </c>
      <c r="R826" s="127">
        <f t="shared" ref="R826:T826" si="5099">ROUND($C826*R825,2)</f>
        <v>0</v>
      </c>
      <c r="S826" s="127">
        <f t="shared" si="5099"/>
        <v>0</v>
      </c>
      <c r="T826" s="127">
        <f t="shared" si="5099"/>
        <v>0</v>
      </c>
      <c r="U826" s="127">
        <f>$C826-SUM(D826:T826)</f>
        <v>0</v>
      </c>
    </row>
    <row r="827" spans="1:21" x14ac:dyDescent="0.2">
      <c r="A827" s="224" t="s">
        <v>1151</v>
      </c>
      <c r="B827" s="222" t="str">
        <f>VLOOKUP($A827,'Orçamento Sintético'!$A:$H,4,0)</f>
        <v>QGU - Painel de distribuição em chapa metálica tamanho 1830x900x400mm, Schneider Eletric linha PRISMA G, padrão TTA conforme ABNT NBR IEC 60439-1, fornecimento e instalação de todos os seus componentes, conforme projeto</v>
      </c>
      <c r="C827" s="126">
        <f>ROUND(C828/$U$1572,4)</f>
        <v>2.0999999999999999E-3</v>
      </c>
      <c r="D827" s="126"/>
      <c r="E827" s="126"/>
      <c r="F827" s="126"/>
      <c r="G827" s="126"/>
      <c r="H827" s="126"/>
      <c r="I827" s="126">
        <v>1</v>
      </c>
      <c r="J827" s="126"/>
      <c r="K827" s="126"/>
      <c r="L827" s="126"/>
      <c r="M827" s="126"/>
      <c r="N827" s="126"/>
      <c r="O827" s="126"/>
      <c r="P827" s="126"/>
      <c r="Q827" s="126"/>
      <c r="R827" s="126"/>
      <c r="S827" s="126"/>
      <c r="T827" s="126"/>
      <c r="U827" s="126">
        <f t="shared" si="5095"/>
        <v>0</v>
      </c>
    </row>
    <row r="828" spans="1:21" s="90" customFormat="1" x14ac:dyDescent="0.2">
      <c r="A828" s="224"/>
      <c r="B828" s="223"/>
      <c r="C828" s="127">
        <f>VLOOKUP($A827,'Orçamento Sintético'!$A:$H,8,0)</f>
        <v>26798.63</v>
      </c>
      <c r="D828" s="127">
        <f>ROUND($C828*D827,2)</f>
        <v>0</v>
      </c>
      <c r="E828" s="127">
        <f>ROUND($C828*E827,2)</f>
        <v>0</v>
      </c>
      <c r="F828" s="127">
        <f>ROUND($C828*F827,2)</f>
        <v>0</v>
      </c>
      <c r="G828" s="127">
        <f t="shared" ref="G828:P828" si="5100">ROUND($C828*G827,2)</f>
        <v>0</v>
      </c>
      <c r="H828" s="127">
        <f t="shared" si="5100"/>
        <v>0</v>
      </c>
      <c r="I828" s="127">
        <f t="shared" si="5100"/>
        <v>26798.63</v>
      </c>
      <c r="J828" s="127">
        <f t="shared" si="5100"/>
        <v>0</v>
      </c>
      <c r="K828" s="127">
        <f t="shared" si="5100"/>
        <v>0</v>
      </c>
      <c r="L828" s="127">
        <f t="shared" si="5100"/>
        <v>0</v>
      </c>
      <c r="M828" s="127">
        <f t="shared" si="5100"/>
        <v>0</v>
      </c>
      <c r="N828" s="127">
        <f t="shared" si="5100"/>
        <v>0</v>
      </c>
      <c r="O828" s="127">
        <f t="shared" si="5100"/>
        <v>0</v>
      </c>
      <c r="P828" s="127">
        <f t="shared" si="5100"/>
        <v>0</v>
      </c>
      <c r="Q828" s="127">
        <f>ROUND($C828*Q827,2)</f>
        <v>0</v>
      </c>
      <c r="R828" s="127">
        <f t="shared" ref="R828:T828" si="5101">ROUND($C828*R827,2)</f>
        <v>0</v>
      </c>
      <c r="S828" s="127">
        <f t="shared" si="5101"/>
        <v>0</v>
      </c>
      <c r="T828" s="127">
        <f t="shared" si="5101"/>
        <v>0</v>
      </c>
      <c r="U828" s="127">
        <f>$C828-SUM(D828:T828)</f>
        <v>0</v>
      </c>
    </row>
    <row r="829" spans="1:21" x14ac:dyDescent="0.2">
      <c r="A829" s="224" t="s">
        <v>1154</v>
      </c>
      <c r="B829" s="222" t="str">
        <f>VLOOKUP($A829,'Orçamento Sintético'!$A:$H,4,0)</f>
        <v>QTN-SS - Quadro de distribuição de sobrepor, 600x550x136mm - Pragma PRA20324, fab. Schneider, fornecimento e instalação de todos os seus componentes, conforme projeto</v>
      </c>
      <c r="C829" s="126">
        <f>ROUND(C830/$U$1572,4)</f>
        <v>1.6999999999999999E-3</v>
      </c>
      <c r="D829" s="126"/>
      <c r="E829" s="126"/>
      <c r="F829" s="126"/>
      <c r="G829" s="126"/>
      <c r="H829" s="126"/>
      <c r="I829" s="126">
        <v>1</v>
      </c>
      <c r="J829" s="126"/>
      <c r="K829" s="126"/>
      <c r="L829" s="126"/>
      <c r="M829" s="126"/>
      <c r="N829" s="126"/>
      <c r="O829" s="126"/>
      <c r="P829" s="126"/>
      <c r="Q829" s="126"/>
      <c r="R829" s="126"/>
      <c r="S829" s="126"/>
      <c r="T829" s="126"/>
      <c r="U829" s="126">
        <f t="shared" si="5095"/>
        <v>0</v>
      </c>
    </row>
    <row r="830" spans="1:21" s="90" customFormat="1" x14ac:dyDescent="0.2">
      <c r="A830" s="224"/>
      <c r="B830" s="223"/>
      <c r="C830" s="127">
        <f>VLOOKUP($A829,'Orçamento Sintético'!$A:$H,8,0)</f>
        <v>21077.72</v>
      </c>
      <c r="D830" s="127">
        <f>ROUND($C830*D829,2)</f>
        <v>0</v>
      </c>
      <c r="E830" s="127">
        <f>ROUND($C830*E829,2)</f>
        <v>0</v>
      </c>
      <c r="F830" s="127">
        <f>ROUND($C830*F829,2)</f>
        <v>0</v>
      </c>
      <c r="G830" s="127">
        <f t="shared" ref="G830:P830" si="5102">ROUND($C830*G829,2)</f>
        <v>0</v>
      </c>
      <c r="H830" s="127">
        <f t="shared" si="5102"/>
        <v>0</v>
      </c>
      <c r="I830" s="127">
        <f t="shared" si="5102"/>
        <v>21077.72</v>
      </c>
      <c r="J830" s="127">
        <f t="shared" si="5102"/>
        <v>0</v>
      </c>
      <c r="K830" s="127">
        <f t="shared" si="5102"/>
        <v>0</v>
      </c>
      <c r="L830" s="127">
        <f t="shared" si="5102"/>
        <v>0</v>
      </c>
      <c r="M830" s="127">
        <f t="shared" si="5102"/>
        <v>0</v>
      </c>
      <c r="N830" s="127">
        <f t="shared" si="5102"/>
        <v>0</v>
      </c>
      <c r="O830" s="127">
        <f t="shared" si="5102"/>
        <v>0</v>
      </c>
      <c r="P830" s="127">
        <f t="shared" si="5102"/>
        <v>0</v>
      </c>
      <c r="Q830" s="127">
        <f>ROUND($C830*Q829,2)</f>
        <v>0</v>
      </c>
      <c r="R830" s="127">
        <f t="shared" ref="R830:T830" si="5103">ROUND($C830*R829,2)</f>
        <v>0</v>
      </c>
      <c r="S830" s="127">
        <f t="shared" si="5103"/>
        <v>0</v>
      </c>
      <c r="T830" s="127">
        <f t="shared" si="5103"/>
        <v>0</v>
      </c>
      <c r="U830" s="127">
        <f>$C830-SUM(D830:T830)</f>
        <v>0</v>
      </c>
    </row>
    <row r="831" spans="1:21" x14ac:dyDescent="0.2">
      <c r="A831" s="224" t="s">
        <v>1157</v>
      </c>
      <c r="B831" s="222" t="str">
        <f>VLOOKUP($A831,'Orçamento Sintético'!$A:$H,4,0)</f>
        <v>QTE-1P - Quadro de distribuição de sobrepor, 600x550x136mm - Pragma PRA20324, fab. Schneider, fornecimento e instalação de todos os seus componentes, conforme projeto</v>
      </c>
      <c r="C831" s="126">
        <f>ROUND(C832/$U$1572,4)</f>
        <v>1E-3</v>
      </c>
      <c r="D831" s="126"/>
      <c r="E831" s="126"/>
      <c r="F831" s="126"/>
      <c r="G831" s="126"/>
      <c r="H831" s="126"/>
      <c r="I831" s="126">
        <v>1</v>
      </c>
      <c r="J831" s="126"/>
      <c r="K831" s="126"/>
      <c r="L831" s="126"/>
      <c r="M831" s="126"/>
      <c r="N831" s="126"/>
      <c r="O831" s="126"/>
      <c r="P831" s="126"/>
      <c r="Q831" s="126"/>
      <c r="R831" s="126"/>
      <c r="S831" s="126"/>
      <c r="T831" s="126"/>
      <c r="U831" s="126">
        <f t="shared" si="5095"/>
        <v>0</v>
      </c>
    </row>
    <row r="832" spans="1:21" s="90" customFormat="1" x14ac:dyDescent="0.2">
      <c r="A832" s="224"/>
      <c r="B832" s="223"/>
      <c r="C832" s="127">
        <f>VLOOKUP($A831,'Orçamento Sintético'!$A:$H,8,0)</f>
        <v>11870.76</v>
      </c>
      <c r="D832" s="127">
        <f>ROUND($C832*D831,2)</f>
        <v>0</v>
      </c>
      <c r="E832" s="127">
        <f>ROUND($C832*E831,2)</f>
        <v>0</v>
      </c>
      <c r="F832" s="127">
        <f>ROUND($C832*F831,2)</f>
        <v>0</v>
      </c>
      <c r="G832" s="127">
        <f t="shared" ref="G832:P832" si="5104">ROUND($C832*G831,2)</f>
        <v>0</v>
      </c>
      <c r="H832" s="127">
        <f t="shared" si="5104"/>
        <v>0</v>
      </c>
      <c r="I832" s="127">
        <f t="shared" si="5104"/>
        <v>11870.76</v>
      </c>
      <c r="J832" s="127">
        <f t="shared" si="5104"/>
        <v>0</v>
      </c>
      <c r="K832" s="127">
        <f t="shared" si="5104"/>
        <v>0</v>
      </c>
      <c r="L832" s="127">
        <f t="shared" si="5104"/>
        <v>0</v>
      </c>
      <c r="M832" s="127">
        <f t="shared" si="5104"/>
        <v>0</v>
      </c>
      <c r="N832" s="127">
        <f t="shared" si="5104"/>
        <v>0</v>
      </c>
      <c r="O832" s="127">
        <f t="shared" si="5104"/>
        <v>0</v>
      </c>
      <c r="P832" s="127">
        <f t="shared" si="5104"/>
        <v>0</v>
      </c>
      <c r="Q832" s="127">
        <f>ROUND($C832*Q831,2)</f>
        <v>0</v>
      </c>
      <c r="R832" s="127">
        <f t="shared" ref="R832:T832" si="5105">ROUND($C832*R831,2)</f>
        <v>0</v>
      </c>
      <c r="S832" s="127">
        <f t="shared" si="5105"/>
        <v>0</v>
      </c>
      <c r="T832" s="127">
        <f t="shared" si="5105"/>
        <v>0</v>
      </c>
      <c r="U832" s="127">
        <f>$C832-SUM(D832:T832)</f>
        <v>0</v>
      </c>
    </row>
    <row r="833" spans="1:21" x14ac:dyDescent="0.2">
      <c r="A833" s="224" t="s">
        <v>1160</v>
      </c>
      <c r="B833" s="222" t="str">
        <f>VLOOKUP($A833,'Orçamento Sintético'!$A:$H,4,0)</f>
        <v>QTE-TE - Quadro de distribuição de sobrepor, 600x550x136mm - Pragma PRA20324, fab. Schneider, fornecimento e instalação de todos os seus componentes, conforme projeto</v>
      </c>
      <c r="C833" s="126">
        <f>ROUND(C834/$U$1572,4)</f>
        <v>1E-3</v>
      </c>
      <c r="D833" s="126"/>
      <c r="E833" s="126"/>
      <c r="F833" s="126"/>
      <c r="G833" s="126"/>
      <c r="H833" s="126"/>
      <c r="I833" s="126">
        <v>1</v>
      </c>
      <c r="J833" s="126"/>
      <c r="K833" s="126"/>
      <c r="L833" s="126"/>
      <c r="M833" s="126"/>
      <c r="N833" s="126"/>
      <c r="O833" s="126"/>
      <c r="P833" s="126"/>
      <c r="Q833" s="126"/>
      <c r="R833" s="126"/>
      <c r="S833" s="126"/>
      <c r="T833" s="126"/>
      <c r="U833" s="126">
        <f t="shared" si="5095"/>
        <v>0</v>
      </c>
    </row>
    <row r="834" spans="1:21" s="90" customFormat="1" x14ac:dyDescent="0.2">
      <c r="A834" s="224"/>
      <c r="B834" s="223"/>
      <c r="C834" s="127">
        <f>VLOOKUP($A833,'Orçamento Sintético'!$A:$H,8,0)</f>
        <v>13053.68</v>
      </c>
      <c r="D834" s="127">
        <f>ROUND($C834*D833,2)</f>
        <v>0</v>
      </c>
      <c r="E834" s="127">
        <f>ROUND($C834*E833,2)</f>
        <v>0</v>
      </c>
      <c r="F834" s="127">
        <f>ROUND($C834*F833,2)</f>
        <v>0</v>
      </c>
      <c r="G834" s="127">
        <f t="shared" ref="G834:P834" si="5106">ROUND($C834*G833,2)</f>
        <v>0</v>
      </c>
      <c r="H834" s="127">
        <f t="shared" si="5106"/>
        <v>0</v>
      </c>
      <c r="I834" s="127">
        <f t="shared" si="5106"/>
        <v>13053.68</v>
      </c>
      <c r="J834" s="127">
        <f t="shared" si="5106"/>
        <v>0</v>
      </c>
      <c r="K834" s="127">
        <f t="shared" si="5106"/>
        <v>0</v>
      </c>
      <c r="L834" s="127">
        <f t="shared" si="5106"/>
        <v>0</v>
      </c>
      <c r="M834" s="127">
        <f t="shared" si="5106"/>
        <v>0</v>
      </c>
      <c r="N834" s="127">
        <f t="shared" si="5106"/>
        <v>0</v>
      </c>
      <c r="O834" s="127">
        <f t="shared" si="5106"/>
        <v>0</v>
      </c>
      <c r="P834" s="127">
        <f t="shared" si="5106"/>
        <v>0</v>
      </c>
      <c r="Q834" s="127">
        <f>ROUND($C834*Q833,2)</f>
        <v>0</v>
      </c>
      <c r="R834" s="127">
        <f t="shared" ref="R834:T834" si="5107">ROUND($C834*R833,2)</f>
        <v>0</v>
      </c>
      <c r="S834" s="127">
        <f t="shared" si="5107"/>
        <v>0</v>
      </c>
      <c r="T834" s="127">
        <f t="shared" si="5107"/>
        <v>0</v>
      </c>
      <c r="U834" s="127">
        <f>$C834-SUM(D834:T834)</f>
        <v>0</v>
      </c>
    </row>
    <row r="835" spans="1:21" x14ac:dyDescent="0.2">
      <c r="A835" s="224" t="s">
        <v>1163</v>
      </c>
      <c r="B835" s="222" t="str">
        <f>VLOOKUP($A835,'Orçamento Sintético'!$A:$H,4,0)</f>
        <v>QTE-SS - Quadro de distribuição de sobrepor, 600x550x136mm - Pragma PRA20324, fab. Schneider, fornecimento e instalação de todos os seus componentes, conforme projeto</v>
      </c>
      <c r="C835" s="126">
        <f>ROUND(C836/$U$1572,4)</f>
        <v>1E-3</v>
      </c>
      <c r="D835" s="126"/>
      <c r="E835" s="126"/>
      <c r="F835" s="126"/>
      <c r="G835" s="126"/>
      <c r="H835" s="126"/>
      <c r="I835" s="126">
        <v>1</v>
      </c>
      <c r="J835" s="126"/>
      <c r="K835" s="126"/>
      <c r="L835" s="126"/>
      <c r="M835" s="126"/>
      <c r="N835" s="126"/>
      <c r="O835" s="126"/>
      <c r="P835" s="126"/>
      <c r="Q835" s="126"/>
      <c r="R835" s="126"/>
      <c r="S835" s="126"/>
      <c r="T835" s="126"/>
      <c r="U835" s="126">
        <f t="shared" si="5095"/>
        <v>0</v>
      </c>
    </row>
    <row r="836" spans="1:21" s="90" customFormat="1" x14ac:dyDescent="0.2">
      <c r="A836" s="224"/>
      <c r="B836" s="223"/>
      <c r="C836" s="127">
        <f>VLOOKUP($A835,'Orçamento Sintético'!$A:$H,8,0)</f>
        <v>12525.28</v>
      </c>
      <c r="D836" s="127">
        <f>ROUND($C836*D835,2)</f>
        <v>0</v>
      </c>
      <c r="E836" s="127">
        <f>ROUND($C836*E835,2)</f>
        <v>0</v>
      </c>
      <c r="F836" s="127">
        <f>ROUND($C836*F835,2)</f>
        <v>0</v>
      </c>
      <c r="G836" s="127">
        <f t="shared" ref="G836:P836" si="5108">ROUND($C836*G835,2)</f>
        <v>0</v>
      </c>
      <c r="H836" s="127">
        <f t="shared" si="5108"/>
        <v>0</v>
      </c>
      <c r="I836" s="127">
        <f t="shared" si="5108"/>
        <v>12525.28</v>
      </c>
      <c r="J836" s="127">
        <f t="shared" si="5108"/>
        <v>0</v>
      </c>
      <c r="K836" s="127">
        <f t="shared" si="5108"/>
        <v>0</v>
      </c>
      <c r="L836" s="127">
        <f t="shared" si="5108"/>
        <v>0</v>
      </c>
      <c r="M836" s="127">
        <f t="shared" si="5108"/>
        <v>0</v>
      </c>
      <c r="N836" s="127">
        <f t="shared" si="5108"/>
        <v>0</v>
      </c>
      <c r="O836" s="127">
        <f t="shared" si="5108"/>
        <v>0</v>
      </c>
      <c r="P836" s="127">
        <f t="shared" si="5108"/>
        <v>0</v>
      </c>
      <c r="Q836" s="127">
        <f>ROUND($C836*Q835,2)</f>
        <v>0</v>
      </c>
      <c r="R836" s="127">
        <f t="shared" ref="R836:T836" si="5109">ROUND($C836*R835,2)</f>
        <v>0</v>
      </c>
      <c r="S836" s="127">
        <f t="shared" si="5109"/>
        <v>0</v>
      </c>
      <c r="T836" s="127">
        <f t="shared" si="5109"/>
        <v>0</v>
      </c>
      <c r="U836" s="127">
        <f>$C836-SUM(D836:T836)</f>
        <v>0</v>
      </c>
    </row>
    <row r="837" spans="1:21" x14ac:dyDescent="0.2">
      <c r="A837" s="224" t="s">
        <v>1166</v>
      </c>
      <c r="B837" s="222" t="str">
        <f>VLOOKUP($A837,'Orçamento Sintético'!$A:$H,4,0)</f>
        <v>QTU-1P - Quadro de distribuição de sobrepor, 600x550x136mm - Pragma PRA20324, fab. Schneider, fornecimento e instalação de todos os seus componentes, conforme projeto</v>
      </c>
      <c r="C837" s="126">
        <f>ROUND(C838/$U$1572,4)</f>
        <v>8.0000000000000004E-4</v>
      </c>
      <c r="D837" s="126"/>
      <c r="E837" s="126"/>
      <c r="F837" s="126"/>
      <c r="G837" s="126"/>
      <c r="H837" s="126"/>
      <c r="I837" s="126">
        <v>1</v>
      </c>
      <c r="J837" s="126"/>
      <c r="K837" s="126"/>
      <c r="L837" s="126"/>
      <c r="M837" s="126"/>
      <c r="N837" s="126"/>
      <c r="O837" s="126"/>
      <c r="P837" s="126"/>
      <c r="Q837" s="126"/>
      <c r="R837" s="126"/>
      <c r="S837" s="126"/>
      <c r="T837" s="126"/>
      <c r="U837" s="126">
        <f t="shared" si="5095"/>
        <v>0</v>
      </c>
    </row>
    <row r="838" spans="1:21" s="90" customFormat="1" x14ac:dyDescent="0.2">
      <c r="A838" s="224"/>
      <c r="B838" s="223"/>
      <c r="C838" s="127">
        <f>VLOOKUP($A837,'Orçamento Sintético'!$A:$H,8,0)</f>
        <v>9937.32</v>
      </c>
      <c r="D838" s="127">
        <f>ROUND($C838*D837,2)</f>
        <v>0</v>
      </c>
      <c r="E838" s="127">
        <f>ROUND($C838*E837,2)</f>
        <v>0</v>
      </c>
      <c r="F838" s="127">
        <f>ROUND($C838*F837,2)</f>
        <v>0</v>
      </c>
      <c r="G838" s="127">
        <f t="shared" ref="G838:P838" si="5110">ROUND($C838*G837,2)</f>
        <v>0</v>
      </c>
      <c r="H838" s="127">
        <f t="shared" si="5110"/>
        <v>0</v>
      </c>
      <c r="I838" s="127">
        <f t="shared" si="5110"/>
        <v>9937.32</v>
      </c>
      <c r="J838" s="127">
        <f t="shared" si="5110"/>
        <v>0</v>
      </c>
      <c r="K838" s="127">
        <f t="shared" si="5110"/>
        <v>0</v>
      </c>
      <c r="L838" s="127">
        <f t="shared" si="5110"/>
        <v>0</v>
      </c>
      <c r="M838" s="127">
        <f t="shared" si="5110"/>
        <v>0</v>
      </c>
      <c r="N838" s="127">
        <f t="shared" si="5110"/>
        <v>0</v>
      </c>
      <c r="O838" s="127">
        <f t="shared" si="5110"/>
        <v>0</v>
      </c>
      <c r="P838" s="127">
        <f t="shared" si="5110"/>
        <v>0</v>
      </c>
      <c r="Q838" s="127">
        <f>ROUND($C838*Q837,2)</f>
        <v>0</v>
      </c>
      <c r="R838" s="127">
        <f t="shared" ref="R838:T838" si="5111">ROUND($C838*R837,2)</f>
        <v>0</v>
      </c>
      <c r="S838" s="127">
        <f t="shared" si="5111"/>
        <v>0</v>
      </c>
      <c r="T838" s="127">
        <f t="shared" si="5111"/>
        <v>0</v>
      </c>
      <c r="U838" s="127">
        <f>$C838-SUM(D838:T838)</f>
        <v>0</v>
      </c>
    </row>
    <row r="839" spans="1:21" x14ac:dyDescent="0.2">
      <c r="A839" s="224" t="s">
        <v>1169</v>
      </c>
      <c r="B839" s="222" t="str">
        <f>VLOOKUP($A839,'Orçamento Sintético'!$A:$H,4,0)</f>
        <v>QTU-TE - Quadro de distribuição de sobrepor, 600x550x136mm - Pragma PRA20324, fab. Schneider, fornecimento e instalação de todos os seus componentes, conforme projeto</v>
      </c>
      <c r="C839" s="126">
        <f>ROUND(C840/$U$1572,4)</f>
        <v>8.0000000000000004E-4</v>
      </c>
      <c r="D839" s="126"/>
      <c r="E839" s="126"/>
      <c r="F839" s="126"/>
      <c r="G839" s="126"/>
      <c r="H839" s="126"/>
      <c r="I839" s="126">
        <v>1</v>
      </c>
      <c r="J839" s="126"/>
      <c r="K839" s="126"/>
      <c r="L839" s="126"/>
      <c r="M839" s="126"/>
      <c r="N839" s="126"/>
      <c r="O839" s="126"/>
      <c r="P839" s="126"/>
      <c r="Q839" s="126"/>
      <c r="R839" s="126"/>
      <c r="S839" s="126"/>
      <c r="T839" s="126"/>
      <c r="U839" s="126">
        <f t="shared" si="5095"/>
        <v>0</v>
      </c>
    </row>
    <row r="840" spans="1:21" s="90" customFormat="1" x14ac:dyDescent="0.2">
      <c r="A840" s="224"/>
      <c r="B840" s="223"/>
      <c r="C840" s="127">
        <f>VLOOKUP($A839,'Orçamento Sintético'!$A:$H,8,0)</f>
        <v>9953.6200000000008</v>
      </c>
      <c r="D840" s="127">
        <f>ROUND($C840*D839,2)</f>
        <v>0</v>
      </c>
      <c r="E840" s="127">
        <f>ROUND($C840*E839,2)</f>
        <v>0</v>
      </c>
      <c r="F840" s="127">
        <f>ROUND($C840*F839,2)</f>
        <v>0</v>
      </c>
      <c r="G840" s="127">
        <f t="shared" ref="G840:P840" si="5112">ROUND($C840*G839,2)</f>
        <v>0</v>
      </c>
      <c r="H840" s="127">
        <f t="shared" si="5112"/>
        <v>0</v>
      </c>
      <c r="I840" s="127">
        <f t="shared" si="5112"/>
        <v>9953.6200000000008</v>
      </c>
      <c r="J840" s="127">
        <f t="shared" si="5112"/>
        <v>0</v>
      </c>
      <c r="K840" s="127">
        <f t="shared" si="5112"/>
        <v>0</v>
      </c>
      <c r="L840" s="127">
        <f t="shared" si="5112"/>
        <v>0</v>
      </c>
      <c r="M840" s="127">
        <f t="shared" si="5112"/>
        <v>0</v>
      </c>
      <c r="N840" s="127">
        <f t="shared" si="5112"/>
        <v>0</v>
      </c>
      <c r="O840" s="127">
        <f t="shared" si="5112"/>
        <v>0</v>
      </c>
      <c r="P840" s="127">
        <f t="shared" si="5112"/>
        <v>0</v>
      </c>
      <c r="Q840" s="127">
        <f>ROUND($C840*Q839,2)</f>
        <v>0</v>
      </c>
      <c r="R840" s="127">
        <f t="shared" ref="R840:T840" si="5113">ROUND($C840*R839,2)</f>
        <v>0</v>
      </c>
      <c r="S840" s="127">
        <f t="shared" si="5113"/>
        <v>0</v>
      </c>
      <c r="T840" s="127">
        <f t="shared" si="5113"/>
        <v>0</v>
      </c>
      <c r="U840" s="127">
        <f>$C840-SUM(D840:T840)</f>
        <v>0</v>
      </c>
    </row>
    <row r="841" spans="1:21" x14ac:dyDescent="0.2">
      <c r="A841" s="224" t="s">
        <v>1172</v>
      </c>
      <c r="B841" s="222" t="str">
        <f>VLOOKUP($A841,'Orçamento Sintético'!$A:$H,4,0)</f>
        <v>QTU-SS - Quadro de distribuição de sobrepor, 600x550x136mm - Pragma PRA20324, fab. Schneider, fornecimento e instalação de todos os seus componentes, conforme projeto</v>
      </c>
      <c r="C841" s="126">
        <f>ROUND(C842/$U$1572,4)</f>
        <v>8.0000000000000004E-4</v>
      </c>
      <c r="D841" s="126"/>
      <c r="E841" s="126"/>
      <c r="F841" s="126"/>
      <c r="G841" s="126"/>
      <c r="H841" s="126"/>
      <c r="I841" s="126">
        <v>1</v>
      </c>
      <c r="J841" s="126"/>
      <c r="K841" s="126"/>
      <c r="L841" s="126"/>
      <c r="M841" s="126"/>
      <c r="N841" s="126"/>
      <c r="O841" s="126"/>
      <c r="P841" s="126"/>
      <c r="Q841" s="126"/>
      <c r="R841" s="126"/>
      <c r="S841" s="126"/>
      <c r="T841" s="126"/>
      <c r="U841" s="126">
        <f t="shared" si="5095"/>
        <v>0</v>
      </c>
    </row>
    <row r="842" spans="1:21" s="90" customFormat="1" x14ac:dyDescent="0.2">
      <c r="A842" s="224"/>
      <c r="B842" s="223"/>
      <c r="C842" s="127">
        <f>VLOOKUP($A841,'Orçamento Sintético'!$A:$H,8,0)</f>
        <v>9663.1200000000008</v>
      </c>
      <c r="D842" s="127">
        <f>ROUND($C842*D841,2)</f>
        <v>0</v>
      </c>
      <c r="E842" s="127">
        <f>ROUND($C842*E841,2)</f>
        <v>0</v>
      </c>
      <c r="F842" s="127">
        <f>ROUND($C842*F841,2)</f>
        <v>0</v>
      </c>
      <c r="G842" s="127">
        <f t="shared" ref="G842:P842" si="5114">ROUND($C842*G841,2)</f>
        <v>0</v>
      </c>
      <c r="H842" s="127">
        <f t="shared" si="5114"/>
        <v>0</v>
      </c>
      <c r="I842" s="127">
        <f t="shared" si="5114"/>
        <v>9663.1200000000008</v>
      </c>
      <c r="J842" s="127">
        <f t="shared" si="5114"/>
        <v>0</v>
      </c>
      <c r="K842" s="127">
        <f t="shared" si="5114"/>
        <v>0</v>
      </c>
      <c r="L842" s="127">
        <f t="shared" si="5114"/>
        <v>0</v>
      </c>
      <c r="M842" s="127">
        <f t="shared" si="5114"/>
        <v>0</v>
      </c>
      <c r="N842" s="127">
        <f t="shared" si="5114"/>
        <v>0</v>
      </c>
      <c r="O842" s="127">
        <f t="shared" si="5114"/>
        <v>0</v>
      </c>
      <c r="P842" s="127">
        <f t="shared" si="5114"/>
        <v>0</v>
      </c>
      <c r="Q842" s="127">
        <f>ROUND($C842*Q841,2)</f>
        <v>0</v>
      </c>
      <c r="R842" s="127">
        <f t="shared" ref="R842:T842" si="5115">ROUND($C842*R841,2)</f>
        <v>0</v>
      </c>
      <c r="S842" s="127">
        <f t="shared" si="5115"/>
        <v>0</v>
      </c>
      <c r="T842" s="127">
        <f t="shared" si="5115"/>
        <v>0</v>
      </c>
      <c r="U842" s="127">
        <f>$C842-SUM(D842:T842)</f>
        <v>0</v>
      </c>
    </row>
    <row r="843" spans="1:21" x14ac:dyDescent="0.2">
      <c r="A843" s="224" t="s">
        <v>1175</v>
      </c>
      <c r="B843" s="222" t="str">
        <f>VLOOKUP($A843,'Orçamento Sintético'!$A:$H,4,0)</f>
        <v>QTE-RAF (BOMBA DE RECALQUE DE ÀGUA FRIA) Quadro de comando CE 800x600x250 em aço, IP-54, com placa de montagem, porta e fecho simples - Cemar 901127 - fornecimento e instalação de todos os seus componentes, conforme projeto</v>
      </c>
      <c r="C843" s="126">
        <f>ROUND(C844/$U$1572,4)</f>
        <v>2.0000000000000001E-4</v>
      </c>
      <c r="D843" s="126"/>
      <c r="E843" s="126"/>
      <c r="F843" s="126"/>
      <c r="G843" s="126"/>
      <c r="H843" s="126"/>
      <c r="I843" s="126">
        <v>1</v>
      </c>
      <c r="J843" s="126"/>
      <c r="K843" s="126"/>
      <c r="L843" s="126"/>
      <c r="M843" s="126"/>
      <c r="N843" s="126"/>
      <c r="O843" s="126"/>
      <c r="P843" s="126"/>
      <c r="Q843" s="126"/>
      <c r="R843" s="126"/>
      <c r="S843" s="126"/>
      <c r="T843" s="126"/>
      <c r="U843" s="126">
        <f t="shared" si="5095"/>
        <v>0</v>
      </c>
    </row>
    <row r="844" spans="1:21" s="90" customFormat="1" x14ac:dyDescent="0.2">
      <c r="A844" s="224"/>
      <c r="B844" s="223"/>
      <c r="C844" s="127">
        <f>VLOOKUP($A843,'Orçamento Sintético'!$A:$H,8,0)</f>
        <v>2847.38</v>
      </c>
      <c r="D844" s="127">
        <f>ROUND($C844*D843,2)</f>
        <v>0</v>
      </c>
      <c r="E844" s="127">
        <f>ROUND($C844*E843,2)</f>
        <v>0</v>
      </c>
      <c r="F844" s="127">
        <f>ROUND($C844*F843,2)</f>
        <v>0</v>
      </c>
      <c r="G844" s="127">
        <f t="shared" ref="G844:P844" si="5116">ROUND($C844*G843,2)</f>
        <v>0</v>
      </c>
      <c r="H844" s="127">
        <f t="shared" si="5116"/>
        <v>0</v>
      </c>
      <c r="I844" s="127">
        <f t="shared" si="5116"/>
        <v>2847.38</v>
      </c>
      <c r="J844" s="127">
        <f t="shared" si="5116"/>
        <v>0</v>
      </c>
      <c r="K844" s="127">
        <f t="shared" si="5116"/>
        <v>0</v>
      </c>
      <c r="L844" s="127">
        <f t="shared" si="5116"/>
        <v>0</v>
      </c>
      <c r="M844" s="127">
        <f t="shared" si="5116"/>
        <v>0</v>
      </c>
      <c r="N844" s="127">
        <f t="shared" si="5116"/>
        <v>0</v>
      </c>
      <c r="O844" s="127">
        <f t="shared" si="5116"/>
        <v>0</v>
      </c>
      <c r="P844" s="127">
        <f t="shared" si="5116"/>
        <v>0</v>
      </c>
      <c r="Q844" s="127">
        <f>ROUND($C844*Q843,2)</f>
        <v>0</v>
      </c>
      <c r="R844" s="127">
        <f t="shared" ref="R844:T844" si="5117">ROUND($C844*R843,2)</f>
        <v>0</v>
      </c>
      <c r="S844" s="127">
        <f t="shared" si="5117"/>
        <v>0</v>
      </c>
      <c r="T844" s="127">
        <f t="shared" si="5117"/>
        <v>0</v>
      </c>
      <c r="U844" s="127">
        <f>$C844-SUM(D844:T844)</f>
        <v>0</v>
      </c>
    </row>
    <row r="845" spans="1:21" x14ac:dyDescent="0.2">
      <c r="A845" s="224" t="s">
        <v>1178</v>
      </c>
      <c r="B845" s="222" t="str">
        <f>VLOOKUP($A845,'Orçamento Sintético'!$A:$H,4,0)</f>
        <v>QTE-RES (BOMBA DE RECALQUE DE ÀGUAS SERVIDAS E ESGOTO) Quadro de comando CE 1000x600x250 em aço, IP-54, com placa de montagem, porta e fecho simples - Cemar 901129 - fornecimento e instalação de todos os seus componentes</v>
      </c>
      <c r="C845" s="126">
        <f>ROUND(C846/$U$1572,4)</f>
        <v>2.9999999999999997E-4</v>
      </c>
      <c r="D845" s="126"/>
      <c r="E845" s="126"/>
      <c r="F845" s="126"/>
      <c r="G845" s="126"/>
      <c r="H845" s="126"/>
      <c r="I845" s="126">
        <v>1</v>
      </c>
      <c r="J845" s="126"/>
      <c r="K845" s="126"/>
      <c r="L845" s="126"/>
      <c r="M845" s="126"/>
      <c r="N845" s="126"/>
      <c r="O845" s="126"/>
      <c r="P845" s="126"/>
      <c r="Q845" s="126"/>
      <c r="R845" s="126"/>
      <c r="S845" s="126"/>
      <c r="T845" s="126"/>
      <c r="U845" s="126">
        <f t="shared" si="5095"/>
        <v>0</v>
      </c>
    </row>
    <row r="846" spans="1:21" s="90" customFormat="1" x14ac:dyDescent="0.2">
      <c r="A846" s="224"/>
      <c r="B846" s="223"/>
      <c r="C846" s="127">
        <f>VLOOKUP($A845,'Orçamento Sintético'!$A:$H,8,0)</f>
        <v>4191.1000000000004</v>
      </c>
      <c r="D846" s="127">
        <f>ROUND($C846*D845,2)</f>
        <v>0</v>
      </c>
      <c r="E846" s="127">
        <f>ROUND($C846*E845,2)</f>
        <v>0</v>
      </c>
      <c r="F846" s="127">
        <f>ROUND($C846*F845,2)</f>
        <v>0</v>
      </c>
      <c r="G846" s="127">
        <f t="shared" ref="G846:P846" si="5118">ROUND($C846*G845,2)</f>
        <v>0</v>
      </c>
      <c r="H846" s="127">
        <f t="shared" si="5118"/>
        <v>0</v>
      </c>
      <c r="I846" s="127">
        <f t="shared" si="5118"/>
        <v>4191.1000000000004</v>
      </c>
      <c r="J846" s="127">
        <f t="shared" si="5118"/>
        <v>0</v>
      </c>
      <c r="K846" s="127">
        <f t="shared" si="5118"/>
        <v>0</v>
      </c>
      <c r="L846" s="127">
        <f t="shared" si="5118"/>
        <v>0</v>
      </c>
      <c r="M846" s="127">
        <f t="shared" si="5118"/>
        <v>0</v>
      </c>
      <c r="N846" s="127">
        <f t="shared" si="5118"/>
        <v>0</v>
      </c>
      <c r="O846" s="127">
        <f t="shared" si="5118"/>
        <v>0</v>
      </c>
      <c r="P846" s="127">
        <f t="shared" si="5118"/>
        <v>0</v>
      </c>
      <c r="Q846" s="127">
        <f>ROUND($C846*Q845,2)</f>
        <v>0</v>
      </c>
      <c r="R846" s="127">
        <f t="shared" ref="R846:T846" si="5119">ROUND($C846*R845,2)</f>
        <v>0</v>
      </c>
      <c r="S846" s="127">
        <f t="shared" si="5119"/>
        <v>0</v>
      </c>
      <c r="T846" s="127">
        <f t="shared" si="5119"/>
        <v>0</v>
      </c>
      <c r="U846" s="127">
        <f>$C846-SUM(D846:T846)</f>
        <v>0</v>
      </c>
    </row>
    <row r="847" spans="1:21" x14ac:dyDescent="0.2">
      <c r="A847" s="224" t="s">
        <v>1181</v>
      </c>
      <c r="B847" s="222" t="str">
        <f>VLOOKUP($A847,'Orçamento Sintético'!$A:$H,4,0)</f>
        <v>QTE - RAR (BOMBA ÁGUA DE REUSO) Quadro de comando CE 1000x600x250 em aço, IP-54, com placa de montagem, porta e fecho simples - Cemar 901129 - fornecimento e instalação de todos os seus componentes, conforme projeto</v>
      </c>
      <c r="C847" s="126">
        <f>ROUND(C848/$U$1572,4)</f>
        <v>4.0000000000000002E-4</v>
      </c>
      <c r="D847" s="126"/>
      <c r="E847" s="126"/>
      <c r="F847" s="126"/>
      <c r="G847" s="126"/>
      <c r="H847" s="126"/>
      <c r="I847" s="126">
        <v>1</v>
      </c>
      <c r="J847" s="126"/>
      <c r="K847" s="126"/>
      <c r="L847" s="126"/>
      <c r="M847" s="126"/>
      <c r="N847" s="126"/>
      <c r="O847" s="126"/>
      <c r="P847" s="126"/>
      <c r="Q847" s="126"/>
      <c r="R847" s="126"/>
      <c r="S847" s="126"/>
      <c r="T847" s="126"/>
      <c r="U847" s="126">
        <f t="shared" si="5095"/>
        <v>0</v>
      </c>
    </row>
    <row r="848" spans="1:21" s="90" customFormat="1" x14ac:dyDescent="0.2">
      <c r="A848" s="224"/>
      <c r="B848" s="223"/>
      <c r="C848" s="127">
        <f>VLOOKUP($A847,'Orçamento Sintético'!$A:$H,8,0)</f>
        <v>4718.32</v>
      </c>
      <c r="D848" s="127">
        <f>ROUND($C848*D847,2)</f>
        <v>0</v>
      </c>
      <c r="E848" s="127">
        <f>ROUND($C848*E847,2)</f>
        <v>0</v>
      </c>
      <c r="F848" s="127">
        <f>ROUND($C848*F847,2)</f>
        <v>0</v>
      </c>
      <c r="G848" s="127">
        <f t="shared" ref="G848:P848" si="5120">ROUND($C848*G847,2)</f>
        <v>0</v>
      </c>
      <c r="H848" s="127">
        <f t="shared" si="5120"/>
        <v>0</v>
      </c>
      <c r="I848" s="127">
        <f t="shared" si="5120"/>
        <v>4718.32</v>
      </c>
      <c r="J848" s="127">
        <f t="shared" si="5120"/>
        <v>0</v>
      </c>
      <c r="K848" s="127">
        <f t="shared" si="5120"/>
        <v>0</v>
      </c>
      <c r="L848" s="127">
        <f t="shared" si="5120"/>
        <v>0</v>
      </c>
      <c r="M848" s="127">
        <f t="shared" si="5120"/>
        <v>0</v>
      </c>
      <c r="N848" s="127">
        <f t="shared" si="5120"/>
        <v>0</v>
      </c>
      <c r="O848" s="127">
        <f t="shared" si="5120"/>
        <v>0</v>
      </c>
      <c r="P848" s="127">
        <f t="shared" si="5120"/>
        <v>0</v>
      </c>
      <c r="Q848" s="127">
        <f>ROUND($C848*Q847,2)</f>
        <v>0</v>
      </c>
      <c r="R848" s="127">
        <f t="shared" ref="R848:T848" si="5121">ROUND($C848*R847,2)</f>
        <v>0</v>
      </c>
      <c r="S848" s="127">
        <f t="shared" si="5121"/>
        <v>0</v>
      </c>
      <c r="T848" s="127">
        <f t="shared" si="5121"/>
        <v>0</v>
      </c>
      <c r="U848" s="127">
        <f>$C848-SUM(D848:T848)</f>
        <v>0</v>
      </c>
    </row>
    <row r="849" spans="1:21" x14ac:dyDescent="0.2">
      <c r="A849" s="224" t="s">
        <v>1184</v>
      </c>
      <c r="B849" s="222" t="str">
        <f>VLOOKUP($A849,'Orçamento Sintético'!$A:$H,4,0)</f>
        <v>QTE-RAP (BOMBA RECALQUE DO AMORTECIMENTO DE ÁGUAS PLUVIAIS) Quadro de comando CE 800x600x250 em aço, IP-54, com placa de montagem, porta e fecho simples - Cemar 901127 - fornecimento e instalação de todos os seus componentes, conforme projeto</v>
      </c>
      <c r="C849" s="126">
        <f>ROUND(C850/$U$1572,4)</f>
        <v>2.0000000000000001E-4</v>
      </c>
      <c r="D849" s="126"/>
      <c r="E849" s="126"/>
      <c r="F849" s="126"/>
      <c r="G849" s="126"/>
      <c r="H849" s="126"/>
      <c r="I849" s="126">
        <v>1</v>
      </c>
      <c r="J849" s="126"/>
      <c r="K849" s="126"/>
      <c r="L849" s="126"/>
      <c r="M849" s="126"/>
      <c r="N849" s="126"/>
      <c r="O849" s="126"/>
      <c r="P849" s="126"/>
      <c r="Q849" s="126"/>
      <c r="R849" s="126"/>
      <c r="S849" s="126"/>
      <c r="T849" s="126"/>
      <c r="U849" s="126">
        <f t="shared" si="5095"/>
        <v>0</v>
      </c>
    </row>
    <row r="850" spans="1:21" s="90" customFormat="1" x14ac:dyDescent="0.2">
      <c r="A850" s="224"/>
      <c r="B850" s="223"/>
      <c r="C850" s="127">
        <f>VLOOKUP($A849,'Orçamento Sintético'!$A:$H,8,0)</f>
        <v>2388.46</v>
      </c>
      <c r="D850" s="127">
        <f>ROUND($C850*D849,2)</f>
        <v>0</v>
      </c>
      <c r="E850" s="127">
        <f>ROUND($C850*E849,2)</f>
        <v>0</v>
      </c>
      <c r="F850" s="127">
        <f>ROUND($C850*F849,2)</f>
        <v>0</v>
      </c>
      <c r="G850" s="127">
        <f t="shared" ref="G850:P850" si="5122">ROUND($C850*G849,2)</f>
        <v>0</v>
      </c>
      <c r="H850" s="127">
        <f t="shared" si="5122"/>
        <v>0</v>
      </c>
      <c r="I850" s="127">
        <f t="shared" si="5122"/>
        <v>2388.46</v>
      </c>
      <c r="J850" s="127">
        <f t="shared" si="5122"/>
        <v>0</v>
      </c>
      <c r="K850" s="127">
        <f t="shared" si="5122"/>
        <v>0</v>
      </c>
      <c r="L850" s="127">
        <f t="shared" si="5122"/>
        <v>0</v>
      </c>
      <c r="M850" s="127">
        <f t="shared" si="5122"/>
        <v>0</v>
      </c>
      <c r="N850" s="127">
        <f t="shared" si="5122"/>
        <v>0</v>
      </c>
      <c r="O850" s="127">
        <f t="shared" si="5122"/>
        <v>0</v>
      </c>
      <c r="P850" s="127">
        <f t="shared" si="5122"/>
        <v>0</v>
      </c>
      <c r="Q850" s="127">
        <f>ROUND($C850*Q849,2)</f>
        <v>0</v>
      </c>
      <c r="R850" s="127">
        <f t="shared" ref="R850:T850" si="5123">ROUND($C850*R849,2)</f>
        <v>0</v>
      </c>
      <c r="S850" s="127">
        <f t="shared" si="5123"/>
        <v>0</v>
      </c>
      <c r="T850" s="127">
        <f t="shared" si="5123"/>
        <v>0</v>
      </c>
      <c r="U850" s="127">
        <f>$C850-SUM(D850:T850)</f>
        <v>0</v>
      </c>
    </row>
    <row r="851" spans="1:21" x14ac:dyDescent="0.2">
      <c r="A851" s="224" t="s">
        <v>1187</v>
      </c>
      <c r="B851" s="222" t="str">
        <f>VLOOKUP($A851,'Orçamento Sintético'!$A:$H,4,0)</f>
        <v>QTN-AC - Painel de distribuição em chapa metálica tamanho 1830x900x400mm, Schneider Eletric linha PRISMA G, padrão TTA conforme ABNT NBR IEC 60439-1, fornecimento e instalação de todos os seus componentes, conforme projeto</v>
      </c>
      <c r="C851" s="126">
        <f>ROUND(C852/$U$1572,4)</f>
        <v>2.8E-3</v>
      </c>
      <c r="D851" s="126"/>
      <c r="E851" s="126"/>
      <c r="F851" s="126"/>
      <c r="G851" s="126"/>
      <c r="H851" s="126"/>
      <c r="I851" s="126">
        <v>1</v>
      </c>
      <c r="J851" s="126"/>
      <c r="K851" s="126"/>
      <c r="L851" s="126"/>
      <c r="M851" s="126"/>
      <c r="N851" s="126"/>
      <c r="O851" s="126"/>
      <c r="P851" s="126"/>
      <c r="Q851" s="126"/>
      <c r="R851" s="126"/>
      <c r="S851" s="126"/>
      <c r="T851" s="126"/>
      <c r="U851" s="126">
        <f t="shared" si="5095"/>
        <v>0</v>
      </c>
    </row>
    <row r="852" spans="1:21" s="90" customFormat="1" x14ac:dyDescent="0.2">
      <c r="A852" s="224"/>
      <c r="B852" s="223"/>
      <c r="C852" s="127">
        <f>VLOOKUP($A851,'Orçamento Sintético'!$A:$H,8,0)</f>
        <v>34507.599999999999</v>
      </c>
      <c r="D852" s="127">
        <f>ROUND($C852*D851,2)</f>
        <v>0</v>
      </c>
      <c r="E852" s="127">
        <f>ROUND($C852*E851,2)</f>
        <v>0</v>
      </c>
      <c r="F852" s="127">
        <f>ROUND($C852*F851,2)</f>
        <v>0</v>
      </c>
      <c r="G852" s="127">
        <f t="shared" ref="G852:P852" si="5124">ROUND($C852*G851,2)</f>
        <v>0</v>
      </c>
      <c r="H852" s="127">
        <f t="shared" si="5124"/>
        <v>0</v>
      </c>
      <c r="I852" s="127">
        <f t="shared" si="5124"/>
        <v>34507.599999999999</v>
      </c>
      <c r="J852" s="127">
        <f t="shared" si="5124"/>
        <v>0</v>
      </c>
      <c r="K852" s="127">
        <f t="shared" si="5124"/>
        <v>0</v>
      </c>
      <c r="L852" s="127">
        <f t="shared" si="5124"/>
        <v>0</v>
      </c>
      <c r="M852" s="127">
        <f t="shared" si="5124"/>
        <v>0</v>
      </c>
      <c r="N852" s="127">
        <f t="shared" si="5124"/>
        <v>0</v>
      </c>
      <c r="O852" s="127">
        <f t="shared" si="5124"/>
        <v>0</v>
      </c>
      <c r="P852" s="127">
        <f t="shared" si="5124"/>
        <v>0</v>
      </c>
      <c r="Q852" s="127">
        <f>ROUND($C852*Q851,2)</f>
        <v>0</v>
      </c>
      <c r="R852" s="127">
        <f t="shared" ref="R852:T852" si="5125">ROUND($C852*R851,2)</f>
        <v>0</v>
      </c>
      <c r="S852" s="127">
        <f t="shared" si="5125"/>
        <v>0</v>
      </c>
      <c r="T852" s="127">
        <f t="shared" si="5125"/>
        <v>0</v>
      </c>
      <c r="U852" s="127">
        <f>$C852-SUM(D852:T852)</f>
        <v>0</v>
      </c>
    </row>
    <row r="853" spans="1:21" x14ac:dyDescent="0.2">
      <c r="A853" s="224" t="s">
        <v>1190</v>
      </c>
      <c r="B853" s="222" t="str">
        <f>VLOOKUP($A853,'Orçamento Sintético'!$A:$H,4,0)</f>
        <v>QF-INC - Quadro das bomba de incêdio e hidrantes - PJBZ - painel Standard 600x600x250mm em aço, IP-54 - fornecimento e instalação de todos os seus componentes, conforme projeto</v>
      </c>
      <c r="C853" s="126">
        <f>ROUND(C854/$U$1572,4)</f>
        <v>5.0000000000000001E-4</v>
      </c>
      <c r="D853" s="126"/>
      <c r="E853" s="126"/>
      <c r="F853" s="126"/>
      <c r="G853" s="126"/>
      <c r="H853" s="126"/>
      <c r="I853" s="126">
        <v>1</v>
      </c>
      <c r="J853" s="126"/>
      <c r="K853" s="126"/>
      <c r="L853" s="126"/>
      <c r="M853" s="126"/>
      <c r="N853" s="126"/>
      <c r="O853" s="126"/>
      <c r="P853" s="126"/>
      <c r="Q853" s="126"/>
      <c r="R853" s="126"/>
      <c r="S853" s="126"/>
      <c r="T853" s="126"/>
      <c r="U853" s="126">
        <f t="shared" si="5095"/>
        <v>0</v>
      </c>
    </row>
    <row r="854" spans="1:21" s="90" customFormat="1" x14ac:dyDescent="0.2">
      <c r="A854" s="224"/>
      <c r="B854" s="223"/>
      <c r="C854" s="127">
        <f>VLOOKUP($A853,'Orçamento Sintético'!$A:$H,8,0)</f>
        <v>6361.36</v>
      </c>
      <c r="D854" s="127">
        <f>ROUND($C854*D853,2)</f>
        <v>0</v>
      </c>
      <c r="E854" s="127">
        <f>ROUND($C854*E853,2)</f>
        <v>0</v>
      </c>
      <c r="F854" s="127">
        <f>ROUND($C854*F853,2)</f>
        <v>0</v>
      </c>
      <c r="G854" s="127">
        <f t="shared" ref="G854:P854" si="5126">ROUND($C854*G853,2)</f>
        <v>0</v>
      </c>
      <c r="H854" s="127">
        <f t="shared" si="5126"/>
        <v>0</v>
      </c>
      <c r="I854" s="127">
        <f t="shared" si="5126"/>
        <v>6361.36</v>
      </c>
      <c r="J854" s="127">
        <f t="shared" si="5126"/>
        <v>0</v>
      </c>
      <c r="K854" s="127">
        <f t="shared" si="5126"/>
        <v>0</v>
      </c>
      <c r="L854" s="127">
        <f t="shared" si="5126"/>
        <v>0</v>
      </c>
      <c r="M854" s="127">
        <f t="shared" si="5126"/>
        <v>0</v>
      </c>
      <c r="N854" s="127">
        <f t="shared" si="5126"/>
        <v>0</v>
      </c>
      <c r="O854" s="127">
        <f t="shared" si="5126"/>
        <v>0</v>
      </c>
      <c r="P854" s="127">
        <f t="shared" si="5126"/>
        <v>0</v>
      </c>
      <c r="Q854" s="127">
        <f>ROUND($C854*Q853,2)</f>
        <v>0</v>
      </c>
      <c r="R854" s="127">
        <f t="shared" ref="R854:T854" si="5127">ROUND($C854*R853,2)</f>
        <v>0</v>
      </c>
      <c r="S854" s="127">
        <f t="shared" si="5127"/>
        <v>0</v>
      </c>
      <c r="T854" s="127">
        <f t="shared" si="5127"/>
        <v>0</v>
      </c>
      <c r="U854" s="127">
        <f>$C854-SUM(D854:T854)</f>
        <v>0</v>
      </c>
    </row>
    <row r="855" spans="1:21" x14ac:dyDescent="0.2">
      <c r="A855" s="224" t="s">
        <v>1193</v>
      </c>
      <c r="B855" s="222" t="str">
        <f>VLOOKUP($A855,'Orçamento Sintético'!$A:$H,4,0)</f>
        <v>QTE-VAE - Quadro de distribuição de sobrepor, 450x336x123mm - Pragma PRA20213, fab. Schneider, fornecimento e instalação de todos os seus componentes, conforme projeto</v>
      </c>
      <c r="C855" s="126">
        <f>ROUND(C856/$U$1572,4)</f>
        <v>6.9999999999999999E-4</v>
      </c>
      <c r="D855" s="126"/>
      <c r="E855" s="126"/>
      <c r="F855" s="126"/>
      <c r="G855" s="126"/>
      <c r="H855" s="126"/>
      <c r="I855" s="126">
        <v>1</v>
      </c>
      <c r="J855" s="126"/>
      <c r="K855" s="126"/>
      <c r="L855" s="126"/>
      <c r="M855" s="126"/>
      <c r="N855" s="126"/>
      <c r="O855" s="126"/>
      <c r="P855" s="126"/>
      <c r="Q855" s="126"/>
      <c r="R855" s="126"/>
      <c r="S855" s="126"/>
      <c r="T855" s="126"/>
      <c r="U855" s="126">
        <f t="shared" si="5095"/>
        <v>0</v>
      </c>
    </row>
    <row r="856" spans="1:21" s="90" customFormat="1" x14ac:dyDescent="0.2">
      <c r="A856" s="224"/>
      <c r="B856" s="223"/>
      <c r="C856" s="127">
        <f>VLOOKUP($A855,'Orçamento Sintético'!$A:$H,8,0)</f>
        <v>8211.34</v>
      </c>
      <c r="D856" s="127">
        <f>ROUND($C856*D855,2)</f>
        <v>0</v>
      </c>
      <c r="E856" s="127">
        <f>ROUND($C856*E855,2)</f>
        <v>0</v>
      </c>
      <c r="F856" s="127">
        <f>ROUND($C856*F855,2)</f>
        <v>0</v>
      </c>
      <c r="G856" s="127">
        <f t="shared" ref="G856:P856" si="5128">ROUND($C856*G855,2)</f>
        <v>0</v>
      </c>
      <c r="H856" s="127">
        <f t="shared" si="5128"/>
        <v>0</v>
      </c>
      <c r="I856" s="127">
        <f t="shared" si="5128"/>
        <v>8211.34</v>
      </c>
      <c r="J856" s="127">
        <f t="shared" si="5128"/>
        <v>0</v>
      </c>
      <c r="K856" s="127">
        <f t="shared" si="5128"/>
        <v>0</v>
      </c>
      <c r="L856" s="127">
        <f t="shared" si="5128"/>
        <v>0</v>
      </c>
      <c r="M856" s="127">
        <f t="shared" si="5128"/>
        <v>0</v>
      </c>
      <c r="N856" s="127">
        <f t="shared" si="5128"/>
        <v>0</v>
      </c>
      <c r="O856" s="127">
        <f t="shared" si="5128"/>
        <v>0</v>
      </c>
      <c r="P856" s="127">
        <f t="shared" si="5128"/>
        <v>0</v>
      </c>
      <c r="Q856" s="127">
        <f>ROUND($C856*Q855,2)</f>
        <v>0</v>
      </c>
      <c r="R856" s="127">
        <f t="shared" ref="R856:T856" si="5129">ROUND($C856*R855,2)</f>
        <v>0</v>
      </c>
      <c r="S856" s="127">
        <f t="shared" si="5129"/>
        <v>0</v>
      </c>
      <c r="T856" s="127">
        <f t="shared" si="5129"/>
        <v>0</v>
      </c>
      <c r="U856" s="127">
        <f>$C856-SUM(D856:T856)</f>
        <v>0</v>
      </c>
    </row>
    <row r="857" spans="1:21" x14ac:dyDescent="0.2">
      <c r="A857" s="224" t="s">
        <v>1196</v>
      </c>
      <c r="B857" s="222" t="str">
        <f>VLOOKUP($A857,'Orçamento Sintético'!$A:$H,4,0)</f>
        <v>Inversor de frequência HVAC ATV212 - 2.2 kW - 380-480 VAC trifásico Altivar ATV212HU22N4 Schneider Electric – Fornecimento e instalação</v>
      </c>
      <c r="C857" s="126">
        <f>ROUND(C858/$U$1572,4)</f>
        <v>4.0000000000000002E-4</v>
      </c>
      <c r="D857" s="126"/>
      <c r="E857" s="126"/>
      <c r="F857" s="126"/>
      <c r="G857" s="126"/>
      <c r="H857" s="126"/>
      <c r="I857" s="126">
        <v>1</v>
      </c>
      <c r="J857" s="126"/>
      <c r="K857" s="126"/>
      <c r="L857" s="126"/>
      <c r="M857" s="126"/>
      <c r="N857" s="126"/>
      <c r="O857" s="126"/>
      <c r="P857" s="126"/>
      <c r="Q857" s="126"/>
      <c r="R857" s="126"/>
      <c r="S857" s="126"/>
      <c r="T857" s="126"/>
      <c r="U857" s="126">
        <f t="shared" si="5095"/>
        <v>0</v>
      </c>
    </row>
    <row r="858" spans="1:21" s="90" customFormat="1" x14ac:dyDescent="0.2">
      <c r="A858" s="224"/>
      <c r="B858" s="223"/>
      <c r="C858" s="127">
        <f>VLOOKUP($A857,'Orçamento Sintético'!$A:$H,8,0)</f>
        <v>4996.58</v>
      </c>
      <c r="D858" s="127">
        <f>ROUND($C858*D857,2)</f>
        <v>0</v>
      </c>
      <c r="E858" s="127">
        <f>ROUND($C858*E857,2)</f>
        <v>0</v>
      </c>
      <c r="F858" s="127">
        <f>ROUND($C858*F857,2)</f>
        <v>0</v>
      </c>
      <c r="G858" s="127">
        <f t="shared" ref="G858:P858" si="5130">ROUND($C858*G857,2)</f>
        <v>0</v>
      </c>
      <c r="H858" s="127">
        <f t="shared" si="5130"/>
        <v>0</v>
      </c>
      <c r="I858" s="127">
        <f t="shared" si="5130"/>
        <v>4996.58</v>
      </c>
      <c r="J858" s="127">
        <f t="shared" si="5130"/>
        <v>0</v>
      </c>
      <c r="K858" s="127">
        <f t="shared" si="5130"/>
        <v>0</v>
      </c>
      <c r="L858" s="127">
        <f t="shared" si="5130"/>
        <v>0</v>
      </c>
      <c r="M858" s="127">
        <f t="shared" si="5130"/>
        <v>0</v>
      </c>
      <c r="N858" s="127">
        <f t="shared" si="5130"/>
        <v>0</v>
      </c>
      <c r="O858" s="127">
        <f t="shared" si="5130"/>
        <v>0</v>
      </c>
      <c r="P858" s="127">
        <f t="shared" si="5130"/>
        <v>0</v>
      </c>
      <c r="Q858" s="127">
        <f>ROUND($C858*Q857,2)</f>
        <v>0</v>
      </c>
      <c r="R858" s="127">
        <f t="shared" ref="R858:T858" si="5131">ROUND($C858*R857,2)</f>
        <v>0</v>
      </c>
      <c r="S858" s="127">
        <f t="shared" si="5131"/>
        <v>0</v>
      </c>
      <c r="T858" s="127">
        <f t="shared" si="5131"/>
        <v>0</v>
      </c>
      <c r="U858" s="127">
        <f>$C858-SUM(D858:T858)</f>
        <v>0</v>
      </c>
    </row>
    <row r="859" spans="1:21" x14ac:dyDescent="0.2">
      <c r="A859" s="225" t="s">
        <v>1199</v>
      </c>
      <c r="B859" s="226" t="str">
        <f>VLOOKUP($A859,'Orçamento Sintético'!$A:$H,4,0)</f>
        <v>Subestação</v>
      </c>
      <c r="C859" s="130">
        <f>ROUND(C860/$U$1572,4)</f>
        <v>9.9000000000000008E-3</v>
      </c>
      <c r="D859" s="131">
        <f t="shared" ref="D859:U859" si="5132">ROUND(D860/$C860,4)</f>
        <v>0</v>
      </c>
      <c r="E859" s="131">
        <f t="shared" si="5132"/>
        <v>0</v>
      </c>
      <c r="F859" s="131">
        <f t="shared" si="5132"/>
        <v>0.13589999999999999</v>
      </c>
      <c r="G859" s="131">
        <f t="shared" si="5132"/>
        <v>0.1759</v>
      </c>
      <c r="H859" s="131">
        <f t="shared" si="5132"/>
        <v>0.1986</v>
      </c>
      <c r="I859" s="131">
        <f t="shared" si="5132"/>
        <v>0.48959999999999998</v>
      </c>
      <c r="J859" s="131">
        <f t="shared" si="5132"/>
        <v>0</v>
      </c>
      <c r="K859" s="131">
        <f t="shared" si="5132"/>
        <v>0</v>
      </c>
      <c r="L859" s="131">
        <f t="shared" si="5132"/>
        <v>0</v>
      </c>
      <c r="M859" s="131">
        <f t="shared" si="5132"/>
        <v>0</v>
      </c>
      <c r="N859" s="131">
        <f t="shared" si="5132"/>
        <v>0</v>
      </c>
      <c r="O859" s="131">
        <f t="shared" si="5132"/>
        <v>0</v>
      </c>
      <c r="P859" s="131">
        <f t="shared" si="5132"/>
        <v>0</v>
      </c>
      <c r="Q859" s="131">
        <f t="shared" si="5132"/>
        <v>0</v>
      </c>
      <c r="R859" s="131">
        <f t="shared" si="5132"/>
        <v>0</v>
      </c>
      <c r="S859" s="131">
        <f t="shared" si="5132"/>
        <v>0</v>
      </c>
      <c r="T859" s="131">
        <f t="shared" si="5132"/>
        <v>0</v>
      </c>
      <c r="U859" s="131">
        <f t="shared" si="5132"/>
        <v>0</v>
      </c>
    </row>
    <row r="860" spans="1:21" s="90" customFormat="1" x14ac:dyDescent="0.2">
      <c r="A860" s="225"/>
      <c r="B860" s="226"/>
      <c r="C860" s="132">
        <f>VLOOKUP($A859,'Orçamento Sintético'!$A:$H,8,0)</f>
        <v>123746.66999999997</v>
      </c>
      <c r="D860" s="133">
        <f>D862+D864+D866+D868+D870+D872+D874+D876+D878+D880+D882+D884+D886+D888+D890+D892+D894+D896+D898+D900+D902+D904+D906+D908+D910+D912+D914+D916+D918+D920+D922</f>
        <v>0</v>
      </c>
      <c r="E860" s="133">
        <f t="shared" ref="E860:U860" si="5133">E862+E864+E866+E868+E870+E872+E874+E876+E878+E880+E882+E884+E886+E888+E890+E892+E894+E896+E898+E900+E902+E904+E906+E908+E910+E912+E914+E916+E918+E920+E922</f>
        <v>0</v>
      </c>
      <c r="F860" s="133">
        <f t="shared" si="5133"/>
        <v>16816.849999999999</v>
      </c>
      <c r="G860" s="133">
        <f t="shared" si="5133"/>
        <v>21768.450000000004</v>
      </c>
      <c r="H860" s="133">
        <f t="shared" si="5133"/>
        <v>24576.960000000003</v>
      </c>
      <c r="I860" s="133">
        <f t="shared" si="5133"/>
        <v>60584.410000000011</v>
      </c>
      <c r="J860" s="133">
        <f t="shared" si="5133"/>
        <v>0</v>
      </c>
      <c r="K860" s="133">
        <f t="shared" si="5133"/>
        <v>0</v>
      </c>
      <c r="L860" s="133">
        <f t="shared" si="5133"/>
        <v>0</v>
      </c>
      <c r="M860" s="133">
        <f t="shared" si="5133"/>
        <v>0</v>
      </c>
      <c r="N860" s="133">
        <f t="shared" si="5133"/>
        <v>0</v>
      </c>
      <c r="O860" s="133">
        <f t="shared" si="5133"/>
        <v>0</v>
      </c>
      <c r="P860" s="133">
        <f t="shared" si="5133"/>
        <v>0</v>
      </c>
      <c r="Q860" s="133">
        <f t="shared" si="5133"/>
        <v>0</v>
      </c>
      <c r="R860" s="133">
        <f t="shared" si="5133"/>
        <v>0</v>
      </c>
      <c r="S860" s="133">
        <f t="shared" si="5133"/>
        <v>0</v>
      </c>
      <c r="T860" s="133">
        <f t="shared" si="5133"/>
        <v>0</v>
      </c>
      <c r="U860" s="133">
        <f t="shared" si="5133"/>
        <v>0</v>
      </c>
    </row>
    <row r="861" spans="1:21" x14ac:dyDescent="0.2">
      <c r="A861" s="224" t="s">
        <v>1201</v>
      </c>
      <c r="B861" s="222" t="str">
        <f>VLOOKUP($A861,'Orçamento Sintético'!$A:$H,4,0)</f>
        <v>CORDOALHA DE COBRE NU 50 MM², ENTERRADA, SEM ISOLADOR - FORNECIMENTO E INSTALAÇÃO. AF_12/2017</v>
      </c>
      <c r="C861" s="126">
        <f>ROUND(C862/$U$1572,4)</f>
        <v>2.0000000000000001E-4</v>
      </c>
      <c r="D861" s="126"/>
      <c r="E861" s="126"/>
      <c r="F861" s="126">
        <v>1</v>
      </c>
      <c r="G861" s="126"/>
      <c r="H861" s="126"/>
      <c r="I861" s="126"/>
      <c r="J861" s="126"/>
      <c r="K861" s="126"/>
      <c r="L861" s="126"/>
      <c r="M861" s="126"/>
      <c r="N861" s="126"/>
      <c r="O861" s="126"/>
      <c r="P861" s="126"/>
      <c r="Q861" s="126"/>
      <c r="R861" s="126"/>
      <c r="S861" s="126"/>
      <c r="T861" s="126"/>
      <c r="U861" s="126">
        <f t="shared" ref="U861:U921" si="5134">ROUND(U862/$C862,4)</f>
        <v>0</v>
      </c>
    </row>
    <row r="862" spans="1:21" s="90" customFormat="1" x14ac:dyDescent="0.2">
      <c r="A862" s="224"/>
      <c r="B862" s="223"/>
      <c r="C862" s="127">
        <f>VLOOKUP($A861,'Orçamento Sintético'!$A:$H,8,0)</f>
        <v>2068.29</v>
      </c>
      <c r="D862" s="127">
        <f>ROUND($C862*D861,2)</f>
        <v>0</v>
      </c>
      <c r="E862" s="127">
        <f>ROUND($C862*E861,2)</f>
        <v>0</v>
      </c>
      <c r="F862" s="127">
        <f>ROUND($C862*F861,2)</f>
        <v>2068.29</v>
      </c>
      <c r="G862" s="127">
        <f t="shared" ref="G862:P862" si="5135">ROUND($C862*G861,2)</f>
        <v>0</v>
      </c>
      <c r="H862" s="127">
        <f t="shared" si="5135"/>
        <v>0</v>
      </c>
      <c r="I862" s="127">
        <f t="shared" si="5135"/>
        <v>0</v>
      </c>
      <c r="J862" s="127">
        <f t="shared" si="5135"/>
        <v>0</v>
      </c>
      <c r="K862" s="127">
        <f t="shared" si="5135"/>
        <v>0</v>
      </c>
      <c r="L862" s="127">
        <f t="shared" si="5135"/>
        <v>0</v>
      </c>
      <c r="M862" s="127">
        <f t="shared" si="5135"/>
        <v>0</v>
      </c>
      <c r="N862" s="127">
        <f t="shared" si="5135"/>
        <v>0</v>
      </c>
      <c r="O862" s="127">
        <f t="shared" si="5135"/>
        <v>0</v>
      </c>
      <c r="P862" s="127">
        <f t="shared" si="5135"/>
        <v>0</v>
      </c>
      <c r="Q862" s="127">
        <f>ROUND($C862*Q861,2)</f>
        <v>0</v>
      </c>
      <c r="R862" s="127">
        <f t="shared" ref="R862:T862" si="5136">ROUND($C862*R861,2)</f>
        <v>0</v>
      </c>
      <c r="S862" s="127">
        <f t="shared" si="5136"/>
        <v>0</v>
      </c>
      <c r="T862" s="127">
        <f t="shared" si="5136"/>
        <v>0</v>
      </c>
      <c r="U862" s="127">
        <f>$C862-SUM(D862:T862)</f>
        <v>0</v>
      </c>
    </row>
    <row r="863" spans="1:21" x14ac:dyDescent="0.2">
      <c r="A863" s="224" t="s">
        <v>1204</v>
      </c>
      <c r="B863" s="222" t="str">
        <f>VLOOKUP($A863,'Orçamento Sintético'!$A:$H,4,0)</f>
        <v>Copia da SINAPI (92984) - Cabo de cobre, isolamento 15kV, 25mm² EPR, formado por fios de cobre nu têmpera mole, encordoamento classe 2, blindagem do condutor formada por composto termofixo semicondutor, isolação em composto termofixo de borracha EPR, cobertura formada por composto termoplástico PVC sem chumbo, ref. Prysmian</v>
      </c>
      <c r="C863" s="126">
        <f>ROUND(C864/$U$1572,4)</f>
        <v>2.0000000000000001E-4</v>
      </c>
      <c r="D863" s="126"/>
      <c r="E863" s="126"/>
      <c r="F863" s="126"/>
      <c r="G863" s="126">
        <v>1</v>
      </c>
      <c r="H863" s="126"/>
      <c r="I863" s="126"/>
      <c r="J863" s="126"/>
      <c r="K863" s="126"/>
      <c r="L863" s="126"/>
      <c r="M863" s="126"/>
      <c r="N863" s="126"/>
      <c r="O863" s="126"/>
      <c r="P863" s="126"/>
      <c r="Q863" s="126"/>
      <c r="R863" s="126"/>
      <c r="S863" s="126"/>
      <c r="T863" s="126"/>
      <c r="U863" s="126">
        <f t="shared" si="5134"/>
        <v>0</v>
      </c>
    </row>
    <row r="864" spans="1:21" s="90" customFormat="1" x14ac:dyDescent="0.2">
      <c r="A864" s="224"/>
      <c r="B864" s="223"/>
      <c r="C864" s="127">
        <f>VLOOKUP($A863,'Orçamento Sintético'!$A:$H,8,0)</f>
        <v>3017.07</v>
      </c>
      <c r="D864" s="127">
        <f>ROUND($C864*D863,2)</f>
        <v>0</v>
      </c>
      <c r="E864" s="127">
        <f>ROUND($C864*E863,2)</f>
        <v>0</v>
      </c>
      <c r="F864" s="127">
        <f>ROUND($C864*F863,2)</f>
        <v>0</v>
      </c>
      <c r="G864" s="127">
        <f t="shared" ref="G864:P864" si="5137">ROUND($C864*G863,2)</f>
        <v>3017.07</v>
      </c>
      <c r="H864" s="127">
        <f t="shared" si="5137"/>
        <v>0</v>
      </c>
      <c r="I864" s="127">
        <f t="shared" si="5137"/>
        <v>0</v>
      </c>
      <c r="J864" s="127">
        <f t="shared" si="5137"/>
        <v>0</v>
      </c>
      <c r="K864" s="127">
        <f t="shared" si="5137"/>
        <v>0</v>
      </c>
      <c r="L864" s="127">
        <f t="shared" si="5137"/>
        <v>0</v>
      </c>
      <c r="M864" s="127">
        <f t="shared" si="5137"/>
        <v>0</v>
      </c>
      <c r="N864" s="127">
        <f t="shared" si="5137"/>
        <v>0</v>
      </c>
      <c r="O864" s="127">
        <f t="shared" si="5137"/>
        <v>0</v>
      </c>
      <c r="P864" s="127">
        <f t="shared" si="5137"/>
        <v>0</v>
      </c>
      <c r="Q864" s="127">
        <f>ROUND($C864*Q863,2)</f>
        <v>0</v>
      </c>
      <c r="R864" s="127">
        <f t="shared" ref="R864:T864" si="5138">ROUND($C864*R863,2)</f>
        <v>0</v>
      </c>
      <c r="S864" s="127">
        <f t="shared" si="5138"/>
        <v>0</v>
      </c>
      <c r="T864" s="127">
        <f t="shared" si="5138"/>
        <v>0</v>
      </c>
      <c r="U864" s="127">
        <f>$C864-SUM(D864:T864)</f>
        <v>0</v>
      </c>
    </row>
    <row r="865" spans="1:21" x14ac:dyDescent="0.2">
      <c r="A865" s="224" t="s">
        <v>1207</v>
      </c>
      <c r="B865" s="222" t="str">
        <f>VLOOKUP($A865,'Orçamento Sintético'!$A:$H,4,0)</f>
        <v>CABO DE COBRE FLEXÍVEL ISOLADO, 150 MM², ANTI-CHAMA 0,6/1,0 KV, PARA DISTRIBUIÇÃO - FORNECIMENTO E INSTALAÇÃO. AF_12/2015</v>
      </c>
      <c r="C865" s="126">
        <f>ROUND(C866/$U$1572,4)</f>
        <v>4.0000000000000002E-4</v>
      </c>
      <c r="D865" s="126"/>
      <c r="E865" s="126"/>
      <c r="F865" s="126"/>
      <c r="G865" s="126">
        <v>1</v>
      </c>
      <c r="H865" s="126"/>
      <c r="I865" s="126"/>
      <c r="J865" s="126"/>
      <c r="K865" s="126"/>
      <c r="L865" s="126"/>
      <c r="M865" s="126"/>
      <c r="N865" s="126"/>
      <c r="O865" s="126"/>
      <c r="P865" s="126"/>
      <c r="Q865" s="126"/>
      <c r="R865" s="126"/>
      <c r="S865" s="126"/>
      <c r="T865" s="126"/>
      <c r="U865" s="126">
        <f t="shared" si="5134"/>
        <v>0</v>
      </c>
    </row>
    <row r="866" spans="1:21" s="90" customFormat="1" x14ac:dyDescent="0.2">
      <c r="A866" s="224"/>
      <c r="B866" s="223"/>
      <c r="C866" s="127">
        <f>VLOOKUP($A865,'Orçamento Sintético'!$A:$H,8,0)</f>
        <v>4554.21</v>
      </c>
      <c r="D866" s="127">
        <f>ROUND($C866*D865,2)</f>
        <v>0</v>
      </c>
      <c r="E866" s="127">
        <f>ROUND($C866*E865,2)</f>
        <v>0</v>
      </c>
      <c r="F866" s="127">
        <f>ROUND($C866*F865,2)</f>
        <v>0</v>
      </c>
      <c r="G866" s="127">
        <f t="shared" ref="G866:P866" si="5139">ROUND($C866*G865,2)</f>
        <v>4554.21</v>
      </c>
      <c r="H866" s="127">
        <f t="shared" si="5139"/>
        <v>0</v>
      </c>
      <c r="I866" s="127">
        <f t="shared" si="5139"/>
        <v>0</v>
      </c>
      <c r="J866" s="127">
        <f t="shared" si="5139"/>
        <v>0</v>
      </c>
      <c r="K866" s="127">
        <f t="shared" si="5139"/>
        <v>0</v>
      </c>
      <c r="L866" s="127">
        <f t="shared" si="5139"/>
        <v>0</v>
      </c>
      <c r="M866" s="127">
        <f t="shared" si="5139"/>
        <v>0</v>
      </c>
      <c r="N866" s="127">
        <f t="shared" si="5139"/>
        <v>0</v>
      </c>
      <c r="O866" s="127">
        <f t="shared" si="5139"/>
        <v>0</v>
      </c>
      <c r="P866" s="127">
        <f t="shared" si="5139"/>
        <v>0</v>
      </c>
      <c r="Q866" s="127">
        <f>ROUND($C866*Q865,2)</f>
        <v>0</v>
      </c>
      <c r="R866" s="127">
        <f t="shared" ref="R866:T866" si="5140">ROUND($C866*R865,2)</f>
        <v>0</v>
      </c>
      <c r="S866" s="127">
        <f t="shared" si="5140"/>
        <v>0</v>
      </c>
      <c r="T866" s="127">
        <f t="shared" si="5140"/>
        <v>0</v>
      </c>
      <c r="U866" s="127">
        <f>$C866-SUM(D866:T866)</f>
        <v>0</v>
      </c>
    </row>
    <row r="867" spans="1:21" x14ac:dyDescent="0.2">
      <c r="A867" s="224" t="s">
        <v>1210</v>
      </c>
      <c r="B867" s="222" t="str">
        <f>VLOOKUP($A867,'Orçamento Sintético'!$A:$H,4,0)</f>
        <v>Copia da SBC (061071) - Eletroduto de aço carbono com costura galvanizado a fogo, inclusive conexões, ø 100mm (4")</v>
      </c>
      <c r="C867" s="126">
        <f>ROUND(C868/$U$1572,4)</f>
        <v>0</v>
      </c>
      <c r="D867" s="126"/>
      <c r="E867" s="126"/>
      <c r="F867" s="126">
        <v>1</v>
      </c>
      <c r="G867" s="126"/>
      <c r="H867" s="126"/>
      <c r="I867" s="126"/>
      <c r="J867" s="126"/>
      <c r="K867" s="126"/>
      <c r="L867" s="126"/>
      <c r="M867" s="126"/>
      <c r="N867" s="126"/>
      <c r="O867" s="126"/>
      <c r="P867" s="126"/>
      <c r="Q867" s="126"/>
      <c r="R867" s="126"/>
      <c r="S867" s="126"/>
      <c r="T867" s="126"/>
      <c r="U867" s="126">
        <f t="shared" si="5134"/>
        <v>0</v>
      </c>
    </row>
    <row r="868" spans="1:21" s="90" customFormat="1" x14ac:dyDescent="0.2">
      <c r="A868" s="224"/>
      <c r="B868" s="223"/>
      <c r="C868" s="127">
        <f>VLOOKUP($A867,'Orçamento Sintético'!$A:$H,8,0)</f>
        <v>181.86</v>
      </c>
      <c r="D868" s="127">
        <f>ROUND($C868*D867,2)</f>
        <v>0</v>
      </c>
      <c r="E868" s="127">
        <f>ROUND($C868*E867,2)</f>
        <v>0</v>
      </c>
      <c r="F868" s="127">
        <f>ROUND($C868*F867,2)</f>
        <v>181.86</v>
      </c>
      <c r="G868" s="127">
        <f t="shared" ref="G868:P868" si="5141">ROUND($C868*G867,2)</f>
        <v>0</v>
      </c>
      <c r="H868" s="127">
        <f t="shared" si="5141"/>
        <v>0</v>
      </c>
      <c r="I868" s="127">
        <f t="shared" si="5141"/>
        <v>0</v>
      </c>
      <c r="J868" s="127">
        <f t="shared" si="5141"/>
        <v>0</v>
      </c>
      <c r="K868" s="127">
        <f t="shared" si="5141"/>
        <v>0</v>
      </c>
      <c r="L868" s="127">
        <f t="shared" si="5141"/>
        <v>0</v>
      </c>
      <c r="M868" s="127">
        <f t="shared" si="5141"/>
        <v>0</v>
      </c>
      <c r="N868" s="127">
        <f t="shared" si="5141"/>
        <v>0</v>
      </c>
      <c r="O868" s="127">
        <f t="shared" si="5141"/>
        <v>0</v>
      </c>
      <c r="P868" s="127">
        <f t="shared" si="5141"/>
        <v>0</v>
      </c>
      <c r="Q868" s="127">
        <f>ROUND($C868*Q867,2)</f>
        <v>0</v>
      </c>
      <c r="R868" s="127">
        <f t="shared" ref="R868:T868" si="5142">ROUND($C868*R867,2)</f>
        <v>0</v>
      </c>
      <c r="S868" s="127">
        <f t="shared" si="5142"/>
        <v>0</v>
      </c>
      <c r="T868" s="127">
        <f t="shared" si="5142"/>
        <v>0</v>
      </c>
      <c r="U868" s="127">
        <f>$C868-SUM(D868:T868)</f>
        <v>0</v>
      </c>
    </row>
    <row r="869" spans="1:21" x14ac:dyDescent="0.2">
      <c r="A869" s="224" t="s">
        <v>1213</v>
      </c>
      <c r="B869" s="222" t="str">
        <f>VLOOKUP($A869,'Orçamento Sintético'!$A:$H,4,0)</f>
        <v>Caixa de passagem CB-2, inclusive tampa de ferro fundido T-55</v>
      </c>
      <c r="C869" s="126">
        <f>ROUND(C870/$U$1572,4)</f>
        <v>5.9999999999999995E-4</v>
      </c>
      <c r="D869" s="126"/>
      <c r="E869" s="126"/>
      <c r="F869" s="126">
        <v>1</v>
      </c>
      <c r="G869" s="126"/>
      <c r="H869" s="126"/>
      <c r="I869" s="126"/>
      <c r="J869" s="126"/>
      <c r="K869" s="126"/>
      <c r="L869" s="126"/>
      <c r="M869" s="126"/>
      <c r="N869" s="126"/>
      <c r="O869" s="126"/>
      <c r="P869" s="126"/>
      <c r="Q869" s="126"/>
      <c r="R869" s="126"/>
      <c r="S869" s="126"/>
      <c r="T869" s="126"/>
      <c r="U869" s="126">
        <f t="shared" si="5134"/>
        <v>0</v>
      </c>
    </row>
    <row r="870" spans="1:21" s="90" customFormat="1" x14ac:dyDescent="0.2">
      <c r="A870" s="224"/>
      <c r="B870" s="223"/>
      <c r="C870" s="127">
        <f>VLOOKUP($A869,'Orçamento Sintético'!$A:$H,8,0)</f>
        <v>6958.6</v>
      </c>
      <c r="D870" s="127">
        <f>ROUND($C870*D869,2)</f>
        <v>0</v>
      </c>
      <c r="E870" s="127">
        <f>ROUND($C870*E869,2)</f>
        <v>0</v>
      </c>
      <c r="F870" s="127">
        <f>ROUND($C870*F869,2)</f>
        <v>6958.6</v>
      </c>
      <c r="G870" s="127">
        <f t="shared" ref="G870:P870" si="5143">ROUND($C870*G869,2)</f>
        <v>0</v>
      </c>
      <c r="H870" s="127">
        <f t="shared" si="5143"/>
        <v>0</v>
      </c>
      <c r="I870" s="127">
        <f t="shared" si="5143"/>
        <v>0</v>
      </c>
      <c r="J870" s="127">
        <f t="shared" si="5143"/>
        <v>0</v>
      </c>
      <c r="K870" s="127">
        <f t="shared" si="5143"/>
        <v>0</v>
      </c>
      <c r="L870" s="127">
        <f t="shared" si="5143"/>
        <v>0</v>
      </c>
      <c r="M870" s="127">
        <f t="shared" si="5143"/>
        <v>0</v>
      </c>
      <c r="N870" s="127">
        <f t="shared" si="5143"/>
        <v>0</v>
      </c>
      <c r="O870" s="127">
        <f t="shared" si="5143"/>
        <v>0</v>
      </c>
      <c r="P870" s="127">
        <f t="shared" si="5143"/>
        <v>0</v>
      </c>
      <c r="Q870" s="127">
        <f>ROUND($C870*Q869,2)</f>
        <v>0</v>
      </c>
      <c r="R870" s="127">
        <f t="shared" ref="R870:T870" si="5144">ROUND($C870*R869,2)</f>
        <v>0</v>
      </c>
      <c r="S870" s="127">
        <f t="shared" si="5144"/>
        <v>0</v>
      </c>
      <c r="T870" s="127">
        <f t="shared" si="5144"/>
        <v>0</v>
      </c>
      <c r="U870" s="127">
        <f>$C870-SUM(D870:T870)</f>
        <v>0</v>
      </c>
    </row>
    <row r="871" spans="1:21" x14ac:dyDescent="0.2">
      <c r="A871" s="224" t="s">
        <v>1216</v>
      </c>
      <c r="B871" s="222" t="str">
        <f>VLOOKUP($A871,'Orçamento Sintético'!$A:$H,4,0)</f>
        <v>Caixa de aterramento em alvenaria 30x30x50cm, tampa de ferro fundido T-16. Com cordoalha e haste copperweld</v>
      </c>
      <c r="C871" s="126">
        <f>ROUND(C872/$U$1572,4)</f>
        <v>2.0000000000000001E-4</v>
      </c>
      <c r="D871" s="126"/>
      <c r="E871" s="126"/>
      <c r="F871" s="126">
        <v>1</v>
      </c>
      <c r="G871" s="126"/>
      <c r="H871" s="126"/>
      <c r="I871" s="126"/>
      <c r="J871" s="126"/>
      <c r="K871" s="126"/>
      <c r="L871" s="126"/>
      <c r="M871" s="126"/>
      <c r="N871" s="126"/>
      <c r="O871" s="126"/>
      <c r="P871" s="126"/>
      <c r="Q871" s="126"/>
      <c r="R871" s="126"/>
      <c r="S871" s="126"/>
      <c r="T871" s="126"/>
      <c r="U871" s="126">
        <f t="shared" si="5134"/>
        <v>0</v>
      </c>
    </row>
    <row r="872" spans="1:21" s="90" customFormat="1" x14ac:dyDescent="0.2">
      <c r="A872" s="224"/>
      <c r="B872" s="223"/>
      <c r="C872" s="127">
        <f>VLOOKUP($A871,'Orçamento Sintético'!$A:$H,8,0)</f>
        <v>2821.08</v>
      </c>
      <c r="D872" s="127">
        <f>ROUND($C872*D871,2)</f>
        <v>0</v>
      </c>
      <c r="E872" s="127">
        <f>ROUND($C872*E871,2)</f>
        <v>0</v>
      </c>
      <c r="F872" s="127">
        <f>ROUND($C872*F871,2)</f>
        <v>2821.08</v>
      </c>
      <c r="G872" s="127">
        <f t="shared" ref="G872:P872" si="5145">ROUND($C872*G871,2)</f>
        <v>0</v>
      </c>
      <c r="H872" s="127">
        <f t="shared" si="5145"/>
        <v>0</v>
      </c>
      <c r="I872" s="127">
        <f t="shared" si="5145"/>
        <v>0</v>
      </c>
      <c r="J872" s="127">
        <f t="shared" si="5145"/>
        <v>0</v>
      </c>
      <c r="K872" s="127">
        <f t="shared" si="5145"/>
        <v>0</v>
      </c>
      <c r="L872" s="127">
        <f t="shared" si="5145"/>
        <v>0</v>
      </c>
      <c r="M872" s="127">
        <f t="shared" si="5145"/>
        <v>0</v>
      </c>
      <c r="N872" s="127">
        <f t="shared" si="5145"/>
        <v>0</v>
      </c>
      <c r="O872" s="127">
        <f t="shared" si="5145"/>
        <v>0</v>
      </c>
      <c r="P872" s="127">
        <f t="shared" si="5145"/>
        <v>0</v>
      </c>
      <c r="Q872" s="127">
        <f>ROUND($C872*Q871,2)</f>
        <v>0</v>
      </c>
      <c r="R872" s="127">
        <f t="shared" ref="R872:T872" si="5146">ROUND($C872*R871,2)</f>
        <v>0</v>
      </c>
      <c r="S872" s="127">
        <f t="shared" si="5146"/>
        <v>0</v>
      </c>
      <c r="T872" s="127">
        <f t="shared" si="5146"/>
        <v>0</v>
      </c>
      <c r="U872" s="127">
        <f>$C872-SUM(D872:T872)</f>
        <v>0</v>
      </c>
    </row>
    <row r="873" spans="1:21" x14ac:dyDescent="0.2">
      <c r="A873" s="224" t="s">
        <v>1219</v>
      </c>
      <c r="B873" s="222" t="str">
        <f>VLOOKUP($A873,'Orçamento Sintético'!$A:$H,4,0)</f>
        <v>Copia da SBC (061169) - ELETRODUTO FERRO GALVANIZADO ROSCÁVEL 1.1/2"" COM CONEXÕES, INSTALAÇÃO ENTERRADA</v>
      </c>
      <c r="C873" s="126">
        <f>ROUND(C874/$U$1572,4)</f>
        <v>1E-4</v>
      </c>
      <c r="D873" s="126"/>
      <c r="E873" s="126"/>
      <c r="F873" s="126">
        <v>1</v>
      </c>
      <c r="G873" s="126"/>
      <c r="H873" s="126"/>
      <c r="I873" s="126"/>
      <c r="J873" s="126"/>
      <c r="K873" s="126"/>
      <c r="L873" s="126"/>
      <c r="M873" s="126"/>
      <c r="N873" s="126"/>
      <c r="O873" s="126"/>
      <c r="P873" s="126"/>
      <c r="Q873" s="126"/>
      <c r="R873" s="126"/>
      <c r="S873" s="126"/>
      <c r="T873" s="126"/>
      <c r="U873" s="126">
        <f t="shared" si="5134"/>
        <v>0</v>
      </c>
    </row>
    <row r="874" spans="1:21" s="90" customFormat="1" x14ac:dyDescent="0.2">
      <c r="A874" s="224"/>
      <c r="B874" s="223"/>
      <c r="C874" s="127">
        <f>VLOOKUP($A873,'Orçamento Sintético'!$A:$H,8,0)</f>
        <v>918.3</v>
      </c>
      <c r="D874" s="127">
        <f>ROUND($C874*D873,2)</f>
        <v>0</v>
      </c>
      <c r="E874" s="127">
        <f>ROUND($C874*E873,2)</f>
        <v>0</v>
      </c>
      <c r="F874" s="127">
        <f>ROUND($C874*F873,2)</f>
        <v>918.3</v>
      </c>
      <c r="G874" s="127">
        <f t="shared" ref="G874:P874" si="5147">ROUND($C874*G873,2)</f>
        <v>0</v>
      </c>
      <c r="H874" s="127">
        <f t="shared" si="5147"/>
        <v>0</v>
      </c>
      <c r="I874" s="127">
        <f t="shared" si="5147"/>
        <v>0</v>
      </c>
      <c r="J874" s="127">
        <f t="shared" si="5147"/>
        <v>0</v>
      </c>
      <c r="K874" s="127">
        <f t="shared" si="5147"/>
        <v>0</v>
      </c>
      <c r="L874" s="127">
        <f t="shared" si="5147"/>
        <v>0</v>
      </c>
      <c r="M874" s="127">
        <f t="shared" si="5147"/>
        <v>0</v>
      </c>
      <c r="N874" s="127">
        <f t="shared" si="5147"/>
        <v>0</v>
      </c>
      <c r="O874" s="127">
        <f t="shared" si="5147"/>
        <v>0</v>
      </c>
      <c r="P874" s="127">
        <f t="shared" si="5147"/>
        <v>0</v>
      </c>
      <c r="Q874" s="127">
        <f>ROUND($C874*Q873,2)</f>
        <v>0</v>
      </c>
      <c r="R874" s="127">
        <f t="shared" ref="R874:T874" si="5148">ROUND($C874*R873,2)</f>
        <v>0</v>
      </c>
      <c r="S874" s="127">
        <f t="shared" si="5148"/>
        <v>0</v>
      </c>
      <c r="T874" s="127">
        <f t="shared" si="5148"/>
        <v>0</v>
      </c>
      <c r="U874" s="127">
        <f>$C874-SUM(D874:T874)</f>
        <v>0</v>
      </c>
    </row>
    <row r="875" spans="1:21" x14ac:dyDescent="0.2">
      <c r="A875" s="224" t="s">
        <v>1222</v>
      </c>
      <c r="B875" s="222" t="str">
        <f>VLOOKUP($A875,'Orçamento Sintético'!$A:$H,4,0)</f>
        <v>Copia da CPOS (38.12.120) - Leito para cabos, tipo pesado, em aço galvanizado de 500 x 100 mm - com acessórios</v>
      </c>
      <c r="C875" s="126">
        <f>ROUND(C876/$U$1572,4)</f>
        <v>0</v>
      </c>
      <c r="D875" s="126"/>
      <c r="E875" s="126"/>
      <c r="F875" s="126">
        <v>1</v>
      </c>
      <c r="G875" s="126"/>
      <c r="H875" s="126"/>
      <c r="I875" s="126"/>
      <c r="J875" s="126"/>
      <c r="K875" s="126"/>
      <c r="L875" s="126"/>
      <c r="M875" s="126"/>
      <c r="N875" s="126"/>
      <c r="O875" s="126"/>
      <c r="P875" s="126"/>
      <c r="Q875" s="126"/>
      <c r="R875" s="126"/>
      <c r="S875" s="126"/>
      <c r="T875" s="126"/>
      <c r="U875" s="126">
        <f t="shared" si="5134"/>
        <v>0</v>
      </c>
    </row>
    <row r="876" spans="1:21" s="90" customFormat="1" x14ac:dyDescent="0.2">
      <c r="A876" s="224"/>
      <c r="B876" s="223"/>
      <c r="C876" s="127">
        <f>VLOOKUP($A875,'Orçamento Sintético'!$A:$H,8,0)</f>
        <v>618.80999999999995</v>
      </c>
      <c r="D876" s="127">
        <f>ROUND($C876*D875,2)</f>
        <v>0</v>
      </c>
      <c r="E876" s="127">
        <f>ROUND($C876*E875,2)</f>
        <v>0</v>
      </c>
      <c r="F876" s="127">
        <f>ROUND($C876*F875,2)</f>
        <v>618.80999999999995</v>
      </c>
      <c r="G876" s="127">
        <f t="shared" ref="G876:P876" si="5149">ROUND($C876*G875,2)</f>
        <v>0</v>
      </c>
      <c r="H876" s="127">
        <f t="shared" si="5149"/>
        <v>0</v>
      </c>
      <c r="I876" s="127">
        <f t="shared" si="5149"/>
        <v>0</v>
      </c>
      <c r="J876" s="127">
        <f t="shared" si="5149"/>
        <v>0</v>
      </c>
      <c r="K876" s="127">
        <f t="shared" si="5149"/>
        <v>0</v>
      </c>
      <c r="L876" s="127">
        <f t="shared" si="5149"/>
        <v>0</v>
      </c>
      <c r="M876" s="127">
        <f t="shared" si="5149"/>
        <v>0</v>
      </c>
      <c r="N876" s="127">
        <f t="shared" si="5149"/>
        <v>0</v>
      </c>
      <c r="O876" s="127">
        <f t="shared" si="5149"/>
        <v>0</v>
      </c>
      <c r="P876" s="127">
        <f t="shared" si="5149"/>
        <v>0</v>
      </c>
      <c r="Q876" s="127">
        <f>ROUND($C876*Q875,2)</f>
        <v>0</v>
      </c>
      <c r="R876" s="127">
        <f t="shared" ref="R876:T876" si="5150">ROUND($C876*R875,2)</f>
        <v>0</v>
      </c>
      <c r="S876" s="127">
        <f t="shared" si="5150"/>
        <v>0</v>
      </c>
      <c r="T876" s="127">
        <f t="shared" si="5150"/>
        <v>0</v>
      </c>
      <c r="U876" s="127">
        <f>$C876-SUM(D876:T876)</f>
        <v>0</v>
      </c>
    </row>
    <row r="877" spans="1:21" x14ac:dyDescent="0.2">
      <c r="A877" s="224" t="s">
        <v>1225</v>
      </c>
      <c r="B877" s="222" t="str">
        <f>VLOOKUP($A877,'Orçamento Sintético'!$A:$H,4,0)</f>
        <v>Copia da CAERN (1060377) - VERGALHÃO COBRE NU 1/4"</v>
      </c>
      <c r="C877" s="126">
        <f>ROUND(C878/$U$1572,4)</f>
        <v>2.0000000000000001E-4</v>
      </c>
      <c r="D877" s="126"/>
      <c r="E877" s="126"/>
      <c r="F877" s="126">
        <v>1</v>
      </c>
      <c r="G877" s="126"/>
      <c r="H877" s="126"/>
      <c r="I877" s="126"/>
      <c r="J877" s="126"/>
      <c r="K877" s="126"/>
      <c r="L877" s="126"/>
      <c r="M877" s="126"/>
      <c r="N877" s="126"/>
      <c r="O877" s="126"/>
      <c r="P877" s="126"/>
      <c r="Q877" s="126"/>
      <c r="R877" s="126"/>
      <c r="S877" s="126"/>
      <c r="T877" s="126"/>
      <c r="U877" s="126">
        <f t="shared" si="5134"/>
        <v>0</v>
      </c>
    </row>
    <row r="878" spans="1:21" s="90" customFormat="1" x14ac:dyDescent="0.2">
      <c r="A878" s="224"/>
      <c r="B878" s="223"/>
      <c r="C878" s="127">
        <f>VLOOKUP($A877,'Orçamento Sintético'!$A:$H,8,0)</f>
        <v>2227.7800000000002</v>
      </c>
      <c r="D878" s="127">
        <f>ROUND($C878*D877,2)</f>
        <v>0</v>
      </c>
      <c r="E878" s="127">
        <f>ROUND($C878*E877,2)</f>
        <v>0</v>
      </c>
      <c r="F878" s="127">
        <f>ROUND($C878*F877,2)</f>
        <v>2227.7800000000002</v>
      </c>
      <c r="G878" s="127">
        <f t="shared" ref="G878:P878" si="5151">ROUND($C878*G877,2)</f>
        <v>0</v>
      </c>
      <c r="H878" s="127">
        <f t="shared" si="5151"/>
        <v>0</v>
      </c>
      <c r="I878" s="127">
        <f t="shared" si="5151"/>
        <v>0</v>
      </c>
      <c r="J878" s="127">
        <f t="shared" si="5151"/>
        <v>0</v>
      </c>
      <c r="K878" s="127">
        <f t="shared" si="5151"/>
        <v>0</v>
      </c>
      <c r="L878" s="127">
        <f t="shared" si="5151"/>
        <v>0</v>
      </c>
      <c r="M878" s="127">
        <f t="shared" si="5151"/>
        <v>0</v>
      </c>
      <c r="N878" s="127">
        <f t="shared" si="5151"/>
        <v>0</v>
      </c>
      <c r="O878" s="127">
        <f t="shared" si="5151"/>
        <v>0</v>
      </c>
      <c r="P878" s="127">
        <f t="shared" si="5151"/>
        <v>0</v>
      </c>
      <c r="Q878" s="127">
        <f>ROUND($C878*Q877,2)</f>
        <v>0</v>
      </c>
      <c r="R878" s="127">
        <f t="shared" ref="R878:T878" si="5152">ROUND($C878*R877,2)</f>
        <v>0</v>
      </c>
      <c r="S878" s="127">
        <f t="shared" si="5152"/>
        <v>0</v>
      </c>
      <c r="T878" s="127">
        <f t="shared" si="5152"/>
        <v>0</v>
      </c>
      <c r="U878" s="127">
        <f>$C878-SUM(D878:T878)</f>
        <v>0</v>
      </c>
    </row>
    <row r="879" spans="1:21" x14ac:dyDescent="0.2">
      <c r="A879" s="224" t="s">
        <v>1228</v>
      </c>
      <c r="B879" s="222" t="str">
        <f>VLOOKUP($A879,'Orçamento Sintético'!$A:$H,4,0)</f>
        <v>Copia da SIURB (091408) - ISOLADOR SUPORTE TIPO PEDESTAL EM EPOXI - 15KV</v>
      </c>
      <c r="C879" s="126">
        <f>ROUND(C880/$U$1572,4)</f>
        <v>0</v>
      </c>
      <c r="D879" s="126"/>
      <c r="E879" s="126"/>
      <c r="F879" s="126"/>
      <c r="G879" s="126">
        <v>1</v>
      </c>
      <c r="H879" s="126"/>
      <c r="I879" s="126"/>
      <c r="J879" s="126"/>
      <c r="K879" s="126"/>
      <c r="L879" s="126"/>
      <c r="M879" s="126"/>
      <c r="N879" s="126"/>
      <c r="O879" s="126"/>
      <c r="P879" s="126"/>
      <c r="Q879" s="126"/>
      <c r="R879" s="126"/>
      <c r="S879" s="126"/>
      <c r="T879" s="126"/>
      <c r="U879" s="126">
        <f t="shared" si="5134"/>
        <v>0</v>
      </c>
    </row>
    <row r="880" spans="1:21" s="90" customFormat="1" x14ac:dyDescent="0.2">
      <c r="A880" s="224"/>
      <c r="B880" s="223"/>
      <c r="C880" s="127">
        <f>VLOOKUP($A879,'Orçamento Sintético'!$A:$H,8,0)</f>
        <v>137.72</v>
      </c>
      <c r="D880" s="127">
        <f>ROUND($C880*D879,2)</f>
        <v>0</v>
      </c>
      <c r="E880" s="127">
        <f>ROUND($C880*E879,2)</f>
        <v>0</v>
      </c>
      <c r="F880" s="127">
        <f>ROUND($C880*F879,2)</f>
        <v>0</v>
      </c>
      <c r="G880" s="127">
        <f t="shared" ref="G880:P880" si="5153">ROUND($C880*G879,2)</f>
        <v>137.72</v>
      </c>
      <c r="H880" s="127">
        <f t="shared" si="5153"/>
        <v>0</v>
      </c>
      <c r="I880" s="127">
        <f t="shared" si="5153"/>
        <v>0</v>
      </c>
      <c r="J880" s="127">
        <f t="shared" si="5153"/>
        <v>0</v>
      </c>
      <c r="K880" s="127">
        <f t="shared" si="5153"/>
        <v>0</v>
      </c>
      <c r="L880" s="127">
        <f t="shared" si="5153"/>
        <v>0</v>
      </c>
      <c r="M880" s="127">
        <f t="shared" si="5153"/>
        <v>0</v>
      </c>
      <c r="N880" s="127">
        <f t="shared" si="5153"/>
        <v>0</v>
      </c>
      <c r="O880" s="127">
        <f t="shared" si="5153"/>
        <v>0</v>
      </c>
      <c r="P880" s="127">
        <f t="shared" si="5153"/>
        <v>0</v>
      </c>
      <c r="Q880" s="127">
        <f>ROUND($C880*Q879,2)</f>
        <v>0</v>
      </c>
      <c r="R880" s="127">
        <f t="shared" ref="R880:T880" si="5154">ROUND($C880*R879,2)</f>
        <v>0</v>
      </c>
      <c r="S880" s="127">
        <f t="shared" si="5154"/>
        <v>0</v>
      </c>
      <c r="T880" s="127">
        <f t="shared" si="5154"/>
        <v>0</v>
      </c>
      <c r="U880" s="127">
        <f>$C880-SUM(D880:T880)</f>
        <v>0</v>
      </c>
    </row>
    <row r="881" spans="1:21" x14ac:dyDescent="0.2">
      <c r="A881" s="224" t="s">
        <v>1231</v>
      </c>
      <c r="B881" s="222" t="str">
        <f>VLOOKUP($A881,'Orçamento Sintético'!$A:$H,4,0)</f>
        <v>Copia da SINAPI (73781/001) - MUFLA TERMINAL PRIMARIA UNIPOLAR USO INTERNO PARA CABO 35/120MM2, ISOLACAO 15/25KV EM EPR - BORRACHA DE SILICONE. FORNECIMENTO E INSTALACAO.</v>
      </c>
      <c r="C881" s="126">
        <f>ROUND(C882/$U$1572,4)</f>
        <v>1E-4</v>
      </c>
      <c r="D881" s="126"/>
      <c r="E881" s="126"/>
      <c r="F881" s="126"/>
      <c r="G881" s="126">
        <v>1</v>
      </c>
      <c r="H881" s="126"/>
      <c r="I881" s="126"/>
      <c r="J881" s="126"/>
      <c r="K881" s="126"/>
      <c r="L881" s="126"/>
      <c r="M881" s="126"/>
      <c r="N881" s="126"/>
      <c r="O881" s="126"/>
      <c r="P881" s="126"/>
      <c r="Q881" s="126"/>
      <c r="R881" s="126"/>
      <c r="S881" s="126"/>
      <c r="T881" s="126"/>
      <c r="U881" s="126">
        <f t="shared" si="5134"/>
        <v>0</v>
      </c>
    </row>
    <row r="882" spans="1:21" s="90" customFormat="1" x14ac:dyDescent="0.2">
      <c r="A882" s="224"/>
      <c r="B882" s="223"/>
      <c r="C882" s="127">
        <f>VLOOKUP($A881,'Orçamento Sintético'!$A:$H,8,0)</f>
        <v>1367.68</v>
      </c>
      <c r="D882" s="127">
        <f>ROUND($C882*D881,2)</f>
        <v>0</v>
      </c>
      <c r="E882" s="127">
        <f>ROUND($C882*E881,2)</f>
        <v>0</v>
      </c>
      <c r="F882" s="127">
        <f>ROUND($C882*F881,2)</f>
        <v>0</v>
      </c>
      <c r="G882" s="127">
        <f t="shared" ref="G882:P882" si="5155">ROUND($C882*G881,2)</f>
        <v>1367.68</v>
      </c>
      <c r="H882" s="127">
        <f t="shared" si="5155"/>
        <v>0</v>
      </c>
      <c r="I882" s="127">
        <f t="shared" si="5155"/>
        <v>0</v>
      </c>
      <c r="J882" s="127">
        <f t="shared" si="5155"/>
        <v>0</v>
      </c>
      <c r="K882" s="127">
        <f t="shared" si="5155"/>
        <v>0</v>
      </c>
      <c r="L882" s="127">
        <f t="shared" si="5155"/>
        <v>0</v>
      </c>
      <c r="M882" s="127">
        <f t="shared" si="5155"/>
        <v>0</v>
      </c>
      <c r="N882" s="127">
        <f t="shared" si="5155"/>
        <v>0</v>
      </c>
      <c r="O882" s="127">
        <f t="shared" si="5155"/>
        <v>0</v>
      </c>
      <c r="P882" s="127">
        <f t="shared" si="5155"/>
        <v>0</v>
      </c>
      <c r="Q882" s="127">
        <f>ROUND($C882*Q881,2)</f>
        <v>0</v>
      </c>
      <c r="R882" s="127">
        <f t="shared" ref="R882:T882" si="5156">ROUND($C882*R881,2)</f>
        <v>0</v>
      </c>
      <c r="S882" s="127">
        <f t="shared" si="5156"/>
        <v>0</v>
      </c>
      <c r="T882" s="127">
        <f t="shared" si="5156"/>
        <v>0</v>
      </c>
      <c r="U882" s="127">
        <f>$C882-SUM(D882:T882)</f>
        <v>0</v>
      </c>
    </row>
    <row r="883" spans="1:21" x14ac:dyDescent="0.2">
      <c r="A883" s="224" t="s">
        <v>1234</v>
      </c>
      <c r="B883" s="222" t="str">
        <f>VLOOKUP($A883,'Orçamento Sintético'!$A:$H,4,0)</f>
        <v>Copia da SINAPI (73781/003) - BUCHA (ISOLADOR) DE PASSAGEM PARA 15KV, USO INTERNO/EXTERNO, FABRICADA EM PORCELANA, PARA PASSAGEM DE PAREDE EM SUBESTAÇÕES PRIMÁRIAS, CAPACIDADE DE 200A</v>
      </c>
      <c r="C883" s="126">
        <f>ROUND(C884/$U$1572,4)</f>
        <v>2.0000000000000001E-4</v>
      </c>
      <c r="D883" s="126"/>
      <c r="E883" s="126"/>
      <c r="F883" s="126"/>
      <c r="G883" s="126">
        <v>1</v>
      </c>
      <c r="H883" s="126"/>
      <c r="I883" s="126"/>
      <c r="J883" s="126"/>
      <c r="K883" s="126"/>
      <c r="L883" s="126"/>
      <c r="M883" s="126"/>
      <c r="N883" s="126"/>
      <c r="O883" s="126"/>
      <c r="P883" s="126"/>
      <c r="Q883" s="126"/>
      <c r="R883" s="126"/>
      <c r="S883" s="126"/>
      <c r="T883" s="126"/>
      <c r="U883" s="126">
        <f t="shared" si="5134"/>
        <v>0</v>
      </c>
    </row>
    <row r="884" spans="1:21" s="90" customFormat="1" x14ac:dyDescent="0.2">
      <c r="A884" s="224"/>
      <c r="B884" s="223"/>
      <c r="C884" s="127">
        <f>VLOOKUP($A883,'Orçamento Sintético'!$A:$H,8,0)</f>
        <v>2409.7800000000002</v>
      </c>
      <c r="D884" s="127">
        <f>ROUND($C884*D883,2)</f>
        <v>0</v>
      </c>
      <c r="E884" s="127">
        <f>ROUND($C884*E883,2)</f>
        <v>0</v>
      </c>
      <c r="F884" s="127">
        <f>ROUND($C884*F883,2)</f>
        <v>0</v>
      </c>
      <c r="G884" s="127">
        <f t="shared" ref="G884:P884" si="5157">ROUND($C884*G883,2)</f>
        <v>2409.7800000000002</v>
      </c>
      <c r="H884" s="127">
        <f t="shared" si="5157"/>
        <v>0</v>
      </c>
      <c r="I884" s="127">
        <f t="shared" si="5157"/>
        <v>0</v>
      </c>
      <c r="J884" s="127">
        <f t="shared" si="5157"/>
        <v>0</v>
      </c>
      <c r="K884" s="127">
        <f t="shared" si="5157"/>
        <v>0</v>
      </c>
      <c r="L884" s="127">
        <f t="shared" si="5157"/>
        <v>0</v>
      </c>
      <c r="M884" s="127">
        <f t="shared" si="5157"/>
        <v>0</v>
      </c>
      <c r="N884" s="127">
        <f t="shared" si="5157"/>
        <v>0</v>
      </c>
      <c r="O884" s="127">
        <f t="shared" si="5157"/>
        <v>0</v>
      </c>
      <c r="P884" s="127">
        <f t="shared" si="5157"/>
        <v>0</v>
      </c>
      <c r="Q884" s="127">
        <f>ROUND($C884*Q883,2)</f>
        <v>0</v>
      </c>
      <c r="R884" s="127">
        <f t="shared" ref="R884:T884" si="5158">ROUND($C884*R883,2)</f>
        <v>0</v>
      </c>
      <c r="S884" s="127">
        <f t="shared" si="5158"/>
        <v>0</v>
      </c>
      <c r="T884" s="127">
        <f t="shared" si="5158"/>
        <v>0</v>
      </c>
      <c r="U884" s="127">
        <f>$C884-SUM(D884:T884)</f>
        <v>0</v>
      </c>
    </row>
    <row r="885" spans="1:21" x14ac:dyDescent="0.2">
      <c r="A885" s="224" t="s">
        <v>1237</v>
      </c>
      <c r="B885" s="222" t="str">
        <f>VLOOKUP($A885,'Orçamento Sintético'!$A:$H,4,0)</f>
        <v>Copia da CPOS (36.07.060) - Para-raios de distribuição, classe 15 kV/10 kA, completo, encapsulado com polímero</v>
      </c>
      <c r="C885" s="126">
        <f>ROUND(C886/$U$1572,4)</f>
        <v>1E-4</v>
      </c>
      <c r="D885" s="126"/>
      <c r="E885" s="126"/>
      <c r="F885" s="126"/>
      <c r="G885" s="126">
        <v>1</v>
      </c>
      <c r="H885" s="126"/>
      <c r="I885" s="126"/>
      <c r="J885" s="126"/>
      <c r="K885" s="126"/>
      <c r="L885" s="126"/>
      <c r="M885" s="126"/>
      <c r="N885" s="126"/>
      <c r="O885" s="126"/>
      <c r="P885" s="126"/>
      <c r="Q885" s="126"/>
      <c r="R885" s="126"/>
      <c r="S885" s="126"/>
      <c r="T885" s="126"/>
      <c r="U885" s="126">
        <f t="shared" si="5134"/>
        <v>0</v>
      </c>
    </row>
    <row r="886" spans="1:21" s="90" customFormat="1" x14ac:dyDescent="0.2">
      <c r="A886" s="224"/>
      <c r="B886" s="223"/>
      <c r="C886" s="127">
        <f>VLOOKUP($A885,'Orçamento Sintético'!$A:$H,8,0)</f>
        <v>666.66</v>
      </c>
      <c r="D886" s="127">
        <f>ROUND($C886*D885,2)</f>
        <v>0</v>
      </c>
      <c r="E886" s="127">
        <f>ROUND($C886*E885,2)</f>
        <v>0</v>
      </c>
      <c r="F886" s="127">
        <f>ROUND($C886*F885,2)</f>
        <v>0</v>
      </c>
      <c r="G886" s="127">
        <f t="shared" ref="G886:P886" si="5159">ROUND($C886*G885,2)</f>
        <v>666.66</v>
      </c>
      <c r="H886" s="127">
        <f t="shared" si="5159"/>
        <v>0</v>
      </c>
      <c r="I886" s="127">
        <f t="shared" si="5159"/>
        <v>0</v>
      </c>
      <c r="J886" s="127">
        <f t="shared" si="5159"/>
        <v>0</v>
      </c>
      <c r="K886" s="127">
        <f t="shared" si="5159"/>
        <v>0</v>
      </c>
      <c r="L886" s="127">
        <f t="shared" si="5159"/>
        <v>0</v>
      </c>
      <c r="M886" s="127">
        <f t="shared" si="5159"/>
        <v>0</v>
      </c>
      <c r="N886" s="127">
        <f t="shared" si="5159"/>
        <v>0</v>
      </c>
      <c r="O886" s="127">
        <f t="shared" si="5159"/>
        <v>0</v>
      </c>
      <c r="P886" s="127">
        <f t="shared" si="5159"/>
        <v>0</v>
      </c>
      <c r="Q886" s="127">
        <f>ROUND($C886*Q885,2)</f>
        <v>0</v>
      </c>
      <c r="R886" s="127">
        <f t="shared" ref="R886:T886" si="5160">ROUND($C886*R885,2)</f>
        <v>0</v>
      </c>
      <c r="S886" s="127">
        <f t="shared" si="5160"/>
        <v>0</v>
      </c>
      <c r="T886" s="127">
        <f t="shared" si="5160"/>
        <v>0</v>
      </c>
      <c r="U886" s="127">
        <f>$C886-SUM(D886:T886)</f>
        <v>0</v>
      </c>
    </row>
    <row r="887" spans="1:21" x14ac:dyDescent="0.2">
      <c r="A887" s="224" t="s">
        <v>1240</v>
      </c>
      <c r="B887" s="222" t="str">
        <f>VLOOKUP($A887,'Orçamento Sintético'!$A:$H,4,0)</f>
        <v>Chave (interruptor) de média tensão tripolar, para uso interno, manobra com carga, sem base fusível, isoladores em resina epóxi, acionamento através de estribo, comando simultâneo, bloqueio mecânico com fechadura Yale, 17,5kV 400A. Fabricação Beghim HRL. Deverá possuir intertravamento elétrico e mecânico com o disjuntor de média tensão</v>
      </c>
      <c r="C887" s="126">
        <f>ROUND(C888/$U$1572,4)</f>
        <v>2.0000000000000001E-4</v>
      </c>
      <c r="D887" s="126"/>
      <c r="E887" s="126"/>
      <c r="F887" s="126"/>
      <c r="G887" s="126">
        <v>1</v>
      </c>
      <c r="H887" s="126"/>
      <c r="I887" s="126"/>
      <c r="J887" s="126"/>
      <c r="K887" s="126"/>
      <c r="L887" s="126"/>
      <c r="M887" s="126"/>
      <c r="N887" s="126"/>
      <c r="O887" s="126"/>
      <c r="P887" s="126"/>
      <c r="Q887" s="126"/>
      <c r="R887" s="126"/>
      <c r="S887" s="126"/>
      <c r="T887" s="126"/>
      <c r="U887" s="126">
        <f t="shared" si="5134"/>
        <v>0</v>
      </c>
    </row>
    <row r="888" spans="1:21" s="90" customFormat="1" x14ac:dyDescent="0.2">
      <c r="A888" s="224"/>
      <c r="B888" s="223"/>
      <c r="C888" s="127">
        <f>VLOOKUP($A887,'Orçamento Sintético'!$A:$H,8,0)</f>
        <v>2154.96</v>
      </c>
      <c r="D888" s="127">
        <f>ROUND($C888*D887,2)</f>
        <v>0</v>
      </c>
      <c r="E888" s="127">
        <f>ROUND($C888*E887,2)</f>
        <v>0</v>
      </c>
      <c r="F888" s="127">
        <f>ROUND($C888*F887,2)</f>
        <v>0</v>
      </c>
      <c r="G888" s="127">
        <f t="shared" ref="G888:P888" si="5161">ROUND($C888*G887,2)</f>
        <v>2154.96</v>
      </c>
      <c r="H888" s="127">
        <f t="shared" si="5161"/>
        <v>0</v>
      </c>
      <c r="I888" s="127">
        <f t="shared" si="5161"/>
        <v>0</v>
      </c>
      <c r="J888" s="127">
        <f t="shared" si="5161"/>
        <v>0</v>
      </c>
      <c r="K888" s="127">
        <f t="shared" si="5161"/>
        <v>0</v>
      </c>
      <c r="L888" s="127">
        <f t="shared" si="5161"/>
        <v>0</v>
      </c>
      <c r="M888" s="127">
        <f t="shared" si="5161"/>
        <v>0</v>
      </c>
      <c r="N888" s="127">
        <f t="shared" si="5161"/>
        <v>0</v>
      </c>
      <c r="O888" s="127">
        <f t="shared" si="5161"/>
        <v>0</v>
      </c>
      <c r="P888" s="127">
        <f t="shared" si="5161"/>
        <v>0</v>
      </c>
      <c r="Q888" s="127">
        <f>ROUND($C888*Q887,2)</f>
        <v>0</v>
      </c>
      <c r="R888" s="127">
        <f t="shared" ref="R888:T888" si="5162">ROUND($C888*R887,2)</f>
        <v>0</v>
      </c>
      <c r="S888" s="127">
        <f t="shared" si="5162"/>
        <v>0</v>
      </c>
      <c r="T888" s="127">
        <f t="shared" si="5162"/>
        <v>0</v>
      </c>
      <c r="U888" s="127">
        <f>$C888-SUM(D888:T888)</f>
        <v>0</v>
      </c>
    </row>
    <row r="889" spans="1:21" x14ac:dyDescent="0.2">
      <c r="A889" s="224" t="s">
        <v>1243</v>
      </c>
      <c r="B889" s="222" t="str">
        <f>VLOOKUP($A889,'Orçamento Sintético'!$A:$H,4,0)</f>
        <v>Chave (interruptor) de média tensão tripolar, para uso interno, manobra com carga, com base fusível, isoladores em resina epóxi, acionamento através de estribo, comando simultâneo, bloqueio mecânico com fechadura Yale, 17,5kV 400A. Fabricação Beghim HRBTL</v>
      </c>
      <c r="C889" s="126">
        <f>ROUND(C890/$U$1572,4)</f>
        <v>2.0000000000000001E-4</v>
      </c>
      <c r="D889" s="126"/>
      <c r="E889" s="126"/>
      <c r="F889" s="126"/>
      <c r="G889" s="126">
        <v>1</v>
      </c>
      <c r="H889" s="126"/>
      <c r="I889" s="126"/>
      <c r="J889" s="126"/>
      <c r="K889" s="126"/>
      <c r="L889" s="126"/>
      <c r="M889" s="126"/>
      <c r="N889" s="126"/>
      <c r="O889" s="126"/>
      <c r="P889" s="126"/>
      <c r="Q889" s="126"/>
      <c r="R889" s="126"/>
      <c r="S889" s="126"/>
      <c r="T889" s="126"/>
      <c r="U889" s="126">
        <f t="shared" si="5134"/>
        <v>0</v>
      </c>
    </row>
    <row r="890" spans="1:21" s="90" customFormat="1" x14ac:dyDescent="0.2">
      <c r="A890" s="224"/>
      <c r="B890" s="223"/>
      <c r="C890" s="127">
        <f>VLOOKUP($A889,'Orçamento Sintético'!$A:$H,8,0)</f>
        <v>2783.17</v>
      </c>
      <c r="D890" s="127">
        <f>ROUND($C890*D889,2)</f>
        <v>0</v>
      </c>
      <c r="E890" s="127">
        <f>ROUND($C890*E889,2)</f>
        <v>0</v>
      </c>
      <c r="F890" s="127">
        <f>ROUND($C890*F889,2)</f>
        <v>0</v>
      </c>
      <c r="G890" s="127">
        <f t="shared" ref="G890:P890" si="5163">ROUND($C890*G889,2)</f>
        <v>2783.17</v>
      </c>
      <c r="H890" s="127">
        <f t="shared" si="5163"/>
        <v>0</v>
      </c>
      <c r="I890" s="127">
        <f t="shared" si="5163"/>
        <v>0</v>
      </c>
      <c r="J890" s="127">
        <f t="shared" si="5163"/>
        <v>0</v>
      </c>
      <c r="K890" s="127">
        <f t="shared" si="5163"/>
        <v>0</v>
      </c>
      <c r="L890" s="127">
        <f t="shared" si="5163"/>
        <v>0</v>
      </c>
      <c r="M890" s="127">
        <f t="shared" si="5163"/>
        <v>0</v>
      </c>
      <c r="N890" s="127">
        <f t="shared" si="5163"/>
        <v>0</v>
      </c>
      <c r="O890" s="127">
        <f t="shared" si="5163"/>
        <v>0</v>
      </c>
      <c r="P890" s="127">
        <f t="shared" si="5163"/>
        <v>0</v>
      </c>
      <c r="Q890" s="127">
        <f>ROUND($C890*Q889,2)</f>
        <v>0</v>
      </c>
      <c r="R890" s="127">
        <f t="shared" ref="R890:T890" si="5164">ROUND($C890*R889,2)</f>
        <v>0</v>
      </c>
      <c r="S890" s="127">
        <f t="shared" si="5164"/>
        <v>0</v>
      </c>
      <c r="T890" s="127">
        <f t="shared" si="5164"/>
        <v>0</v>
      </c>
      <c r="U890" s="127">
        <f>$C890-SUM(D890:T890)</f>
        <v>0</v>
      </c>
    </row>
    <row r="891" spans="1:21" x14ac:dyDescent="0.2">
      <c r="A891" s="224" t="s">
        <v>1246</v>
      </c>
      <c r="B891" s="222" t="str">
        <f>VLOOKUP($A891,'Orçamento Sintético'!$A:$H,4,0)</f>
        <v>Alavanca de manobra para chave seccionadora, peça maciça em aço, L=1,40m, com sistema de travamento ou bloqueio</v>
      </c>
      <c r="C891" s="126">
        <f>ROUND(C892/$U$1572,4)</f>
        <v>2.9999999999999997E-4</v>
      </c>
      <c r="D891" s="126"/>
      <c r="E891" s="126"/>
      <c r="F891" s="126"/>
      <c r="G891" s="126">
        <v>1</v>
      </c>
      <c r="H891" s="126"/>
      <c r="I891" s="126"/>
      <c r="J891" s="126"/>
      <c r="K891" s="126"/>
      <c r="L891" s="126"/>
      <c r="M891" s="126"/>
      <c r="N891" s="126"/>
      <c r="O891" s="126"/>
      <c r="P891" s="126"/>
      <c r="Q891" s="126"/>
      <c r="R891" s="126"/>
      <c r="S891" s="126"/>
      <c r="T891" s="126"/>
      <c r="U891" s="126">
        <f t="shared" si="5134"/>
        <v>0</v>
      </c>
    </row>
    <row r="892" spans="1:21" s="90" customFormat="1" x14ac:dyDescent="0.2">
      <c r="A892" s="224"/>
      <c r="B892" s="223"/>
      <c r="C892" s="127">
        <f>VLOOKUP($A891,'Orçamento Sintético'!$A:$H,8,0)</f>
        <v>3354.02</v>
      </c>
      <c r="D892" s="127">
        <f>ROUND($C892*D891,2)</f>
        <v>0</v>
      </c>
      <c r="E892" s="127">
        <f>ROUND($C892*E891,2)</f>
        <v>0</v>
      </c>
      <c r="F892" s="127">
        <f>ROUND($C892*F891,2)</f>
        <v>0</v>
      </c>
      <c r="G892" s="127">
        <f t="shared" ref="G892:P892" si="5165">ROUND($C892*G891,2)</f>
        <v>3354.02</v>
      </c>
      <c r="H892" s="127">
        <f t="shared" si="5165"/>
        <v>0</v>
      </c>
      <c r="I892" s="127">
        <f t="shared" si="5165"/>
        <v>0</v>
      </c>
      <c r="J892" s="127">
        <f t="shared" si="5165"/>
        <v>0</v>
      </c>
      <c r="K892" s="127">
        <f t="shared" si="5165"/>
        <v>0</v>
      </c>
      <c r="L892" s="127">
        <f t="shared" si="5165"/>
        <v>0</v>
      </c>
      <c r="M892" s="127">
        <f t="shared" si="5165"/>
        <v>0</v>
      </c>
      <c r="N892" s="127">
        <f t="shared" si="5165"/>
        <v>0</v>
      </c>
      <c r="O892" s="127">
        <f t="shared" si="5165"/>
        <v>0</v>
      </c>
      <c r="P892" s="127">
        <f t="shared" si="5165"/>
        <v>0</v>
      </c>
      <c r="Q892" s="127">
        <f>ROUND($C892*Q891,2)</f>
        <v>0</v>
      </c>
      <c r="R892" s="127">
        <f t="shared" ref="R892:T892" si="5166">ROUND($C892*R891,2)</f>
        <v>0</v>
      </c>
      <c r="S892" s="127">
        <f t="shared" si="5166"/>
        <v>0</v>
      </c>
      <c r="T892" s="127">
        <f t="shared" si="5166"/>
        <v>0</v>
      </c>
      <c r="U892" s="127">
        <f>$C892-SUM(D892:T892)</f>
        <v>0</v>
      </c>
    </row>
    <row r="893" spans="1:21" x14ac:dyDescent="0.2">
      <c r="A893" s="224" t="s">
        <v>1249</v>
      </c>
      <c r="B893" s="222" t="str">
        <f>VLOOKUP($A893,'Orçamento Sintético'!$A:$H,4,0)</f>
        <v>Fusíveis limitadores tipo HH Tn=17,5kV, Ts=13,8kV, Ic=25A, Fabricação TEE</v>
      </c>
      <c r="C893" s="126">
        <f>ROUND(C894/$U$1572,4)</f>
        <v>0</v>
      </c>
      <c r="D893" s="126"/>
      <c r="E893" s="126"/>
      <c r="F893" s="126"/>
      <c r="G893" s="126"/>
      <c r="H893" s="126">
        <v>1</v>
      </c>
      <c r="I893" s="126"/>
      <c r="J893" s="126"/>
      <c r="K893" s="126"/>
      <c r="L893" s="126"/>
      <c r="M893" s="126"/>
      <c r="N893" s="126"/>
      <c r="O893" s="126"/>
      <c r="P893" s="126"/>
      <c r="Q893" s="126"/>
      <c r="R893" s="126"/>
      <c r="S893" s="126"/>
      <c r="T893" s="126"/>
      <c r="U893" s="126">
        <f t="shared" si="5134"/>
        <v>0</v>
      </c>
    </row>
    <row r="894" spans="1:21" s="90" customFormat="1" x14ac:dyDescent="0.2">
      <c r="A894" s="224"/>
      <c r="B894" s="223"/>
      <c r="C894" s="127">
        <f>VLOOKUP($A893,'Orçamento Sintético'!$A:$H,8,0)</f>
        <v>150.08000000000001</v>
      </c>
      <c r="D894" s="127">
        <f>ROUND($C894*D893,2)</f>
        <v>0</v>
      </c>
      <c r="E894" s="127">
        <f>ROUND($C894*E893,2)</f>
        <v>0</v>
      </c>
      <c r="F894" s="127">
        <f>ROUND($C894*F893,2)</f>
        <v>0</v>
      </c>
      <c r="G894" s="127">
        <f t="shared" ref="G894:P894" si="5167">ROUND($C894*G893,2)</f>
        <v>0</v>
      </c>
      <c r="H894" s="127">
        <f t="shared" si="5167"/>
        <v>150.08000000000001</v>
      </c>
      <c r="I894" s="127">
        <f t="shared" si="5167"/>
        <v>0</v>
      </c>
      <c r="J894" s="127">
        <f t="shared" si="5167"/>
        <v>0</v>
      </c>
      <c r="K894" s="127">
        <f t="shared" si="5167"/>
        <v>0</v>
      </c>
      <c r="L894" s="127">
        <f t="shared" si="5167"/>
        <v>0</v>
      </c>
      <c r="M894" s="127">
        <f t="shared" si="5167"/>
        <v>0</v>
      </c>
      <c r="N894" s="127">
        <f t="shared" si="5167"/>
        <v>0</v>
      </c>
      <c r="O894" s="127">
        <f t="shared" si="5167"/>
        <v>0</v>
      </c>
      <c r="P894" s="127">
        <f t="shared" si="5167"/>
        <v>0</v>
      </c>
      <c r="Q894" s="127">
        <f>ROUND($C894*Q893,2)</f>
        <v>0</v>
      </c>
      <c r="R894" s="127">
        <f t="shared" ref="R894:T894" si="5168">ROUND($C894*R893,2)</f>
        <v>0</v>
      </c>
      <c r="S894" s="127">
        <f t="shared" si="5168"/>
        <v>0</v>
      </c>
      <c r="T894" s="127">
        <f t="shared" si="5168"/>
        <v>0</v>
      </c>
      <c r="U894" s="127">
        <f>$C894-SUM(D894:T894)</f>
        <v>0</v>
      </c>
    </row>
    <row r="895" spans="1:21" ht="14.25" customHeight="1" x14ac:dyDescent="0.2">
      <c r="A895" s="224" t="s">
        <v>1252</v>
      </c>
      <c r="B895" s="222" t="str">
        <f>VLOOKUP($A895,'Orçamento Sintético'!$A:$H,4,0)</f>
        <v>Transformador de potencial, 500VA, tipo seco encapsulado em resina epóxi, para instalação interna, classe de tensão 17,5kV, tensão primária 13,8kV, tensão secundária nominal 115V, tensão aplicada a freqüência industrial 60Hz/1min (TAFI) 38kV, NBI 95kV, frequência nominal 60Hz, grupo de ligação 1. Fabricação Balteau VFI-15</v>
      </c>
      <c r="C895" s="126">
        <f>ROUND(C896/$U$1572,4)</f>
        <v>2.0000000000000001E-4</v>
      </c>
      <c r="D895" s="126"/>
      <c r="E895" s="126"/>
      <c r="F895" s="126"/>
      <c r="G895" s="126"/>
      <c r="H895" s="126"/>
      <c r="I895" s="126">
        <v>1</v>
      </c>
      <c r="J895" s="126"/>
      <c r="K895" s="126"/>
      <c r="L895" s="126"/>
      <c r="M895" s="126"/>
      <c r="N895" s="126"/>
      <c r="O895" s="126"/>
      <c r="P895" s="126"/>
      <c r="Q895" s="126"/>
      <c r="R895" s="126"/>
      <c r="S895" s="126"/>
      <c r="T895" s="126"/>
      <c r="U895" s="126">
        <f t="shared" si="5134"/>
        <v>0</v>
      </c>
    </row>
    <row r="896" spans="1:21" s="90" customFormat="1" x14ac:dyDescent="0.2">
      <c r="A896" s="224"/>
      <c r="B896" s="223"/>
      <c r="C896" s="127">
        <f>VLOOKUP($A895,'Orçamento Sintético'!$A:$H,8,0)</f>
        <v>1972.75</v>
      </c>
      <c r="D896" s="127">
        <f>ROUND($C896*D895,2)</f>
        <v>0</v>
      </c>
      <c r="E896" s="127">
        <f>ROUND($C896*E895,2)</f>
        <v>0</v>
      </c>
      <c r="F896" s="127">
        <f>ROUND($C896*F895,2)</f>
        <v>0</v>
      </c>
      <c r="G896" s="127">
        <f t="shared" ref="G896:P896" si="5169">ROUND($C896*G895,2)</f>
        <v>0</v>
      </c>
      <c r="H896" s="127">
        <f t="shared" si="5169"/>
        <v>0</v>
      </c>
      <c r="I896" s="127">
        <f t="shared" si="5169"/>
        <v>1972.75</v>
      </c>
      <c r="J896" s="127">
        <f t="shared" si="5169"/>
        <v>0</v>
      </c>
      <c r="K896" s="127">
        <f t="shared" si="5169"/>
        <v>0</v>
      </c>
      <c r="L896" s="127">
        <f t="shared" si="5169"/>
        <v>0</v>
      </c>
      <c r="M896" s="127">
        <f t="shared" si="5169"/>
        <v>0</v>
      </c>
      <c r="N896" s="127">
        <f t="shared" si="5169"/>
        <v>0</v>
      </c>
      <c r="O896" s="127">
        <f t="shared" si="5169"/>
        <v>0</v>
      </c>
      <c r="P896" s="127">
        <f t="shared" si="5169"/>
        <v>0</v>
      </c>
      <c r="Q896" s="127">
        <f>ROUND($C896*Q895,2)</f>
        <v>0</v>
      </c>
      <c r="R896" s="127">
        <f t="shared" ref="R896:T896" si="5170">ROUND($C896*R895,2)</f>
        <v>0</v>
      </c>
      <c r="S896" s="127">
        <f t="shared" si="5170"/>
        <v>0</v>
      </c>
      <c r="T896" s="127">
        <f t="shared" si="5170"/>
        <v>0</v>
      </c>
      <c r="U896" s="127">
        <f>$C896-SUM(D896:T896)</f>
        <v>0</v>
      </c>
    </row>
    <row r="897" spans="1:21" ht="14.25" customHeight="1" x14ac:dyDescent="0.2">
      <c r="A897" s="224" t="s">
        <v>1255</v>
      </c>
      <c r="B897" s="222" t="str">
        <f>VLOOKUP($A897,'Orçamento Sintético'!$A:$H,4,0)</f>
        <v>No-break monofásico, alta capacidade, tensão de entrada automática (min. 100~240V), microprocessado, com bateria(s) interna(s) de alta capacidade (45A/h), potência mínima de 600VA. Fabricação Balteau VFI-15</v>
      </c>
      <c r="C897" s="126">
        <f>ROUND(C898/$U$1572,4)</f>
        <v>1E-4</v>
      </c>
      <c r="D897" s="126"/>
      <c r="E897" s="126"/>
      <c r="F897" s="126"/>
      <c r="G897" s="126"/>
      <c r="H897" s="126"/>
      <c r="I897" s="126">
        <v>1</v>
      </c>
      <c r="J897" s="126"/>
      <c r="K897" s="126"/>
      <c r="L897" s="126"/>
      <c r="M897" s="126"/>
      <c r="N897" s="126"/>
      <c r="O897" s="126"/>
      <c r="P897" s="126"/>
      <c r="Q897" s="126"/>
      <c r="R897" s="126"/>
      <c r="S897" s="126"/>
      <c r="T897" s="126"/>
      <c r="U897" s="126">
        <f t="shared" si="5134"/>
        <v>0</v>
      </c>
    </row>
    <row r="898" spans="1:21" s="90" customFormat="1" x14ac:dyDescent="0.2">
      <c r="A898" s="224"/>
      <c r="B898" s="223"/>
      <c r="C898" s="127">
        <f>VLOOKUP($A897,'Orçamento Sintético'!$A:$H,8,0)</f>
        <v>867.44</v>
      </c>
      <c r="D898" s="127">
        <f>ROUND($C898*D897,2)</f>
        <v>0</v>
      </c>
      <c r="E898" s="127">
        <f>ROUND($C898*E897,2)</f>
        <v>0</v>
      </c>
      <c r="F898" s="127">
        <f>ROUND($C898*F897,2)</f>
        <v>0</v>
      </c>
      <c r="G898" s="127">
        <f t="shared" ref="G898:P898" si="5171">ROUND($C898*G897,2)</f>
        <v>0</v>
      </c>
      <c r="H898" s="127">
        <f t="shared" si="5171"/>
        <v>0</v>
      </c>
      <c r="I898" s="127">
        <f t="shared" si="5171"/>
        <v>867.44</v>
      </c>
      <c r="J898" s="127">
        <f t="shared" si="5171"/>
        <v>0</v>
      </c>
      <c r="K898" s="127">
        <f t="shared" si="5171"/>
        <v>0</v>
      </c>
      <c r="L898" s="127">
        <f t="shared" si="5171"/>
        <v>0</v>
      </c>
      <c r="M898" s="127">
        <f t="shared" si="5171"/>
        <v>0</v>
      </c>
      <c r="N898" s="127">
        <f t="shared" si="5171"/>
        <v>0</v>
      </c>
      <c r="O898" s="127">
        <f t="shared" si="5171"/>
        <v>0</v>
      </c>
      <c r="P898" s="127">
        <f t="shared" si="5171"/>
        <v>0</v>
      </c>
      <c r="Q898" s="127">
        <f>ROUND($C898*Q897,2)</f>
        <v>0</v>
      </c>
      <c r="R898" s="127">
        <f t="shared" ref="R898:T898" si="5172">ROUND($C898*R897,2)</f>
        <v>0</v>
      </c>
      <c r="S898" s="127">
        <f t="shared" si="5172"/>
        <v>0</v>
      </c>
      <c r="T898" s="127">
        <f t="shared" si="5172"/>
        <v>0</v>
      </c>
      <c r="U898" s="127">
        <f>$C898-SUM(D898:T898)</f>
        <v>0</v>
      </c>
    </row>
    <row r="899" spans="1:21" x14ac:dyDescent="0.2">
      <c r="A899" s="224" t="s">
        <v>1258</v>
      </c>
      <c r="B899" s="222" t="str">
        <f>VLOOKUP($A899,'Orçamento Sintético'!$A:$H,4,0)</f>
        <v>Copia da ORSE (12073) - Disjuntor tripolar de média tensão, 17,5kV 60Hz, instalação interna, câmaras de vácuo, 630A, 16kA, NBI: 95kV, tempo de abertura/fechamento 70/100ms, motorizado, relê secundário on-board com as funções ANSI 50/51/50N/51N/27/47/59, provido de 3 transformadores de corrente, comunicação RS485, protocolo Modbus. Fbricação Beghim MAF 15.6 com relê URPE7104</v>
      </c>
      <c r="C899" s="126">
        <f>ROUND(C900/$U$1572,4)</f>
        <v>2E-3</v>
      </c>
      <c r="D899" s="126"/>
      <c r="E899" s="126"/>
      <c r="F899" s="126"/>
      <c r="G899" s="126"/>
      <c r="H899" s="126">
        <v>1</v>
      </c>
      <c r="I899" s="126"/>
      <c r="J899" s="126"/>
      <c r="K899" s="126"/>
      <c r="L899" s="126"/>
      <c r="M899" s="126"/>
      <c r="N899" s="126"/>
      <c r="O899" s="126"/>
      <c r="P899" s="126"/>
      <c r="Q899" s="126"/>
      <c r="R899" s="126"/>
      <c r="S899" s="126"/>
      <c r="T899" s="126"/>
      <c r="U899" s="126">
        <f t="shared" si="5134"/>
        <v>0</v>
      </c>
    </row>
    <row r="900" spans="1:21" s="90" customFormat="1" x14ac:dyDescent="0.2">
      <c r="A900" s="224"/>
      <c r="B900" s="223"/>
      <c r="C900" s="127">
        <f>VLOOKUP($A899,'Orçamento Sintético'!$A:$H,8,0)</f>
        <v>24426.880000000001</v>
      </c>
      <c r="D900" s="127">
        <f>ROUND($C900*D899,2)</f>
        <v>0</v>
      </c>
      <c r="E900" s="127">
        <f>ROUND($C900*E899,2)</f>
        <v>0</v>
      </c>
      <c r="F900" s="127">
        <f>ROUND($C900*F899,2)</f>
        <v>0</v>
      </c>
      <c r="G900" s="127">
        <f t="shared" ref="G900:P900" si="5173">ROUND($C900*G899,2)</f>
        <v>0</v>
      </c>
      <c r="H900" s="127">
        <f t="shared" si="5173"/>
        <v>24426.880000000001</v>
      </c>
      <c r="I900" s="127">
        <f t="shared" si="5173"/>
        <v>0</v>
      </c>
      <c r="J900" s="127">
        <f t="shared" si="5173"/>
        <v>0</v>
      </c>
      <c r="K900" s="127">
        <f t="shared" si="5173"/>
        <v>0</v>
      </c>
      <c r="L900" s="127">
        <f t="shared" si="5173"/>
        <v>0</v>
      </c>
      <c r="M900" s="127">
        <f t="shared" si="5173"/>
        <v>0</v>
      </c>
      <c r="N900" s="127">
        <f t="shared" si="5173"/>
        <v>0</v>
      </c>
      <c r="O900" s="127">
        <f t="shared" si="5173"/>
        <v>0</v>
      </c>
      <c r="P900" s="127">
        <f t="shared" si="5173"/>
        <v>0</v>
      </c>
      <c r="Q900" s="127">
        <f>ROUND($C900*Q899,2)</f>
        <v>0</v>
      </c>
      <c r="R900" s="127">
        <f t="shared" ref="R900:T900" si="5174">ROUND($C900*R899,2)</f>
        <v>0</v>
      </c>
      <c r="S900" s="127">
        <f t="shared" si="5174"/>
        <v>0</v>
      </c>
      <c r="T900" s="127">
        <f t="shared" si="5174"/>
        <v>0</v>
      </c>
      <c r="U900" s="127">
        <f>$C900-SUM(D900:T900)</f>
        <v>0</v>
      </c>
    </row>
    <row r="901" spans="1:21" x14ac:dyDescent="0.2">
      <c r="A901" s="224" t="s">
        <v>1261</v>
      </c>
      <c r="B901" s="222" t="str">
        <f>VLOOKUP($A901,'Orçamento Sintético'!$A:$H,4,0)</f>
        <v>Copia da SBC (065290) - Transformador a seco, instalação interna (IP00), 300kVA, tensão primária 13,8/13,2/12,6/12,0/11,4 kV, tensão secundária: 380/220V, freqüência 60Hz, grupo de ligação DYN1, norma NBR 10295, nível de isolamento AT 34/95kV BT 4kV, impedância de 4 a 6%, classe térmica F (155°C), posição dos terminais AT superior, BT superior, nível de ruído conforme NBR 10295</v>
      </c>
      <c r="C901" s="126">
        <f>ROUND(C902/$U$1572,4)</f>
        <v>3.7000000000000002E-3</v>
      </c>
      <c r="D901" s="126"/>
      <c r="E901" s="126"/>
      <c r="F901" s="126"/>
      <c r="G901" s="126"/>
      <c r="H901" s="126"/>
      <c r="I901" s="126">
        <v>1</v>
      </c>
      <c r="J901" s="126"/>
      <c r="K901" s="126"/>
      <c r="L901" s="126"/>
      <c r="M901" s="126"/>
      <c r="N901" s="126"/>
      <c r="O901" s="126"/>
      <c r="P901" s="126"/>
      <c r="Q901" s="126"/>
      <c r="R901" s="126"/>
      <c r="S901" s="126"/>
      <c r="T901" s="126"/>
      <c r="U901" s="126">
        <f t="shared" si="5134"/>
        <v>0</v>
      </c>
    </row>
    <row r="902" spans="1:21" s="90" customFormat="1" x14ac:dyDescent="0.2">
      <c r="A902" s="224"/>
      <c r="B902" s="223"/>
      <c r="C902" s="127">
        <f>VLOOKUP($A901,'Orçamento Sintético'!$A:$H,8,0)</f>
        <v>45964.04</v>
      </c>
      <c r="D902" s="127">
        <f>ROUND($C902*D901,2)</f>
        <v>0</v>
      </c>
      <c r="E902" s="127">
        <f>ROUND($C902*E901,2)</f>
        <v>0</v>
      </c>
      <c r="F902" s="127">
        <f>ROUND($C902*F901,2)</f>
        <v>0</v>
      </c>
      <c r="G902" s="127">
        <f t="shared" ref="G902:P902" si="5175">ROUND($C902*G901,2)</f>
        <v>0</v>
      </c>
      <c r="H902" s="127">
        <f t="shared" si="5175"/>
        <v>0</v>
      </c>
      <c r="I902" s="127">
        <f t="shared" si="5175"/>
        <v>45964.04</v>
      </c>
      <c r="J902" s="127">
        <f t="shared" si="5175"/>
        <v>0</v>
      </c>
      <c r="K902" s="127">
        <f t="shared" si="5175"/>
        <v>0</v>
      </c>
      <c r="L902" s="127">
        <f t="shared" si="5175"/>
        <v>0</v>
      </c>
      <c r="M902" s="127">
        <f t="shared" si="5175"/>
        <v>0</v>
      </c>
      <c r="N902" s="127">
        <f t="shared" si="5175"/>
        <v>0</v>
      </c>
      <c r="O902" s="127">
        <f t="shared" si="5175"/>
        <v>0</v>
      </c>
      <c r="P902" s="127">
        <f t="shared" si="5175"/>
        <v>0</v>
      </c>
      <c r="Q902" s="127">
        <f>ROUND($C902*Q901,2)</f>
        <v>0</v>
      </c>
      <c r="R902" s="127">
        <f t="shared" ref="R902:T902" si="5176">ROUND($C902*R901,2)</f>
        <v>0</v>
      </c>
      <c r="S902" s="127">
        <f t="shared" si="5176"/>
        <v>0</v>
      </c>
      <c r="T902" s="127">
        <f t="shared" si="5176"/>
        <v>0</v>
      </c>
      <c r="U902" s="127">
        <f>$C902-SUM(D902:T902)</f>
        <v>0</v>
      </c>
    </row>
    <row r="903" spans="1:21" x14ac:dyDescent="0.2">
      <c r="A903" s="224" t="s">
        <v>1264</v>
      </c>
      <c r="B903" s="222" t="str">
        <f>VLOOKUP($A903,'Orçamento Sintético'!$A:$H,4,0)</f>
        <v>Copia da SINAPI (68066) - Caixa de medição polifásica modelo P4, em chapa de aço #18 USG, pintada na cor Munsell 6.5</v>
      </c>
      <c r="C903" s="126">
        <f>ROUND(C904/$U$1572,4)</f>
        <v>1E-4</v>
      </c>
      <c r="D903" s="126"/>
      <c r="E903" s="126"/>
      <c r="F903" s="126">
        <v>1</v>
      </c>
      <c r="G903" s="126"/>
      <c r="H903" s="126"/>
      <c r="I903" s="126"/>
      <c r="J903" s="126"/>
      <c r="K903" s="126"/>
      <c r="L903" s="126"/>
      <c r="M903" s="126"/>
      <c r="N903" s="126"/>
      <c r="O903" s="126"/>
      <c r="P903" s="126"/>
      <c r="Q903" s="126"/>
      <c r="R903" s="126"/>
      <c r="S903" s="126"/>
      <c r="T903" s="126"/>
      <c r="U903" s="126">
        <f t="shared" si="5134"/>
        <v>0</v>
      </c>
    </row>
    <row r="904" spans="1:21" s="90" customFormat="1" x14ac:dyDescent="0.2">
      <c r="A904" s="224"/>
      <c r="B904" s="223"/>
      <c r="C904" s="127">
        <f>VLOOKUP($A903,'Orçamento Sintético'!$A:$H,8,0)</f>
        <v>1022.13</v>
      </c>
      <c r="D904" s="127">
        <f>ROUND($C904*D903,2)</f>
        <v>0</v>
      </c>
      <c r="E904" s="127">
        <f>ROUND($C904*E903,2)</f>
        <v>0</v>
      </c>
      <c r="F904" s="127">
        <f>ROUND($C904*F903,2)</f>
        <v>1022.13</v>
      </c>
      <c r="G904" s="127">
        <f t="shared" ref="G904:P904" si="5177">ROUND($C904*G903,2)</f>
        <v>0</v>
      </c>
      <c r="H904" s="127">
        <f t="shared" si="5177"/>
        <v>0</v>
      </c>
      <c r="I904" s="127">
        <f t="shared" si="5177"/>
        <v>0</v>
      </c>
      <c r="J904" s="127">
        <f t="shared" si="5177"/>
        <v>0</v>
      </c>
      <c r="K904" s="127">
        <f t="shared" si="5177"/>
        <v>0</v>
      </c>
      <c r="L904" s="127">
        <f t="shared" si="5177"/>
        <v>0</v>
      </c>
      <c r="M904" s="127">
        <f t="shared" si="5177"/>
        <v>0</v>
      </c>
      <c r="N904" s="127">
        <f t="shared" si="5177"/>
        <v>0</v>
      </c>
      <c r="O904" s="127">
        <f t="shared" si="5177"/>
        <v>0</v>
      </c>
      <c r="P904" s="127">
        <f t="shared" si="5177"/>
        <v>0</v>
      </c>
      <c r="Q904" s="127">
        <f>ROUND($C904*Q903,2)</f>
        <v>0</v>
      </c>
      <c r="R904" s="127">
        <f t="shared" ref="R904:T904" si="5178">ROUND($C904*R903,2)</f>
        <v>0</v>
      </c>
      <c r="S904" s="127">
        <f t="shared" si="5178"/>
        <v>0</v>
      </c>
      <c r="T904" s="127">
        <f t="shared" si="5178"/>
        <v>0</v>
      </c>
      <c r="U904" s="127">
        <f>$C904-SUM(D904:T904)</f>
        <v>0</v>
      </c>
    </row>
    <row r="905" spans="1:21" x14ac:dyDescent="0.2">
      <c r="A905" s="224" t="s">
        <v>1267</v>
      </c>
      <c r="B905" s="222" t="str">
        <f>VLOOKUP($A905,'Orçamento Sintético'!$A:$H,4,0)</f>
        <v>Copia da CPOS (37.20.140) - Suporte metálico para "TC" e "TP" de medição</v>
      </c>
      <c r="C905" s="126">
        <f>ROUND(C906/$U$1572,4)</f>
        <v>0</v>
      </c>
      <c r="D905" s="126"/>
      <c r="E905" s="126"/>
      <c r="F905" s="126"/>
      <c r="G905" s="126">
        <v>1</v>
      </c>
      <c r="H905" s="126"/>
      <c r="I905" s="126"/>
      <c r="J905" s="126"/>
      <c r="K905" s="126"/>
      <c r="L905" s="126"/>
      <c r="M905" s="126"/>
      <c r="N905" s="126"/>
      <c r="O905" s="126"/>
      <c r="P905" s="126"/>
      <c r="Q905" s="126"/>
      <c r="R905" s="126"/>
      <c r="S905" s="126"/>
      <c r="T905" s="126"/>
      <c r="U905" s="126">
        <f t="shared" si="5134"/>
        <v>0</v>
      </c>
    </row>
    <row r="906" spans="1:21" s="90" customFormat="1" x14ac:dyDescent="0.2">
      <c r="A906" s="224"/>
      <c r="B906" s="223"/>
      <c r="C906" s="127">
        <f>VLOOKUP($A905,'Orçamento Sintético'!$A:$H,8,0)</f>
        <v>60.79</v>
      </c>
      <c r="D906" s="127">
        <f>ROUND($C906*D905,2)</f>
        <v>0</v>
      </c>
      <c r="E906" s="127">
        <f>ROUND($C906*E905,2)</f>
        <v>0</v>
      </c>
      <c r="F906" s="127">
        <f>ROUND($C906*F905,2)</f>
        <v>0</v>
      </c>
      <c r="G906" s="127">
        <f t="shared" ref="G906:P906" si="5179">ROUND($C906*G905,2)</f>
        <v>60.79</v>
      </c>
      <c r="H906" s="127">
        <f t="shared" si="5179"/>
        <v>0</v>
      </c>
      <c r="I906" s="127">
        <f t="shared" si="5179"/>
        <v>0</v>
      </c>
      <c r="J906" s="127">
        <f t="shared" si="5179"/>
        <v>0</v>
      </c>
      <c r="K906" s="127">
        <f t="shared" si="5179"/>
        <v>0</v>
      </c>
      <c r="L906" s="127">
        <f t="shared" si="5179"/>
        <v>0</v>
      </c>
      <c r="M906" s="127">
        <f t="shared" si="5179"/>
        <v>0</v>
      </c>
      <c r="N906" s="127">
        <f t="shared" si="5179"/>
        <v>0</v>
      </c>
      <c r="O906" s="127">
        <f t="shared" si="5179"/>
        <v>0</v>
      </c>
      <c r="P906" s="127">
        <f t="shared" si="5179"/>
        <v>0</v>
      </c>
      <c r="Q906" s="127">
        <f>ROUND($C906*Q905,2)</f>
        <v>0</v>
      </c>
      <c r="R906" s="127">
        <f t="shared" ref="R906:T906" si="5180">ROUND($C906*R905,2)</f>
        <v>0</v>
      </c>
      <c r="S906" s="127">
        <f t="shared" si="5180"/>
        <v>0</v>
      </c>
      <c r="T906" s="127">
        <f t="shared" si="5180"/>
        <v>0</v>
      </c>
      <c r="U906" s="127">
        <f>$C906-SUM(D906:T906)</f>
        <v>0</v>
      </c>
    </row>
    <row r="907" spans="1:21" x14ac:dyDescent="0.2">
      <c r="A907" s="224" t="s">
        <v>1270</v>
      </c>
      <c r="B907" s="222" t="str">
        <f>VLOOKUP($A907,'Orçamento Sintético'!$A:$H,4,0)</f>
        <v>Copia da ORSE (7379) - Suporte para buchas de passagem, em chapa de aço pintada, cor RAL 7032, #16 USG</v>
      </c>
      <c r="C907" s="126">
        <f>ROUND(C908/$U$1572,4)</f>
        <v>1E-4</v>
      </c>
      <c r="D907" s="126"/>
      <c r="E907" s="126"/>
      <c r="F907" s="126"/>
      <c r="G907" s="126">
        <v>1</v>
      </c>
      <c r="H907" s="126"/>
      <c r="I907" s="126"/>
      <c r="J907" s="126"/>
      <c r="K907" s="126"/>
      <c r="L907" s="126"/>
      <c r="M907" s="126"/>
      <c r="N907" s="126"/>
      <c r="O907" s="126"/>
      <c r="P907" s="126"/>
      <c r="Q907" s="126"/>
      <c r="R907" s="126"/>
      <c r="S907" s="126"/>
      <c r="T907" s="126"/>
      <c r="U907" s="126">
        <f t="shared" si="5134"/>
        <v>0</v>
      </c>
    </row>
    <row r="908" spans="1:21" s="90" customFormat="1" x14ac:dyDescent="0.2">
      <c r="A908" s="224"/>
      <c r="B908" s="223"/>
      <c r="C908" s="127">
        <f>VLOOKUP($A907,'Orçamento Sintético'!$A:$H,8,0)</f>
        <v>1123.06</v>
      </c>
      <c r="D908" s="127">
        <f>ROUND($C908*D907,2)</f>
        <v>0</v>
      </c>
      <c r="E908" s="127">
        <f>ROUND($C908*E907,2)</f>
        <v>0</v>
      </c>
      <c r="F908" s="127">
        <f>ROUND($C908*F907,2)</f>
        <v>0</v>
      </c>
      <c r="G908" s="127">
        <f t="shared" ref="G908:P908" si="5181">ROUND($C908*G907,2)</f>
        <v>1123.06</v>
      </c>
      <c r="H908" s="127">
        <f t="shared" si="5181"/>
        <v>0</v>
      </c>
      <c r="I908" s="127">
        <f t="shared" si="5181"/>
        <v>0</v>
      </c>
      <c r="J908" s="127">
        <f t="shared" si="5181"/>
        <v>0</v>
      </c>
      <c r="K908" s="127">
        <f t="shared" si="5181"/>
        <v>0</v>
      </c>
      <c r="L908" s="127">
        <f t="shared" si="5181"/>
        <v>0</v>
      </c>
      <c r="M908" s="127">
        <f t="shared" si="5181"/>
        <v>0</v>
      </c>
      <c r="N908" s="127">
        <f t="shared" si="5181"/>
        <v>0</v>
      </c>
      <c r="O908" s="127">
        <f t="shared" si="5181"/>
        <v>0</v>
      </c>
      <c r="P908" s="127">
        <f t="shared" si="5181"/>
        <v>0</v>
      </c>
      <c r="Q908" s="127">
        <f>ROUND($C908*Q907,2)</f>
        <v>0</v>
      </c>
      <c r="R908" s="127">
        <f t="shared" ref="R908:T908" si="5182">ROUND($C908*R907,2)</f>
        <v>0</v>
      </c>
      <c r="S908" s="127">
        <f t="shared" si="5182"/>
        <v>0</v>
      </c>
      <c r="T908" s="127">
        <f t="shared" si="5182"/>
        <v>0</v>
      </c>
      <c r="U908" s="127">
        <f>$C908-SUM(D908:T908)</f>
        <v>0</v>
      </c>
    </row>
    <row r="909" spans="1:21" x14ac:dyDescent="0.2">
      <c r="A909" s="224" t="s">
        <v>1273</v>
      </c>
      <c r="B909" s="222" t="str">
        <f>VLOOKUP($A909,'Orçamento Sintético'!$A:$H,4,0)</f>
        <v>Copia da SBC (078150) - Suporte para fixação de pára-raios e muflas terminais, h=2,10m</v>
      </c>
      <c r="C909" s="126">
        <f>ROUND(C910/$U$1572,4)</f>
        <v>0</v>
      </c>
      <c r="D909" s="126"/>
      <c r="E909" s="126"/>
      <c r="F909" s="126"/>
      <c r="G909" s="126">
        <v>1</v>
      </c>
      <c r="H909" s="126"/>
      <c r="I909" s="126"/>
      <c r="J909" s="126"/>
      <c r="K909" s="126"/>
      <c r="L909" s="126"/>
      <c r="M909" s="126"/>
      <c r="N909" s="126"/>
      <c r="O909" s="126"/>
      <c r="P909" s="126"/>
      <c r="Q909" s="126"/>
      <c r="R909" s="126"/>
      <c r="S909" s="126"/>
      <c r="T909" s="126"/>
      <c r="U909" s="126">
        <f t="shared" si="5134"/>
        <v>0</v>
      </c>
    </row>
    <row r="910" spans="1:21" s="90" customFormat="1" x14ac:dyDescent="0.2">
      <c r="A910" s="224"/>
      <c r="B910" s="223"/>
      <c r="C910" s="127">
        <f>VLOOKUP($A909,'Orçamento Sintético'!$A:$H,8,0)</f>
        <v>139.33000000000001</v>
      </c>
      <c r="D910" s="127">
        <f>ROUND($C910*D909,2)</f>
        <v>0</v>
      </c>
      <c r="E910" s="127">
        <f>ROUND($C910*E909,2)</f>
        <v>0</v>
      </c>
      <c r="F910" s="127">
        <f>ROUND($C910*F909,2)</f>
        <v>0</v>
      </c>
      <c r="G910" s="127">
        <f t="shared" ref="G910:P910" si="5183">ROUND($C910*G909,2)</f>
        <v>139.33000000000001</v>
      </c>
      <c r="H910" s="127">
        <f t="shared" si="5183"/>
        <v>0</v>
      </c>
      <c r="I910" s="127">
        <f t="shared" si="5183"/>
        <v>0</v>
      </c>
      <c r="J910" s="127">
        <f t="shared" si="5183"/>
        <v>0</v>
      </c>
      <c r="K910" s="127">
        <f t="shared" si="5183"/>
        <v>0</v>
      </c>
      <c r="L910" s="127">
        <f t="shared" si="5183"/>
        <v>0</v>
      </c>
      <c r="M910" s="127">
        <f t="shared" si="5183"/>
        <v>0</v>
      </c>
      <c r="N910" s="127">
        <f t="shared" si="5183"/>
        <v>0</v>
      </c>
      <c r="O910" s="127">
        <f t="shared" si="5183"/>
        <v>0</v>
      </c>
      <c r="P910" s="127">
        <f t="shared" si="5183"/>
        <v>0</v>
      </c>
      <c r="Q910" s="127">
        <f>ROUND($C910*Q909,2)</f>
        <v>0</v>
      </c>
      <c r="R910" s="127">
        <f t="shared" ref="R910:T910" si="5184">ROUND($C910*R909,2)</f>
        <v>0</v>
      </c>
      <c r="S910" s="127">
        <f t="shared" si="5184"/>
        <v>0</v>
      </c>
      <c r="T910" s="127">
        <f t="shared" si="5184"/>
        <v>0</v>
      </c>
      <c r="U910" s="127">
        <f>$C910-SUM(D910:T910)</f>
        <v>0</v>
      </c>
    </row>
    <row r="911" spans="1:21" x14ac:dyDescent="0.2">
      <c r="A911" s="224" t="s">
        <v>1276</v>
      </c>
      <c r="B911" s="222" t="str">
        <f>VLOOKUP($A911,'Orçamento Sintético'!$A:$H,4,0)</f>
        <v>EXTINTOR DE INCÊNDIO PORTÁTIL COM CARGA DE CO2 DE 6 KG, CLASSE BC - FORNECIMENTO E INSTALAÇÃO. AF_10/2020_P</v>
      </c>
      <c r="C911" s="126">
        <f>ROUND(C912/$U$1572,4)</f>
        <v>0</v>
      </c>
      <c r="D911" s="126"/>
      <c r="E911" s="126"/>
      <c r="F911" s="126"/>
      <c r="G911" s="126"/>
      <c r="H911" s="126"/>
      <c r="I911" s="126">
        <v>1</v>
      </c>
      <c r="J911" s="126"/>
      <c r="K911" s="126"/>
      <c r="L911" s="126"/>
      <c r="M911" s="126"/>
      <c r="N911" s="126"/>
      <c r="O911" s="126"/>
      <c r="P911" s="126"/>
      <c r="Q911" s="126"/>
      <c r="R911" s="126"/>
      <c r="S911" s="126"/>
      <c r="T911" s="126"/>
      <c r="U911" s="126">
        <f t="shared" si="5134"/>
        <v>0</v>
      </c>
    </row>
    <row r="912" spans="1:21" s="90" customFormat="1" x14ac:dyDescent="0.2">
      <c r="A912" s="224"/>
      <c r="B912" s="223"/>
      <c r="C912" s="127">
        <f>VLOOKUP($A911,'Orçamento Sintético'!$A:$H,8,0)</f>
        <v>529.17999999999995</v>
      </c>
      <c r="D912" s="127">
        <f>ROUND($C912*D911,2)</f>
        <v>0</v>
      </c>
      <c r="E912" s="127">
        <f>ROUND($C912*E911,2)</f>
        <v>0</v>
      </c>
      <c r="F912" s="127">
        <f>ROUND($C912*F911,2)</f>
        <v>0</v>
      </c>
      <c r="G912" s="127">
        <f t="shared" ref="G912:P912" si="5185">ROUND($C912*G911,2)</f>
        <v>0</v>
      </c>
      <c r="H912" s="127">
        <f t="shared" si="5185"/>
        <v>0</v>
      </c>
      <c r="I912" s="127">
        <f t="shared" si="5185"/>
        <v>529.17999999999995</v>
      </c>
      <c r="J912" s="127">
        <f t="shared" si="5185"/>
        <v>0</v>
      </c>
      <c r="K912" s="127">
        <f t="shared" si="5185"/>
        <v>0</v>
      </c>
      <c r="L912" s="127">
        <f t="shared" si="5185"/>
        <v>0</v>
      </c>
      <c r="M912" s="127">
        <f t="shared" si="5185"/>
        <v>0</v>
      </c>
      <c r="N912" s="127">
        <f t="shared" si="5185"/>
        <v>0</v>
      </c>
      <c r="O912" s="127">
        <f t="shared" si="5185"/>
        <v>0</v>
      </c>
      <c r="P912" s="127">
        <f t="shared" si="5185"/>
        <v>0</v>
      </c>
      <c r="Q912" s="127">
        <f>ROUND($C912*Q911,2)</f>
        <v>0</v>
      </c>
      <c r="R912" s="127">
        <f t="shared" ref="R912:T912" si="5186">ROUND($C912*R911,2)</f>
        <v>0</v>
      </c>
      <c r="S912" s="127">
        <f t="shared" si="5186"/>
        <v>0</v>
      </c>
      <c r="T912" s="127">
        <f t="shared" si="5186"/>
        <v>0</v>
      </c>
      <c r="U912" s="127">
        <f>$C912-SUM(D912:T912)</f>
        <v>0</v>
      </c>
    </row>
    <row r="913" spans="1:21" x14ac:dyDescent="0.2">
      <c r="A913" s="224" t="s">
        <v>1279</v>
      </c>
      <c r="B913" s="222" t="str">
        <f>VLOOKUP($A913,'Orçamento Sintético'!$A:$H,4,0)</f>
        <v>Copia da ORSE (12138) - Placa de advertência ESTA CHAVE NÃO DEVE SER MANOBRADA SOB CARGA, em PVC, resistente a produtos químicos e temperaturas de até 50°, dimensão 240x160mm</v>
      </c>
      <c r="C913" s="126">
        <f>ROUND(C914/$U$1572,4)</f>
        <v>0</v>
      </c>
      <c r="D913" s="126"/>
      <c r="E913" s="126"/>
      <c r="F913" s="126"/>
      <c r="G913" s="126"/>
      <c r="H913" s="126"/>
      <c r="I913" s="126">
        <v>1</v>
      </c>
      <c r="J913" s="126"/>
      <c r="K913" s="126"/>
      <c r="L913" s="126"/>
      <c r="M913" s="126"/>
      <c r="N913" s="126"/>
      <c r="O913" s="126"/>
      <c r="P913" s="126"/>
      <c r="Q913" s="126"/>
      <c r="R913" s="126"/>
      <c r="S913" s="126"/>
      <c r="T913" s="126"/>
      <c r="U913" s="126">
        <f t="shared" si="5134"/>
        <v>0</v>
      </c>
    </row>
    <row r="914" spans="1:21" s="90" customFormat="1" x14ac:dyDescent="0.2">
      <c r="A914" s="224"/>
      <c r="B914" s="223"/>
      <c r="C914" s="127">
        <f>VLOOKUP($A913,'Orçamento Sintético'!$A:$H,8,0)</f>
        <v>30.18</v>
      </c>
      <c r="D914" s="127">
        <f>ROUND($C914*D913,2)</f>
        <v>0</v>
      </c>
      <c r="E914" s="127">
        <f>ROUND($C914*E913,2)</f>
        <v>0</v>
      </c>
      <c r="F914" s="127">
        <f>ROUND($C914*F913,2)</f>
        <v>0</v>
      </c>
      <c r="G914" s="127">
        <f t="shared" ref="G914:P914" si="5187">ROUND($C914*G913,2)</f>
        <v>0</v>
      </c>
      <c r="H914" s="127">
        <f t="shared" si="5187"/>
        <v>0</v>
      </c>
      <c r="I914" s="127">
        <f t="shared" si="5187"/>
        <v>30.18</v>
      </c>
      <c r="J914" s="127">
        <f t="shared" si="5187"/>
        <v>0</v>
      </c>
      <c r="K914" s="127">
        <f t="shared" si="5187"/>
        <v>0</v>
      </c>
      <c r="L914" s="127">
        <f t="shared" si="5187"/>
        <v>0</v>
      </c>
      <c r="M914" s="127">
        <f t="shared" si="5187"/>
        <v>0</v>
      </c>
      <c r="N914" s="127">
        <f t="shared" si="5187"/>
        <v>0</v>
      </c>
      <c r="O914" s="127">
        <f t="shared" si="5187"/>
        <v>0</v>
      </c>
      <c r="P914" s="127">
        <f t="shared" si="5187"/>
        <v>0</v>
      </c>
      <c r="Q914" s="127">
        <f>ROUND($C914*Q913,2)</f>
        <v>0</v>
      </c>
      <c r="R914" s="127">
        <f t="shared" ref="R914:T914" si="5188">ROUND($C914*R913,2)</f>
        <v>0</v>
      </c>
      <c r="S914" s="127">
        <f t="shared" si="5188"/>
        <v>0</v>
      </c>
      <c r="T914" s="127">
        <f t="shared" si="5188"/>
        <v>0</v>
      </c>
      <c r="U914" s="127">
        <f>$C914-SUM(D914:T914)</f>
        <v>0</v>
      </c>
    </row>
    <row r="915" spans="1:21" x14ac:dyDescent="0.2">
      <c r="A915" s="224" t="s">
        <v>1283</v>
      </c>
      <c r="B915" s="222" t="str">
        <f>VLOOKUP($A915,'Orçamento Sintético'!$A:$H,4,0)</f>
        <v>Copia da ORSE (12138) - Placa de sinalização PERIGO DE MORTE - ALTA TENSÃO, em PVC, resistente a produtos químicos e temperaturas de até 50°, dimensão 240x160mm. Fabricação Digimetta Sinalizações</v>
      </c>
      <c r="C915" s="126">
        <f>ROUND(C916/$U$1572,4)</f>
        <v>0</v>
      </c>
      <c r="D915" s="126"/>
      <c r="E915" s="126"/>
      <c r="F915" s="126"/>
      <c r="G915" s="126"/>
      <c r="H915" s="126"/>
      <c r="I915" s="126">
        <v>1</v>
      </c>
      <c r="J915" s="126"/>
      <c r="K915" s="126"/>
      <c r="L915" s="126"/>
      <c r="M915" s="126"/>
      <c r="N915" s="126"/>
      <c r="O915" s="126"/>
      <c r="P915" s="126"/>
      <c r="Q915" s="126"/>
      <c r="R915" s="126"/>
      <c r="S915" s="126"/>
      <c r="T915" s="126"/>
      <c r="U915" s="126">
        <f t="shared" si="5134"/>
        <v>0</v>
      </c>
    </row>
    <row r="916" spans="1:21" s="90" customFormat="1" x14ac:dyDescent="0.2">
      <c r="A916" s="224"/>
      <c r="B916" s="223"/>
      <c r="C916" s="127">
        <f>VLOOKUP($A915,'Orçamento Sintético'!$A:$H,8,0)</f>
        <v>30.18</v>
      </c>
      <c r="D916" s="127">
        <f>ROUND($C916*D915,2)</f>
        <v>0</v>
      </c>
      <c r="E916" s="127">
        <f>ROUND($C916*E915,2)</f>
        <v>0</v>
      </c>
      <c r="F916" s="127">
        <f>ROUND($C916*F915,2)</f>
        <v>0</v>
      </c>
      <c r="G916" s="127">
        <f t="shared" ref="G916:P916" si="5189">ROUND($C916*G915,2)</f>
        <v>0</v>
      </c>
      <c r="H916" s="127">
        <f t="shared" si="5189"/>
        <v>0</v>
      </c>
      <c r="I916" s="127">
        <f t="shared" si="5189"/>
        <v>30.18</v>
      </c>
      <c r="J916" s="127">
        <f t="shared" si="5189"/>
        <v>0</v>
      </c>
      <c r="K916" s="127">
        <f t="shared" si="5189"/>
        <v>0</v>
      </c>
      <c r="L916" s="127">
        <f t="shared" si="5189"/>
        <v>0</v>
      </c>
      <c r="M916" s="127">
        <f t="shared" si="5189"/>
        <v>0</v>
      </c>
      <c r="N916" s="127">
        <f t="shared" si="5189"/>
        <v>0</v>
      </c>
      <c r="O916" s="127">
        <f t="shared" si="5189"/>
        <v>0</v>
      </c>
      <c r="P916" s="127">
        <f t="shared" si="5189"/>
        <v>0</v>
      </c>
      <c r="Q916" s="127">
        <f>ROUND($C916*Q915,2)</f>
        <v>0</v>
      </c>
      <c r="R916" s="127">
        <f t="shared" ref="R916:T916" si="5190">ROUND($C916*R915,2)</f>
        <v>0</v>
      </c>
      <c r="S916" s="127">
        <f t="shared" si="5190"/>
        <v>0</v>
      </c>
      <c r="T916" s="127">
        <f t="shared" si="5190"/>
        <v>0</v>
      </c>
      <c r="U916" s="127">
        <f>$C916-SUM(D916:T916)</f>
        <v>0</v>
      </c>
    </row>
    <row r="917" spans="1:21" x14ac:dyDescent="0.2">
      <c r="A917" s="224" t="s">
        <v>1286</v>
      </c>
      <c r="B917" s="222" t="str">
        <f>VLOOKUP($A917,'Orçamento Sintético'!$A:$H,4,0)</f>
        <v>Copia da CPOS (36.20.380) - Tapete isolante de borracha, Tipo I, classe 2 (20kV), 914x1.000mm, superfície antiderrapante e base texturizada. Fabricação Orion</v>
      </c>
      <c r="C917" s="126">
        <f>ROUND(C918/$U$1572,4)</f>
        <v>1E-4</v>
      </c>
      <c r="D917" s="126"/>
      <c r="E917" s="126"/>
      <c r="F917" s="126"/>
      <c r="G917" s="126"/>
      <c r="H917" s="126"/>
      <c r="I917" s="126">
        <v>1</v>
      </c>
      <c r="J917" s="126"/>
      <c r="K917" s="126"/>
      <c r="L917" s="126"/>
      <c r="M917" s="126"/>
      <c r="N917" s="126"/>
      <c r="O917" s="126"/>
      <c r="P917" s="126"/>
      <c r="Q917" s="126"/>
      <c r="R917" s="126"/>
      <c r="S917" s="126"/>
      <c r="T917" s="126"/>
      <c r="U917" s="126">
        <f t="shared" si="5134"/>
        <v>0</v>
      </c>
    </row>
    <row r="918" spans="1:21" s="90" customFormat="1" x14ac:dyDescent="0.2">
      <c r="A918" s="224"/>
      <c r="B918" s="223"/>
      <c r="C918" s="127">
        <f>VLOOKUP($A917,'Orçamento Sintético'!$A:$H,8,0)</f>
        <v>746.54</v>
      </c>
      <c r="D918" s="127">
        <f>ROUND($C918*D917,2)</f>
        <v>0</v>
      </c>
      <c r="E918" s="127">
        <f>ROUND($C918*E917,2)</f>
        <v>0</v>
      </c>
      <c r="F918" s="127">
        <f>ROUND($C918*F917,2)</f>
        <v>0</v>
      </c>
      <c r="G918" s="127">
        <f t="shared" ref="G918:P918" si="5191">ROUND($C918*G917,2)</f>
        <v>0</v>
      </c>
      <c r="H918" s="127">
        <f t="shared" si="5191"/>
        <v>0</v>
      </c>
      <c r="I918" s="127">
        <f t="shared" si="5191"/>
        <v>746.54</v>
      </c>
      <c r="J918" s="127">
        <f t="shared" si="5191"/>
        <v>0</v>
      </c>
      <c r="K918" s="127">
        <f t="shared" si="5191"/>
        <v>0</v>
      </c>
      <c r="L918" s="127">
        <f t="shared" si="5191"/>
        <v>0</v>
      </c>
      <c r="M918" s="127">
        <f t="shared" si="5191"/>
        <v>0</v>
      </c>
      <c r="N918" s="127">
        <f t="shared" si="5191"/>
        <v>0</v>
      </c>
      <c r="O918" s="127">
        <f t="shared" si="5191"/>
        <v>0</v>
      </c>
      <c r="P918" s="127">
        <f t="shared" si="5191"/>
        <v>0</v>
      </c>
      <c r="Q918" s="127">
        <f>ROUND($C918*Q917,2)</f>
        <v>0</v>
      </c>
      <c r="R918" s="127">
        <f t="shared" ref="R918:T918" si="5192">ROUND($C918*R917,2)</f>
        <v>0</v>
      </c>
      <c r="S918" s="127">
        <f t="shared" si="5192"/>
        <v>0</v>
      </c>
      <c r="T918" s="127">
        <f t="shared" si="5192"/>
        <v>0</v>
      </c>
      <c r="U918" s="127">
        <f>$C918-SUM(D918:T918)</f>
        <v>0</v>
      </c>
    </row>
    <row r="919" spans="1:21" x14ac:dyDescent="0.2">
      <c r="A919" s="224" t="s">
        <v>1289</v>
      </c>
      <c r="B919" s="222" t="str">
        <f>VLOOKUP($A919,'Orçamento Sintético'!$A:$H,4,0)</f>
        <v>Equipamentos para instalação em Poste</v>
      </c>
      <c r="C919" s="126">
        <f>ROUND(C920/$U$1572,4)</f>
        <v>5.9999999999999995E-4</v>
      </c>
      <c r="D919" s="126"/>
      <c r="E919" s="126"/>
      <c r="F919" s="126"/>
      <c r="G919" s="126"/>
      <c r="H919" s="126"/>
      <c r="I919" s="126">
        <v>1</v>
      </c>
      <c r="J919" s="126"/>
      <c r="K919" s="126"/>
      <c r="L919" s="126"/>
      <c r="M919" s="126"/>
      <c r="N919" s="126"/>
      <c r="O919" s="126"/>
      <c r="P919" s="126"/>
      <c r="Q919" s="126"/>
      <c r="R919" s="126"/>
      <c r="S919" s="126"/>
      <c r="T919" s="126"/>
      <c r="U919" s="126">
        <f t="shared" si="5134"/>
        <v>0</v>
      </c>
    </row>
    <row r="920" spans="1:21" s="90" customFormat="1" x14ac:dyDescent="0.2">
      <c r="A920" s="224"/>
      <c r="B920" s="223"/>
      <c r="C920" s="127">
        <f>VLOOKUP($A919,'Orçamento Sintético'!$A:$H,8,0)</f>
        <v>7940.3</v>
      </c>
      <c r="D920" s="127">
        <f>ROUND($C920*D919,2)</f>
        <v>0</v>
      </c>
      <c r="E920" s="127">
        <f>ROUND($C920*E919,2)</f>
        <v>0</v>
      </c>
      <c r="F920" s="127">
        <f>ROUND($C920*F919,2)</f>
        <v>0</v>
      </c>
      <c r="G920" s="127">
        <f t="shared" ref="G920:P920" si="5193">ROUND($C920*G919,2)</f>
        <v>0</v>
      </c>
      <c r="H920" s="127">
        <f t="shared" si="5193"/>
        <v>0</v>
      </c>
      <c r="I920" s="127">
        <f t="shared" si="5193"/>
        <v>7940.3</v>
      </c>
      <c r="J920" s="127">
        <f t="shared" si="5193"/>
        <v>0</v>
      </c>
      <c r="K920" s="127">
        <f t="shared" si="5193"/>
        <v>0</v>
      </c>
      <c r="L920" s="127">
        <f t="shared" si="5193"/>
        <v>0</v>
      </c>
      <c r="M920" s="127">
        <f t="shared" si="5193"/>
        <v>0</v>
      </c>
      <c r="N920" s="127">
        <f t="shared" si="5193"/>
        <v>0</v>
      </c>
      <c r="O920" s="127">
        <f t="shared" si="5193"/>
        <v>0</v>
      </c>
      <c r="P920" s="127">
        <f t="shared" si="5193"/>
        <v>0</v>
      </c>
      <c r="Q920" s="127">
        <f>ROUND($C920*Q919,2)</f>
        <v>0</v>
      </c>
      <c r="R920" s="127">
        <f t="shared" ref="R920:T920" si="5194">ROUND($C920*R919,2)</f>
        <v>0</v>
      </c>
      <c r="S920" s="127">
        <f t="shared" si="5194"/>
        <v>0</v>
      </c>
      <c r="T920" s="127">
        <f t="shared" si="5194"/>
        <v>0</v>
      </c>
      <c r="U920" s="127">
        <f>$C920-SUM(D920:T920)</f>
        <v>0</v>
      </c>
    </row>
    <row r="921" spans="1:21" x14ac:dyDescent="0.2">
      <c r="A921" s="224" t="s">
        <v>1292</v>
      </c>
      <c r="B921" s="222" t="str">
        <f>VLOOKUP($A921,'Orçamento Sintético'!$A:$H,4,0)</f>
        <v>Relé de proteção térmica, 4 entradas para RTD Pt100? com 3 fios, 1 saída de alarme e 1 saída para comando de desligamento TRIP, 2 saídas para controle de ventiladores, comunicação serial bilateral RS485 com protocolo MODBUS RTU. h. Marca de referência: Modelo PCPT4, fabricante Pextron</v>
      </c>
      <c r="C921" s="126">
        <f>ROUND(C922/$U$1572,4)</f>
        <v>2.0000000000000001E-4</v>
      </c>
      <c r="D921" s="126"/>
      <c r="E921" s="126"/>
      <c r="F921" s="126"/>
      <c r="G921" s="126"/>
      <c r="H921" s="126"/>
      <c r="I921" s="126">
        <v>1</v>
      </c>
      <c r="J921" s="126"/>
      <c r="K921" s="126"/>
      <c r="L921" s="126"/>
      <c r="M921" s="126"/>
      <c r="N921" s="126"/>
      <c r="O921" s="126"/>
      <c r="P921" s="126"/>
      <c r="Q921" s="126"/>
      <c r="R921" s="126"/>
      <c r="S921" s="126"/>
      <c r="T921" s="126"/>
      <c r="U921" s="126">
        <f t="shared" si="5134"/>
        <v>0</v>
      </c>
    </row>
    <row r="922" spans="1:21" s="90" customFormat="1" x14ac:dyDescent="0.2">
      <c r="A922" s="224"/>
      <c r="B922" s="223"/>
      <c r="C922" s="127">
        <f>VLOOKUP($A921,'Orçamento Sintético'!$A:$H,8,0)</f>
        <v>2503.8000000000002</v>
      </c>
      <c r="D922" s="127">
        <f>ROUND($C922*D921,2)</f>
        <v>0</v>
      </c>
      <c r="E922" s="127">
        <f>ROUND($C922*E921,2)</f>
        <v>0</v>
      </c>
      <c r="F922" s="127">
        <f>ROUND($C922*F921,2)</f>
        <v>0</v>
      </c>
      <c r="G922" s="127">
        <f t="shared" ref="G922:P922" si="5195">ROUND($C922*G921,2)</f>
        <v>0</v>
      </c>
      <c r="H922" s="127">
        <f t="shared" si="5195"/>
        <v>0</v>
      </c>
      <c r="I922" s="127">
        <f t="shared" si="5195"/>
        <v>2503.8000000000002</v>
      </c>
      <c r="J922" s="127">
        <f t="shared" si="5195"/>
        <v>0</v>
      </c>
      <c r="K922" s="127">
        <f t="shared" si="5195"/>
        <v>0</v>
      </c>
      <c r="L922" s="127">
        <f t="shared" si="5195"/>
        <v>0</v>
      </c>
      <c r="M922" s="127">
        <f t="shared" si="5195"/>
        <v>0</v>
      </c>
      <c r="N922" s="127">
        <f t="shared" si="5195"/>
        <v>0</v>
      </c>
      <c r="O922" s="127">
        <f t="shared" si="5195"/>
        <v>0</v>
      </c>
      <c r="P922" s="127">
        <f t="shared" si="5195"/>
        <v>0</v>
      </c>
      <c r="Q922" s="127">
        <f>ROUND($C922*Q921,2)</f>
        <v>0</v>
      </c>
      <c r="R922" s="127">
        <f t="shared" ref="R922:T922" si="5196">ROUND($C922*R921,2)</f>
        <v>0</v>
      </c>
      <c r="S922" s="127">
        <f t="shared" si="5196"/>
        <v>0</v>
      </c>
      <c r="T922" s="127">
        <f t="shared" si="5196"/>
        <v>0</v>
      </c>
      <c r="U922" s="127">
        <f>$C922-SUM(D922:T922)</f>
        <v>0</v>
      </c>
    </row>
    <row r="923" spans="1:21" x14ac:dyDescent="0.2">
      <c r="A923" s="225" t="s">
        <v>1295</v>
      </c>
      <c r="B923" s="226" t="str">
        <f>VLOOKUP($A923,'Orçamento Sintético'!$A:$H,4,0)</f>
        <v>Rede Elétrica Primária</v>
      </c>
      <c r="C923" s="130">
        <f>ROUND(C924/$U$1572,4)</f>
        <v>1.0800000000000001E-2</v>
      </c>
      <c r="D923" s="131">
        <f t="shared" ref="D923:U923" si="5197">ROUND(D924/$C924,4)</f>
        <v>0</v>
      </c>
      <c r="E923" s="131">
        <f t="shared" si="5197"/>
        <v>0</v>
      </c>
      <c r="F923" s="131">
        <f t="shared" si="5197"/>
        <v>8.2600000000000007E-2</v>
      </c>
      <c r="G923" s="131">
        <f t="shared" si="5197"/>
        <v>8.2600000000000007E-2</v>
      </c>
      <c r="H923" s="131">
        <f t="shared" si="5197"/>
        <v>8.3000000000000004E-2</v>
      </c>
      <c r="I923" s="131">
        <f t="shared" si="5197"/>
        <v>8.3000000000000004E-2</v>
      </c>
      <c r="J923" s="131">
        <f t="shared" si="5197"/>
        <v>0</v>
      </c>
      <c r="K923" s="131">
        <f t="shared" si="5197"/>
        <v>0.22639999999999999</v>
      </c>
      <c r="L923" s="131">
        <f t="shared" si="5197"/>
        <v>0.31280000000000002</v>
      </c>
      <c r="M923" s="131">
        <f t="shared" si="5197"/>
        <v>0.1295</v>
      </c>
      <c r="N923" s="131">
        <f t="shared" si="5197"/>
        <v>0</v>
      </c>
      <c r="O923" s="131">
        <f t="shared" si="5197"/>
        <v>0</v>
      </c>
      <c r="P923" s="131">
        <f t="shared" si="5197"/>
        <v>0</v>
      </c>
      <c r="Q923" s="131">
        <f t="shared" si="5197"/>
        <v>0</v>
      </c>
      <c r="R923" s="131">
        <f t="shared" si="5197"/>
        <v>0</v>
      </c>
      <c r="S923" s="131">
        <f t="shared" si="5197"/>
        <v>0</v>
      </c>
      <c r="T923" s="131">
        <f t="shared" si="5197"/>
        <v>0</v>
      </c>
      <c r="U923" s="131">
        <f t="shared" si="5197"/>
        <v>0</v>
      </c>
    </row>
    <row r="924" spans="1:21" s="90" customFormat="1" x14ac:dyDescent="0.2">
      <c r="A924" s="225"/>
      <c r="B924" s="226"/>
      <c r="C924" s="132">
        <f>VLOOKUP($A923,'Orçamento Sintético'!$A:$H,8,0)</f>
        <v>134602.10999999999</v>
      </c>
      <c r="D924" s="133">
        <f>D926+D928+D930+D932+D934+D936+D938+D940+D942+D944+D946+D948+D950+D952+D954</f>
        <v>0</v>
      </c>
      <c r="E924" s="133">
        <f t="shared" ref="E924:U924" si="5198">E926+E928+E930+E932+E934+E936+E938+E940+E942+E944+E946+E948+E950+E952+E954</f>
        <v>0</v>
      </c>
      <c r="F924" s="133">
        <f t="shared" si="5198"/>
        <v>11120.78</v>
      </c>
      <c r="G924" s="133">
        <f t="shared" si="5198"/>
        <v>11120.78</v>
      </c>
      <c r="H924" s="133">
        <f t="shared" si="5198"/>
        <v>11176.64</v>
      </c>
      <c r="I924" s="133">
        <f t="shared" si="5198"/>
        <v>11176.64</v>
      </c>
      <c r="J924" s="133">
        <f t="shared" si="5198"/>
        <v>0</v>
      </c>
      <c r="K924" s="133">
        <f t="shared" si="5198"/>
        <v>30477.89</v>
      </c>
      <c r="L924" s="133">
        <f t="shared" si="5198"/>
        <v>42097.409999999996</v>
      </c>
      <c r="M924" s="133">
        <f t="shared" si="5198"/>
        <v>17432.009999999998</v>
      </c>
      <c r="N924" s="133">
        <f t="shared" si="5198"/>
        <v>0</v>
      </c>
      <c r="O924" s="133">
        <f t="shared" si="5198"/>
        <v>0</v>
      </c>
      <c r="P924" s="133">
        <f t="shared" si="5198"/>
        <v>0</v>
      </c>
      <c r="Q924" s="133">
        <f t="shared" si="5198"/>
        <v>0</v>
      </c>
      <c r="R924" s="133">
        <f t="shared" si="5198"/>
        <v>0</v>
      </c>
      <c r="S924" s="133">
        <f t="shared" si="5198"/>
        <v>0</v>
      </c>
      <c r="T924" s="133">
        <f t="shared" si="5198"/>
        <v>0</v>
      </c>
      <c r="U924" s="133">
        <f t="shared" si="5198"/>
        <v>-4.0000000000190994E-2</v>
      </c>
    </row>
    <row r="925" spans="1:21" x14ac:dyDescent="0.2">
      <c r="A925" s="224" t="s">
        <v>1297</v>
      </c>
      <c r="B925" s="222" t="str">
        <f>VLOOKUP($A925,'Orçamento Sintético'!$A:$H,4,0)</f>
        <v>CABO DE COBRE FLEXÍVEL ISOLADO, 1,5 MM², ANTI-CHAMA 450/750 V, PARA CIRCUITOS TERMINAIS - FORNECIMENTO E INSTALAÇÃO. AF_12/2015</v>
      </c>
      <c r="C925" s="126">
        <f>ROUND(C926/$U$1572,4)</f>
        <v>2.9999999999999997E-4</v>
      </c>
      <c r="D925" s="126"/>
      <c r="E925" s="126"/>
      <c r="F925" s="126"/>
      <c r="G925" s="126"/>
      <c r="H925" s="126"/>
      <c r="I925" s="126"/>
      <c r="J925" s="126"/>
      <c r="K925" s="126">
        <v>0.3</v>
      </c>
      <c r="L925" s="126">
        <v>0.3</v>
      </c>
      <c r="M925" s="126">
        <v>0.4</v>
      </c>
      <c r="N925" s="126"/>
      <c r="O925" s="126"/>
      <c r="P925" s="126"/>
      <c r="Q925" s="126"/>
      <c r="R925" s="126"/>
      <c r="S925" s="126"/>
      <c r="T925" s="126"/>
      <c r="U925" s="126">
        <f t="shared" ref="U925:U953" si="5199">ROUND(U926/$C926,4)</f>
        <v>0</v>
      </c>
    </row>
    <row r="926" spans="1:21" s="90" customFormat="1" x14ac:dyDescent="0.2">
      <c r="A926" s="224"/>
      <c r="B926" s="223"/>
      <c r="C926" s="127">
        <f>VLOOKUP($A925,'Orçamento Sintético'!$A:$H,8,0)</f>
        <v>3384.81</v>
      </c>
      <c r="D926" s="127">
        <f>ROUND($C926*D925,2)</f>
        <v>0</v>
      </c>
      <c r="E926" s="127">
        <f>ROUND($C926*E925,2)</f>
        <v>0</v>
      </c>
      <c r="F926" s="127">
        <f>ROUND($C926*F925,2)</f>
        <v>0</v>
      </c>
      <c r="G926" s="127">
        <f t="shared" ref="G926:P926" si="5200">ROUND($C926*G925,2)</f>
        <v>0</v>
      </c>
      <c r="H926" s="127">
        <f t="shared" si="5200"/>
        <v>0</v>
      </c>
      <c r="I926" s="127">
        <f t="shared" si="5200"/>
        <v>0</v>
      </c>
      <c r="J926" s="127">
        <f t="shared" si="5200"/>
        <v>0</v>
      </c>
      <c r="K926" s="127">
        <f t="shared" si="5200"/>
        <v>1015.44</v>
      </c>
      <c r="L926" s="127">
        <f t="shared" si="5200"/>
        <v>1015.44</v>
      </c>
      <c r="M926" s="127">
        <f t="shared" si="5200"/>
        <v>1353.92</v>
      </c>
      <c r="N926" s="127">
        <f t="shared" si="5200"/>
        <v>0</v>
      </c>
      <c r="O926" s="127">
        <f t="shared" si="5200"/>
        <v>0</v>
      </c>
      <c r="P926" s="127">
        <f t="shared" si="5200"/>
        <v>0</v>
      </c>
      <c r="Q926" s="127">
        <f>ROUND($C926*Q925,2)</f>
        <v>0</v>
      </c>
      <c r="R926" s="127">
        <f t="shared" ref="R926:T926" si="5201">ROUND($C926*R925,2)</f>
        <v>0</v>
      </c>
      <c r="S926" s="127">
        <f t="shared" si="5201"/>
        <v>0</v>
      </c>
      <c r="T926" s="127">
        <f t="shared" si="5201"/>
        <v>0</v>
      </c>
      <c r="U926" s="127">
        <f>$C926-SUM(D926:T926)</f>
        <v>9.9999999997635314E-3</v>
      </c>
    </row>
    <row r="927" spans="1:21" x14ac:dyDescent="0.2">
      <c r="A927" s="224" t="s">
        <v>1300</v>
      </c>
      <c r="B927" s="222" t="str">
        <f>VLOOKUP($A927,'Orçamento Sintético'!$A:$H,4,0)</f>
        <v>CABO DE COBRE FLEXÍVEL ISOLADO, 2,5 MM², ANTI-CHAMA 450/750 V, PARA CIRCUITOS TERMINAIS - FORNECIMENTO E INSTALAÇÃO. AF_12/2015</v>
      </c>
      <c r="C927" s="126">
        <f>ROUND(C928/$U$1572,4)</f>
        <v>1.9E-3</v>
      </c>
      <c r="D927" s="126"/>
      <c r="E927" s="126"/>
      <c r="F927" s="126"/>
      <c r="G927" s="126"/>
      <c r="H927" s="126"/>
      <c r="I927" s="126"/>
      <c r="J927" s="126"/>
      <c r="K927" s="126">
        <v>0.3</v>
      </c>
      <c r="L927" s="126">
        <v>0.3</v>
      </c>
      <c r="M927" s="126">
        <v>0.4</v>
      </c>
      <c r="N927" s="126"/>
      <c r="O927" s="126"/>
      <c r="P927" s="126"/>
      <c r="Q927" s="126"/>
      <c r="R927" s="126"/>
      <c r="S927" s="126"/>
      <c r="T927" s="126"/>
      <c r="U927" s="126">
        <f t="shared" si="5199"/>
        <v>0</v>
      </c>
    </row>
    <row r="928" spans="1:21" s="90" customFormat="1" x14ac:dyDescent="0.2">
      <c r="A928" s="224"/>
      <c r="B928" s="223"/>
      <c r="C928" s="127">
        <f>VLOOKUP($A927,'Orçamento Sintético'!$A:$H,8,0)</f>
        <v>23270.400000000001</v>
      </c>
      <c r="D928" s="127">
        <f>ROUND($C928*D927,2)</f>
        <v>0</v>
      </c>
      <c r="E928" s="127">
        <f>ROUND($C928*E927,2)</f>
        <v>0</v>
      </c>
      <c r="F928" s="127">
        <f>ROUND($C928*F927,2)</f>
        <v>0</v>
      </c>
      <c r="G928" s="127">
        <f t="shared" ref="G928:P928" si="5202">ROUND($C928*G927,2)</f>
        <v>0</v>
      </c>
      <c r="H928" s="127">
        <f t="shared" si="5202"/>
        <v>0</v>
      </c>
      <c r="I928" s="127">
        <f t="shared" si="5202"/>
        <v>0</v>
      </c>
      <c r="J928" s="127">
        <f t="shared" si="5202"/>
        <v>0</v>
      </c>
      <c r="K928" s="127">
        <f t="shared" si="5202"/>
        <v>6981.12</v>
      </c>
      <c r="L928" s="127">
        <f t="shared" si="5202"/>
        <v>6981.12</v>
      </c>
      <c r="M928" s="127">
        <f t="shared" si="5202"/>
        <v>9308.16</v>
      </c>
      <c r="N928" s="127">
        <f t="shared" si="5202"/>
        <v>0</v>
      </c>
      <c r="O928" s="127">
        <f t="shared" si="5202"/>
        <v>0</v>
      </c>
      <c r="P928" s="127">
        <f t="shared" si="5202"/>
        <v>0</v>
      </c>
      <c r="Q928" s="127">
        <f>ROUND($C928*Q927,2)</f>
        <v>0</v>
      </c>
      <c r="R928" s="127">
        <f t="shared" ref="R928:T928" si="5203">ROUND($C928*R927,2)</f>
        <v>0</v>
      </c>
      <c r="S928" s="127">
        <f t="shared" si="5203"/>
        <v>0</v>
      </c>
      <c r="T928" s="127">
        <f t="shared" si="5203"/>
        <v>0</v>
      </c>
      <c r="U928" s="127">
        <f>$C928-SUM(D928:T928)</f>
        <v>0</v>
      </c>
    </row>
    <row r="929" spans="1:21" x14ac:dyDescent="0.2">
      <c r="A929" s="224" t="s">
        <v>1303</v>
      </c>
      <c r="B929" s="222" t="str">
        <f>VLOOKUP($A929,'Orçamento Sintético'!$A:$H,4,0)</f>
        <v>CABO DE COBRE FLEXÍVEL ISOLADO, 25 MM², ANTI-CHAMA 0,6/1,0 KV, PARA DISTRIBUIÇÃO - FORNECIMENTO E INSTALAÇÃO. AF_12/2015</v>
      </c>
      <c r="C929" s="126">
        <f>ROUND(C930/$U$1572,4)</f>
        <v>1E-3</v>
      </c>
      <c r="D929" s="126"/>
      <c r="E929" s="126"/>
      <c r="F929" s="126"/>
      <c r="G929" s="126"/>
      <c r="H929" s="126"/>
      <c r="I929" s="126"/>
      <c r="J929" s="126"/>
      <c r="K929" s="126">
        <v>0.4</v>
      </c>
      <c r="L929" s="126">
        <v>0.6</v>
      </c>
      <c r="M929" s="126"/>
      <c r="N929" s="126"/>
      <c r="O929" s="126"/>
      <c r="P929" s="126"/>
      <c r="Q929" s="126"/>
      <c r="R929" s="126"/>
      <c r="S929" s="126"/>
      <c r="T929" s="126"/>
      <c r="U929" s="126">
        <f t="shared" si="5199"/>
        <v>0</v>
      </c>
    </row>
    <row r="930" spans="1:21" s="90" customFormat="1" x14ac:dyDescent="0.2">
      <c r="A930" s="224"/>
      <c r="B930" s="223"/>
      <c r="C930" s="127">
        <f>VLOOKUP($A929,'Orçamento Sintético'!$A:$H,8,0)</f>
        <v>12635</v>
      </c>
      <c r="D930" s="127">
        <f>ROUND($C930*D929,2)</f>
        <v>0</v>
      </c>
      <c r="E930" s="127">
        <f>ROUND($C930*E929,2)</f>
        <v>0</v>
      </c>
      <c r="F930" s="127">
        <f>ROUND($C930*F929,2)</f>
        <v>0</v>
      </c>
      <c r="G930" s="127">
        <f t="shared" ref="G930:P930" si="5204">ROUND($C930*G929,2)</f>
        <v>0</v>
      </c>
      <c r="H930" s="127">
        <f t="shared" si="5204"/>
        <v>0</v>
      </c>
      <c r="I930" s="127">
        <f t="shared" si="5204"/>
        <v>0</v>
      </c>
      <c r="J930" s="127">
        <f t="shared" si="5204"/>
        <v>0</v>
      </c>
      <c r="K930" s="127">
        <f t="shared" si="5204"/>
        <v>5054</v>
      </c>
      <c r="L930" s="127">
        <f t="shared" si="5204"/>
        <v>7581</v>
      </c>
      <c r="M930" s="127">
        <f t="shared" si="5204"/>
        <v>0</v>
      </c>
      <c r="N930" s="127">
        <f t="shared" si="5204"/>
        <v>0</v>
      </c>
      <c r="O930" s="127">
        <f t="shared" si="5204"/>
        <v>0</v>
      </c>
      <c r="P930" s="127">
        <f t="shared" si="5204"/>
        <v>0</v>
      </c>
      <c r="Q930" s="127">
        <f>ROUND($C930*Q929,2)</f>
        <v>0</v>
      </c>
      <c r="R930" s="127">
        <f t="shared" ref="R930:T930" si="5205">ROUND($C930*R929,2)</f>
        <v>0</v>
      </c>
      <c r="S930" s="127">
        <f t="shared" si="5205"/>
        <v>0</v>
      </c>
      <c r="T930" s="127">
        <f t="shared" si="5205"/>
        <v>0</v>
      </c>
      <c r="U930" s="127">
        <f>$C930-SUM(D930:T930)</f>
        <v>0</v>
      </c>
    </row>
    <row r="931" spans="1:21" x14ac:dyDescent="0.2">
      <c r="A931" s="224" t="s">
        <v>1306</v>
      </c>
      <c r="B931" s="222" t="str">
        <f>VLOOKUP($A931,'Orçamento Sintético'!$A:$H,4,0)</f>
        <v>CABO DE COBRE FLEXÍVEL ISOLADO, 16 MM², ANTI-CHAMA 0,6/1,0 KV, PARA CIRCUITOS TERMINAIS - FORNECIMENTO E INSTALAÇÃO. AF_12/2015</v>
      </c>
      <c r="C931" s="126">
        <f>ROUND(C932/$U$1572,4)</f>
        <v>2.8E-3</v>
      </c>
      <c r="D931" s="126"/>
      <c r="E931" s="126"/>
      <c r="F931" s="126"/>
      <c r="G931" s="126"/>
      <c r="H931" s="126"/>
      <c r="I931" s="126"/>
      <c r="J931" s="126"/>
      <c r="K931" s="126">
        <v>0.4</v>
      </c>
      <c r="L931" s="126">
        <v>0.6</v>
      </c>
      <c r="M931" s="126"/>
      <c r="N931" s="126"/>
      <c r="O931" s="126"/>
      <c r="P931" s="126"/>
      <c r="Q931" s="126"/>
      <c r="R931" s="126"/>
      <c r="S931" s="126"/>
      <c r="T931" s="126"/>
      <c r="U931" s="126">
        <f t="shared" si="5199"/>
        <v>0</v>
      </c>
    </row>
    <row r="932" spans="1:21" s="90" customFormat="1" x14ac:dyDescent="0.2">
      <c r="A932" s="224"/>
      <c r="B932" s="223"/>
      <c r="C932" s="127">
        <f>VLOOKUP($A931,'Orçamento Sintético'!$A:$H,8,0)</f>
        <v>34853.22</v>
      </c>
      <c r="D932" s="127">
        <f>ROUND($C932*D931,2)</f>
        <v>0</v>
      </c>
      <c r="E932" s="127">
        <f>ROUND($C932*E931,2)</f>
        <v>0</v>
      </c>
      <c r="F932" s="127">
        <f>ROUND($C932*F931,2)</f>
        <v>0</v>
      </c>
      <c r="G932" s="127">
        <f t="shared" ref="G932:P932" si="5206">ROUND($C932*G931,2)</f>
        <v>0</v>
      </c>
      <c r="H932" s="127">
        <f t="shared" si="5206"/>
        <v>0</v>
      </c>
      <c r="I932" s="127">
        <f t="shared" si="5206"/>
        <v>0</v>
      </c>
      <c r="J932" s="127">
        <f t="shared" si="5206"/>
        <v>0</v>
      </c>
      <c r="K932" s="127">
        <f t="shared" si="5206"/>
        <v>13941.29</v>
      </c>
      <c r="L932" s="127">
        <f t="shared" si="5206"/>
        <v>20911.93</v>
      </c>
      <c r="M932" s="127">
        <f t="shared" si="5206"/>
        <v>0</v>
      </c>
      <c r="N932" s="127">
        <f t="shared" si="5206"/>
        <v>0</v>
      </c>
      <c r="O932" s="127">
        <f t="shared" si="5206"/>
        <v>0</v>
      </c>
      <c r="P932" s="127">
        <f t="shared" si="5206"/>
        <v>0</v>
      </c>
      <c r="Q932" s="127">
        <f>ROUND($C932*Q931,2)</f>
        <v>0</v>
      </c>
      <c r="R932" s="127">
        <f t="shared" ref="R932:T932" si="5207">ROUND($C932*R931,2)</f>
        <v>0</v>
      </c>
      <c r="S932" s="127">
        <f t="shared" si="5207"/>
        <v>0</v>
      </c>
      <c r="T932" s="127">
        <f t="shared" si="5207"/>
        <v>0</v>
      </c>
      <c r="U932" s="127">
        <f>$C932-SUM(D932:T932)</f>
        <v>0</v>
      </c>
    </row>
    <row r="933" spans="1:21" x14ac:dyDescent="0.2">
      <c r="A933" s="224" t="s">
        <v>1309</v>
      </c>
      <c r="B933" s="222" t="str">
        <f>VLOOKUP($A933,'Orçamento Sintético'!$A:$H,4,0)</f>
        <v>CABO DE COBRE FLEXÍVEL ISOLADO, 10 MM², ANTI-CHAMA 0,6/1,0 KV, PARA CIRCUITOS TERMINAIS - FORNECIMENTO E INSTALAÇÃO. AF_12/2015</v>
      </c>
      <c r="C933" s="126">
        <f>ROUND(C934/$U$1572,4)</f>
        <v>5.9999999999999995E-4</v>
      </c>
      <c r="D933" s="126"/>
      <c r="E933" s="126"/>
      <c r="F933" s="126"/>
      <c r="G933" s="126"/>
      <c r="H933" s="126"/>
      <c r="I933" s="126"/>
      <c r="J933" s="126"/>
      <c r="K933" s="126">
        <v>0.3</v>
      </c>
      <c r="L933" s="126">
        <v>0.3</v>
      </c>
      <c r="M933" s="126">
        <v>0.4</v>
      </c>
      <c r="N933" s="126"/>
      <c r="O933" s="126"/>
      <c r="P933" s="126"/>
      <c r="Q933" s="126"/>
      <c r="R933" s="126"/>
      <c r="S933" s="126"/>
      <c r="T933" s="126"/>
      <c r="U933" s="126">
        <f t="shared" si="5199"/>
        <v>0</v>
      </c>
    </row>
    <row r="934" spans="1:21" s="90" customFormat="1" x14ac:dyDescent="0.2">
      <c r="A934" s="224"/>
      <c r="B934" s="223"/>
      <c r="C934" s="127">
        <f>VLOOKUP($A933,'Orçamento Sintético'!$A:$H,8,0)</f>
        <v>7036.26</v>
      </c>
      <c r="D934" s="127">
        <f>ROUND($C934*D933,2)</f>
        <v>0</v>
      </c>
      <c r="E934" s="127">
        <f>ROUND($C934*E933,2)</f>
        <v>0</v>
      </c>
      <c r="F934" s="127">
        <f>ROUND($C934*F933,2)</f>
        <v>0</v>
      </c>
      <c r="G934" s="127">
        <f t="shared" ref="G934:P934" si="5208">ROUND($C934*G933,2)</f>
        <v>0</v>
      </c>
      <c r="H934" s="127">
        <f t="shared" si="5208"/>
        <v>0</v>
      </c>
      <c r="I934" s="127">
        <f t="shared" si="5208"/>
        <v>0</v>
      </c>
      <c r="J934" s="127">
        <f t="shared" si="5208"/>
        <v>0</v>
      </c>
      <c r="K934" s="127">
        <f t="shared" si="5208"/>
        <v>2110.88</v>
      </c>
      <c r="L934" s="127">
        <f t="shared" si="5208"/>
        <v>2110.88</v>
      </c>
      <c r="M934" s="127">
        <f t="shared" si="5208"/>
        <v>2814.5</v>
      </c>
      <c r="N934" s="127">
        <f t="shared" si="5208"/>
        <v>0</v>
      </c>
      <c r="O934" s="127">
        <f t="shared" si="5208"/>
        <v>0</v>
      </c>
      <c r="P934" s="127">
        <f t="shared" si="5208"/>
        <v>0</v>
      </c>
      <c r="Q934" s="127">
        <f>ROUND($C934*Q933,2)</f>
        <v>0</v>
      </c>
      <c r="R934" s="127">
        <f t="shared" ref="R934:T934" si="5209">ROUND($C934*R933,2)</f>
        <v>0</v>
      </c>
      <c r="S934" s="127">
        <f t="shared" si="5209"/>
        <v>0</v>
      </c>
      <c r="T934" s="127">
        <f t="shared" si="5209"/>
        <v>0</v>
      </c>
      <c r="U934" s="127">
        <f>$C934-SUM(D934:T934)</f>
        <v>0</v>
      </c>
    </row>
    <row r="935" spans="1:21" x14ac:dyDescent="0.2">
      <c r="A935" s="224" t="s">
        <v>1312</v>
      </c>
      <c r="B935" s="222" t="str">
        <f>VLOOKUP($A935,'Orçamento Sintético'!$A:$H,4,0)</f>
        <v>CABO DE COBRE FLEXÍVEL ISOLADO, 6 MM², ANTI-CHAMA 0,6/1,0 KV, PARA CIRCUITOS TERMINAIS - FORNECIMENTO E INSTALAÇÃO. AF_12/2015</v>
      </c>
      <c r="C935" s="126">
        <f>ROUND(C936/$U$1572,4)</f>
        <v>2.9999999999999997E-4</v>
      </c>
      <c r="D935" s="126"/>
      <c r="E935" s="126"/>
      <c r="F935" s="126"/>
      <c r="G935" s="126"/>
      <c r="H935" s="126"/>
      <c r="I935" s="126"/>
      <c r="J935" s="126"/>
      <c r="K935" s="126"/>
      <c r="L935" s="126">
        <v>0.5</v>
      </c>
      <c r="M935" s="126">
        <v>0.5</v>
      </c>
      <c r="N935" s="126"/>
      <c r="O935" s="126"/>
      <c r="P935" s="126"/>
      <c r="Q935" s="126"/>
      <c r="R935" s="126"/>
      <c r="S935" s="126"/>
      <c r="T935" s="126"/>
      <c r="U935" s="126">
        <f t="shared" si="5199"/>
        <v>0</v>
      </c>
    </row>
    <row r="936" spans="1:21" s="90" customFormat="1" x14ac:dyDescent="0.2">
      <c r="A936" s="224"/>
      <c r="B936" s="223"/>
      <c r="C936" s="127">
        <f>VLOOKUP($A935,'Orçamento Sintético'!$A:$H,8,0)</f>
        <v>3591.28</v>
      </c>
      <c r="D936" s="127">
        <f>ROUND($C936*D935,2)</f>
        <v>0</v>
      </c>
      <c r="E936" s="127">
        <f>ROUND($C936*E935,2)</f>
        <v>0</v>
      </c>
      <c r="F936" s="127">
        <f>ROUND($C936*F935,2)</f>
        <v>0</v>
      </c>
      <c r="G936" s="127">
        <f t="shared" ref="G936:P936" si="5210">ROUND($C936*G935,2)</f>
        <v>0</v>
      </c>
      <c r="H936" s="127">
        <f t="shared" si="5210"/>
        <v>0</v>
      </c>
      <c r="I936" s="127">
        <f t="shared" si="5210"/>
        <v>0</v>
      </c>
      <c r="J936" s="127">
        <f t="shared" si="5210"/>
        <v>0</v>
      </c>
      <c r="K936" s="127">
        <f t="shared" si="5210"/>
        <v>0</v>
      </c>
      <c r="L936" s="127">
        <f t="shared" si="5210"/>
        <v>1795.64</v>
      </c>
      <c r="M936" s="127">
        <f t="shared" si="5210"/>
        <v>1795.64</v>
      </c>
      <c r="N936" s="127">
        <f t="shared" si="5210"/>
        <v>0</v>
      </c>
      <c r="O936" s="127">
        <f t="shared" si="5210"/>
        <v>0</v>
      </c>
      <c r="P936" s="127">
        <f t="shared" si="5210"/>
        <v>0</v>
      </c>
      <c r="Q936" s="127">
        <f>ROUND($C936*Q935,2)</f>
        <v>0</v>
      </c>
      <c r="R936" s="127">
        <f t="shared" ref="R936:T936" si="5211">ROUND($C936*R935,2)</f>
        <v>0</v>
      </c>
      <c r="S936" s="127">
        <f t="shared" si="5211"/>
        <v>0</v>
      </c>
      <c r="T936" s="127">
        <f t="shared" si="5211"/>
        <v>0</v>
      </c>
      <c r="U936" s="127">
        <f>$C936-SUM(D936:T936)</f>
        <v>0</v>
      </c>
    </row>
    <row r="937" spans="1:21" x14ac:dyDescent="0.2">
      <c r="A937" s="224" t="s">
        <v>1315</v>
      </c>
      <c r="B937" s="222" t="str">
        <f>VLOOKUP($A937,'Orçamento Sintético'!$A:$H,4,0)</f>
        <v>CABO DE COBRE FLEXÍVEL ISOLADO, 4 MM², ANTI-CHAMA 0,6/1,0 KV, PARA CIRCUITOS TERMINAIS - FORNECIMENTO E INSTALAÇÃO. AF_12/2015</v>
      </c>
      <c r="C937" s="126">
        <f>ROUND(C938/$U$1572,4)</f>
        <v>1E-4</v>
      </c>
      <c r="D937" s="126"/>
      <c r="E937" s="126"/>
      <c r="F937" s="126"/>
      <c r="G937" s="126"/>
      <c r="H937" s="126"/>
      <c r="I937" s="126"/>
      <c r="J937" s="126"/>
      <c r="K937" s="126"/>
      <c r="L937" s="126">
        <v>0.5</v>
      </c>
      <c r="M937" s="126">
        <v>0.5</v>
      </c>
      <c r="N937" s="126"/>
      <c r="O937" s="126"/>
      <c r="P937" s="126"/>
      <c r="Q937" s="126"/>
      <c r="R937" s="126"/>
      <c r="S937" s="126"/>
      <c r="T937" s="126"/>
      <c r="U937" s="126">
        <f t="shared" si="5199"/>
        <v>0</v>
      </c>
    </row>
    <row r="938" spans="1:21" s="90" customFormat="1" x14ac:dyDescent="0.2">
      <c r="A938" s="224"/>
      <c r="B938" s="223"/>
      <c r="C938" s="127">
        <f>VLOOKUP($A937,'Orçamento Sintético'!$A:$H,8,0)</f>
        <v>652.47</v>
      </c>
      <c r="D938" s="127">
        <f>ROUND($C938*D937,2)</f>
        <v>0</v>
      </c>
      <c r="E938" s="127">
        <f>ROUND($C938*E937,2)</f>
        <v>0</v>
      </c>
      <c r="F938" s="127">
        <f>ROUND($C938*F937,2)</f>
        <v>0</v>
      </c>
      <c r="G938" s="127">
        <f t="shared" ref="G938:P938" si="5212">ROUND($C938*G937,2)</f>
        <v>0</v>
      </c>
      <c r="H938" s="127">
        <f t="shared" si="5212"/>
        <v>0</v>
      </c>
      <c r="I938" s="127">
        <f t="shared" si="5212"/>
        <v>0</v>
      </c>
      <c r="J938" s="127">
        <f t="shared" si="5212"/>
        <v>0</v>
      </c>
      <c r="K938" s="127">
        <f t="shared" si="5212"/>
        <v>0</v>
      </c>
      <c r="L938" s="127">
        <f t="shared" si="5212"/>
        <v>326.24</v>
      </c>
      <c r="M938" s="127">
        <f t="shared" si="5212"/>
        <v>326.24</v>
      </c>
      <c r="N938" s="127">
        <f t="shared" si="5212"/>
        <v>0</v>
      </c>
      <c r="O938" s="127">
        <f t="shared" si="5212"/>
        <v>0</v>
      </c>
      <c r="P938" s="127">
        <f t="shared" si="5212"/>
        <v>0</v>
      </c>
      <c r="Q938" s="127">
        <f>ROUND($C938*Q937,2)</f>
        <v>0</v>
      </c>
      <c r="R938" s="127">
        <f t="shared" ref="R938:T938" si="5213">ROUND($C938*R937,2)</f>
        <v>0</v>
      </c>
      <c r="S938" s="127">
        <f t="shared" si="5213"/>
        <v>0</v>
      </c>
      <c r="T938" s="127">
        <f t="shared" si="5213"/>
        <v>0</v>
      </c>
      <c r="U938" s="127">
        <f>$C938-SUM(D938:T938)</f>
        <v>-9.9999999999909051E-3</v>
      </c>
    </row>
    <row r="939" spans="1:21" x14ac:dyDescent="0.2">
      <c r="A939" s="224" t="s">
        <v>1318</v>
      </c>
      <c r="B939" s="222" t="str">
        <f>VLOOKUP($A939,'Orçamento Sintético'!$A:$H,4,0)</f>
        <v>Copia da ORSE (698) - Fornecimento e colocação de anilha para identificação</v>
      </c>
      <c r="C939" s="126">
        <f>ROUND(C940/$U$1572,4)</f>
        <v>4.0000000000000002E-4</v>
      </c>
      <c r="D939" s="126"/>
      <c r="E939" s="126"/>
      <c r="F939" s="126"/>
      <c r="G939" s="126"/>
      <c r="H939" s="126"/>
      <c r="I939" s="126"/>
      <c r="J939" s="126"/>
      <c r="K939" s="126">
        <v>0.3</v>
      </c>
      <c r="L939" s="126">
        <v>0.3</v>
      </c>
      <c r="M939" s="126">
        <v>0.4</v>
      </c>
      <c r="N939" s="126"/>
      <c r="O939" s="126"/>
      <c r="P939" s="126"/>
      <c r="Q939" s="126"/>
      <c r="R939" s="126"/>
      <c r="S939" s="126"/>
      <c r="T939" s="126"/>
      <c r="U939" s="126">
        <f t="shared" si="5199"/>
        <v>0</v>
      </c>
    </row>
    <row r="940" spans="1:21" s="90" customFormat="1" x14ac:dyDescent="0.2">
      <c r="A940" s="224"/>
      <c r="B940" s="223"/>
      <c r="C940" s="127">
        <f>VLOOKUP($A939,'Orçamento Sintético'!$A:$H,8,0)</f>
        <v>4583.88</v>
      </c>
      <c r="D940" s="127">
        <f>ROUND($C940*D939,2)</f>
        <v>0</v>
      </c>
      <c r="E940" s="127">
        <f>ROUND($C940*E939,2)</f>
        <v>0</v>
      </c>
      <c r="F940" s="127">
        <f>ROUND($C940*F939,2)</f>
        <v>0</v>
      </c>
      <c r="G940" s="127">
        <f t="shared" ref="G940:P940" si="5214">ROUND($C940*G939,2)</f>
        <v>0</v>
      </c>
      <c r="H940" s="127">
        <f t="shared" si="5214"/>
        <v>0</v>
      </c>
      <c r="I940" s="127">
        <f t="shared" si="5214"/>
        <v>0</v>
      </c>
      <c r="J940" s="127">
        <f t="shared" si="5214"/>
        <v>0</v>
      </c>
      <c r="K940" s="127">
        <f t="shared" si="5214"/>
        <v>1375.16</v>
      </c>
      <c r="L940" s="127">
        <f t="shared" si="5214"/>
        <v>1375.16</v>
      </c>
      <c r="M940" s="127">
        <f t="shared" si="5214"/>
        <v>1833.55</v>
      </c>
      <c r="N940" s="127">
        <f t="shared" si="5214"/>
        <v>0</v>
      </c>
      <c r="O940" s="127">
        <f t="shared" si="5214"/>
        <v>0</v>
      </c>
      <c r="P940" s="127">
        <f t="shared" si="5214"/>
        <v>0</v>
      </c>
      <c r="Q940" s="127">
        <f>ROUND($C940*Q939,2)</f>
        <v>0</v>
      </c>
      <c r="R940" s="127">
        <f t="shared" ref="R940:T940" si="5215">ROUND($C940*R939,2)</f>
        <v>0</v>
      </c>
      <c r="S940" s="127">
        <f t="shared" si="5215"/>
        <v>0</v>
      </c>
      <c r="T940" s="127">
        <f t="shared" si="5215"/>
        <v>0</v>
      </c>
      <c r="U940" s="127">
        <f>$C940-SUM(D940:T940)</f>
        <v>1.0000000000218279E-2</v>
      </c>
    </row>
    <row r="941" spans="1:21" x14ac:dyDescent="0.2">
      <c r="A941" s="224" t="s">
        <v>1322</v>
      </c>
      <c r="B941" s="222" t="str">
        <f>VLOOKUP($A941,'Orçamento Sintético'!$A:$H,4,0)</f>
        <v>Copia da SETOP (ELE-CAL-005) - Eletrocalha perfurada, chapa mínima de 20, tipo "C", 50x50mm, inclusive conexões e fixações, fab. Mopa</v>
      </c>
      <c r="C941" s="126">
        <f>ROUND(C942/$U$1572,4)</f>
        <v>1.2999999999999999E-3</v>
      </c>
      <c r="D941" s="126"/>
      <c r="E941" s="126"/>
      <c r="F941" s="126">
        <v>0.25</v>
      </c>
      <c r="G941" s="126">
        <v>0.25</v>
      </c>
      <c r="H941" s="126">
        <v>0.25</v>
      </c>
      <c r="I941" s="126">
        <v>0.25</v>
      </c>
      <c r="J941" s="126"/>
      <c r="K941" s="126"/>
      <c r="L941" s="126"/>
      <c r="M941" s="126"/>
      <c r="N941" s="126"/>
      <c r="O941" s="126"/>
      <c r="P941" s="126"/>
      <c r="Q941" s="126"/>
      <c r="R941" s="126"/>
      <c r="S941" s="126"/>
      <c r="T941" s="126"/>
      <c r="U941" s="126">
        <f t="shared" si="5199"/>
        <v>0</v>
      </c>
    </row>
    <row r="942" spans="1:21" s="90" customFormat="1" x14ac:dyDescent="0.2">
      <c r="A942" s="224"/>
      <c r="B942" s="223"/>
      <c r="C942" s="127">
        <f>VLOOKUP($A941,'Orçamento Sintético'!$A:$H,8,0)</f>
        <v>15890.16</v>
      </c>
      <c r="D942" s="127">
        <f>ROUND($C942*D941,2)</f>
        <v>0</v>
      </c>
      <c r="E942" s="127">
        <f>ROUND($C942*E941,2)</f>
        <v>0</v>
      </c>
      <c r="F942" s="127">
        <f>ROUND($C942*F941,2)</f>
        <v>3972.54</v>
      </c>
      <c r="G942" s="127">
        <f t="shared" ref="G942:P942" si="5216">ROUND($C942*G941,2)</f>
        <v>3972.54</v>
      </c>
      <c r="H942" s="127">
        <f t="shared" si="5216"/>
        <v>3972.54</v>
      </c>
      <c r="I942" s="127">
        <f t="shared" si="5216"/>
        <v>3972.54</v>
      </c>
      <c r="J942" s="127">
        <f t="shared" si="5216"/>
        <v>0</v>
      </c>
      <c r="K942" s="127">
        <f t="shared" si="5216"/>
        <v>0</v>
      </c>
      <c r="L942" s="127">
        <f t="shared" si="5216"/>
        <v>0</v>
      </c>
      <c r="M942" s="127">
        <f t="shared" si="5216"/>
        <v>0</v>
      </c>
      <c r="N942" s="127">
        <f t="shared" si="5216"/>
        <v>0</v>
      </c>
      <c r="O942" s="127">
        <f t="shared" si="5216"/>
        <v>0</v>
      </c>
      <c r="P942" s="127">
        <f t="shared" si="5216"/>
        <v>0</v>
      </c>
      <c r="Q942" s="127">
        <f>ROUND($C942*Q941,2)</f>
        <v>0</v>
      </c>
      <c r="R942" s="127">
        <f t="shared" ref="R942:T942" si="5217">ROUND($C942*R941,2)</f>
        <v>0</v>
      </c>
      <c r="S942" s="127">
        <f t="shared" si="5217"/>
        <v>0</v>
      </c>
      <c r="T942" s="127">
        <f t="shared" si="5217"/>
        <v>0</v>
      </c>
      <c r="U942" s="127">
        <f>$C942-SUM(D942:T942)</f>
        <v>0</v>
      </c>
    </row>
    <row r="943" spans="1:21" x14ac:dyDescent="0.2">
      <c r="A943" s="224" t="s">
        <v>1325</v>
      </c>
      <c r="B943" s="222" t="str">
        <f>VLOOKUP($A943,'Orçamento Sintético'!$A:$H,4,0)</f>
        <v>Copia da SETOP (ELE-CAL-045) - Eletrocalha perfurada, chapa mínima de 20, tipo "C", 100x50mm, incluindo divisores perfurados perfil "L", conexões e fixações, fab. Mopa</v>
      </c>
      <c r="C943" s="126">
        <f>ROUND(C944/$U$1572,4)</f>
        <v>1E-3</v>
      </c>
      <c r="D943" s="126"/>
      <c r="E943" s="126"/>
      <c r="F943" s="126">
        <v>0.25</v>
      </c>
      <c r="G943" s="126">
        <v>0.25</v>
      </c>
      <c r="H943" s="126">
        <v>0.25</v>
      </c>
      <c r="I943" s="126">
        <v>0.25</v>
      </c>
      <c r="J943" s="126"/>
      <c r="K943" s="126"/>
      <c r="L943" s="126"/>
      <c r="M943" s="126"/>
      <c r="N943" s="126"/>
      <c r="O943" s="126"/>
      <c r="P943" s="126"/>
      <c r="Q943" s="126"/>
      <c r="R943" s="126"/>
      <c r="S943" s="126"/>
      <c r="T943" s="126"/>
      <c r="U943" s="126">
        <f t="shared" si="5199"/>
        <v>0</v>
      </c>
    </row>
    <row r="944" spans="1:21" s="90" customFormat="1" x14ac:dyDescent="0.2">
      <c r="A944" s="224"/>
      <c r="B944" s="223"/>
      <c r="C944" s="127">
        <f>VLOOKUP($A943,'Orçamento Sintético'!$A:$H,8,0)</f>
        <v>12613.51</v>
      </c>
      <c r="D944" s="127">
        <f>ROUND($C944*D943,2)</f>
        <v>0</v>
      </c>
      <c r="E944" s="127">
        <f>ROUND($C944*E943,2)</f>
        <v>0</v>
      </c>
      <c r="F944" s="127">
        <f>ROUND($C944*F943,2)</f>
        <v>3153.38</v>
      </c>
      <c r="G944" s="127">
        <f t="shared" ref="G944:P944" si="5218">ROUND($C944*G943,2)</f>
        <v>3153.38</v>
      </c>
      <c r="H944" s="127">
        <f t="shared" si="5218"/>
        <v>3153.38</v>
      </c>
      <c r="I944" s="127">
        <f t="shared" si="5218"/>
        <v>3153.38</v>
      </c>
      <c r="J944" s="127">
        <f t="shared" si="5218"/>
        <v>0</v>
      </c>
      <c r="K944" s="127">
        <f t="shared" si="5218"/>
        <v>0</v>
      </c>
      <c r="L944" s="127">
        <f t="shared" si="5218"/>
        <v>0</v>
      </c>
      <c r="M944" s="127">
        <f t="shared" si="5218"/>
        <v>0</v>
      </c>
      <c r="N944" s="127">
        <f t="shared" si="5218"/>
        <v>0</v>
      </c>
      <c r="O944" s="127">
        <f t="shared" si="5218"/>
        <v>0</v>
      </c>
      <c r="P944" s="127">
        <f t="shared" si="5218"/>
        <v>0</v>
      </c>
      <c r="Q944" s="127">
        <f>ROUND($C944*Q943,2)</f>
        <v>0</v>
      </c>
      <c r="R944" s="127">
        <f t="shared" ref="R944:T944" si="5219">ROUND($C944*R943,2)</f>
        <v>0</v>
      </c>
      <c r="S944" s="127">
        <f t="shared" si="5219"/>
        <v>0</v>
      </c>
      <c r="T944" s="127">
        <f t="shared" si="5219"/>
        <v>0</v>
      </c>
      <c r="U944" s="127">
        <f>$C944-SUM(D944:T944)</f>
        <v>-1.0000000000218279E-2</v>
      </c>
    </row>
    <row r="945" spans="1:21" x14ac:dyDescent="0.2">
      <c r="A945" s="224" t="s">
        <v>1328</v>
      </c>
      <c r="B945" s="222" t="str">
        <f>VLOOKUP($A945,'Orçamento Sintético'!$A:$H,4,0)</f>
        <v>Copia da SETOP (ELE-CAL-065) - Eletrocalha perfurada, chapa mínima de 20, tipo "C", 150x50mm, incluindo divisores perfurados perfil "L", conexões e fixações, fab. Mopa</v>
      </c>
      <c r="C945" s="126">
        <f>ROUND(C946/$U$1572,4)</f>
        <v>4.0000000000000002E-4</v>
      </c>
      <c r="D945" s="126"/>
      <c r="E945" s="126"/>
      <c r="F945" s="126">
        <v>0.25</v>
      </c>
      <c r="G945" s="126">
        <v>0.25</v>
      </c>
      <c r="H945" s="126">
        <v>0.25</v>
      </c>
      <c r="I945" s="126">
        <v>0.25</v>
      </c>
      <c r="J945" s="126"/>
      <c r="K945" s="126"/>
      <c r="L945" s="126"/>
      <c r="M945" s="126"/>
      <c r="N945" s="126"/>
      <c r="O945" s="126"/>
      <c r="P945" s="126"/>
      <c r="Q945" s="126"/>
      <c r="R945" s="126"/>
      <c r="S945" s="126"/>
      <c r="T945" s="126"/>
      <c r="U945" s="126">
        <f t="shared" si="5199"/>
        <v>0</v>
      </c>
    </row>
    <row r="946" spans="1:21" s="90" customFormat="1" x14ac:dyDescent="0.2">
      <c r="A946" s="224"/>
      <c r="B946" s="223"/>
      <c r="C946" s="127">
        <f>VLOOKUP($A945,'Orçamento Sintético'!$A:$H,8,0)</f>
        <v>4531.38</v>
      </c>
      <c r="D946" s="127">
        <f>ROUND($C946*D945,2)</f>
        <v>0</v>
      </c>
      <c r="E946" s="127">
        <f>ROUND($C946*E945,2)</f>
        <v>0</v>
      </c>
      <c r="F946" s="127">
        <f>ROUND($C946*F945,2)</f>
        <v>1132.8499999999999</v>
      </c>
      <c r="G946" s="127">
        <f t="shared" ref="G946:P946" si="5220">ROUND($C946*G945,2)</f>
        <v>1132.8499999999999</v>
      </c>
      <c r="H946" s="127">
        <f t="shared" si="5220"/>
        <v>1132.8499999999999</v>
      </c>
      <c r="I946" s="127">
        <f t="shared" si="5220"/>
        <v>1132.8499999999999</v>
      </c>
      <c r="J946" s="127">
        <f t="shared" si="5220"/>
        <v>0</v>
      </c>
      <c r="K946" s="127">
        <f t="shared" si="5220"/>
        <v>0</v>
      </c>
      <c r="L946" s="127">
        <f t="shared" si="5220"/>
        <v>0</v>
      </c>
      <c r="M946" s="127">
        <f t="shared" si="5220"/>
        <v>0</v>
      </c>
      <c r="N946" s="127">
        <f t="shared" si="5220"/>
        <v>0</v>
      </c>
      <c r="O946" s="127">
        <f t="shared" si="5220"/>
        <v>0</v>
      </c>
      <c r="P946" s="127">
        <f t="shared" si="5220"/>
        <v>0</v>
      </c>
      <c r="Q946" s="127">
        <f>ROUND($C946*Q945,2)</f>
        <v>0</v>
      </c>
      <c r="R946" s="127">
        <f t="shared" ref="R946:T946" si="5221">ROUND($C946*R945,2)</f>
        <v>0</v>
      </c>
      <c r="S946" s="127">
        <f t="shared" si="5221"/>
        <v>0</v>
      </c>
      <c r="T946" s="127">
        <f t="shared" si="5221"/>
        <v>0</v>
      </c>
      <c r="U946" s="127">
        <f>$C946-SUM(D946:T946)</f>
        <v>-1.9999999999527063E-2</v>
      </c>
    </row>
    <row r="947" spans="1:21" x14ac:dyDescent="0.2">
      <c r="A947" s="224" t="s">
        <v>1331</v>
      </c>
      <c r="B947" s="222" t="str">
        <f>VLOOKUP($A947,'Orçamento Sintético'!$A:$H,4,0)</f>
        <v>Copia da SETOP (ELE-CAL-070) - Eletrocalha perfurada, chapa mínima de 20, tipo "C", 200x100mm, incluindo divisores perfurados perfil "L", conexões e fixações, fab. Mopa</v>
      </c>
      <c r="C947" s="126">
        <f>ROUND(C948/$U$1572,4)</f>
        <v>8.0000000000000004E-4</v>
      </c>
      <c r="D947" s="126"/>
      <c r="E947" s="126"/>
      <c r="F947" s="126">
        <v>0.25</v>
      </c>
      <c r="G947" s="126">
        <v>0.25</v>
      </c>
      <c r="H947" s="126">
        <v>0.25</v>
      </c>
      <c r="I947" s="126">
        <v>0.25</v>
      </c>
      <c r="J947" s="126"/>
      <c r="K947" s="126"/>
      <c r="L947" s="126"/>
      <c r="M947" s="126"/>
      <c r="N947" s="126"/>
      <c r="O947" s="126"/>
      <c r="P947" s="126"/>
      <c r="Q947" s="126"/>
      <c r="R947" s="126"/>
      <c r="S947" s="126"/>
      <c r="T947" s="126"/>
      <c r="U947" s="126">
        <f t="shared" si="5199"/>
        <v>0</v>
      </c>
    </row>
    <row r="948" spans="1:21" s="90" customFormat="1" x14ac:dyDescent="0.2">
      <c r="A948" s="224"/>
      <c r="B948" s="223"/>
      <c r="C948" s="127">
        <f>VLOOKUP($A947,'Orçamento Sintético'!$A:$H,8,0)</f>
        <v>9530.2999999999993</v>
      </c>
      <c r="D948" s="127">
        <f>ROUND($C948*D947,2)</f>
        <v>0</v>
      </c>
      <c r="E948" s="127">
        <f>ROUND($C948*E947,2)</f>
        <v>0</v>
      </c>
      <c r="F948" s="127">
        <f>ROUND($C948*F947,2)</f>
        <v>2382.58</v>
      </c>
      <c r="G948" s="127">
        <f t="shared" ref="G948:P948" si="5222">ROUND($C948*G947,2)</f>
        <v>2382.58</v>
      </c>
      <c r="H948" s="127">
        <f t="shared" si="5222"/>
        <v>2382.58</v>
      </c>
      <c r="I948" s="127">
        <f t="shared" si="5222"/>
        <v>2382.58</v>
      </c>
      <c r="J948" s="127">
        <f t="shared" si="5222"/>
        <v>0</v>
      </c>
      <c r="K948" s="127">
        <f t="shared" si="5222"/>
        <v>0</v>
      </c>
      <c r="L948" s="127">
        <f t="shared" si="5222"/>
        <v>0</v>
      </c>
      <c r="M948" s="127">
        <f t="shared" si="5222"/>
        <v>0</v>
      </c>
      <c r="N948" s="127">
        <f t="shared" si="5222"/>
        <v>0</v>
      </c>
      <c r="O948" s="127">
        <f t="shared" si="5222"/>
        <v>0</v>
      </c>
      <c r="P948" s="127">
        <f t="shared" si="5222"/>
        <v>0</v>
      </c>
      <c r="Q948" s="127">
        <f>ROUND($C948*Q947,2)</f>
        <v>0</v>
      </c>
      <c r="R948" s="127">
        <f t="shared" ref="R948:T948" si="5223">ROUND($C948*R947,2)</f>
        <v>0</v>
      </c>
      <c r="S948" s="127">
        <f t="shared" si="5223"/>
        <v>0</v>
      </c>
      <c r="T948" s="127">
        <f t="shared" si="5223"/>
        <v>0</v>
      </c>
      <c r="U948" s="127">
        <f>$C948-SUM(D948:T948)</f>
        <v>-2.0000000000436557E-2</v>
      </c>
    </row>
    <row r="949" spans="1:21" x14ac:dyDescent="0.2">
      <c r="A949" s="224" t="s">
        <v>1334</v>
      </c>
      <c r="B949" s="222" t="str">
        <f>VLOOKUP($A949,'Orçamento Sintético'!$A:$H,4,0)</f>
        <v>Copia da SETOP (ELE-CAL-055) - Eletrocalha perfurada, chapa mínima de 20, tipo "C", 250x50mm, incluindo divisores perfurados perfil "L", conexões e fixações, fab. Mopa</v>
      </c>
      <c r="C949" s="126">
        <f>ROUND(C950/$U$1572,4)</f>
        <v>1E-4</v>
      </c>
      <c r="D949" s="126"/>
      <c r="E949" s="126"/>
      <c r="F949" s="126">
        <v>0.5</v>
      </c>
      <c r="G949" s="126">
        <v>0.5</v>
      </c>
      <c r="H949" s="126"/>
      <c r="I949" s="126"/>
      <c r="J949" s="126"/>
      <c r="K949" s="126"/>
      <c r="L949" s="126"/>
      <c r="M949" s="126"/>
      <c r="N949" s="126"/>
      <c r="O949" s="126"/>
      <c r="P949" s="126"/>
      <c r="Q949" s="126"/>
      <c r="R949" s="126"/>
      <c r="S949" s="126"/>
      <c r="T949" s="126"/>
      <c r="U949" s="126">
        <f t="shared" si="5199"/>
        <v>0</v>
      </c>
    </row>
    <row r="950" spans="1:21" s="90" customFormat="1" x14ac:dyDescent="0.2">
      <c r="A950" s="224"/>
      <c r="B950" s="223"/>
      <c r="C950" s="127">
        <f>VLOOKUP($A949,'Orçamento Sintético'!$A:$H,8,0)</f>
        <v>958.86</v>
      </c>
      <c r="D950" s="127">
        <f>ROUND($C950*D949,2)</f>
        <v>0</v>
      </c>
      <c r="E950" s="127">
        <f>ROUND($C950*E949,2)</f>
        <v>0</v>
      </c>
      <c r="F950" s="127">
        <f>ROUND($C950*F949,2)</f>
        <v>479.43</v>
      </c>
      <c r="G950" s="127">
        <f t="shared" ref="G950:P950" si="5224">ROUND($C950*G949,2)</f>
        <v>479.43</v>
      </c>
      <c r="H950" s="127">
        <f t="shared" si="5224"/>
        <v>0</v>
      </c>
      <c r="I950" s="127">
        <f t="shared" si="5224"/>
        <v>0</v>
      </c>
      <c r="J950" s="127">
        <f t="shared" si="5224"/>
        <v>0</v>
      </c>
      <c r="K950" s="127">
        <f t="shared" si="5224"/>
        <v>0</v>
      </c>
      <c r="L950" s="127">
        <f t="shared" si="5224"/>
        <v>0</v>
      </c>
      <c r="M950" s="127">
        <f t="shared" si="5224"/>
        <v>0</v>
      </c>
      <c r="N950" s="127">
        <f t="shared" si="5224"/>
        <v>0</v>
      </c>
      <c r="O950" s="127">
        <f t="shared" si="5224"/>
        <v>0</v>
      </c>
      <c r="P950" s="127">
        <f t="shared" si="5224"/>
        <v>0</v>
      </c>
      <c r="Q950" s="127">
        <f>ROUND($C950*Q949,2)</f>
        <v>0</v>
      </c>
      <c r="R950" s="127">
        <f t="shared" ref="R950:T950" si="5225">ROUND($C950*R949,2)</f>
        <v>0</v>
      </c>
      <c r="S950" s="127">
        <f t="shared" si="5225"/>
        <v>0</v>
      </c>
      <c r="T950" s="127">
        <f t="shared" si="5225"/>
        <v>0</v>
      </c>
      <c r="U950" s="127">
        <f>$C950-SUM(D950:T950)</f>
        <v>0</v>
      </c>
    </row>
    <row r="951" spans="1:21" x14ac:dyDescent="0.2">
      <c r="A951" s="224" t="s">
        <v>1337</v>
      </c>
      <c r="B951" s="222" t="str">
        <f>VLOOKUP($A951,'Orçamento Sintético'!$A:$H,4,0)</f>
        <v>ELETRODUTO DE AÇO GALVANIZADO, CLASSE SEMI PESADO, DN 40 MM (1 1/2  ), APARENTE, INSTALADO EM PAREDE - FORNECIMENTO E INSTALAÇÃO. AF_11/2016_P</v>
      </c>
      <c r="C951" s="126">
        <f>ROUND(C952/$U$1572,4)</f>
        <v>0</v>
      </c>
      <c r="D951" s="126"/>
      <c r="E951" s="126"/>
      <c r="F951" s="126"/>
      <c r="G951" s="126"/>
      <c r="H951" s="126">
        <v>0.5</v>
      </c>
      <c r="I951" s="126">
        <v>0.5</v>
      </c>
      <c r="J951" s="126"/>
      <c r="K951" s="126"/>
      <c r="L951" s="126"/>
      <c r="M951" s="126"/>
      <c r="N951" s="126"/>
      <c r="O951" s="126"/>
      <c r="P951" s="126"/>
      <c r="Q951" s="126"/>
      <c r="R951" s="126"/>
      <c r="S951" s="126"/>
      <c r="T951" s="126"/>
      <c r="U951" s="126">
        <f t="shared" si="5199"/>
        <v>0</v>
      </c>
    </row>
    <row r="952" spans="1:21" s="90" customFormat="1" x14ac:dyDescent="0.2">
      <c r="A952" s="224"/>
      <c r="B952" s="223"/>
      <c r="C952" s="127">
        <f>VLOOKUP($A951,'Orçamento Sintético'!$A:$H,8,0)</f>
        <v>554.28</v>
      </c>
      <c r="D952" s="127">
        <f>ROUND($C952*D951,2)</f>
        <v>0</v>
      </c>
      <c r="E952" s="127">
        <f>ROUND($C952*E951,2)</f>
        <v>0</v>
      </c>
      <c r="F952" s="127">
        <f>ROUND($C952*F951,2)</f>
        <v>0</v>
      </c>
      <c r="G952" s="127">
        <f t="shared" ref="G952:P952" si="5226">ROUND($C952*G951,2)</f>
        <v>0</v>
      </c>
      <c r="H952" s="127">
        <f t="shared" si="5226"/>
        <v>277.14</v>
      </c>
      <c r="I952" s="127">
        <f t="shared" si="5226"/>
        <v>277.14</v>
      </c>
      <c r="J952" s="127">
        <f t="shared" si="5226"/>
        <v>0</v>
      </c>
      <c r="K952" s="127">
        <f t="shared" si="5226"/>
        <v>0</v>
      </c>
      <c r="L952" s="127">
        <f t="shared" si="5226"/>
        <v>0</v>
      </c>
      <c r="M952" s="127">
        <f t="shared" si="5226"/>
        <v>0</v>
      </c>
      <c r="N952" s="127">
        <f t="shared" si="5226"/>
        <v>0</v>
      </c>
      <c r="O952" s="127">
        <f t="shared" si="5226"/>
        <v>0</v>
      </c>
      <c r="P952" s="127">
        <f t="shared" si="5226"/>
        <v>0</v>
      </c>
      <c r="Q952" s="127">
        <f>ROUND($C952*Q951,2)</f>
        <v>0</v>
      </c>
      <c r="R952" s="127">
        <f t="shared" ref="R952:T952" si="5227">ROUND($C952*R951,2)</f>
        <v>0</v>
      </c>
      <c r="S952" s="127">
        <f t="shared" si="5227"/>
        <v>0</v>
      </c>
      <c r="T952" s="127">
        <f t="shared" si="5227"/>
        <v>0</v>
      </c>
      <c r="U952" s="127">
        <f>$C952-SUM(D952:T952)</f>
        <v>0</v>
      </c>
    </row>
    <row r="953" spans="1:21" x14ac:dyDescent="0.2">
      <c r="A953" s="224" t="s">
        <v>1340</v>
      </c>
      <c r="B953" s="222" t="str">
        <f>VLOOKUP($A953,'Orçamento Sintético'!$A:$H,4,0)</f>
        <v>Copia da SETOP (ELE-CXS-025) - Caixa de passagem de sobrepor 200x200mm com tampa, em chapa de aço galvanizado, fab. Cemar-Legrand linha CPS</v>
      </c>
      <c r="C953" s="126">
        <f>ROUND(C954/$U$1572,4)</f>
        <v>0</v>
      </c>
      <c r="D953" s="126"/>
      <c r="E953" s="126"/>
      <c r="F953" s="126"/>
      <c r="G953" s="126"/>
      <c r="H953" s="126">
        <v>0.5</v>
      </c>
      <c r="I953" s="126">
        <v>0.5</v>
      </c>
      <c r="J953" s="126"/>
      <c r="K953" s="126"/>
      <c r="L953" s="126"/>
      <c r="M953" s="126"/>
      <c r="N953" s="126"/>
      <c r="O953" s="126"/>
      <c r="P953" s="126"/>
      <c r="Q953" s="126"/>
      <c r="R953" s="126"/>
      <c r="S953" s="126"/>
      <c r="T953" s="126"/>
      <c r="U953" s="126">
        <f t="shared" si="5199"/>
        <v>0</v>
      </c>
    </row>
    <row r="954" spans="1:21" s="93" customFormat="1" x14ac:dyDescent="0.2">
      <c r="A954" s="224"/>
      <c r="B954" s="223"/>
      <c r="C954" s="127">
        <f>VLOOKUP($A953,'Orçamento Sintético'!$A:$H,8,0)</f>
        <v>516.29999999999995</v>
      </c>
      <c r="D954" s="127">
        <f>ROUND($C954*D953,2)</f>
        <v>0</v>
      </c>
      <c r="E954" s="127">
        <f>ROUND($C954*E953,2)</f>
        <v>0</v>
      </c>
      <c r="F954" s="127">
        <f>ROUND($C954*F953,2)</f>
        <v>0</v>
      </c>
      <c r="G954" s="127">
        <f t="shared" ref="G954:P954" si="5228">ROUND($C954*G953,2)</f>
        <v>0</v>
      </c>
      <c r="H954" s="127">
        <f t="shared" si="5228"/>
        <v>258.14999999999998</v>
      </c>
      <c r="I954" s="127">
        <f t="shared" si="5228"/>
        <v>258.14999999999998</v>
      </c>
      <c r="J954" s="127">
        <f t="shared" si="5228"/>
        <v>0</v>
      </c>
      <c r="K954" s="127">
        <f t="shared" si="5228"/>
        <v>0</v>
      </c>
      <c r="L954" s="127">
        <f t="shared" si="5228"/>
        <v>0</v>
      </c>
      <c r="M954" s="127">
        <f t="shared" si="5228"/>
        <v>0</v>
      </c>
      <c r="N954" s="127">
        <f t="shared" si="5228"/>
        <v>0</v>
      </c>
      <c r="O954" s="127">
        <f t="shared" si="5228"/>
        <v>0</v>
      </c>
      <c r="P954" s="127">
        <f t="shared" si="5228"/>
        <v>0</v>
      </c>
      <c r="Q954" s="127">
        <f>ROUND($C954*Q953,2)</f>
        <v>0</v>
      </c>
      <c r="R954" s="127">
        <f t="shared" ref="R954:T954" si="5229">ROUND($C954*R953,2)</f>
        <v>0</v>
      </c>
      <c r="S954" s="127">
        <f t="shared" si="5229"/>
        <v>0</v>
      </c>
      <c r="T954" s="127">
        <f t="shared" si="5229"/>
        <v>0</v>
      </c>
      <c r="U954" s="127">
        <f>$C954-SUM(D954:T954)</f>
        <v>0</v>
      </c>
    </row>
    <row r="955" spans="1:21" x14ac:dyDescent="0.2">
      <c r="A955" s="225" t="s">
        <v>1343</v>
      </c>
      <c r="B955" s="226" t="str">
        <f>VLOOKUP($A955,'Orçamento Sintético'!$A:$H,4,0)</f>
        <v>Rede Elétrica Secundária</v>
      </c>
      <c r="C955" s="130">
        <f>ROUND(C956/$U$1572,4)</f>
        <v>3.1099999999999999E-2</v>
      </c>
      <c r="D955" s="131">
        <f t="shared" ref="D955:U955" si="5230">ROUND(D956/$C956,4)</f>
        <v>0</v>
      </c>
      <c r="E955" s="131">
        <f t="shared" si="5230"/>
        <v>0</v>
      </c>
      <c r="F955" s="131">
        <f t="shared" si="5230"/>
        <v>1.14E-2</v>
      </c>
      <c r="G955" s="131">
        <f t="shared" si="5230"/>
        <v>1.14E-2</v>
      </c>
      <c r="H955" s="131">
        <f t="shared" si="5230"/>
        <v>1.14E-2</v>
      </c>
      <c r="I955" s="131">
        <f t="shared" si="5230"/>
        <v>2.5600000000000001E-2</v>
      </c>
      <c r="J955" s="131">
        <f t="shared" si="5230"/>
        <v>0</v>
      </c>
      <c r="K955" s="131">
        <f t="shared" si="5230"/>
        <v>4.0000000000000001E-3</v>
      </c>
      <c r="L955" s="131">
        <f t="shared" si="5230"/>
        <v>1.2999999999999999E-3</v>
      </c>
      <c r="M955" s="131">
        <f t="shared" si="5230"/>
        <v>6.3E-2</v>
      </c>
      <c r="N955" s="131">
        <f t="shared" si="5230"/>
        <v>0.10929999999999999</v>
      </c>
      <c r="O955" s="131">
        <f t="shared" si="5230"/>
        <v>0.1052</v>
      </c>
      <c r="P955" s="131">
        <f t="shared" si="5230"/>
        <v>0.15759999999999999</v>
      </c>
      <c r="Q955" s="131">
        <f t="shared" si="5230"/>
        <v>0.12520000000000001</v>
      </c>
      <c r="R955" s="131">
        <f t="shared" si="5230"/>
        <v>8.3400000000000002E-2</v>
      </c>
      <c r="S955" s="131">
        <f t="shared" si="5230"/>
        <v>0.18779999999999999</v>
      </c>
      <c r="T955" s="131">
        <f t="shared" si="5230"/>
        <v>0.10349999999999999</v>
      </c>
      <c r="U955" s="131">
        <f t="shared" si="5230"/>
        <v>0</v>
      </c>
    </row>
    <row r="956" spans="1:21" s="90" customFormat="1" x14ac:dyDescent="0.2">
      <c r="A956" s="225"/>
      <c r="B956" s="226"/>
      <c r="C956" s="132">
        <f>VLOOKUP($A955,'Orçamento Sintético'!$A:$H,8,0)</f>
        <v>387939.38</v>
      </c>
      <c r="D956" s="133">
        <f>D958+D960+D962+D964+D966+D968+D970+D972+D974+D976+D978+D980+D982+D984+D986+D988+D990+D992+D994+D996+D998+D1000+D1002+D1004+D1006+D1008+D1010+D1012+D1014+D1016+D1018+D1020+D1022+D1024+D1026+D1028+D1030+D1032+D1034+D1036+D1038+D1040+D1042+D1044+D1046+D1048+D1050+D1052+D1054+D1056+D1058+D1060</f>
        <v>0</v>
      </c>
      <c r="E956" s="133">
        <f t="shared" ref="E956:U956" si="5231">E958+E960+E962+E964+E966+E968+E970+E972+E974+E976+E978+E980+E982+E984+E986+E988+E990+E992+E994+E996+E998+E1000+E1002+E1004+E1006+E1008+E1010+E1012+E1014+E1016+E1018+E1020+E1022+E1024+E1026+E1028+E1030+E1032+E1034+E1036+E1038+E1040+E1042+E1044+E1046+E1048+E1050+E1052+E1054+E1056+E1058+E1060</f>
        <v>0</v>
      </c>
      <c r="F956" s="133">
        <f t="shared" si="5231"/>
        <v>4419.72</v>
      </c>
      <c r="G956" s="133">
        <f t="shared" si="5231"/>
        <v>4419.72</v>
      </c>
      <c r="H956" s="133">
        <f t="shared" si="5231"/>
        <v>4419.72</v>
      </c>
      <c r="I956" s="133">
        <f t="shared" si="5231"/>
        <v>9914</v>
      </c>
      <c r="J956" s="133">
        <f t="shared" si="5231"/>
        <v>0</v>
      </c>
      <c r="K956" s="133">
        <f t="shared" si="5231"/>
        <v>1566.0200000000002</v>
      </c>
      <c r="L956" s="133">
        <f t="shared" si="5231"/>
        <v>486.42</v>
      </c>
      <c r="M956" s="133">
        <f t="shared" si="5231"/>
        <v>24428.420000000002</v>
      </c>
      <c r="N956" s="133">
        <f t="shared" si="5231"/>
        <v>42391.900000000009</v>
      </c>
      <c r="O956" s="133">
        <f t="shared" si="5231"/>
        <v>40826.62000000001</v>
      </c>
      <c r="P956" s="133">
        <f t="shared" si="5231"/>
        <v>61156.640000000007</v>
      </c>
      <c r="Q956" s="133">
        <f t="shared" si="5231"/>
        <v>48556.590000000018</v>
      </c>
      <c r="R956" s="133">
        <f t="shared" si="5231"/>
        <v>32353.940000000002</v>
      </c>
      <c r="S956" s="133">
        <f t="shared" si="5231"/>
        <v>72853.759999999995</v>
      </c>
      <c r="T956" s="133">
        <f t="shared" si="5231"/>
        <v>40145.93</v>
      </c>
      <c r="U956" s="133">
        <f t="shared" si="5231"/>
        <v>-2.0000000007712515E-2</v>
      </c>
    </row>
    <row r="957" spans="1:21" x14ac:dyDescent="0.2">
      <c r="A957" s="224" t="s">
        <v>1345</v>
      </c>
      <c r="B957" s="222" t="str">
        <f>VLOOKUP($A957,'Orçamento Sintético'!$A:$H,4,0)</f>
        <v>Copia da SINAPI (97587) - TIPO A: luminária quadrada de embutir para 4 lâmpadas fluorescentes T8 de 16w; corpo em chapa de aço fosfatizada e pintada eletrostaticamente, refletor e aletas parabólicas em alumínio anodizado de alta pureza e refletância, curva fotométrica aberta tipo "bat wing". Fabricação Lumicenter CAA01-E416</v>
      </c>
      <c r="C957" s="126">
        <f>ROUND(C958/$U$1572,4)</f>
        <v>5.1999999999999998E-3</v>
      </c>
      <c r="D957" s="126"/>
      <c r="E957" s="126"/>
      <c r="F957" s="126"/>
      <c r="G957" s="126"/>
      <c r="H957" s="126"/>
      <c r="I957" s="126"/>
      <c r="J957" s="126"/>
      <c r="K957" s="126"/>
      <c r="L957" s="126"/>
      <c r="M957" s="126"/>
      <c r="N957" s="126"/>
      <c r="O957" s="126"/>
      <c r="P957" s="126">
        <v>0.25</v>
      </c>
      <c r="Q957" s="126">
        <v>0.25</v>
      </c>
      <c r="R957" s="126">
        <v>0.25</v>
      </c>
      <c r="S957" s="126">
        <v>0.25</v>
      </c>
      <c r="T957" s="126"/>
      <c r="U957" s="126">
        <f t="shared" ref="U957:U1023" si="5232">ROUND(U958/$C958,4)</f>
        <v>0</v>
      </c>
    </row>
    <row r="958" spans="1:21" s="90" customFormat="1" x14ac:dyDescent="0.2">
      <c r="A958" s="224"/>
      <c r="B958" s="223"/>
      <c r="C958" s="127">
        <f>VLOOKUP($A957,'Orçamento Sintético'!$A:$H,8,0)</f>
        <v>65543.789999999994</v>
      </c>
      <c r="D958" s="127">
        <f>ROUND($C958*D957,2)</f>
        <v>0</v>
      </c>
      <c r="E958" s="127">
        <f>ROUND($C958*E957,2)</f>
        <v>0</v>
      </c>
      <c r="F958" s="127">
        <f>ROUND($C958*F957,2)</f>
        <v>0</v>
      </c>
      <c r="G958" s="127">
        <f t="shared" ref="G958:P958" si="5233">ROUND($C958*G957,2)</f>
        <v>0</v>
      </c>
      <c r="H958" s="127">
        <f t="shared" si="5233"/>
        <v>0</v>
      </c>
      <c r="I958" s="127">
        <f t="shared" si="5233"/>
        <v>0</v>
      </c>
      <c r="J958" s="127">
        <f t="shared" si="5233"/>
        <v>0</v>
      </c>
      <c r="K958" s="127">
        <f t="shared" si="5233"/>
        <v>0</v>
      </c>
      <c r="L958" s="127">
        <f t="shared" si="5233"/>
        <v>0</v>
      </c>
      <c r="M958" s="127">
        <f t="shared" si="5233"/>
        <v>0</v>
      </c>
      <c r="N958" s="127">
        <f t="shared" si="5233"/>
        <v>0</v>
      </c>
      <c r="O958" s="127">
        <f t="shared" si="5233"/>
        <v>0</v>
      </c>
      <c r="P958" s="127">
        <f t="shared" si="5233"/>
        <v>16385.95</v>
      </c>
      <c r="Q958" s="127">
        <f>ROUND($C958*Q957,2)</f>
        <v>16385.95</v>
      </c>
      <c r="R958" s="127">
        <f t="shared" ref="R958:T958" si="5234">ROUND($C958*R957,2)</f>
        <v>16385.95</v>
      </c>
      <c r="S958" s="127">
        <f t="shared" si="5234"/>
        <v>16385.95</v>
      </c>
      <c r="T958" s="127">
        <f t="shared" si="5234"/>
        <v>0</v>
      </c>
      <c r="U958" s="127">
        <f>$C958-SUM(D958:T958)</f>
        <v>-1.0000000009313226E-2</v>
      </c>
    </row>
    <row r="959" spans="1:21" x14ac:dyDescent="0.2">
      <c r="A959" s="224" t="s">
        <v>1348</v>
      </c>
      <c r="B959" s="222" t="str">
        <f>VLOOKUP($A959,'Orçamento Sintético'!$A:$H,4,0)</f>
        <v>Copia da SINAPI (97587) - TIPO B: luminária quadrada de embutir para 2 lâmpadas fluorescentes T8 de 16w tipo mellow-light; corpo em chapa de aço fosfatizada e pintada eletrostaticamente, refletor em chapa de aço fosfatizada. Fabricação Lumicenter CML03-E216</v>
      </c>
      <c r="C959" s="126">
        <f>ROUND(C960/$U$1572,4)</f>
        <v>2.9999999999999997E-4</v>
      </c>
      <c r="D959" s="126"/>
      <c r="E959" s="126"/>
      <c r="F959" s="126"/>
      <c r="G959" s="126"/>
      <c r="H959" s="126"/>
      <c r="I959" s="126"/>
      <c r="J959" s="126"/>
      <c r="K959" s="126"/>
      <c r="L959" s="126"/>
      <c r="M959" s="126"/>
      <c r="N959" s="126"/>
      <c r="O959" s="126"/>
      <c r="P959" s="126"/>
      <c r="Q959" s="126">
        <v>0.5</v>
      </c>
      <c r="R959" s="126"/>
      <c r="S959" s="126">
        <v>0.5</v>
      </c>
      <c r="T959" s="126"/>
      <c r="U959" s="126">
        <f t="shared" si="5232"/>
        <v>0</v>
      </c>
    </row>
    <row r="960" spans="1:21" s="90" customFormat="1" x14ac:dyDescent="0.2">
      <c r="A960" s="224"/>
      <c r="B960" s="223"/>
      <c r="C960" s="127">
        <f>VLOOKUP($A959,'Orçamento Sintético'!$A:$H,8,0)</f>
        <v>4147.04</v>
      </c>
      <c r="D960" s="127">
        <f>ROUND($C960*D959,2)</f>
        <v>0</v>
      </c>
      <c r="E960" s="127">
        <f>ROUND($C960*E959,2)</f>
        <v>0</v>
      </c>
      <c r="F960" s="127">
        <f>ROUND($C960*F959,2)</f>
        <v>0</v>
      </c>
      <c r="G960" s="127">
        <f t="shared" ref="G960:P960" si="5235">ROUND($C960*G959,2)</f>
        <v>0</v>
      </c>
      <c r="H960" s="127">
        <f t="shared" si="5235"/>
        <v>0</v>
      </c>
      <c r="I960" s="127">
        <f t="shared" si="5235"/>
        <v>0</v>
      </c>
      <c r="J960" s="127">
        <f t="shared" si="5235"/>
        <v>0</v>
      </c>
      <c r="K960" s="127">
        <f t="shared" si="5235"/>
        <v>0</v>
      </c>
      <c r="L960" s="127">
        <f t="shared" si="5235"/>
        <v>0</v>
      </c>
      <c r="M960" s="127">
        <f t="shared" si="5235"/>
        <v>0</v>
      </c>
      <c r="N960" s="127">
        <f t="shared" si="5235"/>
        <v>0</v>
      </c>
      <c r="O960" s="127">
        <f t="shared" si="5235"/>
        <v>0</v>
      </c>
      <c r="P960" s="127">
        <f t="shared" si="5235"/>
        <v>0</v>
      </c>
      <c r="Q960" s="127">
        <f>ROUND($C960*Q959,2)</f>
        <v>2073.52</v>
      </c>
      <c r="R960" s="127">
        <f t="shared" ref="R960:T960" si="5236">ROUND($C960*R959,2)</f>
        <v>0</v>
      </c>
      <c r="S960" s="127">
        <f t="shared" si="5236"/>
        <v>2073.52</v>
      </c>
      <c r="T960" s="127">
        <f t="shared" si="5236"/>
        <v>0</v>
      </c>
      <c r="U960" s="127">
        <f>$C960-SUM(D960:T960)</f>
        <v>0</v>
      </c>
    </row>
    <row r="961" spans="1:21" x14ac:dyDescent="0.2">
      <c r="A961" s="224" t="s">
        <v>1351</v>
      </c>
      <c r="B961" s="222" t="str">
        <f>VLOOKUP($A961,'Orçamento Sintético'!$A:$H,4,0)</f>
        <v>Copia da SINAPI (97587) - TIPO C: luminária retangular de sobrepor para 2 lâmpadas fluorescentes T8 de 32W, corpo em chapa de aço fosfatizada e pintada elostraticamente, refletor facetado em alumínio anodizado de alta pureza e reflectância. Fabricação Lumicenter CAN03-S232</v>
      </c>
      <c r="C961" s="126">
        <f>ROUND(C962/$U$1572,4)</f>
        <v>1.2999999999999999E-3</v>
      </c>
      <c r="D961" s="126"/>
      <c r="E961" s="126"/>
      <c r="F961" s="126"/>
      <c r="G961" s="126"/>
      <c r="H961" s="126"/>
      <c r="I961" s="126"/>
      <c r="J961" s="126"/>
      <c r="K961" s="126"/>
      <c r="L961" s="126"/>
      <c r="M961" s="126"/>
      <c r="N961" s="126"/>
      <c r="O961" s="126"/>
      <c r="P961" s="126">
        <v>0.25</v>
      </c>
      <c r="Q961" s="126">
        <v>0.25</v>
      </c>
      <c r="R961" s="126">
        <v>0.25</v>
      </c>
      <c r="S961" s="126">
        <v>0.25</v>
      </c>
      <c r="T961" s="126"/>
      <c r="U961" s="126">
        <f t="shared" si="5232"/>
        <v>0</v>
      </c>
    </row>
    <row r="962" spans="1:21" s="90" customFormat="1" x14ac:dyDescent="0.2">
      <c r="A962" s="224"/>
      <c r="B962" s="223"/>
      <c r="C962" s="127">
        <f>VLOOKUP($A961,'Orçamento Sintético'!$A:$H,8,0)</f>
        <v>16416.98</v>
      </c>
      <c r="D962" s="127">
        <f>ROUND($C962*D961,2)</f>
        <v>0</v>
      </c>
      <c r="E962" s="127">
        <f>ROUND($C962*E961,2)</f>
        <v>0</v>
      </c>
      <c r="F962" s="127">
        <f>ROUND($C962*F961,2)</f>
        <v>0</v>
      </c>
      <c r="G962" s="127">
        <f t="shared" ref="G962:P962" si="5237">ROUND($C962*G961,2)</f>
        <v>0</v>
      </c>
      <c r="H962" s="127">
        <f t="shared" si="5237"/>
        <v>0</v>
      </c>
      <c r="I962" s="127">
        <f t="shared" si="5237"/>
        <v>0</v>
      </c>
      <c r="J962" s="127">
        <f t="shared" si="5237"/>
        <v>0</v>
      </c>
      <c r="K962" s="127">
        <f t="shared" si="5237"/>
        <v>0</v>
      </c>
      <c r="L962" s="127">
        <f t="shared" si="5237"/>
        <v>0</v>
      </c>
      <c r="M962" s="127">
        <f t="shared" si="5237"/>
        <v>0</v>
      </c>
      <c r="N962" s="127">
        <f t="shared" si="5237"/>
        <v>0</v>
      </c>
      <c r="O962" s="127">
        <f t="shared" si="5237"/>
        <v>0</v>
      </c>
      <c r="P962" s="127">
        <f t="shared" si="5237"/>
        <v>4104.25</v>
      </c>
      <c r="Q962" s="127">
        <f>ROUND($C962*Q961,2)</f>
        <v>4104.25</v>
      </c>
      <c r="R962" s="127">
        <f t="shared" ref="R962:T962" si="5238">ROUND($C962*R961,2)</f>
        <v>4104.25</v>
      </c>
      <c r="S962" s="127">
        <f t="shared" si="5238"/>
        <v>4104.25</v>
      </c>
      <c r="T962" s="127">
        <f t="shared" si="5238"/>
        <v>0</v>
      </c>
      <c r="U962" s="127">
        <f>$C962-SUM(D962:T962)</f>
        <v>-2.0000000000436557E-2</v>
      </c>
    </row>
    <row r="963" spans="1:21" x14ac:dyDescent="0.2">
      <c r="A963" s="224" t="s">
        <v>1354</v>
      </c>
      <c r="B963" s="222" t="str">
        <f>VLOOKUP($A963,'Orçamento Sintético'!$A:$H,4,0)</f>
        <v>Copia da SINAPI (97587) - TIPO D: Luminária quadrada de embutir tipo painel led, 220VAC 12W, temperatura de cor 2700K a 3000K (branco quente), fluxo luminoso 1100lm (mín), fator de potência 0,92 (mín.), corpo em aço com pintura microtexturizada na cor branca e difusor em poliestireno translúcido. Fabricação Lumicenter EF74-E1200830</v>
      </c>
      <c r="C963" s="126">
        <f>ROUND(C964/$U$1572,4)</f>
        <v>1.6999999999999999E-3</v>
      </c>
      <c r="D963" s="126"/>
      <c r="E963" s="126"/>
      <c r="F963" s="126"/>
      <c r="G963" s="126"/>
      <c r="H963" s="126"/>
      <c r="I963" s="126"/>
      <c r="J963" s="126"/>
      <c r="K963" s="126"/>
      <c r="L963" s="126"/>
      <c r="M963" s="126"/>
      <c r="N963" s="126"/>
      <c r="O963" s="126"/>
      <c r="P963" s="126">
        <v>0.25</v>
      </c>
      <c r="Q963" s="126">
        <v>0.25</v>
      </c>
      <c r="R963" s="126">
        <v>0.25</v>
      </c>
      <c r="S963" s="126">
        <v>0.25</v>
      </c>
      <c r="T963" s="126"/>
      <c r="U963" s="126">
        <f t="shared" si="5232"/>
        <v>0</v>
      </c>
    </row>
    <row r="964" spans="1:21" s="90" customFormat="1" x14ac:dyDescent="0.2">
      <c r="A964" s="224"/>
      <c r="B964" s="223"/>
      <c r="C964" s="127">
        <f>VLOOKUP($A963,'Orçamento Sintético'!$A:$H,8,0)</f>
        <v>20928.099999999999</v>
      </c>
      <c r="D964" s="127">
        <f>ROUND($C964*D963,2)</f>
        <v>0</v>
      </c>
      <c r="E964" s="127">
        <f>ROUND($C964*E963,2)</f>
        <v>0</v>
      </c>
      <c r="F964" s="127">
        <f>ROUND($C964*F963,2)</f>
        <v>0</v>
      </c>
      <c r="G964" s="127">
        <f t="shared" ref="G964:P964" si="5239">ROUND($C964*G963,2)</f>
        <v>0</v>
      </c>
      <c r="H964" s="127">
        <f t="shared" si="5239"/>
        <v>0</v>
      </c>
      <c r="I964" s="127">
        <f t="shared" si="5239"/>
        <v>0</v>
      </c>
      <c r="J964" s="127">
        <f t="shared" si="5239"/>
        <v>0</v>
      </c>
      <c r="K964" s="127">
        <f t="shared" si="5239"/>
        <v>0</v>
      </c>
      <c r="L964" s="127">
        <f t="shared" si="5239"/>
        <v>0</v>
      </c>
      <c r="M964" s="127">
        <f t="shared" si="5239"/>
        <v>0</v>
      </c>
      <c r="N964" s="127">
        <f t="shared" si="5239"/>
        <v>0</v>
      </c>
      <c r="O964" s="127">
        <f t="shared" si="5239"/>
        <v>0</v>
      </c>
      <c r="P964" s="127">
        <f t="shared" si="5239"/>
        <v>5232.03</v>
      </c>
      <c r="Q964" s="127">
        <f>ROUND($C964*Q963,2)</f>
        <v>5232.03</v>
      </c>
      <c r="R964" s="127">
        <f t="shared" ref="R964:T964" si="5240">ROUND($C964*R963,2)</f>
        <v>5232.03</v>
      </c>
      <c r="S964" s="127">
        <f t="shared" si="5240"/>
        <v>5232.03</v>
      </c>
      <c r="T964" s="127">
        <f t="shared" si="5240"/>
        <v>0</v>
      </c>
      <c r="U964" s="127">
        <f>$C964-SUM(D964:T964)</f>
        <v>-2.0000000000436557E-2</v>
      </c>
    </row>
    <row r="965" spans="1:21" x14ac:dyDescent="0.2">
      <c r="A965" s="224" t="s">
        <v>1357</v>
      </c>
      <c r="B965" s="222" t="str">
        <f>VLOOKUP($A965,'Orçamento Sintético'!$A:$H,4,0)</f>
        <v>TIPO E: Luminária quadrada de embutir tipo painel led, 220VAC 12W, temperatura de cor 5000K a 5500K (branco frio), fluxo luminoso 1100lm (mín), fator de potência 0,92 (mín.), corpo em aço com pintura microtexturizada na cor branca e difusor em poliestireno translúcido. Fabricação Lumicenter EF74-E1200850.</v>
      </c>
      <c r="C965" s="126">
        <f>ROUND(C966/$U$1572,4)</f>
        <v>1E-4</v>
      </c>
      <c r="D965" s="126"/>
      <c r="E965" s="126"/>
      <c r="F965" s="126"/>
      <c r="G965" s="126"/>
      <c r="H965" s="126"/>
      <c r="I965" s="126"/>
      <c r="J965" s="126"/>
      <c r="K965" s="126"/>
      <c r="L965" s="126"/>
      <c r="M965" s="126"/>
      <c r="N965" s="126"/>
      <c r="O965" s="126"/>
      <c r="P965" s="126"/>
      <c r="Q965" s="126">
        <v>0.5</v>
      </c>
      <c r="R965" s="126"/>
      <c r="S965" s="126">
        <v>0.5</v>
      </c>
      <c r="T965" s="126"/>
      <c r="U965" s="126">
        <f t="shared" si="5232"/>
        <v>0</v>
      </c>
    </row>
    <row r="966" spans="1:21" s="90" customFormat="1" x14ac:dyDescent="0.2">
      <c r="A966" s="224"/>
      <c r="B966" s="223"/>
      <c r="C966" s="127">
        <f>VLOOKUP($A965,'Orçamento Sintético'!$A:$H,8,0)</f>
        <v>1460.16</v>
      </c>
      <c r="D966" s="127">
        <f>ROUND($C966*D965,2)</f>
        <v>0</v>
      </c>
      <c r="E966" s="127">
        <f>ROUND($C966*E965,2)</f>
        <v>0</v>
      </c>
      <c r="F966" s="127">
        <f>ROUND($C966*F965,2)</f>
        <v>0</v>
      </c>
      <c r="G966" s="127">
        <f t="shared" ref="G966:P966" si="5241">ROUND($C966*G965,2)</f>
        <v>0</v>
      </c>
      <c r="H966" s="127">
        <f t="shared" si="5241"/>
        <v>0</v>
      </c>
      <c r="I966" s="127">
        <f t="shared" si="5241"/>
        <v>0</v>
      </c>
      <c r="J966" s="127">
        <f t="shared" si="5241"/>
        <v>0</v>
      </c>
      <c r="K966" s="127">
        <f t="shared" si="5241"/>
        <v>0</v>
      </c>
      <c r="L966" s="127">
        <f t="shared" si="5241"/>
        <v>0</v>
      </c>
      <c r="M966" s="127">
        <f t="shared" si="5241"/>
        <v>0</v>
      </c>
      <c r="N966" s="127">
        <f t="shared" si="5241"/>
        <v>0</v>
      </c>
      <c r="O966" s="127">
        <f t="shared" si="5241"/>
        <v>0</v>
      </c>
      <c r="P966" s="127">
        <f t="shared" si="5241"/>
        <v>0</v>
      </c>
      <c r="Q966" s="127">
        <f>ROUND($C966*Q965,2)</f>
        <v>730.08</v>
      </c>
      <c r="R966" s="127">
        <f t="shared" ref="R966:T966" si="5242">ROUND($C966*R965,2)</f>
        <v>0</v>
      </c>
      <c r="S966" s="127">
        <f t="shared" si="5242"/>
        <v>730.08</v>
      </c>
      <c r="T966" s="127">
        <f t="shared" si="5242"/>
        <v>0</v>
      </c>
      <c r="U966" s="127">
        <f>$C966-SUM(D966:T966)</f>
        <v>0</v>
      </c>
    </row>
    <row r="967" spans="1:21" x14ac:dyDescent="0.2">
      <c r="A967" s="224" t="s">
        <v>1360</v>
      </c>
      <c r="B967" s="222" t="str">
        <f>VLOOKUP($A967,'Orçamento Sintético'!$A:$H,4,0)</f>
        <v>Copia da SINAPI (97589) - Tipo F: luminária tipo pendente para 1 lâmpada com base E27, corpo e canopla em alumínio repuxado com acabamento em pintura branca, cabo multiplexado com alma de aço regulável de até 2,00m de comprimento. Fabricação Lumidec PD01-P1E27</v>
      </c>
      <c r="C967" s="126">
        <f>ROUND(C968/$U$1572,4)</f>
        <v>2.0000000000000001E-4</v>
      </c>
      <c r="D967" s="126"/>
      <c r="E967" s="126"/>
      <c r="F967" s="126"/>
      <c r="G967" s="126"/>
      <c r="H967" s="126"/>
      <c r="I967" s="126"/>
      <c r="J967" s="126"/>
      <c r="K967" s="126"/>
      <c r="L967" s="126"/>
      <c r="M967" s="126"/>
      <c r="N967" s="126"/>
      <c r="O967" s="126"/>
      <c r="P967" s="126"/>
      <c r="Q967" s="126"/>
      <c r="R967" s="126"/>
      <c r="S967" s="126">
        <v>1</v>
      </c>
      <c r="T967" s="126"/>
      <c r="U967" s="126">
        <f t="shared" si="5232"/>
        <v>0</v>
      </c>
    </row>
    <row r="968" spans="1:21" s="90" customFormat="1" x14ac:dyDescent="0.2">
      <c r="A968" s="224"/>
      <c r="B968" s="223"/>
      <c r="C968" s="127">
        <f>VLOOKUP($A967,'Orçamento Sintético'!$A:$H,8,0)</f>
        <v>1882.32</v>
      </c>
      <c r="D968" s="127">
        <f>ROUND($C968*D967,2)</f>
        <v>0</v>
      </c>
      <c r="E968" s="127">
        <f>ROUND($C968*E967,2)</f>
        <v>0</v>
      </c>
      <c r="F968" s="127">
        <f>ROUND($C968*F967,2)</f>
        <v>0</v>
      </c>
      <c r="G968" s="127">
        <f t="shared" ref="G968:P968" si="5243">ROUND($C968*G967,2)</f>
        <v>0</v>
      </c>
      <c r="H968" s="127">
        <f t="shared" si="5243"/>
        <v>0</v>
      </c>
      <c r="I968" s="127">
        <f t="shared" si="5243"/>
        <v>0</v>
      </c>
      <c r="J968" s="127">
        <f t="shared" si="5243"/>
        <v>0</v>
      </c>
      <c r="K968" s="127">
        <f t="shared" si="5243"/>
        <v>0</v>
      </c>
      <c r="L968" s="127">
        <f t="shared" si="5243"/>
        <v>0</v>
      </c>
      <c r="M968" s="127">
        <f t="shared" si="5243"/>
        <v>0</v>
      </c>
      <c r="N968" s="127">
        <f t="shared" si="5243"/>
        <v>0</v>
      </c>
      <c r="O968" s="127">
        <f t="shared" si="5243"/>
        <v>0</v>
      </c>
      <c r="P968" s="127">
        <f t="shared" si="5243"/>
        <v>0</v>
      </c>
      <c r="Q968" s="127">
        <f>ROUND($C968*Q967,2)</f>
        <v>0</v>
      </c>
      <c r="R968" s="127">
        <f t="shared" ref="R968:T968" si="5244">ROUND($C968*R967,2)</f>
        <v>0</v>
      </c>
      <c r="S968" s="127">
        <f t="shared" si="5244"/>
        <v>1882.32</v>
      </c>
      <c r="T968" s="127">
        <f t="shared" si="5244"/>
        <v>0</v>
      </c>
      <c r="U968" s="127">
        <f>$C968-SUM(D968:T968)</f>
        <v>0</v>
      </c>
    </row>
    <row r="969" spans="1:21" ht="14.25" customHeight="1" x14ac:dyDescent="0.2">
      <c r="A969" s="224" t="s">
        <v>1363</v>
      </c>
      <c r="B969" s="222" t="str">
        <f>VLOOKUP($A969,'Orçamento Sintético'!$A:$H,4,0)</f>
        <v>Copia da SINAPI (97608) - Tipo G: luminária tipo arandela “tartaruga”, em alumínio injetado com acabamento na cor branca, com difusor em vidro, grade de proteção e borracha de vedação, para lâmpadas com base E27. Fabricação Lumicenter EX02-S</v>
      </c>
      <c r="C969" s="126">
        <f>ROUND(C970/$U$1572,4)</f>
        <v>2.0000000000000001E-4</v>
      </c>
      <c r="D969" s="126"/>
      <c r="E969" s="126"/>
      <c r="F969" s="126"/>
      <c r="G969" s="126"/>
      <c r="H969" s="126"/>
      <c r="I969" s="126"/>
      <c r="J969" s="126"/>
      <c r="K969" s="126"/>
      <c r="L969" s="126"/>
      <c r="M969" s="126"/>
      <c r="N969" s="126"/>
      <c r="O969" s="126"/>
      <c r="P969" s="126"/>
      <c r="Q969" s="126"/>
      <c r="R969" s="126">
        <v>1</v>
      </c>
      <c r="S969" s="126"/>
      <c r="T969" s="126"/>
      <c r="U969" s="126">
        <f t="shared" si="5232"/>
        <v>0</v>
      </c>
    </row>
    <row r="970" spans="1:21" s="90" customFormat="1" x14ac:dyDescent="0.2">
      <c r="A970" s="224"/>
      <c r="B970" s="223"/>
      <c r="C970" s="127">
        <f>VLOOKUP($A969,'Orçamento Sintético'!$A:$H,8,0)</f>
        <v>1970.5</v>
      </c>
      <c r="D970" s="127">
        <f>ROUND($C970*D969,2)</f>
        <v>0</v>
      </c>
      <c r="E970" s="127">
        <f>ROUND($C970*E969,2)</f>
        <v>0</v>
      </c>
      <c r="F970" s="127">
        <f>ROUND($C970*F969,2)</f>
        <v>0</v>
      </c>
      <c r="G970" s="127">
        <f t="shared" ref="G970:P970" si="5245">ROUND($C970*G969,2)</f>
        <v>0</v>
      </c>
      <c r="H970" s="127">
        <f t="shared" si="5245"/>
        <v>0</v>
      </c>
      <c r="I970" s="127">
        <f t="shared" si="5245"/>
        <v>0</v>
      </c>
      <c r="J970" s="127">
        <f t="shared" si="5245"/>
        <v>0</v>
      </c>
      <c r="K970" s="127">
        <f t="shared" si="5245"/>
        <v>0</v>
      </c>
      <c r="L970" s="127">
        <f t="shared" si="5245"/>
        <v>0</v>
      </c>
      <c r="M970" s="127">
        <f t="shared" si="5245"/>
        <v>0</v>
      </c>
      <c r="N970" s="127">
        <f t="shared" si="5245"/>
        <v>0</v>
      </c>
      <c r="O970" s="127">
        <f t="shared" si="5245"/>
        <v>0</v>
      </c>
      <c r="P970" s="127">
        <f t="shared" si="5245"/>
        <v>0</v>
      </c>
      <c r="Q970" s="127">
        <f>ROUND($C970*Q969,2)</f>
        <v>0</v>
      </c>
      <c r="R970" s="127">
        <f t="shared" ref="R970:T970" si="5246">ROUND($C970*R969,2)</f>
        <v>1970.5</v>
      </c>
      <c r="S970" s="127">
        <f t="shared" si="5246"/>
        <v>0</v>
      </c>
      <c r="T970" s="127">
        <f t="shared" si="5246"/>
        <v>0</v>
      </c>
      <c r="U970" s="127">
        <f>$C970-SUM(D970:T970)</f>
        <v>0</v>
      </c>
    </row>
    <row r="971" spans="1:21" x14ac:dyDescent="0.2">
      <c r="A971" s="224" t="s">
        <v>1366</v>
      </c>
      <c r="B971" s="222" t="str">
        <f>VLOOKUP($A971,'Orçamento Sintético'!$A:$H,4,0)</f>
        <v>Copia da SINAPI (100619) - Tipo H: Poste para iluminação externa, com corpo em alumínio na cor preta e refletor em acrílico transparente, duas pétalas com lâmpada LED integrada de 40W/220VAC cada, fator de potência 0,92 (mín), temperatura de cor 4000K (branco médio), 7000lm ou superior, abertura de facho 120°, altura aproximada da base à lâmpada igual 3000mm. Fabricação Everlight Urban 80W</v>
      </c>
      <c r="C971" s="126">
        <f>ROUND(C972/$U$1572,4)</f>
        <v>3.8E-3</v>
      </c>
      <c r="D971" s="126"/>
      <c r="E971" s="126"/>
      <c r="F971" s="126"/>
      <c r="G971" s="126"/>
      <c r="H971" s="126"/>
      <c r="I971" s="126"/>
      <c r="J971" s="126"/>
      <c r="K971" s="126"/>
      <c r="L971" s="126"/>
      <c r="M971" s="126"/>
      <c r="N971" s="126"/>
      <c r="O971" s="126"/>
      <c r="P971" s="126"/>
      <c r="Q971" s="126"/>
      <c r="R971" s="126"/>
      <c r="S971" s="126">
        <v>0.5</v>
      </c>
      <c r="T971" s="126">
        <v>0.5</v>
      </c>
      <c r="U971" s="126">
        <f t="shared" si="5232"/>
        <v>0</v>
      </c>
    </row>
    <row r="972" spans="1:21" s="90" customFormat="1" x14ac:dyDescent="0.2">
      <c r="A972" s="224"/>
      <c r="B972" s="223"/>
      <c r="C972" s="127">
        <f>VLOOKUP($A971,'Orçamento Sintético'!$A:$H,8,0)</f>
        <v>48006.66</v>
      </c>
      <c r="D972" s="127">
        <f>ROUND($C972*D971,2)</f>
        <v>0</v>
      </c>
      <c r="E972" s="127">
        <f>ROUND($C972*E971,2)</f>
        <v>0</v>
      </c>
      <c r="F972" s="127">
        <f>ROUND($C972*F971,2)</f>
        <v>0</v>
      </c>
      <c r="G972" s="127">
        <f t="shared" ref="G972:P972" si="5247">ROUND($C972*G971,2)</f>
        <v>0</v>
      </c>
      <c r="H972" s="127">
        <f t="shared" si="5247"/>
        <v>0</v>
      </c>
      <c r="I972" s="127">
        <f t="shared" si="5247"/>
        <v>0</v>
      </c>
      <c r="J972" s="127">
        <f t="shared" si="5247"/>
        <v>0</v>
      </c>
      <c r="K972" s="127">
        <f t="shared" si="5247"/>
        <v>0</v>
      </c>
      <c r="L972" s="127">
        <f t="shared" si="5247"/>
        <v>0</v>
      </c>
      <c r="M972" s="127">
        <f t="shared" si="5247"/>
        <v>0</v>
      </c>
      <c r="N972" s="127">
        <f t="shared" si="5247"/>
        <v>0</v>
      </c>
      <c r="O972" s="127">
        <f t="shared" si="5247"/>
        <v>0</v>
      </c>
      <c r="P972" s="127">
        <f t="shared" si="5247"/>
        <v>0</v>
      </c>
      <c r="Q972" s="127">
        <f>ROUND($C972*Q971,2)</f>
        <v>0</v>
      </c>
      <c r="R972" s="127">
        <f t="shared" ref="R972:T972" si="5248">ROUND($C972*R971,2)</f>
        <v>0</v>
      </c>
      <c r="S972" s="127">
        <f t="shared" si="5248"/>
        <v>24003.33</v>
      </c>
      <c r="T972" s="127">
        <f t="shared" si="5248"/>
        <v>24003.33</v>
      </c>
      <c r="U972" s="127">
        <f>$C972-SUM(D972:T972)</f>
        <v>0</v>
      </c>
    </row>
    <row r="973" spans="1:21" x14ac:dyDescent="0.2">
      <c r="A973" s="224" t="s">
        <v>1369</v>
      </c>
      <c r="B973" s="222" t="str">
        <f>VLOOKUP($A973,'Orçamento Sintético'!$A:$H,4,0)</f>
        <v>Copia da SBC (060000) - Tipo I: luminária circular de embutir no piso, com corpo em alumínio na cor preta e refletor em vidro temperado transparente, com lâmpada LED integrada de 3,5W/220VAC, fator de potência 0,92 (mín), temperatura de cor 3000K (branco quente), fluxo luminoso 200lm (mín.), abertura de facho 25°, diâmetro externo aproximado igual a 75mm. Fabricação Everlight Small</v>
      </c>
      <c r="C973" s="126">
        <f>ROUND(C974/$U$1572,4)</f>
        <v>6.9999999999999999E-4</v>
      </c>
      <c r="D973" s="126"/>
      <c r="E973" s="126"/>
      <c r="F973" s="126"/>
      <c r="G973" s="126"/>
      <c r="H973" s="126"/>
      <c r="I973" s="126"/>
      <c r="J973" s="126"/>
      <c r="K973" s="126"/>
      <c r="L973" s="126"/>
      <c r="M973" s="126"/>
      <c r="N973" s="126"/>
      <c r="O973" s="126"/>
      <c r="P973" s="126"/>
      <c r="Q973" s="126"/>
      <c r="R973" s="126"/>
      <c r="S973" s="126"/>
      <c r="T973" s="126">
        <v>1</v>
      </c>
      <c r="U973" s="126">
        <f t="shared" si="5232"/>
        <v>0</v>
      </c>
    </row>
    <row r="974" spans="1:21" s="90" customFormat="1" x14ac:dyDescent="0.2">
      <c r="A974" s="224"/>
      <c r="B974" s="223"/>
      <c r="C974" s="127">
        <f>VLOOKUP($A973,'Orçamento Sintético'!$A:$H,8,0)</f>
        <v>8439.6</v>
      </c>
      <c r="D974" s="127">
        <f>ROUND($C974*D973,2)</f>
        <v>0</v>
      </c>
      <c r="E974" s="127">
        <f>ROUND($C974*E973,2)</f>
        <v>0</v>
      </c>
      <c r="F974" s="127">
        <f>ROUND($C974*F973,2)</f>
        <v>0</v>
      </c>
      <c r="G974" s="127">
        <f t="shared" ref="G974:P974" si="5249">ROUND($C974*G973,2)</f>
        <v>0</v>
      </c>
      <c r="H974" s="127">
        <f t="shared" si="5249"/>
        <v>0</v>
      </c>
      <c r="I974" s="127">
        <f t="shared" si="5249"/>
        <v>0</v>
      </c>
      <c r="J974" s="127">
        <f t="shared" si="5249"/>
        <v>0</v>
      </c>
      <c r="K974" s="127">
        <f t="shared" si="5249"/>
        <v>0</v>
      </c>
      <c r="L974" s="127">
        <f t="shared" si="5249"/>
        <v>0</v>
      </c>
      <c r="M974" s="127">
        <f t="shared" si="5249"/>
        <v>0</v>
      </c>
      <c r="N974" s="127">
        <f t="shared" si="5249"/>
        <v>0</v>
      </c>
      <c r="O974" s="127">
        <f t="shared" si="5249"/>
        <v>0</v>
      </c>
      <c r="P974" s="127">
        <f t="shared" si="5249"/>
        <v>0</v>
      </c>
      <c r="Q974" s="127">
        <f>ROUND($C974*Q973,2)</f>
        <v>0</v>
      </c>
      <c r="R974" s="127">
        <f t="shared" ref="R974:T974" si="5250">ROUND($C974*R973,2)</f>
        <v>0</v>
      </c>
      <c r="S974" s="127">
        <f t="shared" si="5250"/>
        <v>0</v>
      </c>
      <c r="T974" s="127">
        <f t="shared" si="5250"/>
        <v>8439.6</v>
      </c>
      <c r="U974" s="127">
        <f>$C974-SUM(D974:T974)</f>
        <v>0</v>
      </c>
    </row>
    <row r="975" spans="1:21" x14ac:dyDescent="0.2">
      <c r="A975" s="224" t="s">
        <v>1372</v>
      </c>
      <c r="B975" s="222" t="str">
        <f>VLOOKUP($A975,'Orçamento Sintético'!$A:$H,4,0)</f>
        <v>Copia da SBC (060641) - Tipo J: luminária tipo balizador, em alumínio injetado com acabamento na cor branca, com difusor em vidro, grade de proteção e borracha de vedação, para lâmpadas com base E27. Fabricação Lumicenter EX01-E</v>
      </c>
      <c r="C975" s="126">
        <f>ROUND(C976/$U$1572,4)</f>
        <v>1E-4</v>
      </c>
      <c r="D975" s="126"/>
      <c r="E975" s="126"/>
      <c r="F975" s="126"/>
      <c r="G975" s="126"/>
      <c r="H975" s="126"/>
      <c r="I975" s="126"/>
      <c r="J975" s="126"/>
      <c r="K975" s="126"/>
      <c r="L975" s="126"/>
      <c r="M975" s="126"/>
      <c r="N975" s="126"/>
      <c r="O975" s="126"/>
      <c r="P975" s="126"/>
      <c r="Q975" s="126"/>
      <c r="R975" s="126"/>
      <c r="S975" s="126">
        <v>1</v>
      </c>
      <c r="T975" s="126"/>
      <c r="U975" s="126">
        <f t="shared" si="5232"/>
        <v>0</v>
      </c>
    </row>
    <row r="976" spans="1:21" s="90" customFormat="1" x14ac:dyDescent="0.2">
      <c r="A976" s="224"/>
      <c r="B976" s="223"/>
      <c r="C976" s="127">
        <f>VLOOKUP($A975,'Orçamento Sintético'!$A:$H,8,0)</f>
        <v>948.42</v>
      </c>
      <c r="D976" s="127">
        <f>ROUND($C976*D975,2)</f>
        <v>0</v>
      </c>
      <c r="E976" s="127">
        <f>ROUND($C976*E975,2)</f>
        <v>0</v>
      </c>
      <c r="F976" s="127">
        <f>ROUND($C976*F975,2)</f>
        <v>0</v>
      </c>
      <c r="G976" s="127">
        <f t="shared" ref="G976:P976" si="5251">ROUND($C976*G975,2)</f>
        <v>0</v>
      </c>
      <c r="H976" s="127">
        <f t="shared" si="5251"/>
        <v>0</v>
      </c>
      <c r="I976" s="127">
        <f t="shared" si="5251"/>
        <v>0</v>
      </c>
      <c r="J976" s="127">
        <f t="shared" si="5251"/>
        <v>0</v>
      </c>
      <c r="K976" s="127">
        <f t="shared" si="5251"/>
        <v>0</v>
      </c>
      <c r="L976" s="127">
        <f t="shared" si="5251"/>
        <v>0</v>
      </c>
      <c r="M976" s="127">
        <f t="shared" si="5251"/>
        <v>0</v>
      </c>
      <c r="N976" s="127">
        <f t="shared" si="5251"/>
        <v>0</v>
      </c>
      <c r="O976" s="127">
        <f t="shared" si="5251"/>
        <v>0</v>
      </c>
      <c r="P976" s="127">
        <f t="shared" si="5251"/>
        <v>0</v>
      </c>
      <c r="Q976" s="127">
        <f>ROUND($C976*Q975,2)</f>
        <v>0</v>
      </c>
      <c r="R976" s="127">
        <f t="shared" ref="R976:T976" si="5252">ROUND($C976*R975,2)</f>
        <v>0</v>
      </c>
      <c r="S976" s="127">
        <f t="shared" si="5252"/>
        <v>948.42</v>
      </c>
      <c r="T976" s="127">
        <f t="shared" si="5252"/>
        <v>0</v>
      </c>
      <c r="U976" s="127">
        <f>$C976-SUM(D976:T976)</f>
        <v>0</v>
      </c>
    </row>
    <row r="977" spans="1:21" x14ac:dyDescent="0.2">
      <c r="A977" s="224" t="s">
        <v>1375</v>
      </c>
      <c r="B977" s="222" t="str">
        <f>VLOOKUP($A977,'Orçamento Sintético'!$A:$H,4,0)</f>
        <v>Copia - Copia da SBC (060000) - Tipo K: luminária circular de embutir no solo para 1 lâmpada LED/PAR30 de 10W, corpo e grade frontal de proteção em alumínio injetado com acabamento em pintura eletrostática poliéster na cor preta, difusor em vidro plano temperado, grau de proteção mínimo IP 65. Fabricação Lumicenter EX04-E</v>
      </c>
      <c r="C977" s="126">
        <f>ROUND(C978/$U$1572,4)</f>
        <v>2.9999999999999997E-4</v>
      </c>
      <c r="D977" s="126"/>
      <c r="E977" s="126"/>
      <c r="F977" s="126"/>
      <c r="G977" s="126"/>
      <c r="H977" s="126"/>
      <c r="I977" s="126"/>
      <c r="J977" s="126"/>
      <c r="K977" s="126"/>
      <c r="L977" s="126"/>
      <c r="M977" s="126"/>
      <c r="N977" s="126"/>
      <c r="O977" s="126"/>
      <c r="P977" s="126"/>
      <c r="Q977" s="126"/>
      <c r="R977" s="126"/>
      <c r="S977" s="126">
        <v>1</v>
      </c>
      <c r="T977" s="126"/>
      <c r="U977" s="126">
        <f t="shared" si="5232"/>
        <v>0</v>
      </c>
    </row>
    <row r="978" spans="1:21" s="90" customFormat="1" x14ac:dyDescent="0.2">
      <c r="A978" s="224"/>
      <c r="B978" s="223"/>
      <c r="C978" s="127">
        <f>VLOOKUP($A977,'Orçamento Sintético'!$A:$H,8,0)</f>
        <v>3417.36</v>
      </c>
      <c r="D978" s="127">
        <f>ROUND($C978*D977,2)</f>
        <v>0</v>
      </c>
      <c r="E978" s="127">
        <f>ROUND($C978*E977,2)</f>
        <v>0</v>
      </c>
      <c r="F978" s="127">
        <f>ROUND($C978*F977,2)</f>
        <v>0</v>
      </c>
      <c r="G978" s="127">
        <f t="shared" ref="G978:P978" si="5253">ROUND($C978*G977,2)</f>
        <v>0</v>
      </c>
      <c r="H978" s="127">
        <f t="shared" si="5253"/>
        <v>0</v>
      </c>
      <c r="I978" s="127">
        <f t="shared" si="5253"/>
        <v>0</v>
      </c>
      <c r="J978" s="127">
        <f t="shared" si="5253"/>
        <v>0</v>
      </c>
      <c r="K978" s="127">
        <f t="shared" si="5253"/>
        <v>0</v>
      </c>
      <c r="L978" s="127">
        <f t="shared" si="5253"/>
        <v>0</v>
      </c>
      <c r="M978" s="127">
        <f t="shared" si="5253"/>
        <v>0</v>
      </c>
      <c r="N978" s="127">
        <f t="shared" si="5253"/>
        <v>0</v>
      </c>
      <c r="O978" s="127">
        <f t="shared" si="5253"/>
        <v>0</v>
      </c>
      <c r="P978" s="127">
        <f t="shared" si="5253"/>
        <v>0</v>
      </c>
      <c r="Q978" s="127">
        <f>ROUND($C978*Q977,2)</f>
        <v>0</v>
      </c>
      <c r="R978" s="127">
        <f t="shared" ref="R978:T978" si="5254">ROUND($C978*R977,2)</f>
        <v>0</v>
      </c>
      <c r="S978" s="127">
        <f t="shared" si="5254"/>
        <v>3417.36</v>
      </c>
      <c r="T978" s="127">
        <f t="shared" si="5254"/>
        <v>0</v>
      </c>
      <c r="U978" s="127">
        <f>$C978-SUM(D978:T978)</f>
        <v>0</v>
      </c>
    </row>
    <row r="979" spans="1:21" x14ac:dyDescent="0.2">
      <c r="A979" s="224" t="s">
        <v>1378</v>
      </c>
      <c r="B979" s="222" t="str">
        <f>VLOOKUP($A979,'Orçamento Sintético'!$A:$H,4,0)</f>
        <v>Copia da SINAPI (97599) - Bloco autônomo LED para aclareamento de emergência, de sobrepor, corpo em ABS autoextinguível de alto impacto na cor branca e difusor em policarbonato transparente, resistente a temperatura de 70°C por 1h (mín.) alimentação 220VAC com bateria interna selada livre de manutenção, tempo de recarga menor ou igual a 24h, temperatura de cor 5000K, autonomia 5h (mín.), fluxo luminoso constante 500lm (mín.), funcionamento não permanente/apenas emergência. Fabricação Fluxeon FLX 500</v>
      </c>
      <c r="C979" s="126">
        <f>ROUND(C980/$U$1572,4)</f>
        <v>8.9999999999999998E-4</v>
      </c>
      <c r="D979" s="126"/>
      <c r="E979" s="126"/>
      <c r="F979" s="126"/>
      <c r="G979" s="126"/>
      <c r="H979" s="126"/>
      <c r="I979" s="126"/>
      <c r="J979" s="126"/>
      <c r="K979" s="126"/>
      <c r="L979" s="126"/>
      <c r="M979" s="126"/>
      <c r="N979" s="126"/>
      <c r="O979" s="126"/>
      <c r="P979" s="126"/>
      <c r="Q979" s="126"/>
      <c r="R979" s="126"/>
      <c r="S979" s="126">
        <v>0.5</v>
      </c>
      <c r="T979" s="126">
        <v>0.5</v>
      </c>
      <c r="U979" s="126">
        <f t="shared" si="5232"/>
        <v>0</v>
      </c>
    </row>
    <row r="980" spans="1:21" s="90" customFormat="1" x14ac:dyDescent="0.2">
      <c r="A980" s="224"/>
      <c r="B980" s="223"/>
      <c r="C980" s="127">
        <f>VLOOKUP($A979,'Orçamento Sintético'!$A:$H,8,0)</f>
        <v>11787.44</v>
      </c>
      <c r="D980" s="127">
        <f>ROUND($C980*D979,2)</f>
        <v>0</v>
      </c>
      <c r="E980" s="127">
        <f>ROUND($C980*E979,2)</f>
        <v>0</v>
      </c>
      <c r="F980" s="127">
        <f>ROUND($C980*F979,2)</f>
        <v>0</v>
      </c>
      <c r="G980" s="127">
        <f t="shared" ref="G980:P980" si="5255">ROUND($C980*G979,2)</f>
        <v>0</v>
      </c>
      <c r="H980" s="127">
        <f t="shared" si="5255"/>
        <v>0</v>
      </c>
      <c r="I980" s="127">
        <f t="shared" si="5255"/>
        <v>0</v>
      </c>
      <c r="J980" s="127">
        <f t="shared" si="5255"/>
        <v>0</v>
      </c>
      <c r="K980" s="127">
        <f t="shared" si="5255"/>
        <v>0</v>
      </c>
      <c r="L980" s="127">
        <f t="shared" si="5255"/>
        <v>0</v>
      </c>
      <c r="M980" s="127">
        <f t="shared" si="5255"/>
        <v>0</v>
      </c>
      <c r="N980" s="127">
        <f t="shared" si="5255"/>
        <v>0</v>
      </c>
      <c r="O980" s="127">
        <f t="shared" si="5255"/>
        <v>0</v>
      </c>
      <c r="P980" s="127">
        <f t="shared" si="5255"/>
        <v>0</v>
      </c>
      <c r="Q980" s="127">
        <f>ROUND($C980*Q979,2)</f>
        <v>0</v>
      </c>
      <c r="R980" s="127">
        <f t="shared" ref="R980:T980" si="5256">ROUND($C980*R979,2)</f>
        <v>0</v>
      </c>
      <c r="S980" s="127">
        <f t="shared" si="5256"/>
        <v>5893.72</v>
      </c>
      <c r="T980" s="127">
        <f t="shared" si="5256"/>
        <v>5893.72</v>
      </c>
      <c r="U980" s="127">
        <f>$C980-SUM(D980:T980)</f>
        <v>0</v>
      </c>
    </row>
    <row r="981" spans="1:21" x14ac:dyDescent="0.2">
      <c r="A981" s="224" t="s">
        <v>1381</v>
      </c>
      <c r="B981" s="222" t="str">
        <f>VLOOKUP($A981,'Orçamento Sintético'!$A:$H,4,0)</f>
        <v>Copia da SINAPI (97587) - Tipo M: luminária redonda de embutir em forro de gesso para 1 lâmpada PAR 30 (base E27), sem difusor, corpo em aço com pintura eletrostática e refletor em alumínio repuxado anodizado. Fabricação Lumicenter EF05-E1PAR30</v>
      </c>
      <c r="C981" s="126">
        <f>ROUND(C982/$U$1572,4)</f>
        <v>1E-4</v>
      </c>
      <c r="D981" s="126"/>
      <c r="E981" s="126"/>
      <c r="F981" s="126"/>
      <c r="G981" s="126"/>
      <c r="H981" s="126"/>
      <c r="I981" s="126"/>
      <c r="J981" s="126"/>
      <c r="K981" s="126"/>
      <c r="L981" s="126"/>
      <c r="M981" s="126"/>
      <c r="N981" s="126"/>
      <c r="O981" s="126"/>
      <c r="P981" s="126"/>
      <c r="Q981" s="126"/>
      <c r="R981" s="126"/>
      <c r="S981" s="126"/>
      <c r="T981" s="126">
        <v>1</v>
      </c>
      <c r="U981" s="126">
        <f t="shared" si="5232"/>
        <v>0</v>
      </c>
    </row>
    <row r="982" spans="1:21" s="90" customFormat="1" x14ac:dyDescent="0.2">
      <c r="A982" s="224"/>
      <c r="B982" s="223"/>
      <c r="C982" s="127">
        <f>VLOOKUP($A981,'Orçamento Sintético'!$A:$H,8,0)</f>
        <v>1809.28</v>
      </c>
      <c r="D982" s="127">
        <f>ROUND($C982*D981,2)</f>
        <v>0</v>
      </c>
      <c r="E982" s="127">
        <f>ROUND($C982*E981,2)</f>
        <v>0</v>
      </c>
      <c r="F982" s="127">
        <f>ROUND($C982*F981,2)</f>
        <v>0</v>
      </c>
      <c r="G982" s="127">
        <f t="shared" ref="G982:P982" si="5257">ROUND($C982*G981,2)</f>
        <v>0</v>
      </c>
      <c r="H982" s="127">
        <f t="shared" si="5257"/>
        <v>0</v>
      </c>
      <c r="I982" s="127">
        <f t="shared" si="5257"/>
        <v>0</v>
      </c>
      <c r="J982" s="127">
        <f t="shared" si="5257"/>
        <v>0</v>
      </c>
      <c r="K982" s="127">
        <f t="shared" si="5257"/>
        <v>0</v>
      </c>
      <c r="L982" s="127">
        <f t="shared" si="5257"/>
        <v>0</v>
      </c>
      <c r="M982" s="127">
        <f t="shared" si="5257"/>
        <v>0</v>
      </c>
      <c r="N982" s="127">
        <f t="shared" si="5257"/>
        <v>0</v>
      </c>
      <c r="O982" s="127">
        <f t="shared" si="5257"/>
        <v>0</v>
      </c>
      <c r="P982" s="127">
        <f t="shared" si="5257"/>
        <v>0</v>
      </c>
      <c r="Q982" s="127">
        <f>ROUND($C982*Q981,2)</f>
        <v>0</v>
      </c>
      <c r="R982" s="127">
        <f t="shared" ref="R982:T982" si="5258">ROUND($C982*R981,2)</f>
        <v>0</v>
      </c>
      <c r="S982" s="127">
        <f t="shared" si="5258"/>
        <v>0</v>
      </c>
      <c r="T982" s="127">
        <f t="shared" si="5258"/>
        <v>1809.28</v>
      </c>
      <c r="U982" s="127">
        <f>$C982-SUM(D982:T982)</f>
        <v>0</v>
      </c>
    </row>
    <row r="983" spans="1:21" x14ac:dyDescent="0.2">
      <c r="A983" s="224" t="s">
        <v>1384</v>
      </c>
      <c r="B983" s="222" t="str">
        <f>VLOOKUP($A983,'Orçamento Sintético'!$A:$H,4,0)</f>
        <v>Interruptor simples embutido em alvenaria, 1 secção, linha Nereya, fab. Pial</v>
      </c>
      <c r="C983" s="126">
        <f>ROUND(C984/$U$1572,4)</f>
        <v>1E-4</v>
      </c>
      <c r="D983" s="126"/>
      <c r="E983" s="126"/>
      <c r="F983" s="126"/>
      <c r="G983" s="126"/>
      <c r="H983" s="126"/>
      <c r="I983" s="126"/>
      <c r="J983" s="126"/>
      <c r="K983" s="126"/>
      <c r="L983" s="126"/>
      <c r="M983" s="126"/>
      <c r="N983" s="126">
        <v>0.2</v>
      </c>
      <c r="O983" s="126">
        <v>0.2</v>
      </c>
      <c r="P983" s="126">
        <v>0.2</v>
      </c>
      <c r="Q983" s="126">
        <v>0.2</v>
      </c>
      <c r="R983" s="126">
        <v>0.2</v>
      </c>
      <c r="S983" s="126"/>
      <c r="T983" s="126"/>
      <c r="U983" s="126">
        <f t="shared" si="5232"/>
        <v>0</v>
      </c>
    </row>
    <row r="984" spans="1:21" s="90" customFormat="1" x14ac:dyDescent="0.2">
      <c r="A984" s="224"/>
      <c r="B984" s="223"/>
      <c r="C984" s="127">
        <f>VLOOKUP($A983,'Orçamento Sintético'!$A:$H,8,0)</f>
        <v>1464.96</v>
      </c>
      <c r="D984" s="127">
        <f>ROUND($C984*D983,2)</f>
        <v>0</v>
      </c>
      <c r="E984" s="127">
        <f>ROUND($C984*E983,2)</f>
        <v>0</v>
      </c>
      <c r="F984" s="127">
        <f>ROUND($C984*F983,2)</f>
        <v>0</v>
      </c>
      <c r="G984" s="127">
        <f t="shared" ref="G984:P984" si="5259">ROUND($C984*G983,2)</f>
        <v>0</v>
      </c>
      <c r="H984" s="127">
        <f t="shared" si="5259"/>
        <v>0</v>
      </c>
      <c r="I984" s="127">
        <f t="shared" si="5259"/>
        <v>0</v>
      </c>
      <c r="J984" s="127">
        <f t="shared" si="5259"/>
        <v>0</v>
      </c>
      <c r="K984" s="127">
        <f t="shared" si="5259"/>
        <v>0</v>
      </c>
      <c r="L984" s="127">
        <f t="shared" si="5259"/>
        <v>0</v>
      </c>
      <c r="M984" s="127">
        <f t="shared" si="5259"/>
        <v>0</v>
      </c>
      <c r="N984" s="127">
        <f t="shared" si="5259"/>
        <v>292.99</v>
      </c>
      <c r="O984" s="127">
        <f t="shared" si="5259"/>
        <v>292.99</v>
      </c>
      <c r="P984" s="127">
        <f t="shared" si="5259"/>
        <v>292.99</v>
      </c>
      <c r="Q984" s="127">
        <f>ROUND($C984*Q983,2)</f>
        <v>292.99</v>
      </c>
      <c r="R984" s="127">
        <f t="shared" ref="R984:T984" si="5260">ROUND($C984*R983,2)</f>
        <v>292.99</v>
      </c>
      <c r="S984" s="127">
        <f t="shared" si="5260"/>
        <v>0</v>
      </c>
      <c r="T984" s="127">
        <f t="shared" si="5260"/>
        <v>0</v>
      </c>
      <c r="U984" s="127">
        <f>$C984-SUM(D984:T984)</f>
        <v>9.9999999999909051E-3</v>
      </c>
    </row>
    <row r="985" spans="1:21" x14ac:dyDescent="0.2">
      <c r="A985" s="224" t="s">
        <v>1387</v>
      </c>
      <c r="B985" s="222" t="str">
        <f>VLOOKUP($A985,'Orçamento Sintético'!$A:$H,4,0)</f>
        <v>Interruptor simples embutido em alvenaria, 2 secções, linha Nereya, fab. Pial</v>
      </c>
      <c r="C985" s="126">
        <f>ROUND(C986/$U$1572,4)</f>
        <v>1E-4</v>
      </c>
      <c r="D985" s="126"/>
      <c r="E985" s="126"/>
      <c r="F985" s="126"/>
      <c r="G985" s="126"/>
      <c r="H985" s="126"/>
      <c r="I985" s="126"/>
      <c r="J985" s="126"/>
      <c r="K985" s="126"/>
      <c r="L985" s="126"/>
      <c r="M985" s="126"/>
      <c r="N985" s="126">
        <v>0.2</v>
      </c>
      <c r="O985" s="126">
        <v>0.2</v>
      </c>
      <c r="P985" s="126">
        <v>0.2</v>
      </c>
      <c r="Q985" s="126">
        <v>0.2</v>
      </c>
      <c r="R985" s="126">
        <v>0.2</v>
      </c>
      <c r="S985" s="126"/>
      <c r="T985" s="126"/>
      <c r="U985" s="126">
        <f t="shared" si="5232"/>
        <v>0</v>
      </c>
    </row>
    <row r="986" spans="1:21" s="90" customFormat="1" x14ac:dyDescent="0.2">
      <c r="A986" s="224"/>
      <c r="B986" s="223"/>
      <c r="C986" s="127">
        <f>VLOOKUP($A985,'Orçamento Sintético'!$A:$H,8,0)</f>
        <v>1384.17</v>
      </c>
      <c r="D986" s="127">
        <f>ROUND($C986*D985,2)</f>
        <v>0</v>
      </c>
      <c r="E986" s="127">
        <f>ROUND($C986*E985,2)</f>
        <v>0</v>
      </c>
      <c r="F986" s="127">
        <f>ROUND($C986*F985,2)</f>
        <v>0</v>
      </c>
      <c r="G986" s="127">
        <f t="shared" ref="G986:P986" si="5261">ROUND($C986*G985,2)</f>
        <v>0</v>
      </c>
      <c r="H986" s="127">
        <f t="shared" si="5261"/>
        <v>0</v>
      </c>
      <c r="I986" s="127">
        <f t="shared" si="5261"/>
        <v>0</v>
      </c>
      <c r="J986" s="127">
        <f t="shared" si="5261"/>
        <v>0</v>
      </c>
      <c r="K986" s="127">
        <f t="shared" si="5261"/>
        <v>0</v>
      </c>
      <c r="L986" s="127">
        <f t="shared" si="5261"/>
        <v>0</v>
      </c>
      <c r="M986" s="127">
        <f t="shared" si="5261"/>
        <v>0</v>
      </c>
      <c r="N986" s="127">
        <f t="shared" si="5261"/>
        <v>276.83</v>
      </c>
      <c r="O986" s="127">
        <f t="shared" si="5261"/>
        <v>276.83</v>
      </c>
      <c r="P986" s="127">
        <f t="shared" si="5261"/>
        <v>276.83</v>
      </c>
      <c r="Q986" s="127">
        <f>ROUND($C986*Q985,2)</f>
        <v>276.83</v>
      </c>
      <c r="R986" s="127">
        <f t="shared" ref="R986:T986" si="5262">ROUND($C986*R985,2)</f>
        <v>276.83</v>
      </c>
      <c r="S986" s="127">
        <f t="shared" si="5262"/>
        <v>0</v>
      </c>
      <c r="T986" s="127">
        <f t="shared" si="5262"/>
        <v>0</v>
      </c>
      <c r="U986" s="127">
        <f>$C986-SUM(D986:T986)</f>
        <v>2.0000000000209184E-2</v>
      </c>
    </row>
    <row r="987" spans="1:21" x14ac:dyDescent="0.2">
      <c r="A987" s="224" t="s">
        <v>1390</v>
      </c>
      <c r="B987" s="222" t="str">
        <f>VLOOKUP($A987,'Orçamento Sintético'!$A:$H,4,0)</f>
        <v>Interruptor simples embutido em alvenaria, 3 secções, linha Nereya, fab. Pial</v>
      </c>
      <c r="C987" s="126">
        <f>ROUND(C988/$U$1572,4)</f>
        <v>0</v>
      </c>
      <c r="D987" s="126"/>
      <c r="E987" s="126"/>
      <c r="F987" s="126"/>
      <c r="G987" s="126"/>
      <c r="H987" s="126"/>
      <c r="I987" s="126"/>
      <c r="J987" s="126"/>
      <c r="K987" s="126"/>
      <c r="L987" s="126"/>
      <c r="M987" s="126"/>
      <c r="N987" s="126"/>
      <c r="O987" s="126"/>
      <c r="P987" s="126"/>
      <c r="Q987" s="126">
        <v>1</v>
      </c>
      <c r="R987" s="126"/>
      <c r="S987" s="126"/>
      <c r="T987" s="126"/>
      <c r="U987" s="126">
        <f t="shared" si="5232"/>
        <v>0</v>
      </c>
    </row>
    <row r="988" spans="1:21" s="90" customFormat="1" x14ac:dyDescent="0.2">
      <c r="A988" s="224"/>
      <c r="B988" s="223"/>
      <c r="C988" s="127">
        <f>VLOOKUP($A987,'Orçamento Sintético'!$A:$H,8,0)</f>
        <v>181.74</v>
      </c>
      <c r="D988" s="127">
        <f>ROUND($C988*D987,2)</f>
        <v>0</v>
      </c>
      <c r="E988" s="127">
        <f>ROUND($C988*E987,2)</f>
        <v>0</v>
      </c>
      <c r="F988" s="127">
        <f>ROUND($C988*F987,2)</f>
        <v>0</v>
      </c>
      <c r="G988" s="127">
        <f t="shared" ref="G988:P988" si="5263">ROUND($C988*G987,2)</f>
        <v>0</v>
      </c>
      <c r="H988" s="127">
        <f t="shared" si="5263"/>
        <v>0</v>
      </c>
      <c r="I988" s="127">
        <f t="shared" si="5263"/>
        <v>0</v>
      </c>
      <c r="J988" s="127">
        <f t="shared" si="5263"/>
        <v>0</v>
      </c>
      <c r="K988" s="127">
        <f t="shared" si="5263"/>
        <v>0</v>
      </c>
      <c r="L988" s="127">
        <f t="shared" si="5263"/>
        <v>0</v>
      </c>
      <c r="M988" s="127">
        <f t="shared" si="5263"/>
        <v>0</v>
      </c>
      <c r="N988" s="127">
        <f t="shared" si="5263"/>
        <v>0</v>
      </c>
      <c r="O988" s="127">
        <f t="shared" si="5263"/>
        <v>0</v>
      </c>
      <c r="P988" s="127">
        <f t="shared" si="5263"/>
        <v>0</v>
      </c>
      <c r="Q988" s="127">
        <f>ROUND($C988*Q987,2)</f>
        <v>181.74</v>
      </c>
      <c r="R988" s="127">
        <f t="shared" ref="R988:T988" si="5264">ROUND($C988*R987,2)</f>
        <v>0</v>
      </c>
      <c r="S988" s="127">
        <f t="shared" si="5264"/>
        <v>0</v>
      </c>
      <c r="T988" s="127">
        <f t="shared" si="5264"/>
        <v>0</v>
      </c>
      <c r="U988" s="127">
        <f>$C988-SUM(D988:T988)</f>
        <v>0</v>
      </c>
    </row>
    <row r="989" spans="1:21" x14ac:dyDescent="0.2">
      <c r="A989" s="224" t="s">
        <v>1393</v>
      </c>
      <c r="B989" s="222" t="str">
        <f>VLOOKUP($A989,'Orçamento Sintético'!$A:$H,4,0)</f>
        <v>Interruptor paralelo embutido em alvenaria, 1 secção, linha Nereya, fab. Pial</v>
      </c>
      <c r="C989" s="126">
        <f>ROUND(C990/$U$1572,4)</f>
        <v>0</v>
      </c>
      <c r="D989" s="126"/>
      <c r="E989" s="126"/>
      <c r="F989" s="126"/>
      <c r="G989" s="126"/>
      <c r="H989" s="126"/>
      <c r="I989" s="126"/>
      <c r="J989" s="126"/>
      <c r="K989" s="126"/>
      <c r="L989" s="126"/>
      <c r="M989" s="126"/>
      <c r="N989" s="126"/>
      <c r="O989" s="126"/>
      <c r="P989" s="126"/>
      <c r="Q989" s="126">
        <v>1</v>
      </c>
      <c r="R989" s="126"/>
      <c r="S989" s="126"/>
      <c r="T989" s="126"/>
      <c r="U989" s="126">
        <f t="shared" si="5232"/>
        <v>0</v>
      </c>
    </row>
    <row r="990" spans="1:21" s="90" customFormat="1" x14ac:dyDescent="0.2">
      <c r="A990" s="224"/>
      <c r="B990" s="223"/>
      <c r="C990" s="127">
        <f>VLOOKUP($A989,'Orçamento Sintético'!$A:$H,8,0)</f>
        <v>80.3</v>
      </c>
      <c r="D990" s="127">
        <f>ROUND($C990*D989,2)</f>
        <v>0</v>
      </c>
      <c r="E990" s="127">
        <f>ROUND($C990*E989,2)</f>
        <v>0</v>
      </c>
      <c r="F990" s="127">
        <f>ROUND($C990*F989,2)</f>
        <v>0</v>
      </c>
      <c r="G990" s="127">
        <f t="shared" ref="G990:P990" si="5265">ROUND($C990*G989,2)</f>
        <v>0</v>
      </c>
      <c r="H990" s="127">
        <f t="shared" si="5265"/>
        <v>0</v>
      </c>
      <c r="I990" s="127">
        <f t="shared" si="5265"/>
        <v>0</v>
      </c>
      <c r="J990" s="127">
        <f t="shared" si="5265"/>
        <v>0</v>
      </c>
      <c r="K990" s="127">
        <f t="shared" si="5265"/>
        <v>0</v>
      </c>
      <c r="L990" s="127">
        <f t="shared" si="5265"/>
        <v>0</v>
      </c>
      <c r="M990" s="127">
        <f t="shared" si="5265"/>
        <v>0</v>
      </c>
      <c r="N990" s="127">
        <f t="shared" si="5265"/>
        <v>0</v>
      </c>
      <c r="O990" s="127">
        <f t="shared" si="5265"/>
        <v>0</v>
      </c>
      <c r="P990" s="127">
        <f t="shared" si="5265"/>
        <v>0</v>
      </c>
      <c r="Q990" s="127">
        <f>ROUND($C990*Q989,2)</f>
        <v>80.3</v>
      </c>
      <c r="R990" s="127">
        <f t="shared" ref="R990:T990" si="5266">ROUND($C990*R989,2)</f>
        <v>0</v>
      </c>
      <c r="S990" s="127">
        <f t="shared" si="5266"/>
        <v>0</v>
      </c>
      <c r="T990" s="127">
        <f t="shared" si="5266"/>
        <v>0</v>
      </c>
      <c r="U990" s="127">
        <f>$C990-SUM(D990:T990)</f>
        <v>0</v>
      </c>
    </row>
    <row r="991" spans="1:21" x14ac:dyDescent="0.2">
      <c r="A991" s="224" t="s">
        <v>1396</v>
      </c>
      <c r="B991" s="222" t="str">
        <f>VLOOKUP($A991,'Orçamento Sintético'!$A:$H,4,0)</f>
        <v>CABO DE COBRE FLEXÍVEL ISOLADO, 1,5 MM², ANTI-CHAMA 450/750 V, PARA CIRCUITOS TERMINAIS - FORNECIMENTO E INSTALAÇÃO. AF_12/2015</v>
      </c>
      <c r="C991" s="126">
        <f>ROUND(C992/$U$1572,4)</f>
        <v>1.2999999999999999E-3</v>
      </c>
      <c r="D991" s="126"/>
      <c r="E991" s="126"/>
      <c r="F991" s="126"/>
      <c r="G991" s="126"/>
      <c r="H991" s="126"/>
      <c r="I991" s="126"/>
      <c r="J991" s="126"/>
      <c r="K991" s="126"/>
      <c r="L991" s="126"/>
      <c r="M991" s="126">
        <v>0.25</v>
      </c>
      <c r="N991" s="126">
        <v>0.25</v>
      </c>
      <c r="O991" s="126">
        <v>0.25</v>
      </c>
      <c r="P991" s="126">
        <v>0.25</v>
      </c>
      <c r="Q991" s="126"/>
      <c r="R991" s="126"/>
      <c r="S991" s="126"/>
      <c r="T991" s="126"/>
      <c r="U991" s="126">
        <f t="shared" si="5232"/>
        <v>0</v>
      </c>
    </row>
    <row r="992" spans="1:21" s="90" customFormat="1" x14ac:dyDescent="0.2">
      <c r="A992" s="224"/>
      <c r="B992" s="223"/>
      <c r="C992" s="127">
        <f>VLOOKUP($A991,'Orçamento Sintético'!$A:$H,8,0)</f>
        <v>15906.24</v>
      </c>
      <c r="D992" s="127">
        <f>ROUND($C992*D991,2)</f>
        <v>0</v>
      </c>
      <c r="E992" s="127">
        <f>ROUND($C992*E991,2)</f>
        <v>0</v>
      </c>
      <c r="F992" s="127">
        <f>ROUND($C992*F991,2)</f>
        <v>0</v>
      </c>
      <c r="G992" s="127">
        <f t="shared" ref="G992:P992" si="5267">ROUND($C992*G991,2)</f>
        <v>0</v>
      </c>
      <c r="H992" s="127">
        <f t="shared" si="5267"/>
        <v>0</v>
      </c>
      <c r="I992" s="127">
        <f t="shared" si="5267"/>
        <v>0</v>
      </c>
      <c r="J992" s="127">
        <f t="shared" si="5267"/>
        <v>0</v>
      </c>
      <c r="K992" s="127">
        <f t="shared" si="5267"/>
        <v>0</v>
      </c>
      <c r="L992" s="127">
        <f t="shared" si="5267"/>
        <v>0</v>
      </c>
      <c r="M992" s="127">
        <f t="shared" si="5267"/>
        <v>3976.56</v>
      </c>
      <c r="N992" s="127">
        <f t="shared" si="5267"/>
        <v>3976.56</v>
      </c>
      <c r="O992" s="127">
        <f t="shared" si="5267"/>
        <v>3976.56</v>
      </c>
      <c r="P992" s="127">
        <f t="shared" si="5267"/>
        <v>3976.56</v>
      </c>
      <c r="Q992" s="127">
        <f>ROUND($C992*Q991,2)</f>
        <v>0</v>
      </c>
      <c r="R992" s="127">
        <f t="shared" ref="R992:T992" si="5268">ROUND($C992*R991,2)</f>
        <v>0</v>
      </c>
      <c r="S992" s="127">
        <f t="shared" si="5268"/>
        <v>0</v>
      </c>
      <c r="T992" s="127">
        <f t="shared" si="5268"/>
        <v>0</v>
      </c>
      <c r="U992" s="127">
        <f>$C992-SUM(D992:T992)</f>
        <v>0</v>
      </c>
    </row>
    <row r="993" spans="1:21" x14ac:dyDescent="0.2">
      <c r="A993" s="224" t="s">
        <v>1397</v>
      </c>
      <c r="B993" s="222" t="str">
        <f>VLOOKUP($A993,'Orçamento Sintético'!$A:$H,4,0)</f>
        <v>CABO DE COBRE FLEXÍVEL ISOLADO, 2,5 MM², ANTI-CHAMA 450/750 V, PARA CIRCUITOS TERMINAIS - FORNECIMENTO E INSTALAÇÃO. AF_12/2015</v>
      </c>
      <c r="C993" s="126">
        <f>ROUND(C994/$U$1572,4)</f>
        <v>1.8E-3</v>
      </c>
      <c r="D993" s="126"/>
      <c r="E993" s="126"/>
      <c r="F993" s="126"/>
      <c r="G993" s="126"/>
      <c r="H993" s="126"/>
      <c r="I993" s="126"/>
      <c r="J993" s="126"/>
      <c r="K993" s="126"/>
      <c r="L993" s="126"/>
      <c r="M993" s="126">
        <v>0.25</v>
      </c>
      <c r="N993" s="126">
        <v>0.25</v>
      </c>
      <c r="O993" s="126">
        <v>0.25</v>
      </c>
      <c r="P993" s="126">
        <v>0.25</v>
      </c>
      <c r="Q993" s="126"/>
      <c r="R993" s="126"/>
      <c r="S993" s="126"/>
      <c r="T993" s="126"/>
      <c r="U993" s="126">
        <f t="shared" si="5232"/>
        <v>0</v>
      </c>
    </row>
    <row r="994" spans="1:21" s="90" customFormat="1" x14ac:dyDescent="0.2">
      <c r="A994" s="224"/>
      <c r="B994" s="223"/>
      <c r="C994" s="127">
        <f>VLOOKUP($A993,'Orçamento Sintético'!$A:$H,8,0)</f>
        <v>22521.599999999999</v>
      </c>
      <c r="D994" s="127">
        <f>ROUND($C994*D993,2)</f>
        <v>0</v>
      </c>
      <c r="E994" s="127">
        <f>ROUND($C994*E993,2)</f>
        <v>0</v>
      </c>
      <c r="F994" s="127">
        <f>ROUND($C994*F993,2)</f>
        <v>0</v>
      </c>
      <c r="G994" s="127">
        <f t="shared" ref="G994:P994" si="5269">ROUND($C994*G993,2)</f>
        <v>0</v>
      </c>
      <c r="H994" s="127">
        <f t="shared" si="5269"/>
        <v>0</v>
      </c>
      <c r="I994" s="127">
        <f t="shared" si="5269"/>
        <v>0</v>
      </c>
      <c r="J994" s="127">
        <f t="shared" si="5269"/>
        <v>0</v>
      </c>
      <c r="K994" s="127">
        <f t="shared" si="5269"/>
        <v>0</v>
      </c>
      <c r="L994" s="127">
        <f t="shared" si="5269"/>
        <v>0</v>
      </c>
      <c r="M994" s="127">
        <f t="shared" si="5269"/>
        <v>5630.4</v>
      </c>
      <c r="N994" s="127">
        <f t="shared" si="5269"/>
        <v>5630.4</v>
      </c>
      <c r="O994" s="127">
        <f t="shared" si="5269"/>
        <v>5630.4</v>
      </c>
      <c r="P994" s="127">
        <f t="shared" si="5269"/>
        <v>5630.4</v>
      </c>
      <c r="Q994" s="127">
        <f>ROUND($C994*Q993,2)</f>
        <v>0</v>
      </c>
      <c r="R994" s="127">
        <f t="shared" ref="R994:T994" si="5270">ROUND($C994*R993,2)</f>
        <v>0</v>
      </c>
      <c r="S994" s="127">
        <f t="shared" si="5270"/>
        <v>0</v>
      </c>
      <c r="T994" s="127">
        <f t="shared" si="5270"/>
        <v>0</v>
      </c>
      <c r="U994" s="127">
        <f>$C994-SUM(D994:T994)</f>
        <v>0</v>
      </c>
    </row>
    <row r="995" spans="1:21" x14ac:dyDescent="0.2">
      <c r="A995" s="224" t="s">
        <v>1398</v>
      </c>
      <c r="B995" s="222" t="str">
        <f>VLOOKUP($A995,'Orçamento Sintético'!$A:$H,4,0)</f>
        <v>CABO DE COBRE FLEXÍVEL ISOLADO, 4 MM², ANTI-CHAMA 450/750 V, PARA CIRCUITOS TERMINAIS - FORNECIMENTO E INSTALAÇÃO. AF_12/2015</v>
      </c>
      <c r="C995" s="126">
        <f>ROUND(C996/$U$1572,4)</f>
        <v>8.9999999999999998E-4</v>
      </c>
      <c r="D995" s="126"/>
      <c r="E995" s="126"/>
      <c r="F995" s="126"/>
      <c r="G995" s="126"/>
      <c r="H995" s="126"/>
      <c r="I995" s="126"/>
      <c r="J995" s="126"/>
      <c r="K995" s="126"/>
      <c r="L995" s="126"/>
      <c r="M995" s="126">
        <v>0.4</v>
      </c>
      <c r="N995" s="126">
        <v>0.4</v>
      </c>
      <c r="O995" s="126">
        <v>0.2</v>
      </c>
      <c r="P995" s="126"/>
      <c r="Q995" s="126"/>
      <c r="R995" s="126"/>
      <c r="S995" s="126"/>
      <c r="T995" s="126"/>
      <c r="U995" s="126">
        <f t="shared" si="5232"/>
        <v>0</v>
      </c>
    </row>
    <row r="996" spans="1:21" s="90" customFormat="1" x14ac:dyDescent="0.2">
      <c r="A996" s="224"/>
      <c r="B996" s="223"/>
      <c r="C996" s="127">
        <f>VLOOKUP($A995,'Orçamento Sintético'!$A:$H,8,0)</f>
        <v>10806.22</v>
      </c>
      <c r="D996" s="127">
        <f>ROUND($C996*D995,2)</f>
        <v>0</v>
      </c>
      <c r="E996" s="127">
        <f>ROUND($C996*E995,2)</f>
        <v>0</v>
      </c>
      <c r="F996" s="127">
        <f>ROUND($C996*F995,2)</f>
        <v>0</v>
      </c>
      <c r="G996" s="127">
        <f t="shared" ref="G996:P996" si="5271">ROUND($C996*G995,2)</f>
        <v>0</v>
      </c>
      <c r="H996" s="127">
        <f t="shared" si="5271"/>
        <v>0</v>
      </c>
      <c r="I996" s="127">
        <f t="shared" si="5271"/>
        <v>0</v>
      </c>
      <c r="J996" s="127">
        <f t="shared" si="5271"/>
        <v>0</v>
      </c>
      <c r="K996" s="127">
        <f t="shared" si="5271"/>
        <v>0</v>
      </c>
      <c r="L996" s="127">
        <f t="shared" si="5271"/>
        <v>0</v>
      </c>
      <c r="M996" s="127">
        <f t="shared" si="5271"/>
        <v>4322.49</v>
      </c>
      <c r="N996" s="127">
        <f t="shared" si="5271"/>
        <v>4322.49</v>
      </c>
      <c r="O996" s="127">
        <f t="shared" si="5271"/>
        <v>2161.2399999999998</v>
      </c>
      <c r="P996" s="127">
        <f t="shared" si="5271"/>
        <v>0</v>
      </c>
      <c r="Q996" s="127">
        <f>ROUND($C996*Q995,2)</f>
        <v>0</v>
      </c>
      <c r="R996" s="127">
        <f t="shared" ref="R996:T996" si="5272">ROUND($C996*R995,2)</f>
        <v>0</v>
      </c>
      <c r="S996" s="127">
        <f t="shared" si="5272"/>
        <v>0</v>
      </c>
      <c r="T996" s="127">
        <f t="shared" si="5272"/>
        <v>0</v>
      </c>
      <c r="U996" s="127">
        <f>$C996-SUM(D996:T996)</f>
        <v>0</v>
      </c>
    </row>
    <row r="997" spans="1:21" x14ac:dyDescent="0.2">
      <c r="A997" s="224" t="s">
        <v>1401</v>
      </c>
      <c r="B997" s="222" t="str">
        <f>VLOOKUP($A997,'Orçamento Sintético'!$A:$H,4,0)</f>
        <v>CABO DE COBRE FLEXÍVEL ISOLADO, 6 MM², ANTI-CHAMA 450/750 V, PARA CIRCUITOS TERMINAIS - FORNECIMENTO E INSTALAÇÃO. AF_12/2015</v>
      </c>
      <c r="C997" s="126">
        <f>ROUND(C998/$U$1572,4)</f>
        <v>4.0000000000000002E-4</v>
      </c>
      <c r="D997" s="126"/>
      <c r="E997" s="126"/>
      <c r="F997" s="126"/>
      <c r="G997" s="126"/>
      <c r="H997" s="126"/>
      <c r="I997" s="126"/>
      <c r="J997" s="126"/>
      <c r="K997" s="126"/>
      <c r="L997" s="126"/>
      <c r="M997" s="126">
        <v>0.4</v>
      </c>
      <c r="N997" s="126">
        <v>0.4</v>
      </c>
      <c r="O997" s="126">
        <v>0.2</v>
      </c>
      <c r="P997" s="126"/>
      <c r="Q997" s="126"/>
      <c r="R997" s="126"/>
      <c r="S997" s="126"/>
      <c r="T997" s="126"/>
      <c r="U997" s="126">
        <f t="shared" si="5232"/>
        <v>0</v>
      </c>
    </row>
    <row r="998" spans="1:21" s="90" customFormat="1" x14ac:dyDescent="0.2">
      <c r="A998" s="224"/>
      <c r="B998" s="223"/>
      <c r="C998" s="127">
        <f>VLOOKUP($A997,'Orçamento Sintético'!$A:$H,8,0)</f>
        <v>4534.12</v>
      </c>
      <c r="D998" s="127">
        <f>ROUND($C998*D997,2)</f>
        <v>0</v>
      </c>
      <c r="E998" s="127">
        <f>ROUND($C998*E997,2)</f>
        <v>0</v>
      </c>
      <c r="F998" s="127">
        <f>ROUND($C998*F997,2)</f>
        <v>0</v>
      </c>
      <c r="G998" s="127">
        <f t="shared" ref="G998:P998" si="5273">ROUND($C998*G997,2)</f>
        <v>0</v>
      </c>
      <c r="H998" s="127">
        <f t="shared" si="5273"/>
        <v>0</v>
      </c>
      <c r="I998" s="127">
        <f t="shared" si="5273"/>
        <v>0</v>
      </c>
      <c r="J998" s="127">
        <f t="shared" si="5273"/>
        <v>0</v>
      </c>
      <c r="K998" s="127">
        <f t="shared" si="5273"/>
        <v>0</v>
      </c>
      <c r="L998" s="127">
        <f t="shared" si="5273"/>
        <v>0</v>
      </c>
      <c r="M998" s="127">
        <f t="shared" si="5273"/>
        <v>1813.65</v>
      </c>
      <c r="N998" s="127">
        <f t="shared" si="5273"/>
        <v>1813.65</v>
      </c>
      <c r="O998" s="127">
        <f t="shared" si="5273"/>
        <v>906.82</v>
      </c>
      <c r="P998" s="127">
        <f t="shared" si="5273"/>
        <v>0</v>
      </c>
      <c r="Q998" s="127">
        <f>ROUND($C998*Q997,2)</f>
        <v>0</v>
      </c>
      <c r="R998" s="127">
        <f t="shared" ref="R998:T998" si="5274">ROUND($C998*R997,2)</f>
        <v>0</v>
      </c>
      <c r="S998" s="127">
        <f t="shared" si="5274"/>
        <v>0</v>
      </c>
      <c r="T998" s="127">
        <f t="shared" si="5274"/>
        <v>0</v>
      </c>
      <c r="U998" s="127">
        <f>$C998-SUM(D998:T998)</f>
        <v>0</v>
      </c>
    </row>
    <row r="999" spans="1:21" x14ac:dyDescent="0.2">
      <c r="A999" s="224" t="s">
        <v>1404</v>
      </c>
      <c r="B999" s="222" t="str">
        <f>VLOOKUP($A999,'Orçamento Sintético'!$A:$H,4,0)</f>
        <v>Copia da ORSE (698) - Fornecimento e colocação de anilha para identificação</v>
      </c>
      <c r="C999" s="126">
        <f>ROUND(C1000/$U$1572,4)</f>
        <v>2.0000000000000001E-4</v>
      </c>
      <c r="D999" s="126"/>
      <c r="E999" s="126"/>
      <c r="F999" s="126"/>
      <c r="G999" s="126"/>
      <c r="H999" s="126"/>
      <c r="I999" s="126"/>
      <c r="J999" s="126"/>
      <c r="K999" s="126"/>
      <c r="L999" s="126"/>
      <c r="M999" s="126">
        <v>0.3</v>
      </c>
      <c r="N999" s="126">
        <v>0.3</v>
      </c>
      <c r="O999" s="126">
        <v>0.3</v>
      </c>
      <c r="P999" s="126">
        <v>0.1</v>
      </c>
      <c r="Q999" s="126"/>
      <c r="R999" s="126"/>
      <c r="S999" s="126"/>
      <c r="T999" s="126"/>
      <c r="U999" s="126">
        <f t="shared" si="5232"/>
        <v>0</v>
      </c>
    </row>
    <row r="1000" spans="1:21" s="90" customFormat="1" x14ac:dyDescent="0.2">
      <c r="A1000" s="224"/>
      <c r="B1000" s="223"/>
      <c r="C1000" s="127">
        <f>VLOOKUP($A999,'Orçamento Sintético'!$A:$H,8,0)</f>
        <v>2619.36</v>
      </c>
      <c r="D1000" s="127">
        <f>ROUND($C1000*D999,2)</f>
        <v>0</v>
      </c>
      <c r="E1000" s="127">
        <f>ROUND($C1000*E999,2)</f>
        <v>0</v>
      </c>
      <c r="F1000" s="127">
        <f>ROUND($C1000*F999,2)</f>
        <v>0</v>
      </c>
      <c r="G1000" s="127">
        <f t="shared" ref="G1000:P1000" si="5275">ROUND($C1000*G999,2)</f>
        <v>0</v>
      </c>
      <c r="H1000" s="127">
        <f t="shared" si="5275"/>
        <v>0</v>
      </c>
      <c r="I1000" s="127">
        <f t="shared" si="5275"/>
        <v>0</v>
      </c>
      <c r="J1000" s="127">
        <f t="shared" si="5275"/>
        <v>0</v>
      </c>
      <c r="K1000" s="127">
        <f t="shared" si="5275"/>
        <v>0</v>
      </c>
      <c r="L1000" s="127">
        <f t="shared" si="5275"/>
        <v>0</v>
      </c>
      <c r="M1000" s="127">
        <f t="shared" si="5275"/>
        <v>785.81</v>
      </c>
      <c r="N1000" s="127">
        <f t="shared" si="5275"/>
        <v>785.81</v>
      </c>
      <c r="O1000" s="127">
        <f t="shared" si="5275"/>
        <v>785.81</v>
      </c>
      <c r="P1000" s="127">
        <f t="shared" si="5275"/>
        <v>261.94</v>
      </c>
      <c r="Q1000" s="127">
        <f>ROUND($C1000*Q999,2)</f>
        <v>0</v>
      </c>
      <c r="R1000" s="127">
        <f t="shared" ref="R1000:T1000" si="5276">ROUND($C1000*R999,2)</f>
        <v>0</v>
      </c>
      <c r="S1000" s="127">
        <f t="shared" si="5276"/>
        <v>0</v>
      </c>
      <c r="T1000" s="127">
        <f t="shared" si="5276"/>
        <v>0</v>
      </c>
      <c r="U1000" s="127">
        <f>$C1000-SUM(D1000:T1000)</f>
        <v>-9.9999999997635314E-3</v>
      </c>
    </row>
    <row r="1001" spans="1:21" x14ac:dyDescent="0.2">
      <c r="A1001" s="224" t="s">
        <v>1405</v>
      </c>
      <c r="B1001" s="222" t="str">
        <f>VLOOKUP($A1001,'Orçamento Sintético'!$A:$H,4,0)</f>
        <v>Copia da SINAPI (95726) - Eletroduto rígido soldável, PVC cor cinza, dn 20mm (1/2”), aparente, instalado em teto – fornecimento e instalação</v>
      </c>
      <c r="C1001" s="126">
        <f>ROUND(C1002/$U$1572,4)</f>
        <v>0</v>
      </c>
      <c r="D1001" s="126"/>
      <c r="E1001" s="126"/>
      <c r="F1001" s="126"/>
      <c r="G1001" s="126"/>
      <c r="H1001" s="126"/>
      <c r="I1001" s="126"/>
      <c r="J1001" s="126"/>
      <c r="K1001" s="126"/>
      <c r="L1001" s="126"/>
      <c r="M1001" s="126"/>
      <c r="N1001" s="126">
        <v>1</v>
      </c>
      <c r="O1001" s="126"/>
      <c r="P1001" s="126"/>
      <c r="Q1001" s="126"/>
      <c r="R1001" s="126"/>
      <c r="S1001" s="126"/>
      <c r="T1001" s="126"/>
      <c r="U1001" s="126">
        <f t="shared" si="5232"/>
        <v>0</v>
      </c>
    </row>
    <row r="1002" spans="1:21" s="90" customFormat="1" x14ac:dyDescent="0.2">
      <c r="A1002" s="224"/>
      <c r="B1002" s="223"/>
      <c r="C1002" s="127">
        <f>VLOOKUP($A1001,'Orçamento Sintético'!$A:$H,8,0)</f>
        <v>130.4</v>
      </c>
      <c r="D1002" s="127">
        <f>ROUND($C1002*D1001,2)</f>
        <v>0</v>
      </c>
      <c r="E1002" s="127">
        <f>ROUND($C1002*E1001,2)</f>
        <v>0</v>
      </c>
      <c r="F1002" s="127">
        <f>ROUND($C1002*F1001,2)</f>
        <v>0</v>
      </c>
      <c r="G1002" s="127">
        <f t="shared" ref="G1002:P1002" si="5277">ROUND($C1002*G1001,2)</f>
        <v>0</v>
      </c>
      <c r="H1002" s="127">
        <f t="shared" si="5277"/>
        <v>0</v>
      </c>
      <c r="I1002" s="127">
        <f t="shared" si="5277"/>
        <v>0</v>
      </c>
      <c r="J1002" s="127">
        <f t="shared" si="5277"/>
        <v>0</v>
      </c>
      <c r="K1002" s="127">
        <f t="shared" si="5277"/>
        <v>0</v>
      </c>
      <c r="L1002" s="127">
        <f t="shared" si="5277"/>
        <v>0</v>
      </c>
      <c r="M1002" s="127">
        <f t="shared" si="5277"/>
        <v>0</v>
      </c>
      <c r="N1002" s="127">
        <f t="shared" si="5277"/>
        <v>130.4</v>
      </c>
      <c r="O1002" s="127">
        <f t="shared" si="5277"/>
        <v>0</v>
      </c>
      <c r="P1002" s="127">
        <f t="shared" si="5277"/>
        <v>0</v>
      </c>
      <c r="Q1002" s="127">
        <f>ROUND($C1002*Q1001,2)</f>
        <v>0</v>
      </c>
      <c r="R1002" s="127">
        <f t="shared" ref="R1002:T1002" si="5278">ROUND($C1002*R1001,2)</f>
        <v>0</v>
      </c>
      <c r="S1002" s="127">
        <f t="shared" si="5278"/>
        <v>0</v>
      </c>
      <c r="T1002" s="127">
        <f t="shared" si="5278"/>
        <v>0</v>
      </c>
      <c r="U1002" s="127">
        <f>$C1002-SUM(D1002:T1002)</f>
        <v>0</v>
      </c>
    </row>
    <row r="1003" spans="1:21" x14ac:dyDescent="0.2">
      <c r="A1003" s="224" t="s">
        <v>1408</v>
      </c>
      <c r="B1003" s="222" t="str">
        <f>VLOOKUP($A1003,'Orçamento Sintético'!$A:$H,4,0)</f>
        <v>Copia da SINAPI (95727) - Eletroduto rígido soldável, PVC cor cinza, dn 25mm (3/4”), aparente, instalado em teto – fornecimento e instalação</v>
      </c>
      <c r="C1003" s="126">
        <f>ROUND(C1004/$U$1572,4)</f>
        <v>1.9E-3</v>
      </c>
      <c r="D1003" s="126"/>
      <c r="E1003" s="126"/>
      <c r="F1003" s="126"/>
      <c r="G1003" s="126"/>
      <c r="H1003" s="126"/>
      <c r="I1003" s="126"/>
      <c r="J1003" s="126"/>
      <c r="K1003" s="126"/>
      <c r="L1003" s="126"/>
      <c r="M1003" s="126">
        <v>0.25</v>
      </c>
      <c r="N1003" s="126">
        <v>0.25</v>
      </c>
      <c r="O1003" s="126">
        <v>0.25</v>
      </c>
      <c r="P1003" s="126">
        <v>0.25</v>
      </c>
      <c r="Q1003" s="126"/>
      <c r="R1003" s="126"/>
      <c r="S1003" s="126"/>
      <c r="T1003" s="126"/>
      <c r="U1003" s="126">
        <f t="shared" si="5232"/>
        <v>0</v>
      </c>
    </row>
    <row r="1004" spans="1:21" s="90" customFormat="1" x14ac:dyDescent="0.2">
      <c r="A1004" s="224"/>
      <c r="B1004" s="223"/>
      <c r="C1004" s="127">
        <f>VLOOKUP($A1003,'Orçamento Sintético'!$A:$H,8,0)</f>
        <v>24165.81</v>
      </c>
      <c r="D1004" s="127">
        <f>ROUND($C1004*D1003,2)</f>
        <v>0</v>
      </c>
      <c r="E1004" s="127">
        <f>ROUND($C1004*E1003,2)</f>
        <v>0</v>
      </c>
      <c r="F1004" s="127">
        <f>ROUND($C1004*F1003,2)</f>
        <v>0</v>
      </c>
      <c r="G1004" s="127">
        <f t="shared" ref="G1004:P1004" si="5279">ROUND($C1004*G1003,2)</f>
        <v>0</v>
      </c>
      <c r="H1004" s="127">
        <f t="shared" si="5279"/>
        <v>0</v>
      </c>
      <c r="I1004" s="127">
        <f t="shared" si="5279"/>
        <v>0</v>
      </c>
      <c r="J1004" s="127">
        <f t="shared" si="5279"/>
        <v>0</v>
      </c>
      <c r="K1004" s="127">
        <f t="shared" si="5279"/>
        <v>0</v>
      </c>
      <c r="L1004" s="127">
        <f t="shared" si="5279"/>
        <v>0</v>
      </c>
      <c r="M1004" s="127">
        <f t="shared" si="5279"/>
        <v>6041.45</v>
      </c>
      <c r="N1004" s="127">
        <f t="shared" si="5279"/>
        <v>6041.45</v>
      </c>
      <c r="O1004" s="127">
        <f t="shared" si="5279"/>
        <v>6041.45</v>
      </c>
      <c r="P1004" s="127">
        <f t="shared" si="5279"/>
        <v>6041.45</v>
      </c>
      <c r="Q1004" s="127">
        <f>ROUND($C1004*Q1003,2)</f>
        <v>0</v>
      </c>
      <c r="R1004" s="127">
        <f t="shared" ref="R1004:T1004" si="5280">ROUND($C1004*R1003,2)</f>
        <v>0</v>
      </c>
      <c r="S1004" s="127">
        <f t="shared" si="5280"/>
        <v>0</v>
      </c>
      <c r="T1004" s="127">
        <f t="shared" si="5280"/>
        <v>0</v>
      </c>
      <c r="U1004" s="127">
        <f>$C1004-SUM(D1004:T1004)</f>
        <v>1.0000000002037268E-2</v>
      </c>
    </row>
    <row r="1005" spans="1:21" x14ac:dyDescent="0.2">
      <c r="A1005" s="224" t="s">
        <v>1411</v>
      </c>
      <c r="B1005" s="222" t="str">
        <f>VLOOKUP($A1005,'Orçamento Sintético'!$A:$H,4,0)</f>
        <v>Copia da SINAPI (95728) - Eletroduto rígido soldável, PVC cor cinza, dn 32mm (1”), aparente, instalado em teto – fornecimento e instalação</v>
      </c>
      <c r="C1005" s="126">
        <f>ROUND(C1006/$U$1572,4)</f>
        <v>0</v>
      </c>
      <c r="D1005" s="126"/>
      <c r="E1005" s="126"/>
      <c r="F1005" s="126"/>
      <c r="G1005" s="126"/>
      <c r="H1005" s="126"/>
      <c r="I1005" s="126"/>
      <c r="J1005" s="126"/>
      <c r="K1005" s="126"/>
      <c r="L1005" s="126"/>
      <c r="M1005" s="126"/>
      <c r="N1005" s="126">
        <v>1</v>
      </c>
      <c r="O1005" s="126"/>
      <c r="P1005" s="126"/>
      <c r="Q1005" s="126"/>
      <c r="R1005" s="126"/>
      <c r="S1005" s="126"/>
      <c r="T1005" s="126"/>
      <c r="U1005" s="126">
        <f t="shared" si="5232"/>
        <v>0</v>
      </c>
    </row>
    <row r="1006" spans="1:21" s="90" customFormat="1" x14ac:dyDescent="0.2">
      <c r="A1006" s="224"/>
      <c r="B1006" s="223"/>
      <c r="C1006" s="127">
        <f>VLOOKUP($A1005,'Orçamento Sintético'!$A:$H,8,0)</f>
        <v>239.25</v>
      </c>
      <c r="D1006" s="127">
        <f>ROUND($C1006*D1005,2)</f>
        <v>0</v>
      </c>
      <c r="E1006" s="127">
        <f>ROUND($C1006*E1005,2)</f>
        <v>0</v>
      </c>
      <c r="F1006" s="127">
        <f>ROUND($C1006*F1005,2)</f>
        <v>0</v>
      </c>
      <c r="G1006" s="127">
        <f t="shared" ref="G1006:P1006" si="5281">ROUND($C1006*G1005,2)</f>
        <v>0</v>
      </c>
      <c r="H1006" s="127">
        <f t="shared" si="5281"/>
        <v>0</v>
      </c>
      <c r="I1006" s="127">
        <f t="shared" si="5281"/>
        <v>0</v>
      </c>
      <c r="J1006" s="127">
        <f t="shared" si="5281"/>
        <v>0</v>
      </c>
      <c r="K1006" s="127">
        <f t="shared" si="5281"/>
        <v>0</v>
      </c>
      <c r="L1006" s="127">
        <f t="shared" si="5281"/>
        <v>0</v>
      </c>
      <c r="M1006" s="127">
        <f t="shared" si="5281"/>
        <v>0</v>
      </c>
      <c r="N1006" s="127">
        <f t="shared" si="5281"/>
        <v>239.25</v>
      </c>
      <c r="O1006" s="127">
        <f t="shared" si="5281"/>
        <v>0</v>
      </c>
      <c r="P1006" s="127">
        <f t="shared" si="5281"/>
        <v>0</v>
      </c>
      <c r="Q1006" s="127">
        <f>ROUND($C1006*Q1005,2)</f>
        <v>0</v>
      </c>
      <c r="R1006" s="127">
        <f t="shared" ref="R1006:T1006" si="5282">ROUND($C1006*R1005,2)</f>
        <v>0</v>
      </c>
      <c r="S1006" s="127">
        <f t="shared" si="5282"/>
        <v>0</v>
      </c>
      <c r="T1006" s="127">
        <f t="shared" si="5282"/>
        <v>0</v>
      </c>
      <c r="U1006" s="127">
        <f>$C1006-SUM(D1006:T1006)</f>
        <v>0</v>
      </c>
    </row>
    <row r="1007" spans="1:21" x14ac:dyDescent="0.2">
      <c r="A1007" s="224" t="s">
        <v>1414</v>
      </c>
      <c r="B1007" s="222" t="str">
        <f>VLOOKUP($A1007,'Orçamento Sintético'!$A:$H,4,0)</f>
        <v>Copia da SINAPI (95747) - Eletroduto rígido de aço carbono, sem costura, com revestimento protetor de zinco aplicado à quente, extremidades rosqueadas, classe pesada, Ø32 mm (1.1/4" BSPP), fab. Apolo - fornecimento e instalação</v>
      </c>
      <c r="C1007" s="126">
        <f>ROUND(C1008/$U$1572,4)</f>
        <v>0</v>
      </c>
      <c r="D1007" s="126"/>
      <c r="E1007" s="126"/>
      <c r="F1007" s="126"/>
      <c r="G1007" s="126"/>
      <c r="H1007" s="126"/>
      <c r="I1007" s="126"/>
      <c r="J1007" s="126"/>
      <c r="K1007" s="126"/>
      <c r="L1007" s="126"/>
      <c r="M1007" s="126"/>
      <c r="N1007" s="126">
        <v>1</v>
      </c>
      <c r="O1007" s="126"/>
      <c r="P1007" s="126"/>
      <c r="Q1007" s="126"/>
      <c r="R1007" s="126"/>
      <c r="S1007" s="126"/>
      <c r="T1007" s="126"/>
      <c r="U1007" s="126">
        <f t="shared" si="5232"/>
        <v>0</v>
      </c>
    </row>
    <row r="1008" spans="1:21" s="90" customFormat="1" x14ac:dyDescent="0.2">
      <c r="A1008" s="224"/>
      <c r="B1008" s="223"/>
      <c r="C1008" s="127">
        <f>VLOOKUP($A1007,'Orçamento Sintético'!$A:$H,8,0)</f>
        <v>318.29000000000002</v>
      </c>
      <c r="D1008" s="127">
        <f>ROUND($C1008*D1007,2)</f>
        <v>0</v>
      </c>
      <c r="E1008" s="127">
        <f>ROUND($C1008*E1007,2)</f>
        <v>0</v>
      </c>
      <c r="F1008" s="127">
        <f>ROUND($C1008*F1007,2)</f>
        <v>0</v>
      </c>
      <c r="G1008" s="127">
        <f t="shared" ref="G1008:P1008" si="5283">ROUND($C1008*G1007,2)</f>
        <v>0</v>
      </c>
      <c r="H1008" s="127">
        <f t="shared" si="5283"/>
        <v>0</v>
      </c>
      <c r="I1008" s="127">
        <f t="shared" si="5283"/>
        <v>0</v>
      </c>
      <c r="J1008" s="127">
        <f t="shared" si="5283"/>
        <v>0</v>
      </c>
      <c r="K1008" s="127">
        <f t="shared" si="5283"/>
        <v>0</v>
      </c>
      <c r="L1008" s="127">
        <f t="shared" si="5283"/>
        <v>0</v>
      </c>
      <c r="M1008" s="127">
        <f t="shared" si="5283"/>
        <v>0</v>
      </c>
      <c r="N1008" s="127">
        <f t="shared" si="5283"/>
        <v>318.29000000000002</v>
      </c>
      <c r="O1008" s="127">
        <f t="shared" si="5283"/>
        <v>0</v>
      </c>
      <c r="P1008" s="127">
        <f t="shared" si="5283"/>
        <v>0</v>
      </c>
      <c r="Q1008" s="127">
        <f>ROUND($C1008*Q1007,2)</f>
        <v>0</v>
      </c>
      <c r="R1008" s="127">
        <f t="shared" ref="R1008:T1008" si="5284">ROUND($C1008*R1007,2)</f>
        <v>0</v>
      </c>
      <c r="S1008" s="127">
        <f t="shared" si="5284"/>
        <v>0</v>
      </c>
      <c r="T1008" s="127">
        <f t="shared" si="5284"/>
        <v>0</v>
      </c>
      <c r="U1008" s="127">
        <f>$C1008-SUM(D1008:T1008)</f>
        <v>0</v>
      </c>
    </row>
    <row r="1009" spans="1:21" x14ac:dyDescent="0.2">
      <c r="A1009" s="224" t="s">
        <v>1417</v>
      </c>
      <c r="B1009" s="222" t="str">
        <f>VLOOKUP($A1009,'Orçamento Sintético'!$A:$H,4,0)</f>
        <v>Copia da SINAPI (95746) - Eletroduto rígido de aço carbono, sem costura, com revestimento protetor de zinco aplicado à quente, extremidades rosqueadas, classe pesada, Ø25 mm (3/4" BSPP), fab. Apolo - fornecimento e instalação</v>
      </c>
      <c r="C1009" s="126">
        <f>ROUND(C1010/$U$1572,4)</f>
        <v>8.9999999999999998E-4</v>
      </c>
      <c r="D1009" s="126"/>
      <c r="E1009" s="126"/>
      <c r="F1009" s="126">
        <v>0.25</v>
      </c>
      <c r="G1009" s="126">
        <v>0.25</v>
      </c>
      <c r="H1009" s="126">
        <v>0.25</v>
      </c>
      <c r="I1009" s="126">
        <v>0.25</v>
      </c>
      <c r="J1009" s="126"/>
      <c r="K1009" s="126"/>
      <c r="L1009" s="126"/>
      <c r="M1009" s="126"/>
      <c r="N1009" s="126"/>
      <c r="O1009" s="126"/>
      <c r="P1009" s="126"/>
      <c r="Q1009" s="126"/>
      <c r="R1009" s="126"/>
      <c r="S1009" s="126"/>
      <c r="T1009" s="126"/>
      <c r="U1009" s="126">
        <f t="shared" si="5232"/>
        <v>0</v>
      </c>
    </row>
    <row r="1010" spans="1:21" s="90" customFormat="1" x14ac:dyDescent="0.2">
      <c r="A1010" s="224"/>
      <c r="B1010" s="223"/>
      <c r="C1010" s="127">
        <f>VLOOKUP($A1009,'Orçamento Sintético'!$A:$H,8,0)</f>
        <v>11615.12</v>
      </c>
      <c r="D1010" s="127">
        <f>ROUND($C1010*D1009,2)</f>
        <v>0</v>
      </c>
      <c r="E1010" s="127">
        <f>ROUND($C1010*E1009,2)</f>
        <v>0</v>
      </c>
      <c r="F1010" s="127">
        <f>ROUND($C1010*F1009,2)</f>
        <v>2903.78</v>
      </c>
      <c r="G1010" s="127">
        <f t="shared" ref="G1010:P1010" si="5285">ROUND($C1010*G1009,2)</f>
        <v>2903.78</v>
      </c>
      <c r="H1010" s="127">
        <f t="shared" si="5285"/>
        <v>2903.78</v>
      </c>
      <c r="I1010" s="127">
        <f t="shared" si="5285"/>
        <v>2903.78</v>
      </c>
      <c r="J1010" s="127">
        <f t="shared" si="5285"/>
        <v>0</v>
      </c>
      <c r="K1010" s="127">
        <f t="shared" si="5285"/>
        <v>0</v>
      </c>
      <c r="L1010" s="127">
        <f t="shared" si="5285"/>
        <v>0</v>
      </c>
      <c r="M1010" s="127">
        <f t="shared" si="5285"/>
        <v>0</v>
      </c>
      <c r="N1010" s="127">
        <f t="shared" si="5285"/>
        <v>0</v>
      </c>
      <c r="O1010" s="127">
        <f t="shared" si="5285"/>
        <v>0</v>
      </c>
      <c r="P1010" s="127">
        <f t="shared" si="5285"/>
        <v>0</v>
      </c>
      <c r="Q1010" s="127">
        <f>ROUND($C1010*Q1009,2)</f>
        <v>0</v>
      </c>
      <c r="R1010" s="127">
        <f t="shared" ref="R1010:T1010" si="5286">ROUND($C1010*R1009,2)</f>
        <v>0</v>
      </c>
      <c r="S1010" s="127">
        <f t="shared" si="5286"/>
        <v>0</v>
      </c>
      <c r="T1010" s="127">
        <f t="shared" si="5286"/>
        <v>0</v>
      </c>
      <c r="U1010" s="127">
        <f>$C1010-SUM(D1010:T1010)</f>
        <v>0</v>
      </c>
    </row>
    <row r="1011" spans="1:21" x14ac:dyDescent="0.2">
      <c r="A1011" s="224" t="s">
        <v>1420</v>
      </c>
      <c r="B1011" s="222" t="str">
        <f>VLOOKUP($A1011,'Orçamento Sintético'!$A:$H,4,0)</f>
        <v>Copia da SINAPI (91839) - Eletroduto metálico flexível dn 32 mm (1”), instalado sob piso elevado – fornecimento e instalação</v>
      </c>
      <c r="C1011" s="126">
        <f>ROUND(C1012/$U$1572,4)</f>
        <v>6.9999999999999999E-4</v>
      </c>
      <c r="D1011" s="126"/>
      <c r="E1011" s="126"/>
      <c r="F1011" s="126"/>
      <c r="G1011" s="126"/>
      <c r="H1011" s="126"/>
      <c r="I1011" s="126"/>
      <c r="J1011" s="126"/>
      <c r="K1011" s="126"/>
      <c r="L1011" s="126"/>
      <c r="M1011" s="126"/>
      <c r="N1011" s="126">
        <v>0.4</v>
      </c>
      <c r="O1011" s="126">
        <v>0.4</v>
      </c>
      <c r="P1011" s="126">
        <v>0.2</v>
      </c>
      <c r="Q1011" s="126"/>
      <c r="R1011" s="126"/>
      <c r="S1011" s="126"/>
      <c r="T1011" s="126"/>
      <c r="U1011" s="126">
        <f t="shared" si="5232"/>
        <v>0</v>
      </c>
    </row>
    <row r="1012" spans="1:21" s="90" customFormat="1" x14ac:dyDescent="0.2">
      <c r="A1012" s="224"/>
      <c r="B1012" s="223"/>
      <c r="C1012" s="127">
        <f>VLOOKUP($A1011,'Orçamento Sintético'!$A:$H,8,0)</f>
        <v>8522.5</v>
      </c>
      <c r="D1012" s="127">
        <f>ROUND($C1012*D1011,2)</f>
        <v>0</v>
      </c>
      <c r="E1012" s="127">
        <f>ROUND($C1012*E1011,2)</f>
        <v>0</v>
      </c>
      <c r="F1012" s="127">
        <f>ROUND($C1012*F1011,2)</f>
        <v>0</v>
      </c>
      <c r="G1012" s="127">
        <f t="shared" ref="G1012:P1012" si="5287">ROUND($C1012*G1011,2)</f>
        <v>0</v>
      </c>
      <c r="H1012" s="127">
        <f t="shared" si="5287"/>
        <v>0</v>
      </c>
      <c r="I1012" s="127">
        <f t="shared" si="5287"/>
        <v>0</v>
      </c>
      <c r="J1012" s="127">
        <f t="shared" si="5287"/>
        <v>0</v>
      </c>
      <c r="K1012" s="127">
        <f t="shared" si="5287"/>
        <v>0</v>
      </c>
      <c r="L1012" s="127">
        <f t="shared" si="5287"/>
        <v>0</v>
      </c>
      <c r="M1012" s="127">
        <f t="shared" si="5287"/>
        <v>0</v>
      </c>
      <c r="N1012" s="127">
        <f t="shared" si="5287"/>
        <v>3409</v>
      </c>
      <c r="O1012" s="127">
        <f t="shared" si="5287"/>
        <v>3409</v>
      </c>
      <c r="P1012" s="127">
        <f t="shared" si="5287"/>
        <v>1704.5</v>
      </c>
      <c r="Q1012" s="127">
        <f>ROUND($C1012*Q1011,2)</f>
        <v>0</v>
      </c>
      <c r="R1012" s="127">
        <f t="shared" ref="R1012:T1012" si="5288">ROUND($C1012*R1011,2)</f>
        <v>0</v>
      </c>
      <c r="S1012" s="127">
        <f t="shared" si="5288"/>
        <v>0</v>
      </c>
      <c r="T1012" s="127">
        <f t="shared" si="5288"/>
        <v>0</v>
      </c>
      <c r="U1012" s="127">
        <f>$C1012-SUM(D1012:T1012)</f>
        <v>0</v>
      </c>
    </row>
    <row r="1013" spans="1:21" x14ac:dyDescent="0.2">
      <c r="A1013" s="224" t="s">
        <v>1423</v>
      </c>
      <c r="B1013" s="222" t="str">
        <f>VLOOKUP($A1013,'Orçamento Sintético'!$A:$H,4,0)</f>
        <v>ELETRODUTO FLEXÍVEL CORRUGADO, PVC, DN 32 MM (1"), PARA CIRCUITOS TERMINAIS, INSTALADO EM PAREDE - FORNECIMENTO E INSTALAÇÃO. AF_12/2015</v>
      </c>
      <c r="C1013" s="126">
        <f>ROUND(C1014/$U$1572,4)</f>
        <v>0</v>
      </c>
      <c r="D1013" s="126"/>
      <c r="E1013" s="126"/>
      <c r="F1013" s="126"/>
      <c r="G1013" s="126"/>
      <c r="H1013" s="126"/>
      <c r="I1013" s="126"/>
      <c r="J1013" s="126"/>
      <c r="K1013" s="126">
        <v>1</v>
      </c>
      <c r="L1013" s="126"/>
      <c r="M1013" s="126"/>
      <c r="N1013" s="126"/>
      <c r="O1013" s="126"/>
      <c r="P1013" s="126"/>
      <c r="Q1013" s="126"/>
      <c r="R1013" s="126"/>
      <c r="S1013" s="126"/>
      <c r="T1013" s="126"/>
      <c r="U1013" s="126">
        <f t="shared" si="5232"/>
        <v>0</v>
      </c>
    </row>
    <row r="1014" spans="1:21" s="90" customFormat="1" x14ac:dyDescent="0.2">
      <c r="A1014" s="224"/>
      <c r="B1014" s="223"/>
      <c r="C1014" s="127">
        <f>VLOOKUP($A1013,'Orçamento Sintético'!$A:$H,8,0)</f>
        <v>82.64</v>
      </c>
      <c r="D1014" s="127">
        <f>ROUND($C1014*D1013,2)</f>
        <v>0</v>
      </c>
      <c r="E1014" s="127">
        <f>ROUND($C1014*E1013,2)</f>
        <v>0</v>
      </c>
      <c r="F1014" s="127">
        <f>ROUND($C1014*F1013,2)</f>
        <v>0</v>
      </c>
      <c r="G1014" s="127">
        <f t="shared" ref="G1014:P1014" si="5289">ROUND($C1014*G1013,2)</f>
        <v>0</v>
      </c>
      <c r="H1014" s="127">
        <f t="shared" si="5289"/>
        <v>0</v>
      </c>
      <c r="I1014" s="127">
        <f t="shared" si="5289"/>
        <v>0</v>
      </c>
      <c r="J1014" s="127">
        <f t="shared" si="5289"/>
        <v>0</v>
      </c>
      <c r="K1014" s="127">
        <f t="shared" si="5289"/>
        <v>82.64</v>
      </c>
      <c r="L1014" s="127">
        <f t="shared" si="5289"/>
        <v>0</v>
      </c>
      <c r="M1014" s="127">
        <f t="shared" si="5289"/>
        <v>0</v>
      </c>
      <c r="N1014" s="127">
        <f t="shared" si="5289"/>
        <v>0</v>
      </c>
      <c r="O1014" s="127">
        <f t="shared" si="5289"/>
        <v>0</v>
      </c>
      <c r="P1014" s="127">
        <f t="shared" si="5289"/>
        <v>0</v>
      </c>
      <c r="Q1014" s="127">
        <f>ROUND($C1014*Q1013,2)</f>
        <v>0</v>
      </c>
      <c r="R1014" s="127">
        <f t="shared" ref="R1014:T1014" si="5290">ROUND($C1014*R1013,2)</f>
        <v>0</v>
      </c>
      <c r="S1014" s="127">
        <f t="shared" si="5290"/>
        <v>0</v>
      </c>
      <c r="T1014" s="127">
        <f t="shared" si="5290"/>
        <v>0</v>
      </c>
      <c r="U1014" s="127">
        <f>$C1014-SUM(D1014:T1014)</f>
        <v>0</v>
      </c>
    </row>
    <row r="1015" spans="1:21" x14ac:dyDescent="0.2">
      <c r="A1015" s="224" t="s">
        <v>1426</v>
      </c>
      <c r="B1015" s="222" t="str">
        <f>VLOOKUP($A1015,'Orçamento Sintético'!$A:$H,4,0)</f>
        <v>ELETRODUTO FLEXÍVEL CORRUGADO, PVC, DN 25 MM (3/4"), PARA CIRCUITOS TERMINAIS, INSTALADO EM PAREDE - FORNECIMENTO E INSTALAÇÃO. AF_12/2015</v>
      </c>
      <c r="C1015" s="126">
        <f>ROUND(C1016/$U$1572,4)</f>
        <v>1E-4</v>
      </c>
      <c r="D1015" s="126"/>
      <c r="E1015" s="126"/>
      <c r="F1015" s="126"/>
      <c r="G1015" s="126"/>
      <c r="H1015" s="126"/>
      <c r="I1015" s="126"/>
      <c r="J1015" s="126"/>
      <c r="K1015" s="126">
        <v>1</v>
      </c>
      <c r="L1015" s="126"/>
      <c r="M1015" s="126"/>
      <c r="N1015" s="126"/>
      <c r="O1015" s="126"/>
      <c r="P1015" s="126"/>
      <c r="Q1015" s="126"/>
      <c r="R1015" s="126"/>
      <c r="S1015" s="126"/>
      <c r="T1015" s="126"/>
      <c r="U1015" s="126">
        <f t="shared" si="5232"/>
        <v>0</v>
      </c>
    </row>
    <row r="1016" spans="1:21" s="90" customFormat="1" x14ac:dyDescent="0.2">
      <c r="A1016" s="224"/>
      <c r="B1016" s="223"/>
      <c r="C1016" s="127">
        <f>VLOOKUP($A1015,'Orçamento Sintético'!$A:$H,8,0)</f>
        <v>996.96</v>
      </c>
      <c r="D1016" s="127">
        <f>ROUND($C1016*D1015,2)</f>
        <v>0</v>
      </c>
      <c r="E1016" s="127">
        <f>ROUND($C1016*E1015,2)</f>
        <v>0</v>
      </c>
      <c r="F1016" s="127">
        <f>ROUND($C1016*F1015,2)</f>
        <v>0</v>
      </c>
      <c r="G1016" s="127">
        <f t="shared" ref="G1016:P1016" si="5291">ROUND($C1016*G1015,2)</f>
        <v>0</v>
      </c>
      <c r="H1016" s="127">
        <f t="shared" si="5291"/>
        <v>0</v>
      </c>
      <c r="I1016" s="127">
        <f t="shared" si="5291"/>
        <v>0</v>
      </c>
      <c r="J1016" s="127">
        <f t="shared" si="5291"/>
        <v>0</v>
      </c>
      <c r="K1016" s="127">
        <f t="shared" si="5291"/>
        <v>996.96</v>
      </c>
      <c r="L1016" s="127">
        <f t="shared" si="5291"/>
        <v>0</v>
      </c>
      <c r="M1016" s="127">
        <f t="shared" si="5291"/>
        <v>0</v>
      </c>
      <c r="N1016" s="127">
        <f t="shared" si="5291"/>
        <v>0</v>
      </c>
      <c r="O1016" s="127">
        <f t="shared" si="5291"/>
        <v>0</v>
      </c>
      <c r="P1016" s="127">
        <f t="shared" si="5291"/>
        <v>0</v>
      </c>
      <c r="Q1016" s="127">
        <f>ROUND($C1016*Q1015,2)</f>
        <v>0</v>
      </c>
      <c r="R1016" s="127">
        <f t="shared" ref="R1016:T1016" si="5292">ROUND($C1016*R1015,2)</f>
        <v>0</v>
      </c>
      <c r="S1016" s="127">
        <f t="shared" si="5292"/>
        <v>0</v>
      </c>
      <c r="T1016" s="127">
        <f t="shared" si="5292"/>
        <v>0</v>
      </c>
      <c r="U1016" s="127">
        <f>$C1016-SUM(D1016:T1016)</f>
        <v>0</v>
      </c>
    </row>
    <row r="1017" spans="1:21" x14ac:dyDescent="0.2">
      <c r="A1017" s="224" t="s">
        <v>1429</v>
      </c>
      <c r="B1017" s="222" t="str">
        <f>VLOOKUP($A1017,'Orçamento Sintético'!$A:$H,4,0)</f>
        <v>ELETRODUTO FLEXÍVEL CORRUGADO, PVC, DN 20 MM (1/2"), PARA CIRCUITOS TERMINAIS, INSTALADO EM PAREDE - FORNECIMENTO E INSTALAÇÃO. AF_12/2015</v>
      </c>
      <c r="C1017" s="126">
        <f>ROUND(C1018/$U$1572,4)</f>
        <v>1E-4</v>
      </c>
      <c r="D1017" s="126"/>
      <c r="E1017" s="126"/>
      <c r="F1017" s="126"/>
      <c r="G1017" s="126"/>
      <c r="H1017" s="126"/>
      <c r="I1017" s="126"/>
      <c r="J1017" s="126"/>
      <c r="K1017" s="126">
        <v>0.5</v>
      </c>
      <c r="L1017" s="126">
        <v>0.5</v>
      </c>
      <c r="M1017" s="126"/>
      <c r="N1017" s="126"/>
      <c r="O1017" s="126"/>
      <c r="P1017" s="126"/>
      <c r="Q1017" s="126"/>
      <c r="R1017" s="126"/>
      <c r="S1017" s="126"/>
      <c r="T1017" s="126"/>
      <c r="U1017" s="126">
        <f t="shared" si="5232"/>
        <v>0</v>
      </c>
    </row>
    <row r="1018" spans="1:21" s="90" customFormat="1" x14ac:dyDescent="0.2">
      <c r="A1018" s="224"/>
      <c r="B1018" s="223"/>
      <c r="C1018" s="127">
        <f>VLOOKUP($A1017,'Orçamento Sintético'!$A:$H,8,0)</f>
        <v>972.84</v>
      </c>
      <c r="D1018" s="127">
        <f>ROUND($C1018*D1017,2)</f>
        <v>0</v>
      </c>
      <c r="E1018" s="127">
        <f>ROUND($C1018*E1017,2)</f>
        <v>0</v>
      </c>
      <c r="F1018" s="127">
        <f>ROUND($C1018*F1017,2)</f>
        <v>0</v>
      </c>
      <c r="G1018" s="127">
        <f t="shared" ref="G1018:P1018" si="5293">ROUND($C1018*G1017,2)</f>
        <v>0</v>
      </c>
      <c r="H1018" s="127">
        <f t="shared" si="5293"/>
        <v>0</v>
      </c>
      <c r="I1018" s="127">
        <f t="shared" si="5293"/>
        <v>0</v>
      </c>
      <c r="J1018" s="127">
        <f t="shared" si="5293"/>
        <v>0</v>
      </c>
      <c r="K1018" s="127">
        <f t="shared" si="5293"/>
        <v>486.42</v>
      </c>
      <c r="L1018" s="127">
        <f t="shared" si="5293"/>
        <v>486.42</v>
      </c>
      <c r="M1018" s="127">
        <f t="shared" si="5293"/>
        <v>0</v>
      </c>
      <c r="N1018" s="127">
        <f t="shared" si="5293"/>
        <v>0</v>
      </c>
      <c r="O1018" s="127">
        <f t="shared" si="5293"/>
        <v>0</v>
      </c>
      <c r="P1018" s="127">
        <f t="shared" si="5293"/>
        <v>0</v>
      </c>
      <c r="Q1018" s="127">
        <f>ROUND($C1018*Q1017,2)</f>
        <v>0</v>
      </c>
      <c r="R1018" s="127">
        <f t="shared" ref="R1018:T1018" si="5294">ROUND($C1018*R1017,2)</f>
        <v>0</v>
      </c>
      <c r="S1018" s="127">
        <f t="shared" si="5294"/>
        <v>0</v>
      </c>
      <c r="T1018" s="127">
        <f t="shared" si="5294"/>
        <v>0</v>
      </c>
      <c r="U1018" s="127">
        <f>$C1018-SUM(D1018:T1018)</f>
        <v>0</v>
      </c>
    </row>
    <row r="1019" spans="1:21" x14ac:dyDescent="0.2">
      <c r="A1019" s="224" t="s">
        <v>1432</v>
      </c>
      <c r="B1019" s="222" t="str">
        <f>VLOOKUP($A1019,'Orçamento Sintético'!$A:$H,4,0)</f>
        <v>Copia da SUDECAP (11.12.01) - Perfilado perfurado em chapa de aço galvanizado # 22, largura 38 mm x altura 38 mm, sem tampa, inclusive conexões</v>
      </c>
      <c r="C1019" s="126">
        <f>ROUND(C1020/$U$1572,4)</f>
        <v>5.9999999999999995E-4</v>
      </c>
      <c r="D1019" s="126"/>
      <c r="E1019" s="126"/>
      <c r="F1019" s="126"/>
      <c r="G1019" s="126"/>
      <c r="H1019" s="126"/>
      <c r="I1019" s="126"/>
      <c r="J1019" s="126"/>
      <c r="K1019" s="126"/>
      <c r="L1019" s="126"/>
      <c r="M1019" s="126">
        <v>0.25</v>
      </c>
      <c r="N1019" s="126">
        <v>0.25</v>
      </c>
      <c r="O1019" s="126">
        <v>0.25</v>
      </c>
      <c r="P1019" s="126">
        <v>0.25</v>
      </c>
      <c r="Q1019" s="126"/>
      <c r="R1019" s="126"/>
      <c r="S1019" s="126"/>
      <c r="T1019" s="126"/>
      <c r="U1019" s="126">
        <f t="shared" si="5232"/>
        <v>0</v>
      </c>
    </row>
    <row r="1020" spans="1:21" s="90" customFormat="1" x14ac:dyDescent="0.2">
      <c r="A1020" s="224"/>
      <c r="B1020" s="223"/>
      <c r="C1020" s="127">
        <f>VLOOKUP($A1019,'Orçamento Sintético'!$A:$H,8,0)</f>
        <v>6900.64</v>
      </c>
      <c r="D1020" s="127">
        <f>ROUND($C1020*D1019,2)</f>
        <v>0</v>
      </c>
      <c r="E1020" s="127">
        <f>ROUND($C1020*E1019,2)</f>
        <v>0</v>
      </c>
      <c r="F1020" s="127">
        <f>ROUND($C1020*F1019,2)</f>
        <v>0</v>
      </c>
      <c r="G1020" s="127">
        <f t="shared" ref="G1020:P1020" si="5295">ROUND($C1020*G1019,2)</f>
        <v>0</v>
      </c>
      <c r="H1020" s="127">
        <f t="shared" si="5295"/>
        <v>0</v>
      </c>
      <c r="I1020" s="127">
        <f t="shared" si="5295"/>
        <v>0</v>
      </c>
      <c r="J1020" s="127">
        <f t="shared" si="5295"/>
        <v>0</v>
      </c>
      <c r="K1020" s="127">
        <f t="shared" si="5295"/>
        <v>0</v>
      </c>
      <c r="L1020" s="127">
        <f t="shared" si="5295"/>
        <v>0</v>
      </c>
      <c r="M1020" s="127">
        <f t="shared" si="5295"/>
        <v>1725.16</v>
      </c>
      <c r="N1020" s="127">
        <f t="shared" si="5295"/>
        <v>1725.16</v>
      </c>
      <c r="O1020" s="127">
        <f t="shared" si="5295"/>
        <v>1725.16</v>
      </c>
      <c r="P1020" s="127">
        <f t="shared" si="5295"/>
        <v>1725.16</v>
      </c>
      <c r="Q1020" s="127">
        <f>ROUND($C1020*Q1019,2)</f>
        <v>0</v>
      </c>
      <c r="R1020" s="127">
        <f t="shared" ref="R1020:T1020" si="5296">ROUND($C1020*R1019,2)</f>
        <v>0</v>
      </c>
      <c r="S1020" s="127">
        <f t="shared" si="5296"/>
        <v>0</v>
      </c>
      <c r="T1020" s="127">
        <f t="shared" si="5296"/>
        <v>0</v>
      </c>
      <c r="U1020" s="127">
        <f>$C1020-SUM(D1020:T1020)</f>
        <v>0</v>
      </c>
    </row>
    <row r="1021" spans="1:21" x14ac:dyDescent="0.2">
      <c r="A1021" s="224" t="s">
        <v>1435</v>
      </c>
      <c r="B1021" s="222" t="str">
        <f>VLOOKUP($A1021,'Orçamento Sintético'!$A:$H,4,0)</f>
        <v>Copia da CPOS (69.03.310) - Ponto de tomada no piso para estação de trabalho (PTET)= 1 ponto de tomada duplo essencial + 1 ponto de tomada simples normal + 1 ponto de rede duplo</v>
      </c>
      <c r="C1021" s="126">
        <f>ROUND(C1022/$U$1572,4)</f>
        <v>3.5000000000000001E-3</v>
      </c>
      <c r="D1021" s="126"/>
      <c r="E1021" s="126"/>
      <c r="F1021" s="126"/>
      <c r="G1021" s="126"/>
      <c r="H1021" s="126"/>
      <c r="I1021" s="126"/>
      <c r="J1021" s="126"/>
      <c r="K1021" s="126"/>
      <c r="L1021" s="126"/>
      <c r="M1021" s="126"/>
      <c r="N1021" s="126">
        <v>0.25</v>
      </c>
      <c r="O1021" s="126">
        <v>0.25</v>
      </c>
      <c r="P1021" s="126">
        <v>0.25</v>
      </c>
      <c r="Q1021" s="126">
        <v>0.25</v>
      </c>
      <c r="R1021" s="126"/>
      <c r="S1021" s="126"/>
      <c r="T1021" s="126"/>
      <c r="U1021" s="126">
        <f t="shared" si="5232"/>
        <v>0</v>
      </c>
    </row>
    <row r="1022" spans="1:21" s="90" customFormat="1" x14ac:dyDescent="0.2">
      <c r="A1022" s="224"/>
      <c r="B1022" s="223"/>
      <c r="C1022" s="127">
        <f>VLOOKUP($A1021,'Orçamento Sintético'!$A:$H,8,0)</f>
        <v>43723.4</v>
      </c>
      <c r="D1022" s="127">
        <f>ROUND($C1022*D1021,2)</f>
        <v>0</v>
      </c>
      <c r="E1022" s="127">
        <f>ROUND($C1022*E1021,2)</f>
        <v>0</v>
      </c>
      <c r="F1022" s="127">
        <f>ROUND($C1022*F1021,2)</f>
        <v>0</v>
      </c>
      <c r="G1022" s="127">
        <f t="shared" ref="G1022:P1022" si="5297">ROUND($C1022*G1021,2)</f>
        <v>0</v>
      </c>
      <c r="H1022" s="127">
        <f t="shared" si="5297"/>
        <v>0</v>
      </c>
      <c r="I1022" s="127">
        <f t="shared" si="5297"/>
        <v>0</v>
      </c>
      <c r="J1022" s="127">
        <f t="shared" si="5297"/>
        <v>0</v>
      </c>
      <c r="K1022" s="127">
        <f t="shared" si="5297"/>
        <v>0</v>
      </c>
      <c r="L1022" s="127">
        <f t="shared" si="5297"/>
        <v>0</v>
      </c>
      <c r="M1022" s="127">
        <f t="shared" si="5297"/>
        <v>0</v>
      </c>
      <c r="N1022" s="127">
        <f t="shared" si="5297"/>
        <v>10930.85</v>
      </c>
      <c r="O1022" s="127">
        <f t="shared" si="5297"/>
        <v>10930.85</v>
      </c>
      <c r="P1022" s="127">
        <f t="shared" si="5297"/>
        <v>10930.85</v>
      </c>
      <c r="Q1022" s="127">
        <f>ROUND($C1022*Q1021,2)</f>
        <v>10930.85</v>
      </c>
      <c r="R1022" s="127">
        <f t="shared" ref="R1022:T1022" si="5298">ROUND($C1022*R1021,2)</f>
        <v>0</v>
      </c>
      <c r="S1022" s="127">
        <f t="shared" si="5298"/>
        <v>0</v>
      </c>
      <c r="T1022" s="127">
        <f t="shared" si="5298"/>
        <v>0</v>
      </c>
      <c r="U1022" s="127">
        <f>$C1022-SUM(D1022:T1022)</f>
        <v>0</v>
      </c>
    </row>
    <row r="1023" spans="1:21" x14ac:dyDescent="0.2">
      <c r="A1023" s="224" t="s">
        <v>1438</v>
      </c>
      <c r="B1023" s="222" t="str">
        <f>VLOOKUP($A1023,'Orçamento Sintético'!$A:$H,4,0)</f>
        <v>Ponto de tomada baixa para estação de trabalho (PTET)= 1 ponto de tomada duplo essencial + 1 ponto de tomada simples normal</v>
      </c>
      <c r="C1023" s="126">
        <f>ROUND(C1024/$U$1572,4)</f>
        <v>1E-4</v>
      </c>
      <c r="D1023" s="126"/>
      <c r="E1023" s="126"/>
      <c r="F1023" s="126"/>
      <c r="G1023" s="126"/>
      <c r="H1023" s="126"/>
      <c r="I1023" s="126"/>
      <c r="J1023" s="126"/>
      <c r="K1023" s="126"/>
      <c r="L1023" s="126"/>
      <c r="M1023" s="126"/>
      <c r="N1023" s="126"/>
      <c r="O1023" s="126">
        <v>0.5</v>
      </c>
      <c r="P1023" s="126"/>
      <c r="Q1023" s="126">
        <v>0.5</v>
      </c>
      <c r="R1023" s="126"/>
      <c r="S1023" s="126"/>
      <c r="T1023" s="126"/>
      <c r="U1023" s="126">
        <f t="shared" si="5232"/>
        <v>0</v>
      </c>
    </row>
    <row r="1024" spans="1:21" s="90" customFormat="1" x14ac:dyDescent="0.2">
      <c r="A1024" s="224"/>
      <c r="B1024" s="223"/>
      <c r="C1024" s="127">
        <f>VLOOKUP($A1023,'Orçamento Sintético'!$A:$H,8,0)</f>
        <v>719.88</v>
      </c>
      <c r="D1024" s="127">
        <f>ROUND($C1024*D1023,2)</f>
        <v>0</v>
      </c>
      <c r="E1024" s="127">
        <f>ROUND($C1024*E1023,2)</f>
        <v>0</v>
      </c>
      <c r="F1024" s="127">
        <f>ROUND($C1024*F1023,2)</f>
        <v>0</v>
      </c>
      <c r="G1024" s="127">
        <f t="shared" ref="G1024:P1024" si="5299">ROUND($C1024*G1023,2)</f>
        <v>0</v>
      </c>
      <c r="H1024" s="127">
        <f t="shared" si="5299"/>
        <v>0</v>
      </c>
      <c r="I1024" s="127">
        <f t="shared" si="5299"/>
        <v>0</v>
      </c>
      <c r="J1024" s="127">
        <f t="shared" si="5299"/>
        <v>0</v>
      </c>
      <c r="K1024" s="127">
        <f t="shared" si="5299"/>
        <v>0</v>
      </c>
      <c r="L1024" s="127">
        <f t="shared" si="5299"/>
        <v>0</v>
      </c>
      <c r="M1024" s="127">
        <f t="shared" si="5299"/>
        <v>0</v>
      </c>
      <c r="N1024" s="127">
        <f t="shared" si="5299"/>
        <v>0</v>
      </c>
      <c r="O1024" s="127">
        <f t="shared" si="5299"/>
        <v>359.94</v>
      </c>
      <c r="P1024" s="127">
        <f t="shared" si="5299"/>
        <v>0</v>
      </c>
      <c r="Q1024" s="127">
        <f>ROUND($C1024*Q1023,2)</f>
        <v>359.94</v>
      </c>
      <c r="R1024" s="127">
        <f t="shared" ref="R1024:T1024" si="5300">ROUND($C1024*R1023,2)</f>
        <v>0</v>
      </c>
      <c r="S1024" s="127">
        <f t="shared" si="5300"/>
        <v>0</v>
      </c>
      <c r="T1024" s="127">
        <f t="shared" si="5300"/>
        <v>0</v>
      </c>
      <c r="U1024" s="127">
        <f>$C1024-SUM(D1024:T1024)</f>
        <v>0</v>
      </c>
    </row>
    <row r="1025" spans="1:21" x14ac:dyDescent="0.2">
      <c r="A1025" s="224" t="s">
        <v>1441</v>
      </c>
      <c r="B1025" s="222" t="str">
        <f>VLOOKUP($A1025,'Orçamento Sintético'!$A:$H,4,0)</f>
        <v>Copia da CPOS (69.03.310) - Ponto de tomada no piso para equipamento de rede (PTER) = 1 ponto de tomada simples normal + 1 ponto de rede simples</v>
      </c>
      <c r="C1025" s="126">
        <f>ROUND(C1026/$U$1572,4)</f>
        <v>5.9999999999999995E-4</v>
      </c>
      <c r="D1025" s="126"/>
      <c r="E1025" s="126"/>
      <c r="F1025" s="126"/>
      <c r="G1025" s="126"/>
      <c r="H1025" s="126"/>
      <c r="I1025" s="126"/>
      <c r="J1025" s="126"/>
      <c r="K1025" s="126"/>
      <c r="L1025" s="126"/>
      <c r="M1025" s="126"/>
      <c r="N1025" s="126">
        <v>0.25</v>
      </c>
      <c r="O1025" s="126">
        <v>0.25</v>
      </c>
      <c r="P1025" s="126">
        <v>0.25</v>
      </c>
      <c r="Q1025" s="126">
        <v>0.25</v>
      </c>
      <c r="R1025" s="126"/>
      <c r="S1025" s="126"/>
      <c r="T1025" s="126"/>
      <c r="U1025" s="126">
        <f t="shared" ref="U1025" si="5301">ROUND(U1026/$C1026,4)</f>
        <v>0</v>
      </c>
    </row>
    <row r="1026" spans="1:21" s="90" customFormat="1" x14ac:dyDescent="0.2">
      <c r="A1026" s="224"/>
      <c r="B1026" s="223"/>
      <c r="C1026" s="127">
        <f>VLOOKUP($A1025,'Orçamento Sintético'!$A:$H,8,0)</f>
        <v>7287.6</v>
      </c>
      <c r="D1026" s="127">
        <f>ROUND($C1026*D1025,2)</f>
        <v>0</v>
      </c>
      <c r="E1026" s="127">
        <f>ROUND($C1026*E1025,2)</f>
        <v>0</v>
      </c>
      <c r="F1026" s="127">
        <f>ROUND($C1026*F1025,2)</f>
        <v>0</v>
      </c>
      <c r="G1026" s="127">
        <f t="shared" ref="G1026:P1026" si="5302">ROUND($C1026*G1025,2)</f>
        <v>0</v>
      </c>
      <c r="H1026" s="127">
        <f t="shared" si="5302"/>
        <v>0</v>
      </c>
      <c r="I1026" s="127">
        <f t="shared" si="5302"/>
        <v>0</v>
      </c>
      <c r="J1026" s="127">
        <f t="shared" si="5302"/>
        <v>0</v>
      </c>
      <c r="K1026" s="127">
        <f t="shared" si="5302"/>
        <v>0</v>
      </c>
      <c r="L1026" s="127">
        <f t="shared" si="5302"/>
        <v>0</v>
      </c>
      <c r="M1026" s="127">
        <f t="shared" si="5302"/>
        <v>0</v>
      </c>
      <c r="N1026" s="127">
        <f t="shared" si="5302"/>
        <v>1821.9</v>
      </c>
      <c r="O1026" s="127">
        <f t="shared" si="5302"/>
        <v>1821.9</v>
      </c>
      <c r="P1026" s="127">
        <f t="shared" si="5302"/>
        <v>1821.9</v>
      </c>
      <c r="Q1026" s="127">
        <f>ROUND($C1026*Q1025,2)</f>
        <v>1821.9</v>
      </c>
      <c r="R1026" s="127">
        <f t="shared" ref="R1026:T1026" si="5303">ROUND($C1026*R1025,2)</f>
        <v>0</v>
      </c>
      <c r="S1026" s="127">
        <f t="shared" si="5303"/>
        <v>0</v>
      </c>
      <c r="T1026" s="127">
        <f t="shared" si="5303"/>
        <v>0</v>
      </c>
      <c r="U1026" s="127">
        <f>$C1026-SUM(D1026:T1026)</f>
        <v>0</v>
      </c>
    </row>
    <row r="1027" spans="1:21" x14ac:dyDescent="0.2">
      <c r="A1027" s="224" t="s">
        <v>1444</v>
      </c>
      <c r="B1027" s="222" t="str">
        <f>VLOOKUP($A1027,'Orçamento Sintético'!$A:$H,4,0)</f>
        <v>Ponto de tomada simples (PTS) baixa</v>
      </c>
      <c r="C1027" s="126">
        <f>ROUND(C1028/$U$1572,4)</f>
        <v>1E-4</v>
      </c>
      <c r="D1027" s="126"/>
      <c r="E1027" s="126"/>
      <c r="F1027" s="126"/>
      <c r="G1027" s="126"/>
      <c r="H1027" s="126"/>
      <c r="I1027" s="126"/>
      <c r="J1027" s="126"/>
      <c r="K1027" s="126"/>
      <c r="L1027" s="126"/>
      <c r="M1027" s="126"/>
      <c r="N1027" s="126">
        <v>0.25</v>
      </c>
      <c r="O1027" s="126">
        <v>0.25</v>
      </c>
      <c r="P1027" s="126">
        <v>0.25</v>
      </c>
      <c r="Q1027" s="126">
        <v>0.25</v>
      </c>
      <c r="R1027" s="126"/>
      <c r="S1027" s="126"/>
      <c r="T1027" s="126"/>
      <c r="U1027" s="126">
        <f t="shared" ref="U1027" si="5304">ROUND(U1028/$C1028,4)</f>
        <v>0</v>
      </c>
    </row>
    <row r="1028" spans="1:21" s="90" customFormat="1" x14ac:dyDescent="0.2">
      <c r="A1028" s="224"/>
      <c r="B1028" s="223"/>
      <c r="C1028" s="127">
        <f>VLOOKUP($A1027,'Orçamento Sintético'!$A:$H,8,0)</f>
        <v>987.97</v>
      </c>
      <c r="D1028" s="127">
        <f>ROUND($C1028*D1027,2)</f>
        <v>0</v>
      </c>
      <c r="E1028" s="127">
        <f>ROUND($C1028*E1027,2)</f>
        <v>0</v>
      </c>
      <c r="F1028" s="127">
        <f>ROUND($C1028*F1027,2)</f>
        <v>0</v>
      </c>
      <c r="G1028" s="127">
        <f t="shared" ref="G1028:P1028" si="5305">ROUND($C1028*G1027,2)</f>
        <v>0</v>
      </c>
      <c r="H1028" s="127">
        <f t="shared" si="5305"/>
        <v>0</v>
      </c>
      <c r="I1028" s="127">
        <f t="shared" si="5305"/>
        <v>0</v>
      </c>
      <c r="J1028" s="127">
        <f t="shared" si="5305"/>
        <v>0</v>
      </c>
      <c r="K1028" s="127">
        <f t="shared" si="5305"/>
        <v>0</v>
      </c>
      <c r="L1028" s="127">
        <f t="shared" si="5305"/>
        <v>0</v>
      </c>
      <c r="M1028" s="127">
        <f t="shared" si="5305"/>
        <v>0</v>
      </c>
      <c r="N1028" s="127">
        <f t="shared" si="5305"/>
        <v>246.99</v>
      </c>
      <c r="O1028" s="127">
        <f t="shared" si="5305"/>
        <v>246.99</v>
      </c>
      <c r="P1028" s="127">
        <f t="shared" si="5305"/>
        <v>246.99</v>
      </c>
      <c r="Q1028" s="127">
        <f>ROUND($C1028*Q1027,2)</f>
        <v>246.99</v>
      </c>
      <c r="R1028" s="127">
        <f t="shared" ref="R1028:T1028" si="5306">ROUND($C1028*R1027,2)</f>
        <v>0</v>
      </c>
      <c r="S1028" s="127">
        <f t="shared" si="5306"/>
        <v>0</v>
      </c>
      <c r="T1028" s="127">
        <f t="shared" si="5306"/>
        <v>0</v>
      </c>
      <c r="U1028" s="127">
        <f>$C1028-SUM(D1028:T1028)</f>
        <v>9.9999999999909051E-3</v>
      </c>
    </row>
    <row r="1029" spans="1:21" x14ac:dyDescent="0.2">
      <c r="A1029" s="224" t="s">
        <v>1447</v>
      </c>
      <c r="B1029" s="222" t="str">
        <f>VLOOKUP($A1029,'Orçamento Sintético'!$A:$H,4,0)</f>
        <v>Ponto de tomada simples (PTS) média</v>
      </c>
      <c r="C1029" s="126">
        <f>ROUND(C1030/$U$1572,4)</f>
        <v>1E-4</v>
      </c>
      <c r="D1029" s="126"/>
      <c r="E1029" s="126"/>
      <c r="F1029" s="126"/>
      <c r="G1029" s="126"/>
      <c r="H1029" s="126"/>
      <c r="I1029" s="126"/>
      <c r="J1029" s="126"/>
      <c r="K1029" s="126"/>
      <c r="L1029" s="126"/>
      <c r="M1029" s="126"/>
      <c r="N1029" s="126">
        <v>0.25</v>
      </c>
      <c r="O1029" s="126">
        <v>0.25</v>
      </c>
      <c r="P1029" s="126">
        <v>0.25</v>
      </c>
      <c r="Q1029" s="126">
        <v>0.25</v>
      </c>
      <c r="R1029" s="126"/>
      <c r="S1029" s="126"/>
      <c r="T1029" s="126"/>
      <c r="U1029" s="126">
        <f t="shared" ref="U1029" si="5307">ROUND(U1030/$C1030,4)</f>
        <v>0</v>
      </c>
    </row>
    <row r="1030" spans="1:21" s="90" customFormat="1" x14ac:dyDescent="0.2">
      <c r="A1030" s="224"/>
      <c r="B1030" s="223"/>
      <c r="C1030" s="127">
        <f>VLOOKUP($A1029,'Orçamento Sintético'!$A:$H,8,0)</f>
        <v>1135.93</v>
      </c>
      <c r="D1030" s="127">
        <f>ROUND($C1030*D1029,2)</f>
        <v>0</v>
      </c>
      <c r="E1030" s="127">
        <f>ROUND($C1030*E1029,2)</f>
        <v>0</v>
      </c>
      <c r="F1030" s="127">
        <f>ROUND($C1030*F1029,2)</f>
        <v>0</v>
      </c>
      <c r="G1030" s="127">
        <f t="shared" ref="G1030:P1030" si="5308">ROUND($C1030*G1029,2)</f>
        <v>0</v>
      </c>
      <c r="H1030" s="127">
        <f t="shared" si="5308"/>
        <v>0</v>
      </c>
      <c r="I1030" s="127">
        <f t="shared" si="5308"/>
        <v>0</v>
      </c>
      <c r="J1030" s="127">
        <f t="shared" si="5308"/>
        <v>0</v>
      </c>
      <c r="K1030" s="127">
        <f t="shared" si="5308"/>
        <v>0</v>
      </c>
      <c r="L1030" s="127">
        <f t="shared" si="5308"/>
        <v>0</v>
      </c>
      <c r="M1030" s="127">
        <f t="shared" si="5308"/>
        <v>0</v>
      </c>
      <c r="N1030" s="127">
        <f t="shared" si="5308"/>
        <v>283.98</v>
      </c>
      <c r="O1030" s="127">
        <f t="shared" si="5308"/>
        <v>283.98</v>
      </c>
      <c r="P1030" s="127">
        <f t="shared" si="5308"/>
        <v>283.98</v>
      </c>
      <c r="Q1030" s="127">
        <f>ROUND($C1030*Q1029,2)</f>
        <v>283.98</v>
      </c>
      <c r="R1030" s="127">
        <f t="shared" ref="R1030:T1030" si="5309">ROUND($C1030*R1029,2)</f>
        <v>0</v>
      </c>
      <c r="S1030" s="127">
        <f t="shared" si="5309"/>
        <v>0</v>
      </c>
      <c r="T1030" s="127">
        <f t="shared" si="5309"/>
        <v>0</v>
      </c>
      <c r="U1030" s="127">
        <f>$C1030-SUM(D1030:T1030)</f>
        <v>9.9999999999909051E-3</v>
      </c>
    </row>
    <row r="1031" spans="1:21" x14ac:dyDescent="0.2">
      <c r="A1031" s="224" t="s">
        <v>1450</v>
      </c>
      <c r="B1031" s="222" t="str">
        <f>VLOOKUP($A1031,'Orçamento Sintético'!$A:$H,4,0)</f>
        <v>Ponto de tomada simples (PTS) alta</v>
      </c>
      <c r="C1031" s="126">
        <f>ROUND(C1032/$U$1572,4)</f>
        <v>0</v>
      </c>
      <c r="D1031" s="126"/>
      <c r="E1031" s="126"/>
      <c r="F1031" s="126"/>
      <c r="G1031" s="126"/>
      <c r="H1031" s="126"/>
      <c r="I1031" s="126"/>
      <c r="J1031" s="126"/>
      <c r="K1031" s="126"/>
      <c r="L1031" s="126"/>
      <c r="M1031" s="126"/>
      <c r="N1031" s="126">
        <v>0.25</v>
      </c>
      <c r="O1031" s="126">
        <v>0.25</v>
      </c>
      <c r="P1031" s="126">
        <v>0.25</v>
      </c>
      <c r="Q1031" s="126">
        <v>0.25</v>
      </c>
      <c r="R1031" s="126"/>
      <c r="S1031" s="126"/>
      <c r="T1031" s="126"/>
      <c r="U1031" s="126">
        <f t="shared" ref="U1031" si="5310">ROUND(U1032/$C1032,4)</f>
        <v>0</v>
      </c>
    </row>
    <row r="1032" spans="1:21" s="90" customFormat="1" x14ac:dyDescent="0.2">
      <c r="A1032" s="224"/>
      <c r="B1032" s="223"/>
      <c r="C1032" s="127">
        <f>VLOOKUP($A1031,'Orçamento Sintético'!$A:$H,8,0)</f>
        <v>583.6</v>
      </c>
      <c r="D1032" s="127">
        <f>ROUND($C1032*D1031,2)</f>
        <v>0</v>
      </c>
      <c r="E1032" s="127">
        <f>ROUND($C1032*E1031,2)</f>
        <v>0</v>
      </c>
      <c r="F1032" s="127">
        <f>ROUND($C1032*F1031,2)</f>
        <v>0</v>
      </c>
      <c r="G1032" s="127">
        <f t="shared" ref="G1032:P1032" si="5311">ROUND($C1032*G1031,2)</f>
        <v>0</v>
      </c>
      <c r="H1032" s="127">
        <f t="shared" si="5311"/>
        <v>0</v>
      </c>
      <c r="I1032" s="127">
        <f t="shared" si="5311"/>
        <v>0</v>
      </c>
      <c r="J1032" s="127">
        <f t="shared" si="5311"/>
        <v>0</v>
      </c>
      <c r="K1032" s="127">
        <f t="shared" si="5311"/>
        <v>0</v>
      </c>
      <c r="L1032" s="127">
        <f t="shared" si="5311"/>
        <v>0</v>
      </c>
      <c r="M1032" s="127">
        <f t="shared" si="5311"/>
        <v>0</v>
      </c>
      <c r="N1032" s="127">
        <f t="shared" si="5311"/>
        <v>145.9</v>
      </c>
      <c r="O1032" s="127">
        <f t="shared" si="5311"/>
        <v>145.9</v>
      </c>
      <c r="P1032" s="127">
        <f t="shared" si="5311"/>
        <v>145.9</v>
      </c>
      <c r="Q1032" s="127">
        <f>ROUND($C1032*Q1031,2)</f>
        <v>145.9</v>
      </c>
      <c r="R1032" s="127">
        <f t="shared" ref="R1032:T1032" si="5312">ROUND($C1032*R1031,2)</f>
        <v>0</v>
      </c>
      <c r="S1032" s="127">
        <f t="shared" si="5312"/>
        <v>0</v>
      </c>
      <c r="T1032" s="127">
        <f t="shared" si="5312"/>
        <v>0</v>
      </c>
      <c r="U1032" s="127">
        <f>$C1032-SUM(D1032:T1032)</f>
        <v>0</v>
      </c>
    </row>
    <row r="1033" spans="1:21" x14ac:dyDescent="0.2">
      <c r="A1033" s="224" t="s">
        <v>1453</v>
      </c>
      <c r="B1033" s="222" t="str">
        <f>VLOOKUP($A1033,'Orçamento Sintético'!$A:$H,4,0)</f>
        <v>Ponto de tomada simples (PTS) teto</v>
      </c>
      <c r="C1033" s="126">
        <f>ROUND(C1034/$U$1572,4)</f>
        <v>0</v>
      </c>
      <c r="D1033" s="126"/>
      <c r="E1033" s="126"/>
      <c r="F1033" s="126"/>
      <c r="G1033" s="126"/>
      <c r="H1033" s="126"/>
      <c r="I1033" s="126"/>
      <c r="J1033" s="126"/>
      <c r="K1033" s="126"/>
      <c r="L1033" s="126"/>
      <c r="M1033" s="126"/>
      <c r="N1033" s="126"/>
      <c r="O1033" s="126"/>
      <c r="P1033" s="126">
        <v>1</v>
      </c>
      <c r="Q1033" s="126"/>
      <c r="R1033" s="126"/>
      <c r="S1033" s="126"/>
      <c r="T1033" s="126"/>
      <c r="U1033" s="126">
        <f t="shared" ref="U1033:U1037" si="5313">ROUND(U1034/$C1034,4)</f>
        <v>0</v>
      </c>
    </row>
    <row r="1034" spans="1:21" s="90" customFormat="1" x14ac:dyDescent="0.2">
      <c r="A1034" s="224"/>
      <c r="B1034" s="223"/>
      <c r="C1034" s="127">
        <f>VLOOKUP($A1033,'Orçamento Sintético'!$A:$H,8,0)</f>
        <v>235.92</v>
      </c>
      <c r="D1034" s="127">
        <f>ROUND($C1034*D1033,2)</f>
        <v>0</v>
      </c>
      <c r="E1034" s="127">
        <f>ROUND($C1034*E1033,2)</f>
        <v>0</v>
      </c>
      <c r="F1034" s="127">
        <f>ROUND($C1034*F1033,2)</f>
        <v>0</v>
      </c>
      <c r="G1034" s="127">
        <f t="shared" ref="G1034:P1034" si="5314">ROUND($C1034*G1033,2)</f>
        <v>0</v>
      </c>
      <c r="H1034" s="127">
        <f t="shared" si="5314"/>
        <v>0</v>
      </c>
      <c r="I1034" s="127">
        <f t="shared" si="5314"/>
        <v>0</v>
      </c>
      <c r="J1034" s="127">
        <f t="shared" si="5314"/>
        <v>0</v>
      </c>
      <c r="K1034" s="127">
        <f t="shared" si="5314"/>
        <v>0</v>
      </c>
      <c r="L1034" s="127">
        <f t="shared" si="5314"/>
        <v>0</v>
      </c>
      <c r="M1034" s="127">
        <f t="shared" si="5314"/>
        <v>0</v>
      </c>
      <c r="N1034" s="127">
        <f t="shared" si="5314"/>
        <v>0</v>
      </c>
      <c r="O1034" s="127">
        <f t="shared" si="5314"/>
        <v>0</v>
      </c>
      <c r="P1034" s="127">
        <f t="shared" si="5314"/>
        <v>235.92</v>
      </c>
      <c r="Q1034" s="127">
        <f>ROUND($C1034*Q1033,2)</f>
        <v>0</v>
      </c>
      <c r="R1034" s="127">
        <f t="shared" ref="R1034:T1034" si="5315">ROUND($C1034*R1033,2)</f>
        <v>0</v>
      </c>
      <c r="S1034" s="127">
        <f t="shared" si="5315"/>
        <v>0</v>
      </c>
      <c r="T1034" s="127">
        <f t="shared" si="5315"/>
        <v>0</v>
      </c>
      <c r="U1034" s="127">
        <f>$C1034-SUM(D1034:T1034)</f>
        <v>0</v>
      </c>
    </row>
    <row r="1035" spans="1:21" x14ac:dyDescent="0.2">
      <c r="A1035" s="224" t="s">
        <v>1456</v>
      </c>
      <c r="B1035" s="222" t="str">
        <f>VLOOKUP($A1035,'Orçamento Sintético'!$A:$H,4,0)</f>
        <v>Ponto de tomada de potência (PTP) média</v>
      </c>
      <c r="C1035" s="126">
        <f>ROUND(C1036/$U$1572,4)</f>
        <v>0</v>
      </c>
      <c r="D1035" s="126"/>
      <c r="E1035" s="126"/>
      <c r="F1035" s="126"/>
      <c r="G1035" s="126"/>
      <c r="H1035" s="126"/>
      <c r="I1035" s="126"/>
      <c r="J1035" s="126"/>
      <c r="K1035" s="126"/>
      <c r="L1035" s="126"/>
      <c r="M1035" s="126"/>
      <c r="N1035" s="126"/>
      <c r="O1035" s="126"/>
      <c r="P1035" s="126">
        <v>1</v>
      </c>
      <c r="Q1035" s="126"/>
      <c r="R1035" s="126"/>
      <c r="S1035" s="126"/>
      <c r="T1035" s="126"/>
      <c r="U1035" s="126">
        <f t="shared" si="5313"/>
        <v>0</v>
      </c>
    </row>
    <row r="1036" spans="1:21" s="90" customFormat="1" x14ac:dyDescent="0.2">
      <c r="A1036" s="224"/>
      <c r="B1036" s="223"/>
      <c r="C1036" s="127">
        <f>VLOOKUP($A1035,'Orçamento Sintético'!$A:$H,8,0)</f>
        <v>287.49</v>
      </c>
      <c r="D1036" s="127">
        <f>ROUND($C1036*D1035,2)</f>
        <v>0</v>
      </c>
      <c r="E1036" s="127">
        <f>ROUND($C1036*E1035,2)</f>
        <v>0</v>
      </c>
      <c r="F1036" s="127">
        <f>ROUND($C1036*F1035,2)</f>
        <v>0</v>
      </c>
      <c r="G1036" s="127">
        <f t="shared" ref="G1036:P1036" si="5316">ROUND($C1036*G1035,2)</f>
        <v>0</v>
      </c>
      <c r="H1036" s="127">
        <f t="shared" si="5316"/>
        <v>0</v>
      </c>
      <c r="I1036" s="127">
        <f t="shared" si="5316"/>
        <v>0</v>
      </c>
      <c r="J1036" s="127">
        <f t="shared" si="5316"/>
        <v>0</v>
      </c>
      <c r="K1036" s="127">
        <f t="shared" si="5316"/>
        <v>0</v>
      </c>
      <c r="L1036" s="127">
        <f t="shared" si="5316"/>
        <v>0</v>
      </c>
      <c r="M1036" s="127">
        <f t="shared" si="5316"/>
        <v>0</v>
      </c>
      <c r="N1036" s="127">
        <f t="shared" si="5316"/>
        <v>0</v>
      </c>
      <c r="O1036" s="127">
        <f t="shared" si="5316"/>
        <v>0</v>
      </c>
      <c r="P1036" s="127">
        <f t="shared" si="5316"/>
        <v>287.49</v>
      </c>
      <c r="Q1036" s="127">
        <f>ROUND($C1036*Q1035,2)</f>
        <v>0</v>
      </c>
      <c r="R1036" s="127">
        <f t="shared" ref="R1036:T1036" si="5317">ROUND($C1036*R1035,2)</f>
        <v>0</v>
      </c>
      <c r="S1036" s="127">
        <f t="shared" si="5317"/>
        <v>0</v>
      </c>
      <c r="T1036" s="127">
        <f t="shared" si="5317"/>
        <v>0</v>
      </c>
      <c r="U1036" s="127">
        <f>$C1036-SUM(D1036:T1036)</f>
        <v>0</v>
      </c>
    </row>
    <row r="1037" spans="1:21" x14ac:dyDescent="0.2">
      <c r="A1037" s="224" t="s">
        <v>1459</v>
      </c>
      <c r="B1037" s="222" t="str">
        <f>VLOOKUP($A1037,'Orçamento Sintético'!$A:$H,4,0)</f>
        <v>Ponto de tomada de potência (PTP) alta</v>
      </c>
      <c r="C1037" s="126">
        <f>ROUND(C1038/$U$1572,4)</f>
        <v>0</v>
      </c>
      <c r="D1037" s="126"/>
      <c r="E1037" s="126"/>
      <c r="F1037" s="126"/>
      <c r="G1037" s="126"/>
      <c r="H1037" s="126"/>
      <c r="I1037" s="126"/>
      <c r="J1037" s="126"/>
      <c r="K1037" s="126"/>
      <c r="L1037" s="126"/>
      <c r="M1037" s="126"/>
      <c r="N1037" s="126"/>
      <c r="O1037" s="126"/>
      <c r="P1037" s="126">
        <v>1</v>
      </c>
      <c r="Q1037" s="126"/>
      <c r="R1037" s="126"/>
      <c r="S1037" s="126"/>
      <c r="T1037" s="126"/>
      <c r="U1037" s="126">
        <f t="shared" si="5313"/>
        <v>0</v>
      </c>
    </row>
    <row r="1038" spans="1:21" s="90" customFormat="1" x14ac:dyDescent="0.2">
      <c r="A1038" s="224"/>
      <c r="B1038" s="223"/>
      <c r="C1038" s="127">
        <f>VLOOKUP($A1037,'Orçamento Sintético'!$A:$H,8,0)</f>
        <v>301.3</v>
      </c>
      <c r="D1038" s="127">
        <f>ROUND($C1038*D1037,2)</f>
        <v>0</v>
      </c>
      <c r="E1038" s="127">
        <f>ROUND($C1038*E1037,2)</f>
        <v>0</v>
      </c>
      <c r="F1038" s="127">
        <f>ROUND($C1038*F1037,2)</f>
        <v>0</v>
      </c>
      <c r="G1038" s="127">
        <f t="shared" ref="G1038:P1038" si="5318">ROUND($C1038*G1037,2)</f>
        <v>0</v>
      </c>
      <c r="H1038" s="127">
        <f t="shared" si="5318"/>
        <v>0</v>
      </c>
      <c r="I1038" s="127">
        <f t="shared" si="5318"/>
        <v>0</v>
      </c>
      <c r="J1038" s="127">
        <f t="shared" si="5318"/>
        <v>0</v>
      </c>
      <c r="K1038" s="127">
        <f t="shared" si="5318"/>
        <v>0</v>
      </c>
      <c r="L1038" s="127">
        <f t="shared" si="5318"/>
        <v>0</v>
      </c>
      <c r="M1038" s="127">
        <f t="shared" si="5318"/>
        <v>0</v>
      </c>
      <c r="N1038" s="127">
        <f t="shared" si="5318"/>
        <v>0</v>
      </c>
      <c r="O1038" s="127">
        <f t="shared" si="5318"/>
        <v>0</v>
      </c>
      <c r="P1038" s="127">
        <f t="shared" si="5318"/>
        <v>301.3</v>
      </c>
      <c r="Q1038" s="127">
        <f>ROUND($C1038*Q1037,2)</f>
        <v>0</v>
      </c>
      <c r="R1038" s="127">
        <f t="shared" ref="R1038:T1038" si="5319">ROUND($C1038*R1037,2)</f>
        <v>0</v>
      </c>
      <c r="S1038" s="127">
        <f t="shared" si="5319"/>
        <v>0</v>
      </c>
      <c r="T1038" s="127">
        <f t="shared" si="5319"/>
        <v>0</v>
      </c>
      <c r="U1038" s="127">
        <f>$C1038-SUM(D1038:T1038)</f>
        <v>0</v>
      </c>
    </row>
    <row r="1039" spans="1:21" x14ac:dyDescent="0.2">
      <c r="A1039" s="224" t="s">
        <v>1462</v>
      </c>
      <c r="B1039" s="222" t="str">
        <f>VLOOKUP($A1039,'Orçamento Sintético'!$A:$H,4,0)</f>
        <v>Copia da SINAPI (91990) - Sinalizador audiovisual em caixa metálica na cor branca, grau de proteção IP32 ou superior, com sinalização sonora e luminosa, alimentação 220VCA 60Hz (ref. Abafire AFSVFPNE), montado sobre espelho cego branco (ref. Pial Nereya 6634 00) instalados em caixa 4x4" de PVC embutida em alvenaria.</v>
      </c>
      <c r="C1039" s="126">
        <f>ROUND(C1040/$U$1572,4)</f>
        <v>1E-4</v>
      </c>
      <c r="D1039" s="126"/>
      <c r="E1039" s="126"/>
      <c r="F1039" s="126"/>
      <c r="G1039" s="126"/>
      <c r="H1039" s="126"/>
      <c r="I1039" s="126"/>
      <c r="J1039" s="126"/>
      <c r="K1039" s="126"/>
      <c r="L1039" s="126"/>
      <c r="M1039" s="126"/>
      <c r="N1039" s="126"/>
      <c r="O1039" s="126">
        <v>0.5</v>
      </c>
      <c r="P1039" s="126"/>
      <c r="Q1039" s="126">
        <v>0.5</v>
      </c>
      <c r="R1039" s="126"/>
      <c r="S1039" s="126"/>
      <c r="T1039" s="126"/>
      <c r="U1039" s="126">
        <f t="shared" ref="U1039" si="5320">ROUND(U1040/$C1040,4)</f>
        <v>0</v>
      </c>
    </row>
    <row r="1040" spans="1:21" s="90" customFormat="1" x14ac:dyDescent="0.2">
      <c r="A1040" s="224"/>
      <c r="B1040" s="223"/>
      <c r="C1040" s="127">
        <f>VLOOKUP($A1039,'Orçamento Sintético'!$A:$H,8,0)</f>
        <v>1531.02</v>
      </c>
      <c r="D1040" s="127">
        <f>ROUND($C1040*D1039,2)</f>
        <v>0</v>
      </c>
      <c r="E1040" s="127">
        <f>ROUND($C1040*E1039,2)</f>
        <v>0</v>
      </c>
      <c r="F1040" s="127">
        <f>ROUND($C1040*F1039,2)</f>
        <v>0</v>
      </c>
      <c r="G1040" s="127">
        <f t="shared" ref="G1040:P1040" si="5321">ROUND($C1040*G1039,2)</f>
        <v>0</v>
      </c>
      <c r="H1040" s="127">
        <f t="shared" si="5321"/>
        <v>0</v>
      </c>
      <c r="I1040" s="127">
        <f t="shared" si="5321"/>
        <v>0</v>
      </c>
      <c r="J1040" s="127">
        <f t="shared" si="5321"/>
        <v>0</v>
      </c>
      <c r="K1040" s="127">
        <f t="shared" si="5321"/>
        <v>0</v>
      </c>
      <c r="L1040" s="127">
        <f t="shared" si="5321"/>
        <v>0</v>
      </c>
      <c r="M1040" s="127">
        <f t="shared" si="5321"/>
        <v>0</v>
      </c>
      <c r="N1040" s="127">
        <f t="shared" si="5321"/>
        <v>0</v>
      </c>
      <c r="O1040" s="127">
        <f t="shared" si="5321"/>
        <v>765.51</v>
      </c>
      <c r="P1040" s="127">
        <f t="shared" si="5321"/>
        <v>0</v>
      </c>
      <c r="Q1040" s="127">
        <f>ROUND($C1040*Q1039,2)</f>
        <v>765.51</v>
      </c>
      <c r="R1040" s="127">
        <f t="shared" ref="R1040:T1040" si="5322">ROUND($C1040*R1039,2)</f>
        <v>0</v>
      </c>
      <c r="S1040" s="127">
        <f t="shared" si="5322"/>
        <v>0</v>
      </c>
      <c r="T1040" s="127">
        <f t="shared" si="5322"/>
        <v>0</v>
      </c>
      <c r="U1040" s="127">
        <f>$C1040-SUM(D1040:T1040)</f>
        <v>0</v>
      </c>
    </row>
    <row r="1041" spans="1:21" x14ac:dyDescent="0.2">
      <c r="A1041" s="224" t="s">
        <v>1465</v>
      </c>
      <c r="B1041" s="222" t="str">
        <f>VLOOKUP($A1041,'Orçamento Sintético'!$A:$H,4,0)</f>
        <v>Copia da SINAPI (91998) - BOTOEIRA DE EMERGÊNCIA será construída em plástico ABS na cor amarela com manopla vermelha, grau de proteção IP65 ou superior, com interruptor de travamento tipo soco, com um contato NA/NF 5A(min)/220VCA 60Hz, (ref. Abafire AFAMPNE*), montada sobre espelho cego branco (ref. Pial Nereya 6634 00) instalados em caixa 4x4” de PVC embutida em alvenaria.</v>
      </c>
      <c r="C1041" s="126">
        <f>ROUND(C1042/$U$1572,4)</f>
        <v>1E-4</v>
      </c>
      <c r="D1041" s="126"/>
      <c r="E1041" s="126"/>
      <c r="F1041" s="126"/>
      <c r="G1041" s="126"/>
      <c r="H1041" s="126"/>
      <c r="I1041" s="126"/>
      <c r="J1041" s="126"/>
      <c r="K1041" s="126"/>
      <c r="L1041" s="126"/>
      <c r="M1041" s="126"/>
      <c r="N1041" s="126"/>
      <c r="O1041" s="126">
        <v>0.5</v>
      </c>
      <c r="P1041" s="126"/>
      <c r="Q1041" s="126">
        <v>0.5</v>
      </c>
      <c r="R1041" s="126"/>
      <c r="S1041" s="126"/>
      <c r="T1041" s="126"/>
      <c r="U1041" s="126">
        <f t="shared" ref="U1041" si="5323">ROUND(U1042/$C1042,4)</f>
        <v>0</v>
      </c>
    </row>
    <row r="1042" spans="1:21" s="90" customFormat="1" x14ac:dyDescent="0.2">
      <c r="A1042" s="224"/>
      <c r="B1042" s="223"/>
      <c r="C1042" s="127">
        <f>VLOOKUP($A1041,'Orçamento Sintético'!$A:$H,8,0)</f>
        <v>1104.8800000000001</v>
      </c>
      <c r="D1042" s="127">
        <f>ROUND($C1042*D1041,2)</f>
        <v>0</v>
      </c>
      <c r="E1042" s="127">
        <f>ROUND($C1042*E1041,2)</f>
        <v>0</v>
      </c>
      <c r="F1042" s="127">
        <f>ROUND($C1042*F1041,2)</f>
        <v>0</v>
      </c>
      <c r="G1042" s="127">
        <f t="shared" ref="G1042:P1042" si="5324">ROUND($C1042*G1041,2)</f>
        <v>0</v>
      </c>
      <c r="H1042" s="127">
        <f t="shared" si="5324"/>
        <v>0</v>
      </c>
      <c r="I1042" s="127">
        <f t="shared" si="5324"/>
        <v>0</v>
      </c>
      <c r="J1042" s="127">
        <f t="shared" si="5324"/>
        <v>0</v>
      </c>
      <c r="K1042" s="127">
        <f t="shared" si="5324"/>
        <v>0</v>
      </c>
      <c r="L1042" s="127">
        <f t="shared" si="5324"/>
        <v>0</v>
      </c>
      <c r="M1042" s="127">
        <f t="shared" si="5324"/>
        <v>0</v>
      </c>
      <c r="N1042" s="127">
        <f t="shared" si="5324"/>
        <v>0</v>
      </c>
      <c r="O1042" s="127">
        <f t="shared" si="5324"/>
        <v>552.44000000000005</v>
      </c>
      <c r="P1042" s="127">
        <f t="shared" si="5324"/>
        <v>0</v>
      </c>
      <c r="Q1042" s="127">
        <f>ROUND($C1042*Q1041,2)</f>
        <v>552.44000000000005</v>
      </c>
      <c r="R1042" s="127">
        <f t="shared" ref="R1042:T1042" si="5325">ROUND($C1042*R1041,2)</f>
        <v>0</v>
      </c>
      <c r="S1042" s="127">
        <f t="shared" si="5325"/>
        <v>0</v>
      </c>
      <c r="T1042" s="127">
        <f t="shared" si="5325"/>
        <v>0</v>
      </c>
      <c r="U1042" s="127">
        <f>$C1042-SUM(D1042:T1042)</f>
        <v>0</v>
      </c>
    </row>
    <row r="1043" spans="1:21" x14ac:dyDescent="0.2">
      <c r="A1043" s="224" t="s">
        <v>1468</v>
      </c>
      <c r="B1043" s="222" t="str">
        <f>VLOOKUP($A1043,'Orçamento Sintético'!$A:$H,4,0)</f>
        <v>Copia da SETOP (ELE-CAL-065) - Eletrocalha perfurada, chapa mínima de 20, tipo "C", 150x50mm, incluindo divisores perfurados perfil "L", conexões e fixações, fab. Mopa</v>
      </c>
      <c r="C1043" s="126">
        <f>ROUND(C1044/$U$1572,4)</f>
        <v>2.0000000000000001E-4</v>
      </c>
      <c r="D1043" s="126"/>
      <c r="E1043" s="126"/>
      <c r="F1043" s="126">
        <v>0.25</v>
      </c>
      <c r="G1043" s="126">
        <v>0.25</v>
      </c>
      <c r="H1043" s="126">
        <v>0.25</v>
      </c>
      <c r="I1043" s="126">
        <v>0.25</v>
      </c>
      <c r="J1043" s="126"/>
      <c r="K1043" s="126"/>
      <c r="L1043" s="126"/>
      <c r="M1043" s="126"/>
      <c r="N1043" s="126"/>
      <c r="O1043" s="126"/>
      <c r="P1043" s="126"/>
      <c r="Q1043" s="126"/>
      <c r="R1043" s="126"/>
      <c r="S1043" s="126"/>
      <c r="T1043" s="126"/>
      <c r="U1043" s="126">
        <f t="shared" ref="U1043:U1059" si="5326">ROUND(U1044/$C1044,4)</f>
        <v>0</v>
      </c>
    </row>
    <row r="1044" spans="1:21" s="90" customFormat="1" x14ac:dyDescent="0.2">
      <c r="A1044" s="224"/>
      <c r="B1044" s="223"/>
      <c r="C1044" s="127">
        <f>VLOOKUP($A1043,'Orçamento Sintético'!$A:$H,8,0)</f>
        <v>2589.36</v>
      </c>
      <c r="D1044" s="127">
        <f>ROUND($C1044*D1043,2)</f>
        <v>0</v>
      </c>
      <c r="E1044" s="127">
        <f>ROUND($C1044*E1043,2)</f>
        <v>0</v>
      </c>
      <c r="F1044" s="127">
        <f>ROUND($C1044*F1043,2)</f>
        <v>647.34</v>
      </c>
      <c r="G1044" s="127">
        <f t="shared" ref="G1044:P1044" si="5327">ROUND($C1044*G1043,2)</f>
        <v>647.34</v>
      </c>
      <c r="H1044" s="127">
        <f t="shared" si="5327"/>
        <v>647.34</v>
      </c>
      <c r="I1044" s="127">
        <f t="shared" si="5327"/>
        <v>647.34</v>
      </c>
      <c r="J1044" s="127">
        <f t="shared" si="5327"/>
        <v>0</v>
      </c>
      <c r="K1044" s="127">
        <f t="shared" si="5327"/>
        <v>0</v>
      </c>
      <c r="L1044" s="127">
        <f t="shared" si="5327"/>
        <v>0</v>
      </c>
      <c r="M1044" s="127">
        <f t="shared" si="5327"/>
        <v>0</v>
      </c>
      <c r="N1044" s="127">
        <f t="shared" si="5327"/>
        <v>0</v>
      </c>
      <c r="O1044" s="127">
        <f t="shared" si="5327"/>
        <v>0</v>
      </c>
      <c r="P1044" s="127">
        <f t="shared" si="5327"/>
        <v>0</v>
      </c>
      <c r="Q1044" s="127">
        <f>ROUND($C1044*Q1043,2)</f>
        <v>0</v>
      </c>
      <c r="R1044" s="127">
        <f t="shared" ref="R1044:T1044" si="5328">ROUND($C1044*R1043,2)</f>
        <v>0</v>
      </c>
      <c r="S1044" s="127">
        <f t="shared" si="5328"/>
        <v>0</v>
      </c>
      <c r="T1044" s="127">
        <f t="shared" si="5328"/>
        <v>0</v>
      </c>
      <c r="U1044" s="127">
        <f>$C1044-SUM(D1044:T1044)</f>
        <v>0</v>
      </c>
    </row>
    <row r="1045" spans="1:21" x14ac:dyDescent="0.2">
      <c r="A1045" s="224" t="s">
        <v>1469</v>
      </c>
      <c r="B1045" s="222" t="str">
        <f>VLOOKUP($A1045,'Orçamento Sintético'!$A:$H,4,0)</f>
        <v>Copia da SETOP (ELE-CAL-045) - Eletrocalha perfurada, chapa mínima de 20, tipo "C", 100x50mm, incluindo divisores perfurados perfil "L", conexões e fixações, fab. Mopa</v>
      </c>
      <c r="C1045" s="126">
        <f>ROUND(C1046/$U$1572,4)</f>
        <v>2.9999999999999997E-4</v>
      </c>
      <c r="D1045" s="126"/>
      <c r="E1045" s="126"/>
      <c r="F1045" s="126">
        <v>0.25</v>
      </c>
      <c r="G1045" s="126">
        <v>0.25</v>
      </c>
      <c r="H1045" s="126">
        <v>0.25</v>
      </c>
      <c r="I1045" s="126">
        <v>0.25</v>
      </c>
      <c r="J1045" s="126"/>
      <c r="K1045" s="126"/>
      <c r="L1045" s="126"/>
      <c r="M1045" s="126"/>
      <c r="N1045" s="126"/>
      <c r="O1045" s="126"/>
      <c r="P1045" s="126"/>
      <c r="Q1045" s="126"/>
      <c r="R1045" s="126"/>
      <c r="S1045" s="126"/>
      <c r="T1045" s="126"/>
      <c r="U1045" s="126">
        <f t="shared" si="5326"/>
        <v>0</v>
      </c>
    </row>
    <row r="1046" spans="1:21" s="90" customFormat="1" x14ac:dyDescent="0.2">
      <c r="A1046" s="224"/>
      <c r="B1046" s="223"/>
      <c r="C1046" s="127">
        <f>VLOOKUP($A1045,'Orçamento Sintético'!$A:$H,8,0)</f>
        <v>3474.38</v>
      </c>
      <c r="D1046" s="127">
        <f>ROUND($C1046*D1045,2)</f>
        <v>0</v>
      </c>
      <c r="E1046" s="127">
        <f>ROUND($C1046*E1045,2)</f>
        <v>0</v>
      </c>
      <c r="F1046" s="127">
        <f>ROUND($C1046*F1045,2)</f>
        <v>868.6</v>
      </c>
      <c r="G1046" s="127">
        <f t="shared" ref="G1046:P1046" si="5329">ROUND($C1046*G1045,2)</f>
        <v>868.6</v>
      </c>
      <c r="H1046" s="127">
        <f t="shared" si="5329"/>
        <v>868.6</v>
      </c>
      <c r="I1046" s="127">
        <f t="shared" si="5329"/>
        <v>868.6</v>
      </c>
      <c r="J1046" s="127">
        <f t="shared" si="5329"/>
        <v>0</v>
      </c>
      <c r="K1046" s="127">
        <f t="shared" si="5329"/>
        <v>0</v>
      </c>
      <c r="L1046" s="127">
        <f t="shared" si="5329"/>
        <v>0</v>
      </c>
      <c r="M1046" s="127">
        <f t="shared" si="5329"/>
        <v>0</v>
      </c>
      <c r="N1046" s="127">
        <f t="shared" si="5329"/>
        <v>0</v>
      </c>
      <c r="O1046" s="127">
        <f t="shared" si="5329"/>
        <v>0</v>
      </c>
      <c r="P1046" s="127">
        <f t="shared" si="5329"/>
        <v>0</v>
      </c>
      <c r="Q1046" s="127">
        <f>ROUND($C1046*Q1045,2)</f>
        <v>0</v>
      </c>
      <c r="R1046" s="127">
        <f t="shared" ref="R1046:T1046" si="5330">ROUND($C1046*R1045,2)</f>
        <v>0</v>
      </c>
      <c r="S1046" s="127">
        <f t="shared" si="5330"/>
        <v>0</v>
      </c>
      <c r="T1046" s="127">
        <f t="shared" si="5330"/>
        <v>0</v>
      </c>
      <c r="U1046" s="127">
        <f>$C1046-SUM(D1046:T1046)</f>
        <v>-1.999999999998181E-2</v>
      </c>
    </row>
    <row r="1047" spans="1:21" x14ac:dyDescent="0.2">
      <c r="A1047" s="224" t="s">
        <v>1470</v>
      </c>
      <c r="B1047" s="222" t="str">
        <f>VLOOKUP($A1047,'Orçamento Sintético'!$A:$H,4,0)</f>
        <v>CONDULETE DE PVC, TIPO LL, PARA ELETRODUTO DE PVC SOLDÁVEL DN 25 MM (3/4''), APARENTE - FORNECIMENTO E INSTALAÇÃO. AF_11/2016</v>
      </c>
      <c r="C1047" s="126">
        <f>ROUND(C1048/$U$1572,4)</f>
        <v>0</v>
      </c>
      <c r="D1047" s="126"/>
      <c r="E1047" s="126"/>
      <c r="F1047" s="126"/>
      <c r="G1047" s="126"/>
      <c r="H1047" s="126"/>
      <c r="I1047" s="126">
        <v>1</v>
      </c>
      <c r="J1047" s="126"/>
      <c r="K1047" s="126"/>
      <c r="L1047" s="126"/>
      <c r="M1047" s="126"/>
      <c r="N1047" s="126"/>
      <c r="O1047" s="126"/>
      <c r="P1047" s="126"/>
      <c r="Q1047" s="126"/>
      <c r="R1047" s="126"/>
      <c r="S1047" s="126"/>
      <c r="T1047" s="126"/>
      <c r="U1047" s="126">
        <f t="shared" si="5326"/>
        <v>0</v>
      </c>
    </row>
    <row r="1048" spans="1:21" s="90" customFormat="1" x14ac:dyDescent="0.2">
      <c r="A1048" s="224"/>
      <c r="B1048" s="223"/>
      <c r="C1048" s="127">
        <f>VLOOKUP($A1047,'Orçamento Sintético'!$A:$H,8,0)</f>
        <v>198.08</v>
      </c>
      <c r="D1048" s="127">
        <f>ROUND($C1048*D1047,2)</f>
        <v>0</v>
      </c>
      <c r="E1048" s="127">
        <f>ROUND($C1048*E1047,2)</f>
        <v>0</v>
      </c>
      <c r="F1048" s="127">
        <f>ROUND($C1048*F1047,2)</f>
        <v>0</v>
      </c>
      <c r="G1048" s="127">
        <f t="shared" ref="G1048:P1048" si="5331">ROUND($C1048*G1047,2)</f>
        <v>0</v>
      </c>
      <c r="H1048" s="127">
        <f t="shared" si="5331"/>
        <v>0</v>
      </c>
      <c r="I1048" s="127">
        <f t="shared" si="5331"/>
        <v>198.08</v>
      </c>
      <c r="J1048" s="127">
        <f t="shared" si="5331"/>
        <v>0</v>
      </c>
      <c r="K1048" s="127">
        <f t="shared" si="5331"/>
        <v>0</v>
      </c>
      <c r="L1048" s="127">
        <f t="shared" si="5331"/>
        <v>0</v>
      </c>
      <c r="M1048" s="127">
        <f t="shared" si="5331"/>
        <v>0</v>
      </c>
      <c r="N1048" s="127">
        <f t="shared" si="5331"/>
        <v>0</v>
      </c>
      <c r="O1048" s="127">
        <f t="shared" si="5331"/>
        <v>0</v>
      </c>
      <c r="P1048" s="127">
        <f t="shared" si="5331"/>
        <v>0</v>
      </c>
      <c r="Q1048" s="127">
        <f>ROUND($C1048*Q1047,2)</f>
        <v>0</v>
      </c>
      <c r="R1048" s="127">
        <f t="shared" ref="R1048:T1048" si="5332">ROUND($C1048*R1047,2)</f>
        <v>0</v>
      </c>
      <c r="S1048" s="127">
        <f t="shared" si="5332"/>
        <v>0</v>
      </c>
      <c r="T1048" s="127">
        <f t="shared" si="5332"/>
        <v>0</v>
      </c>
      <c r="U1048" s="127">
        <f>$C1048-SUM(D1048:T1048)</f>
        <v>0</v>
      </c>
    </row>
    <row r="1049" spans="1:21" x14ac:dyDescent="0.2">
      <c r="A1049" s="224" t="s">
        <v>1472</v>
      </c>
      <c r="B1049" s="222" t="str">
        <f>VLOOKUP($A1049,'Orçamento Sintético'!$A:$H,4,0)</f>
        <v>CONDULETE DE PVC, TIPO LL, PARA ELETRODUTO DE PVC SOLDÁVEL DN 32 MM (1</v>
      </c>
      <c r="C1049" s="126">
        <f>ROUND(C1050/$U$1572,4)</f>
        <v>4.0000000000000002E-4</v>
      </c>
      <c r="D1049" s="126"/>
      <c r="E1049" s="126"/>
      <c r="F1049" s="126"/>
      <c r="G1049" s="126"/>
      <c r="H1049" s="126"/>
      <c r="I1049" s="126">
        <v>1</v>
      </c>
      <c r="J1049" s="126"/>
      <c r="K1049" s="126"/>
      <c r="L1049" s="126"/>
      <c r="M1049" s="126"/>
      <c r="N1049" s="126"/>
      <c r="O1049" s="126"/>
      <c r="P1049" s="126"/>
      <c r="Q1049" s="126"/>
      <c r="R1049" s="126"/>
      <c r="S1049" s="126"/>
      <c r="T1049" s="126"/>
      <c r="U1049" s="126">
        <f t="shared" si="5326"/>
        <v>0</v>
      </c>
    </row>
    <row r="1050" spans="1:21" s="90" customFormat="1" x14ac:dyDescent="0.2">
      <c r="A1050" s="224"/>
      <c r="B1050" s="223"/>
      <c r="C1050" s="127">
        <f>VLOOKUP($A1049,'Orçamento Sintético'!$A:$H,8,0)</f>
        <v>5296.2</v>
      </c>
      <c r="D1050" s="127">
        <f>ROUND($C1050*D1049,2)</f>
        <v>0</v>
      </c>
      <c r="E1050" s="127">
        <f>ROUND($C1050*E1049,2)</f>
        <v>0</v>
      </c>
      <c r="F1050" s="127">
        <f>ROUND($C1050*F1049,2)</f>
        <v>0</v>
      </c>
      <c r="G1050" s="127">
        <f t="shared" ref="G1050:P1050" si="5333">ROUND($C1050*G1049,2)</f>
        <v>0</v>
      </c>
      <c r="H1050" s="127">
        <f t="shared" si="5333"/>
        <v>0</v>
      </c>
      <c r="I1050" s="127">
        <f t="shared" si="5333"/>
        <v>5296.2</v>
      </c>
      <c r="J1050" s="127">
        <f t="shared" si="5333"/>
        <v>0</v>
      </c>
      <c r="K1050" s="127">
        <f t="shared" si="5333"/>
        <v>0</v>
      </c>
      <c r="L1050" s="127">
        <f t="shared" si="5333"/>
        <v>0</v>
      </c>
      <c r="M1050" s="127">
        <f t="shared" si="5333"/>
        <v>0</v>
      </c>
      <c r="N1050" s="127">
        <f t="shared" si="5333"/>
        <v>0</v>
      </c>
      <c r="O1050" s="127">
        <f t="shared" si="5333"/>
        <v>0</v>
      </c>
      <c r="P1050" s="127">
        <f t="shared" si="5333"/>
        <v>0</v>
      </c>
      <c r="Q1050" s="127">
        <f>ROUND($C1050*Q1049,2)</f>
        <v>0</v>
      </c>
      <c r="R1050" s="127">
        <f t="shared" ref="R1050:T1050" si="5334">ROUND($C1050*R1049,2)</f>
        <v>0</v>
      </c>
      <c r="S1050" s="127">
        <f t="shared" si="5334"/>
        <v>0</v>
      </c>
      <c r="T1050" s="127">
        <f t="shared" si="5334"/>
        <v>0</v>
      </c>
      <c r="U1050" s="127">
        <f>$C1050-SUM(D1050:T1050)</f>
        <v>0</v>
      </c>
    </row>
    <row r="1051" spans="1:21" x14ac:dyDescent="0.2">
      <c r="A1051" s="224" t="s">
        <v>1475</v>
      </c>
      <c r="B1051" s="222" t="str">
        <f>VLOOKUP($A1051,'Orçamento Sintético'!$A:$H,4,0)</f>
        <v>CONDULETE DE ALUMÍNIO, TIPO LR, PARA ELETRODUTO DE AÇO GALVANIZADO DN 25 MM (1</v>
      </c>
      <c r="C1051" s="126">
        <f>ROUND(C1052/$U$1572,4)</f>
        <v>0</v>
      </c>
      <c r="D1051" s="126"/>
      <c r="E1051" s="126"/>
      <c r="F1051" s="126"/>
      <c r="G1051" s="126"/>
      <c r="H1051" s="126"/>
      <c r="I1051" s="126"/>
      <c r="J1051" s="126"/>
      <c r="K1051" s="126"/>
      <c r="L1051" s="126"/>
      <c r="M1051" s="126">
        <v>1</v>
      </c>
      <c r="N1051" s="126"/>
      <c r="O1051" s="126"/>
      <c r="P1051" s="126"/>
      <c r="Q1051" s="126"/>
      <c r="R1051" s="126"/>
      <c r="S1051" s="126"/>
      <c r="T1051" s="126"/>
      <c r="U1051" s="126">
        <f t="shared" si="5326"/>
        <v>0</v>
      </c>
    </row>
    <row r="1052" spans="1:21" s="90" customFormat="1" x14ac:dyDescent="0.2">
      <c r="A1052" s="224"/>
      <c r="B1052" s="223"/>
      <c r="C1052" s="127">
        <f>VLOOKUP($A1051,'Orçamento Sintético'!$A:$H,8,0)</f>
        <v>132.9</v>
      </c>
      <c r="D1052" s="127">
        <f>ROUND($C1052*D1051,2)</f>
        <v>0</v>
      </c>
      <c r="E1052" s="127">
        <f>ROUND($C1052*E1051,2)</f>
        <v>0</v>
      </c>
      <c r="F1052" s="127">
        <f>ROUND($C1052*F1051,2)</f>
        <v>0</v>
      </c>
      <c r="G1052" s="127">
        <f t="shared" ref="G1052:P1052" si="5335">ROUND($C1052*G1051,2)</f>
        <v>0</v>
      </c>
      <c r="H1052" s="127">
        <f t="shared" si="5335"/>
        <v>0</v>
      </c>
      <c r="I1052" s="127">
        <f t="shared" si="5335"/>
        <v>0</v>
      </c>
      <c r="J1052" s="127">
        <f t="shared" si="5335"/>
        <v>0</v>
      </c>
      <c r="K1052" s="127">
        <f t="shared" si="5335"/>
        <v>0</v>
      </c>
      <c r="L1052" s="127">
        <f t="shared" si="5335"/>
        <v>0</v>
      </c>
      <c r="M1052" s="127">
        <f t="shared" si="5335"/>
        <v>132.9</v>
      </c>
      <c r="N1052" s="127">
        <f t="shared" si="5335"/>
        <v>0</v>
      </c>
      <c r="O1052" s="127">
        <f t="shared" si="5335"/>
        <v>0</v>
      </c>
      <c r="P1052" s="127">
        <f t="shared" si="5335"/>
        <v>0</v>
      </c>
      <c r="Q1052" s="127">
        <f>ROUND($C1052*Q1051,2)</f>
        <v>0</v>
      </c>
      <c r="R1052" s="127">
        <f t="shared" ref="R1052:T1052" si="5336">ROUND($C1052*R1051,2)</f>
        <v>0</v>
      </c>
      <c r="S1052" s="127">
        <f t="shared" si="5336"/>
        <v>0</v>
      </c>
      <c r="T1052" s="127">
        <f t="shared" si="5336"/>
        <v>0</v>
      </c>
      <c r="U1052" s="127">
        <f>$C1052-SUM(D1052:T1052)</f>
        <v>0</v>
      </c>
    </row>
    <row r="1053" spans="1:21" x14ac:dyDescent="0.2">
      <c r="A1053" s="224" t="s">
        <v>1478</v>
      </c>
      <c r="B1053" s="222" t="str">
        <f>VLOOKUP($A1053,'Orçamento Sintético'!$A:$H,4,0)</f>
        <v>Copia da SETOP (ELE-CXS-075) - Caixa de passagem no piso de aço galvanizado, própria para instalação embutida, com tampa, de dimensões aproximadas 20x20x10cm, fabricação Cemar CPE 901062 - fornecimento e instalação</v>
      </c>
      <c r="C1053" s="126">
        <f>ROUND(C1054/$U$1572,4)</f>
        <v>1E-4</v>
      </c>
      <c r="D1053" s="126"/>
      <c r="E1053" s="126"/>
      <c r="F1053" s="126"/>
      <c r="G1053" s="126"/>
      <c r="H1053" s="126"/>
      <c r="I1053" s="126"/>
      <c r="J1053" s="126"/>
      <c r="K1053" s="126"/>
      <c r="L1053" s="126"/>
      <c r="M1053" s="126"/>
      <c r="N1053" s="126"/>
      <c r="O1053" s="126"/>
      <c r="P1053" s="126">
        <v>1</v>
      </c>
      <c r="Q1053" s="126"/>
      <c r="R1053" s="126"/>
      <c r="S1053" s="126"/>
      <c r="T1053" s="126"/>
      <c r="U1053" s="126">
        <f t="shared" si="5326"/>
        <v>0</v>
      </c>
    </row>
    <row r="1054" spans="1:21" s="90" customFormat="1" x14ac:dyDescent="0.2">
      <c r="A1054" s="224"/>
      <c r="B1054" s="223"/>
      <c r="C1054" s="127">
        <f>VLOOKUP($A1053,'Orçamento Sintético'!$A:$H,8,0)</f>
        <v>757.4</v>
      </c>
      <c r="D1054" s="127">
        <f>ROUND($C1054*D1053,2)</f>
        <v>0</v>
      </c>
      <c r="E1054" s="127">
        <f>ROUND($C1054*E1053,2)</f>
        <v>0</v>
      </c>
      <c r="F1054" s="127">
        <f>ROUND($C1054*F1053,2)</f>
        <v>0</v>
      </c>
      <c r="G1054" s="127">
        <f t="shared" ref="G1054:P1054" si="5337">ROUND($C1054*G1053,2)</f>
        <v>0</v>
      </c>
      <c r="H1054" s="127">
        <f t="shared" si="5337"/>
        <v>0</v>
      </c>
      <c r="I1054" s="127">
        <f t="shared" si="5337"/>
        <v>0</v>
      </c>
      <c r="J1054" s="127">
        <f t="shared" si="5337"/>
        <v>0</v>
      </c>
      <c r="K1054" s="127">
        <f t="shared" si="5337"/>
        <v>0</v>
      </c>
      <c r="L1054" s="127">
        <f t="shared" si="5337"/>
        <v>0</v>
      </c>
      <c r="M1054" s="127">
        <f t="shared" si="5337"/>
        <v>0</v>
      </c>
      <c r="N1054" s="127">
        <f t="shared" si="5337"/>
        <v>0</v>
      </c>
      <c r="O1054" s="127">
        <f t="shared" si="5337"/>
        <v>0</v>
      </c>
      <c r="P1054" s="127">
        <f t="shared" si="5337"/>
        <v>757.4</v>
      </c>
      <c r="Q1054" s="127">
        <f>ROUND($C1054*Q1053,2)</f>
        <v>0</v>
      </c>
      <c r="R1054" s="127">
        <f t="shared" ref="R1054:T1054" si="5338">ROUND($C1054*R1053,2)</f>
        <v>0</v>
      </c>
      <c r="S1054" s="127">
        <f t="shared" si="5338"/>
        <v>0</v>
      </c>
      <c r="T1054" s="127">
        <f t="shared" si="5338"/>
        <v>0</v>
      </c>
      <c r="U1054" s="127">
        <f>$C1054-SUM(D1054:T1054)</f>
        <v>0</v>
      </c>
    </row>
    <row r="1055" spans="1:21" x14ac:dyDescent="0.2">
      <c r="A1055" s="224" t="s">
        <v>1481</v>
      </c>
      <c r="B1055" s="222" t="str">
        <f>VLOOKUP($A1055,'Orçamento Sintético'!$A:$H,4,0)</f>
        <v>Copia da SINAPI (83463) - Ponto de consolidação de tomadas</v>
      </c>
      <c r="C1055" s="126">
        <f>ROUND(C1056/$U$1572,4)</f>
        <v>8.9999999999999998E-4</v>
      </c>
      <c r="D1055" s="126"/>
      <c r="E1055" s="126"/>
      <c r="F1055" s="126"/>
      <c r="G1055" s="126"/>
      <c r="H1055" s="126"/>
      <c r="I1055" s="126"/>
      <c r="J1055" s="126"/>
      <c r="K1055" s="126"/>
      <c r="L1055" s="126"/>
      <c r="M1055" s="126"/>
      <c r="N1055" s="126"/>
      <c r="O1055" s="126"/>
      <c r="P1055" s="126"/>
      <c r="Q1055" s="126">
        <v>0.25</v>
      </c>
      <c r="R1055" s="126">
        <v>0.25</v>
      </c>
      <c r="S1055" s="126">
        <v>0.5</v>
      </c>
      <c r="T1055" s="126"/>
      <c r="U1055" s="126">
        <f t="shared" si="5326"/>
        <v>0</v>
      </c>
    </row>
    <row r="1056" spans="1:21" s="90" customFormat="1" x14ac:dyDescent="0.2">
      <c r="A1056" s="224"/>
      <c r="B1056" s="223"/>
      <c r="C1056" s="127">
        <f>VLOOKUP($A1055,'Orçamento Sintético'!$A:$H,8,0)</f>
        <v>11380.16</v>
      </c>
      <c r="D1056" s="127">
        <f>ROUND($C1056*D1055,2)</f>
        <v>0</v>
      </c>
      <c r="E1056" s="127">
        <f>ROUND($C1056*E1055,2)</f>
        <v>0</v>
      </c>
      <c r="F1056" s="127">
        <f>ROUND($C1056*F1055,2)</f>
        <v>0</v>
      </c>
      <c r="G1056" s="127">
        <f t="shared" ref="G1056:P1056" si="5339">ROUND($C1056*G1055,2)</f>
        <v>0</v>
      </c>
      <c r="H1056" s="127">
        <f t="shared" si="5339"/>
        <v>0</v>
      </c>
      <c r="I1056" s="127">
        <f t="shared" si="5339"/>
        <v>0</v>
      </c>
      <c r="J1056" s="127">
        <f t="shared" si="5339"/>
        <v>0</v>
      </c>
      <c r="K1056" s="127">
        <f t="shared" si="5339"/>
        <v>0</v>
      </c>
      <c r="L1056" s="127">
        <f t="shared" si="5339"/>
        <v>0</v>
      </c>
      <c r="M1056" s="127">
        <f t="shared" si="5339"/>
        <v>0</v>
      </c>
      <c r="N1056" s="127">
        <f t="shared" si="5339"/>
        <v>0</v>
      </c>
      <c r="O1056" s="127">
        <f t="shared" si="5339"/>
        <v>0</v>
      </c>
      <c r="P1056" s="127">
        <f t="shared" si="5339"/>
        <v>0</v>
      </c>
      <c r="Q1056" s="127">
        <f>ROUND($C1056*Q1055,2)</f>
        <v>2845.04</v>
      </c>
      <c r="R1056" s="127">
        <f t="shared" ref="R1056:T1056" si="5340">ROUND($C1056*R1055,2)</f>
        <v>2845.04</v>
      </c>
      <c r="S1056" s="127">
        <f t="shared" si="5340"/>
        <v>5690.08</v>
      </c>
      <c r="T1056" s="127">
        <f t="shared" si="5340"/>
        <v>0</v>
      </c>
      <c r="U1056" s="127">
        <f>$C1056-SUM(D1056:T1056)</f>
        <v>0</v>
      </c>
    </row>
    <row r="1057" spans="1:21" x14ac:dyDescent="0.2">
      <c r="A1057" s="224" t="s">
        <v>1484</v>
      </c>
      <c r="B1057" s="222" t="str">
        <f>VLOOKUP($A1057,'Orçamento Sintético'!$A:$H,4,0)</f>
        <v>Copia da SINAPI (84402) - Ponto de consolidação de iluminação</v>
      </c>
      <c r="C1057" s="126">
        <f>ROUND(C1058/$U$1572,4)</f>
        <v>4.0000000000000002E-4</v>
      </c>
      <c r="D1057" s="126"/>
      <c r="E1057" s="126"/>
      <c r="F1057" s="126"/>
      <c r="G1057" s="126"/>
      <c r="H1057" s="126"/>
      <c r="I1057" s="126"/>
      <c r="J1057" s="126"/>
      <c r="K1057" s="126"/>
      <c r="L1057" s="126"/>
      <c r="M1057" s="126"/>
      <c r="N1057" s="126"/>
      <c r="O1057" s="126"/>
      <c r="P1057" s="126"/>
      <c r="Q1057" s="126">
        <v>0.25</v>
      </c>
      <c r="R1057" s="126">
        <v>0.25</v>
      </c>
      <c r="S1057" s="126">
        <v>0.5</v>
      </c>
      <c r="T1057" s="126"/>
      <c r="U1057" s="126">
        <f t="shared" si="5326"/>
        <v>0</v>
      </c>
    </row>
    <row r="1058" spans="1:21" s="90" customFormat="1" x14ac:dyDescent="0.2">
      <c r="A1058" s="224"/>
      <c r="B1058" s="223"/>
      <c r="C1058" s="127">
        <f>VLOOKUP($A1057,'Orçamento Sintético'!$A:$H,8,0)</f>
        <v>4985.3999999999996</v>
      </c>
      <c r="D1058" s="127">
        <f>ROUND($C1058*D1057,2)</f>
        <v>0</v>
      </c>
      <c r="E1058" s="127">
        <f>ROUND($C1058*E1057,2)</f>
        <v>0</v>
      </c>
      <c r="F1058" s="127">
        <f>ROUND($C1058*F1057,2)</f>
        <v>0</v>
      </c>
      <c r="G1058" s="127">
        <f t="shared" ref="G1058:P1058" si="5341">ROUND($C1058*G1057,2)</f>
        <v>0</v>
      </c>
      <c r="H1058" s="127">
        <f t="shared" si="5341"/>
        <v>0</v>
      </c>
      <c r="I1058" s="127">
        <f t="shared" si="5341"/>
        <v>0</v>
      </c>
      <c r="J1058" s="127">
        <f t="shared" si="5341"/>
        <v>0</v>
      </c>
      <c r="K1058" s="127">
        <f t="shared" si="5341"/>
        <v>0</v>
      </c>
      <c r="L1058" s="127">
        <f t="shared" si="5341"/>
        <v>0</v>
      </c>
      <c r="M1058" s="127">
        <f t="shared" si="5341"/>
        <v>0</v>
      </c>
      <c r="N1058" s="127">
        <f t="shared" si="5341"/>
        <v>0</v>
      </c>
      <c r="O1058" s="127">
        <f t="shared" si="5341"/>
        <v>0</v>
      </c>
      <c r="P1058" s="127">
        <f t="shared" si="5341"/>
        <v>0</v>
      </c>
      <c r="Q1058" s="127">
        <f>ROUND($C1058*Q1057,2)</f>
        <v>1246.3499999999999</v>
      </c>
      <c r="R1058" s="127">
        <f t="shared" ref="R1058:T1058" si="5342">ROUND($C1058*R1057,2)</f>
        <v>1246.3499999999999</v>
      </c>
      <c r="S1058" s="127">
        <f t="shared" si="5342"/>
        <v>2492.6999999999998</v>
      </c>
      <c r="T1058" s="127">
        <f t="shared" si="5342"/>
        <v>0</v>
      </c>
      <c r="U1058" s="127">
        <f>$C1058-SUM(D1058:T1058)</f>
        <v>0</v>
      </c>
    </row>
    <row r="1059" spans="1:21" x14ac:dyDescent="0.2">
      <c r="A1059" s="224" t="s">
        <v>1487</v>
      </c>
      <c r="B1059" s="222" t="str">
        <f>VLOOKUP($A1059,'Orçamento Sintético'!$A:$H,4,0)</f>
        <v>Copia da SBC (063756) - Saída horizontal para eletroduto Ø 3/4"</v>
      </c>
      <c r="C1059" s="126">
        <f>ROUND(C1060/$U$1572,4)</f>
        <v>1E-4</v>
      </c>
      <c r="D1059" s="126"/>
      <c r="E1059" s="126"/>
      <c r="F1059" s="126"/>
      <c r="G1059" s="126"/>
      <c r="H1059" s="126"/>
      <c r="I1059" s="126"/>
      <c r="J1059" s="126"/>
      <c r="K1059" s="126"/>
      <c r="L1059" s="126"/>
      <c r="M1059" s="126"/>
      <c r="N1059" s="126"/>
      <c r="O1059" s="126">
        <v>0.5</v>
      </c>
      <c r="P1059" s="126">
        <v>0.5</v>
      </c>
      <c r="Q1059" s="126"/>
      <c r="R1059" s="126"/>
      <c r="S1059" s="126"/>
      <c r="T1059" s="126"/>
      <c r="U1059" s="126">
        <f t="shared" si="5326"/>
        <v>0</v>
      </c>
    </row>
    <row r="1060" spans="1:21" s="90" customFormat="1" x14ac:dyDescent="0.2">
      <c r="A1060" s="224"/>
      <c r="B1060" s="223"/>
      <c r="C1060" s="127">
        <f>VLOOKUP($A1059,'Orçamento Sintético'!$A:$H,8,0)</f>
        <v>1025.7</v>
      </c>
      <c r="D1060" s="127">
        <f>ROUND($C1060*D1059,2)</f>
        <v>0</v>
      </c>
      <c r="E1060" s="127">
        <f>ROUND($C1060*E1059,2)</f>
        <v>0</v>
      </c>
      <c r="F1060" s="127">
        <f>ROUND($C1060*F1059,2)</f>
        <v>0</v>
      </c>
      <c r="G1060" s="127">
        <f t="shared" ref="G1060:P1060" si="5343">ROUND($C1060*G1059,2)</f>
        <v>0</v>
      </c>
      <c r="H1060" s="127">
        <f t="shared" si="5343"/>
        <v>0</v>
      </c>
      <c r="I1060" s="127">
        <f t="shared" si="5343"/>
        <v>0</v>
      </c>
      <c r="J1060" s="127">
        <f t="shared" si="5343"/>
        <v>0</v>
      </c>
      <c r="K1060" s="127">
        <f t="shared" si="5343"/>
        <v>0</v>
      </c>
      <c r="L1060" s="127">
        <f t="shared" si="5343"/>
        <v>0</v>
      </c>
      <c r="M1060" s="127">
        <f t="shared" si="5343"/>
        <v>0</v>
      </c>
      <c r="N1060" s="127">
        <f t="shared" si="5343"/>
        <v>0</v>
      </c>
      <c r="O1060" s="127">
        <f t="shared" si="5343"/>
        <v>512.85</v>
      </c>
      <c r="P1060" s="127">
        <f t="shared" si="5343"/>
        <v>512.85</v>
      </c>
      <c r="Q1060" s="127">
        <f>ROUND($C1060*Q1059,2)</f>
        <v>0</v>
      </c>
      <c r="R1060" s="127">
        <f t="shared" ref="R1060:T1060" si="5344">ROUND($C1060*R1059,2)</f>
        <v>0</v>
      </c>
      <c r="S1060" s="127">
        <f t="shared" si="5344"/>
        <v>0</v>
      </c>
      <c r="T1060" s="127">
        <f t="shared" si="5344"/>
        <v>0</v>
      </c>
      <c r="U1060" s="127">
        <f>$C1060-SUM(D1060:T1060)</f>
        <v>0</v>
      </c>
    </row>
    <row r="1061" spans="1:21" x14ac:dyDescent="0.2">
      <c r="A1061" s="225" t="s">
        <v>1490</v>
      </c>
      <c r="B1061" s="226" t="str">
        <f>VLOOKUP($A1061,'Orçamento Sintético'!$A:$H,4,0)</f>
        <v>Aterramento e Proteção Contra Descargas Atmosféricas</v>
      </c>
      <c r="C1061" s="130">
        <f>ROUND(C1062/$U$1572,4)</f>
        <v>3.8999999999999998E-3</v>
      </c>
      <c r="D1061" s="131">
        <f t="shared" ref="D1061:U1061" si="5345">ROUND(D1062/$C1062,4)</f>
        <v>0</v>
      </c>
      <c r="E1061" s="131">
        <f t="shared" si="5345"/>
        <v>0</v>
      </c>
      <c r="F1061" s="131">
        <f t="shared" si="5345"/>
        <v>1.72E-2</v>
      </c>
      <c r="G1061" s="131">
        <f t="shared" si="5345"/>
        <v>3.6499999999999998E-2</v>
      </c>
      <c r="H1061" s="131">
        <f t="shared" si="5345"/>
        <v>0.40629999999999999</v>
      </c>
      <c r="I1061" s="131">
        <f t="shared" si="5345"/>
        <v>0.37059999999999998</v>
      </c>
      <c r="J1061" s="131">
        <f t="shared" si="5345"/>
        <v>0</v>
      </c>
      <c r="K1061" s="131">
        <f t="shared" si="5345"/>
        <v>0</v>
      </c>
      <c r="L1061" s="131">
        <f t="shared" si="5345"/>
        <v>0</v>
      </c>
      <c r="M1061" s="131">
        <f t="shared" si="5345"/>
        <v>0</v>
      </c>
      <c r="N1061" s="131">
        <f t="shared" si="5345"/>
        <v>0</v>
      </c>
      <c r="O1061" s="131">
        <f t="shared" si="5345"/>
        <v>0</v>
      </c>
      <c r="P1061" s="131">
        <f t="shared" si="5345"/>
        <v>0</v>
      </c>
      <c r="Q1061" s="131">
        <f t="shared" si="5345"/>
        <v>0</v>
      </c>
      <c r="R1061" s="131">
        <f t="shared" si="5345"/>
        <v>0</v>
      </c>
      <c r="S1061" s="131">
        <f t="shared" si="5345"/>
        <v>0</v>
      </c>
      <c r="T1061" s="131">
        <f t="shared" si="5345"/>
        <v>0</v>
      </c>
      <c r="U1061" s="131">
        <f t="shared" si="5345"/>
        <v>0.1694</v>
      </c>
    </row>
    <row r="1062" spans="1:21" s="90" customFormat="1" x14ac:dyDescent="0.2">
      <c r="A1062" s="225"/>
      <c r="B1062" s="226"/>
      <c r="C1062" s="132">
        <f>VLOOKUP($A1061,'Orçamento Sintético'!$A:$H,8,0)</f>
        <v>48536.280000000006</v>
      </c>
      <c r="D1062" s="133">
        <f>D1064+D1066+D1068+D1070+D1072+D1074+D1076+D1078+D1080+D1082+D1084</f>
        <v>0</v>
      </c>
      <c r="E1062" s="133">
        <f t="shared" ref="E1062:U1062" si="5346">E1064+E1066+E1068+E1070+E1072+E1074+E1076+E1078+E1080+E1082+E1084</f>
        <v>0</v>
      </c>
      <c r="F1062" s="133">
        <f t="shared" si="5346"/>
        <v>837.2</v>
      </c>
      <c r="G1062" s="133">
        <f t="shared" si="5346"/>
        <v>1769.65</v>
      </c>
      <c r="H1062" s="133">
        <f t="shared" si="5346"/>
        <v>19721.620000000003</v>
      </c>
      <c r="I1062" s="133">
        <f t="shared" si="5346"/>
        <v>17985.57</v>
      </c>
      <c r="J1062" s="133">
        <f t="shared" si="5346"/>
        <v>0</v>
      </c>
      <c r="K1062" s="133">
        <f t="shared" si="5346"/>
        <v>0</v>
      </c>
      <c r="L1062" s="133">
        <f t="shared" si="5346"/>
        <v>0</v>
      </c>
      <c r="M1062" s="133">
        <f t="shared" si="5346"/>
        <v>0</v>
      </c>
      <c r="N1062" s="133">
        <f t="shared" si="5346"/>
        <v>0</v>
      </c>
      <c r="O1062" s="133">
        <f t="shared" si="5346"/>
        <v>0</v>
      </c>
      <c r="P1062" s="133">
        <f t="shared" si="5346"/>
        <v>0</v>
      </c>
      <c r="Q1062" s="133">
        <f t="shared" si="5346"/>
        <v>0</v>
      </c>
      <c r="R1062" s="133">
        <f t="shared" si="5346"/>
        <v>0</v>
      </c>
      <c r="S1062" s="133">
        <f t="shared" si="5346"/>
        <v>0</v>
      </c>
      <c r="T1062" s="133">
        <f t="shared" si="5346"/>
        <v>0</v>
      </c>
      <c r="U1062" s="133">
        <f t="shared" si="5346"/>
        <v>8222.2400000000016</v>
      </c>
    </row>
    <row r="1063" spans="1:21" x14ac:dyDescent="0.2">
      <c r="A1063" s="224" t="s">
        <v>1492</v>
      </c>
      <c r="B1063" s="222" t="str">
        <f>VLOOKUP($A1063,'Orçamento Sintético'!$A:$H,4,0)</f>
        <v>Copia da SUDECAP (11.92.32) - Barra de aço galvanizado a fogo, DN 8mm (50mm²) e comprimento de 4m, fab. Montal MON-238</v>
      </c>
      <c r="C1063" s="126">
        <f>ROUND(C1064/$U$1572,4)</f>
        <v>1E-4</v>
      </c>
      <c r="D1063" s="126"/>
      <c r="E1063" s="126"/>
      <c r="F1063" s="126">
        <v>0.5</v>
      </c>
      <c r="G1063" s="126">
        <v>0.5</v>
      </c>
      <c r="H1063" s="126"/>
      <c r="I1063" s="126"/>
      <c r="J1063" s="126"/>
      <c r="K1063" s="126"/>
      <c r="L1063" s="126"/>
      <c r="M1063" s="126"/>
      <c r="N1063" s="126"/>
      <c r="O1063" s="126"/>
      <c r="P1063" s="126"/>
      <c r="Q1063" s="126"/>
      <c r="R1063" s="126"/>
      <c r="S1063" s="126"/>
      <c r="T1063" s="126"/>
      <c r="U1063" s="126">
        <f t="shared" ref="U1063:U1083" si="5347">ROUND(U1064/$C1064,4)</f>
        <v>0</v>
      </c>
    </row>
    <row r="1064" spans="1:21" s="90" customFormat="1" x14ac:dyDescent="0.2">
      <c r="A1064" s="224"/>
      <c r="B1064" s="223"/>
      <c r="C1064" s="127">
        <f>VLOOKUP($A1063,'Orçamento Sintético'!$A:$H,8,0)</f>
        <v>1674.4</v>
      </c>
      <c r="D1064" s="127">
        <f>ROUND($C1064*D1063,2)</f>
        <v>0</v>
      </c>
      <c r="E1064" s="127">
        <f>ROUND($C1064*E1063,2)</f>
        <v>0</v>
      </c>
      <c r="F1064" s="127">
        <f>ROUND($C1064*F1063,2)</f>
        <v>837.2</v>
      </c>
      <c r="G1064" s="127">
        <f t="shared" ref="G1064:P1064" si="5348">ROUND($C1064*G1063,2)</f>
        <v>837.2</v>
      </c>
      <c r="H1064" s="127">
        <f t="shared" si="5348"/>
        <v>0</v>
      </c>
      <c r="I1064" s="127">
        <f t="shared" si="5348"/>
        <v>0</v>
      </c>
      <c r="J1064" s="127">
        <f t="shared" si="5348"/>
        <v>0</v>
      </c>
      <c r="K1064" s="127">
        <f t="shared" si="5348"/>
        <v>0</v>
      </c>
      <c r="L1064" s="127">
        <f t="shared" si="5348"/>
        <v>0</v>
      </c>
      <c r="M1064" s="127">
        <f t="shared" si="5348"/>
        <v>0</v>
      </c>
      <c r="N1064" s="127">
        <f t="shared" si="5348"/>
        <v>0</v>
      </c>
      <c r="O1064" s="127">
        <f t="shared" si="5348"/>
        <v>0</v>
      </c>
      <c r="P1064" s="127">
        <f t="shared" si="5348"/>
        <v>0</v>
      </c>
      <c r="Q1064" s="127">
        <f>ROUND($C1064*Q1063,2)</f>
        <v>0</v>
      </c>
      <c r="R1064" s="127">
        <f t="shared" ref="R1064:T1064" si="5349">ROUND($C1064*R1063,2)</f>
        <v>0</v>
      </c>
      <c r="S1064" s="127">
        <f t="shared" si="5349"/>
        <v>0</v>
      </c>
      <c r="T1064" s="127">
        <f t="shared" si="5349"/>
        <v>0</v>
      </c>
      <c r="U1064" s="127">
        <f>$C1064-SUM(D1064:T1064)</f>
        <v>0</v>
      </c>
    </row>
    <row r="1065" spans="1:21" x14ac:dyDescent="0.2">
      <c r="A1065" s="224" t="s">
        <v>1495</v>
      </c>
      <c r="B1065" s="222" t="str">
        <f>VLOOKUP($A1065,'Orçamento Sintético'!$A:$H,4,0)</f>
        <v>Copia da ORSE (11273) - Barramento de equipotencialização principal em caixa de aço acabada em pintura eletrostática na cor cinza, de dimensões aproximadas 40x40x10cm, com porta, contendo barramento de cobre de dimensões aproximadas 330x65x6,5mm, com no mínimo 1 terminal para cabos de 50mm² e 15 terminais para cabos de 16mm², para instalação sobreposta, fab. Montal MON-733</v>
      </c>
      <c r="C1065" s="126">
        <f>ROUND(C1066/$U$1572,4)</f>
        <v>0</v>
      </c>
      <c r="D1065" s="126"/>
      <c r="E1065" s="126"/>
      <c r="F1065" s="126"/>
      <c r="G1065" s="126"/>
      <c r="H1065" s="126"/>
      <c r="I1065" s="126">
        <v>1</v>
      </c>
      <c r="J1065" s="126"/>
      <c r="K1065" s="126"/>
      <c r="L1065" s="126"/>
      <c r="M1065" s="126"/>
      <c r="N1065" s="126"/>
      <c r="O1065" s="126"/>
      <c r="P1065" s="126"/>
      <c r="Q1065" s="126"/>
      <c r="R1065" s="126"/>
      <c r="S1065" s="126"/>
      <c r="T1065" s="126"/>
      <c r="U1065" s="126">
        <f t="shared" si="5347"/>
        <v>0</v>
      </c>
    </row>
    <row r="1066" spans="1:21" s="90" customFormat="1" x14ac:dyDescent="0.2">
      <c r="A1066" s="224"/>
      <c r="B1066" s="223"/>
      <c r="C1066" s="127">
        <f>VLOOKUP($A1065,'Orçamento Sintético'!$A:$H,8,0)</f>
        <v>522.91</v>
      </c>
      <c r="D1066" s="127">
        <f>ROUND($C1066*D1065,2)</f>
        <v>0</v>
      </c>
      <c r="E1066" s="127">
        <f>ROUND($C1066*E1065,2)</f>
        <v>0</v>
      </c>
      <c r="F1066" s="127">
        <f>ROUND($C1066*F1065,2)</f>
        <v>0</v>
      </c>
      <c r="G1066" s="127">
        <f t="shared" ref="G1066:P1066" si="5350">ROUND($C1066*G1065,2)</f>
        <v>0</v>
      </c>
      <c r="H1066" s="127">
        <f t="shared" si="5350"/>
        <v>0</v>
      </c>
      <c r="I1066" s="127">
        <f t="shared" si="5350"/>
        <v>522.91</v>
      </c>
      <c r="J1066" s="127">
        <f t="shared" si="5350"/>
        <v>0</v>
      </c>
      <c r="K1066" s="127">
        <f t="shared" si="5350"/>
        <v>0</v>
      </c>
      <c r="L1066" s="127">
        <f t="shared" si="5350"/>
        <v>0</v>
      </c>
      <c r="M1066" s="127">
        <f t="shared" si="5350"/>
        <v>0</v>
      </c>
      <c r="N1066" s="127">
        <f t="shared" si="5350"/>
        <v>0</v>
      </c>
      <c r="O1066" s="127">
        <f t="shared" si="5350"/>
        <v>0</v>
      </c>
      <c r="P1066" s="127">
        <f t="shared" si="5350"/>
        <v>0</v>
      </c>
      <c r="Q1066" s="127">
        <f>ROUND($C1066*Q1065,2)</f>
        <v>0</v>
      </c>
      <c r="R1066" s="127">
        <f t="shared" ref="R1066:T1066" si="5351">ROUND($C1066*R1065,2)</f>
        <v>0</v>
      </c>
      <c r="S1066" s="127">
        <f t="shared" si="5351"/>
        <v>0</v>
      </c>
      <c r="T1066" s="127">
        <f t="shared" si="5351"/>
        <v>0</v>
      </c>
      <c r="U1066" s="127">
        <f>$C1066-SUM(D1066:T1066)</f>
        <v>0</v>
      </c>
    </row>
    <row r="1067" spans="1:21" x14ac:dyDescent="0.2">
      <c r="A1067" s="224" t="s">
        <v>1498</v>
      </c>
      <c r="B1067" s="222" t="str">
        <f>VLOOKUP($A1067,'Orçamento Sintético'!$A:$H,4,0)</f>
        <v>Copia da ORSE (11273) - Barramento de equipotencialização local em caixa de PVC, de dimensões aproximadas 15x18x7,5cm, com porta, contendo barramento de cobre de dimensões aproximadas 160x50x6,5mm, com 1 terminal para cabos de 50mm² e 4 terminais para cabos de 16mm², fab. Montal MON-730</v>
      </c>
      <c r="C1067" s="126">
        <f>ROUND(C1068/$U$1572,4)</f>
        <v>0</v>
      </c>
      <c r="D1067" s="126"/>
      <c r="E1067" s="126"/>
      <c r="F1067" s="126"/>
      <c r="G1067" s="126"/>
      <c r="H1067" s="126">
        <v>1</v>
      </c>
      <c r="I1067" s="126"/>
      <c r="J1067" s="126"/>
      <c r="K1067" s="126"/>
      <c r="L1067" s="126"/>
      <c r="M1067" s="126"/>
      <c r="N1067" s="126"/>
      <c r="O1067" s="126"/>
      <c r="P1067" s="126"/>
      <c r="Q1067" s="126"/>
      <c r="R1067" s="126"/>
      <c r="S1067" s="126"/>
      <c r="T1067" s="126"/>
      <c r="U1067" s="126">
        <f t="shared" si="5347"/>
        <v>0</v>
      </c>
    </row>
    <row r="1068" spans="1:21" s="90" customFormat="1" x14ac:dyDescent="0.2">
      <c r="A1068" s="224"/>
      <c r="B1068" s="223"/>
      <c r="C1068" s="127">
        <f>VLOOKUP($A1067,'Orçamento Sintético'!$A:$H,8,0)</f>
        <v>512.37</v>
      </c>
      <c r="D1068" s="127">
        <f>ROUND($C1068*D1067,2)</f>
        <v>0</v>
      </c>
      <c r="E1068" s="127">
        <f>ROUND($C1068*E1067,2)</f>
        <v>0</v>
      </c>
      <c r="F1068" s="127">
        <f>ROUND($C1068*F1067,2)</f>
        <v>0</v>
      </c>
      <c r="G1068" s="127">
        <f t="shared" ref="G1068:P1068" si="5352">ROUND($C1068*G1067,2)</f>
        <v>0</v>
      </c>
      <c r="H1068" s="127">
        <f t="shared" si="5352"/>
        <v>512.37</v>
      </c>
      <c r="I1068" s="127">
        <f t="shared" si="5352"/>
        <v>0</v>
      </c>
      <c r="J1068" s="127">
        <f t="shared" si="5352"/>
        <v>0</v>
      </c>
      <c r="K1068" s="127">
        <f t="shared" si="5352"/>
        <v>0</v>
      </c>
      <c r="L1068" s="127">
        <f t="shared" si="5352"/>
        <v>0</v>
      </c>
      <c r="M1068" s="127">
        <f t="shared" si="5352"/>
        <v>0</v>
      </c>
      <c r="N1068" s="127">
        <f t="shared" si="5352"/>
        <v>0</v>
      </c>
      <c r="O1068" s="127">
        <f t="shared" si="5352"/>
        <v>0</v>
      </c>
      <c r="P1068" s="127">
        <f t="shared" si="5352"/>
        <v>0</v>
      </c>
      <c r="Q1068" s="127">
        <f>ROUND($C1068*Q1067,2)</f>
        <v>0</v>
      </c>
      <c r="R1068" s="127">
        <f t="shared" ref="R1068:T1068" si="5353">ROUND($C1068*R1067,2)</f>
        <v>0</v>
      </c>
      <c r="S1068" s="127">
        <f t="shared" si="5353"/>
        <v>0</v>
      </c>
      <c r="T1068" s="127">
        <f t="shared" si="5353"/>
        <v>0</v>
      </c>
      <c r="U1068" s="127">
        <f>$C1068-SUM(D1068:T1068)</f>
        <v>0</v>
      </c>
    </row>
    <row r="1069" spans="1:21" x14ac:dyDescent="0.2">
      <c r="A1069" s="224" t="s">
        <v>1501</v>
      </c>
      <c r="B1069" s="222" t="str">
        <f>VLOOKUP($A1069,'Orçamento Sintético'!$A:$H,4,0)</f>
        <v>Copia da SETOP (SPDA-CLIP-005) - Conector universal com sapata, fab. Montal MON-420</v>
      </c>
      <c r="C1069" s="126">
        <f>ROUND(C1070/$U$1572,4)</f>
        <v>1E-4</v>
      </c>
      <c r="D1069" s="126"/>
      <c r="E1069" s="126"/>
      <c r="F1069" s="126"/>
      <c r="G1069" s="126"/>
      <c r="H1069" s="126">
        <v>1</v>
      </c>
      <c r="I1069" s="126"/>
      <c r="J1069" s="126"/>
      <c r="K1069" s="126"/>
      <c r="L1069" s="126"/>
      <c r="M1069" s="126"/>
      <c r="N1069" s="126"/>
      <c r="O1069" s="126"/>
      <c r="P1069" s="126"/>
      <c r="Q1069" s="126"/>
      <c r="R1069" s="126"/>
      <c r="S1069" s="126"/>
      <c r="T1069" s="126"/>
      <c r="U1069" s="126">
        <f t="shared" si="5347"/>
        <v>0</v>
      </c>
    </row>
    <row r="1070" spans="1:21" s="90" customFormat="1" x14ac:dyDescent="0.2">
      <c r="A1070" s="224"/>
      <c r="B1070" s="223"/>
      <c r="C1070" s="127">
        <f>VLOOKUP($A1069,'Orçamento Sintético'!$A:$H,8,0)</f>
        <v>773.95</v>
      </c>
      <c r="D1070" s="127">
        <f>ROUND($C1070*D1069,2)</f>
        <v>0</v>
      </c>
      <c r="E1070" s="127">
        <f>ROUND($C1070*E1069,2)</f>
        <v>0</v>
      </c>
      <c r="F1070" s="127">
        <f>ROUND($C1070*F1069,2)</f>
        <v>0</v>
      </c>
      <c r="G1070" s="127">
        <f t="shared" ref="G1070:P1070" si="5354">ROUND($C1070*G1069,2)</f>
        <v>0</v>
      </c>
      <c r="H1070" s="127">
        <f t="shared" si="5354"/>
        <v>773.95</v>
      </c>
      <c r="I1070" s="127">
        <f t="shared" si="5354"/>
        <v>0</v>
      </c>
      <c r="J1070" s="127">
        <f t="shared" si="5354"/>
        <v>0</v>
      </c>
      <c r="K1070" s="127">
        <f t="shared" si="5354"/>
        <v>0</v>
      </c>
      <c r="L1070" s="127">
        <f t="shared" si="5354"/>
        <v>0</v>
      </c>
      <c r="M1070" s="127">
        <f t="shared" si="5354"/>
        <v>0</v>
      </c>
      <c r="N1070" s="127">
        <f t="shared" si="5354"/>
        <v>0</v>
      </c>
      <c r="O1070" s="127">
        <f t="shared" si="5354"/>
        <v>0</v>
      </c>
      <c r="P1070" s="127">
        <f t="shared" si="5354"/>
        <v>0</v>
      </c>
      <c r="Q1070" s="127">
        <f>ROUND($C1070*Q1069,2)</f>
        <v>0</v>
      </c>
      <c r="R1070" s="127">
        <f t="shared" ref="R1070:T1070" si="5355">ROUND($C1070*R1069,2)</f>
        <v>0</v>
      </c>
      <c r="S1070" s="127">
        <f t="shared" si="5355"/>
        <v>0</v>
      </c>
      <c r="T1070" s="127">
        <f t="shared" si="5355"/>
        <v>0</v>
      </c>
      <c r="U1070" s="127">
        <f>$C1070-SUM(D1070:T1070)</f>
        <v>0</v>
      </c>
    </row>
    <row r="1071" spans="1:21" x14ac:dyDescent="0.2">
      <c r="A1071" s="224" t="s">
        <v>1504</v>
      </c>
      <c r="B1071" s="222" t="str">
        <f>VLOOKUP($A1071,'Orçamento Sintético'!$A:$H,4,0)</f>
        <v>Copia da SINAPI (72315) - Captor aéreo em aço galvanizado a fogo, altura de 250mm, fixação horizontal com um furo e interligação à cordoalha de cobre por meio de conector de pressão com furo 3/8", fab. Montal MON-111 + MON-421</v>
      </c>
      <c r="C1071" s="126">
        <f>ROUND(C1072/$U$1572,4)</f>
        <v>1E-4</v>
      </c>
      <c r="D1071" s="126"/>
      <c r="E1071" s="126"/>
      <c r="F1071" s="126"/>
      <c r="G1071" s="126">
        <v>0.5</v>
      </c>
      <c r="H1071" s="126">
        <v>0.5</v>
      </c>
      <c r="I1071" s="126"/>
      <c r="J1071" s="126"/>
      <c r="K1071" s="126"/>
      <c r="L1071" s="126"/>
      <c r="M1071" s="126"/>
      <c r="N1071" s="126"/>
      <c r="O1071" s="126"/>
      <c r="P1071" s="126"/>
      <c r="Q1071" s="126"/>
      <c r="R1071" s="126"/>
      <c r="S1071" s="126"/>
      <c r="T1071" s="126"/>
      <c r="U1071" s="126">
        <f t="shared" si="5347"/>
        <v>0</v>
      </c>
    </row>
    <row r="1072" spans="1:21" s="90" customFormat="1" x14ac:dyDescent="0.2">
      <c r="A1072" s="224"/>
      <c r="B1072" s="223"/>
      <c r="C1072" s="127">
        <f>VLOOKUP($A1071,'Orçamento Sintético'!$A:$H,8,0)</f>
        <v>1864.9</v>
      </c>
      <c r="D1072" s="127">
        <f>ROUND($C1072*D1071,2)</f>
        <v>0</v>
      </c>
      <c r="E1072" s="127">
        <f>ROUND($C1072*E1071,2)</f>
        <v>0</v>
      </c>
      <c r="F1072" s="127">
        <f>ROUND($C1072*F1071,2)</f>
        <v>0</v>
      </c>
      <c r="G1072" s="127">
        <f t="shared" ref="G1072:P1072" si="5356">ROUND($C1072*G1071,2)</f>
        <v>932.45</v>
      </c>
      <c r="H1072" s="127">
        <f t="shared" si="5356"/>
        <v>932.45</v>
      </c>
      <c r="I1072" s="127">
        <f t="shared" si="5356"/>
        <v>0</v>
      </c>
      <c r="J1072" s="127">
        <f t="shared" si="5356"/>
        <v>0</v>
      </c>
      <c r="K1072" s="127">
        <f t="shared" si="5356"/>
        <v>0</v>
      </c>
      <c r="L1072" s="127">
        <f t="shared" si="5356"/>
        <v>0</v>
      </c>
      <c r="M1072" s="127">
        <f t="shared" si="5356"/>
        <v>0</v>
      </c>
      <c r="N1072" s="127">
        <f t="shared" si="5356"/>
        <v>0</v>
      </c>
      <c r="O1072" s="127">
        <f t="shared" si="5356"/>
        <v>0</v>
      </c>
      <c r="P1072" s="127">
        <f t="shared" si="5356"/>
        <v>0</v>
      </c>
      <c r="Q1072" s="127">
        <f>ROUND($C1072*Q1071,2)</f>
        <v>0</v>
      </c>
      <c r="R1072" s="127">
        <f t="shared" ref="R1072:T1072" si="5357">ROUND($C1072*R1071,2)</f>
        <v>0</v>
      </c>
      <c r="S1072" s="127">
        <f t="shared" si="5357"/>
        <v>0</v>
      </c>
      <c r="T1072" s="127">
        <f t="shared" si="5357"/>
        <v>0</v>
      </c>
      <c r="U1072" s="127">
        <f>$C1072-SUM(D1072:T1072)</f>
        <v>0</v>
      </c>
    </row>
    <row r="1073" spans="1:21" x14ac:dyDescent="0.2">
      <c r="A1073" s="224" t="s">
        <v>1507</v>
      </c>
      <c r="B1073" s="222" t="str">
        <f>VLOOKUP($A1073,'Orçamento Sintético'!$A:$H,4,0)</f>
        <v>CORDOALHA DE COBRE NU 35 MM², NÃO ENTERRADA, COM ISOLADOR - FORNECIMENTO E INSTALAÇÃO. AF_12/2017</v>
      </c>
      <c r="C1073" s="126">
        <f>ROUND(C1074/$U$1572,4)</f>
        <v>1.9E-3</v>
      </c>
      <c r="D1073" s="126"/>
      <c r="E1073" s="126"/>
      <c r="F1073" s="126"/>
      <c r="G1073" s="126"/>
      <c r="H1073" s="126">
        <v>0.35</v>
      </c>
      <c r="I1073" s="126">
        <v>0.65</v>
      </c>
      <c r="J1073" s="126"/>
      <c r="K1073" s="126"/>
      <c r="L1073" s="126"/>
      <c r="M1073" s="126"/>
      <c r="N1073" s="126"/>
      <c r="O1073" s="126"/>
      <c r="P1073" s="126"/>
      <c r="Q1073" s="126"/>
      <c r="R1073" s="126"/>
      <c r="S1073" s="126"/>
      <c r="T1073" s="126"/>
      <c r="U1073" s="126">
        <f t="shared" si="5347"/>
        <v>0</v>
      </c>
    </row>
    <row r="1074" spans="1:21" s="90" customFormat="1" x14ac:dyDescent="0.2">
      <c r="A1074" s="224"/>
      <c r="B1074" s="223"/>
      <c r="C1074" s="127">
        <f>VLOOKUP($A1073,'Orçamento Sintético'!$A:$H,8,0)</f>
        <v>23905.7</v>
      </c>
      <c r="D1074" s="127">
        <f>ROUND($C1074*D1073,2)</f>
        <v>0</v>
      </c>
      <c r="E1074" s="127">
        <f>ROUND($C1074*E1073,2)</f>
        <v>0</v>
      </c>
      <c r="F1074" s="127">
        <f>ROUND($C1074*F1073,2)</f>
        <v>0</v>
      </c>
      <c r="G1074" s="127">
        <f t="shared" ref="G1074:P1074" si="5358">ROUND($C1074*G1073,2)</f>
        <v>0</v>
      </c>
      <c r="H1074" s="127">
        <f t="shared" si="5358"/>
        <v>8367</v>
      </c>
      <c r="I1074" s="127">
        <f t="shared" si="5358"/>
        <v>15538.71</v>
      </c>
      <c r="J1074" s="127">
        <f t="shared" si="5358"/>
        <v>0</v>
      </c>
      <c r="K1074" s="127">
        <f t="shared" si="5358"/>
        <v>0</v>
      </c>
      <c r="L1074" s="127">
        <f t="shared" si="5358"/>
        <v>0</v>
      </c>
      <c r="M1074" s="127">
        <f t="shared" si="5358"/>
        <v>0</v>
      </c>
      <c r="N1074" s="127">
        <f t="shared" si="5358"/>
        <v>0</v>
      </c>
      <c r="O1074" s="127">
        <f t="shared" si="5358"/>
        <v>0</v>
      </c>
      <c r="P1074" s="127">
        <f t="shared" si="5358"/>
        <v>0</v>
      </c>
      <c r="Q1074" s="127">
        <f>ROUND($C1074*Q1073,2)</f>
        <v>0</v>
      </c>
      <c r="R1074" s="127">
        <f t="shared" ref="R1074:T1074" si="5359">ROUND($C1074*R1073,2)</f>
        <v>0</v>
      </c>
      <c r="S1074" s="127">
        <f t="shared" si="5359"/>
        <v>0</v>
      </c>
      <c r="T1074" s="127">
        <f t="shared" si="5359"/>
        <v>0</v>
      </c>
      <c r="U1074" s="127">
        <f>$C1074-SUM(D1074:T1074)</f>
        <v>-9.9999999983992893E-3</v>
      </c>
    </row>
    <row r="1075" spans="1:21" x14ac:dyDescent="0.2">
      <c r="A1075" s="224" t="s">
        <v>1510</v>
      </c>
      <c r="B1075" s="222" t="str">
        <f>VLOOKUP($A1075,'Orçamento Sintético'!$A:$H,4,0)</f>
        <v>Copia da SINAPI (96973) - Cordoalha de cobre nu 35 mm², enterrada, incluindo escavação e reaterro de vala - fornecimento e instalação.</v>
      </c>
      <c r="C1075" s="126">
        <f>ROUND(C1076/$U$1572,4)</f>
        <v>1E-3</v>
      </c>
      <c r="D1075" s="126"/>
      <c r="E1075" s="126"/>
      <c r="F1075" s="126"/>
      <c r="G1075" s="126"/>
      <c r="H1075" s="126">
        <v>0.5</v>
      </c>
      <c r="I1075" s="126">
        <v>0.05</v>
      </c>
      <c r="J1075" s="126">
        <v>0</v>
      </c>
      <c r="K1075" s="126"/>
      <c r="L1075" s="126"/>
      <c r="M1075" s="126"/>
      <c r="N1075" s="126"/>
      <c r="O1075" s="126"/>
      <c r="P1075" s="126"/>
      <c r="Q1075" s="126"/>
      <c r="R1075" s="126"/>
      <c r="S1075" s="126"/>
      <c r="T1075" s="126"/>
      <c r="U1075" s="126">
        <f t="shared" si="5347"/>
        <v>0.45</v>
      </c>
    </row>
    <row r="1076" spans="1:21" s="90" customFormat="1" x14ac:dyDescent="0.2">
      <c r="A1076" s="224"/>
      <c r="B1076" s="223"/>
      <c r="C1076" s="127">
        <f>VLOOKUP($A1075,'Orçamento Sintético'!$A:$H,8,0)</f>
        <v>12780.72</v>
      </c>
      <c r="D1076" s="127">
        <f>ROUND($C1076*D1075,2)</f>
        <v>0</v>
      </c>
      <c r="E1076" s="127">
        <f>ROUND($C1076*E1075,2)</f>
        <v>0</v>
      </c>
      <c r="F1076" s="127">
        <f>ROUND($C1076*F1075,2)</f>
        <v>0</v>
      </c>
      <c r="G1076" s="127">
        <f t="shared" ref="G1076:P1076" si="5360">ROUND($C1076*G1075,2)</f>
        <v>0</v>
      </c>
      <c r="H1076" s="127">
        <f t="shared" si="5360"/>
        <v>6390.36</v>
      </c>
      <c r="I1076" s="127">
        <f t="shared" si="5360"/>
        <v>639.04</v>
      </c>
      <c r="J1076" s="127">
        <f t="shared" si="5360"/>
        <v>0</v>
      </c>
      <c r="K1076" s="127">
        <f t="shared" si="5360"/>
        <v>0</v>
      </c>
      <c r="L1076" s="127">
        <f t="shared" si="5360"/>
        <v>0</v>
      </c>
      <c r="M1076" s="127">
        <f t="shared" si="5360"/>
        <v>0</v>
      </c>
      <c r="N1076" s="127">
        <f t="shared" si="5360"/>
        <v>0</v>
      </c>
      <c r="O1076" s="127">
        <f t="shared" si="5360"/>
        <v>0</v>
      </c>
      <c r="P1076" s="127">
        <f t="shared" si="5360"/>
        <v>0</v>
      </c>
      <c r="Q1076" s="127">
        <f>ROUND($C1076*Q1075,2)</f>
        <v>0</v>
      </c>
      <c r="R1076" s="127">
        <f t="shared" ref="R1076:T1076" si="5361">ROUND($C1076*R1075,2)</f>
        <v>0</v>
      </c>
      <c r="S1076" s="127">
        <f t="shared" si="5361"/>
        <v>0</v>
      </c>
      <c r="T1076" s="127">
        <f t="shared" si="5361"/>
        <v>0</v>
      </c>
      <c r="U1076" s="127">
        <f>$C1076-SUM(D1076:T1076)</f>
        <v>5751.32</v>
      </c>
    </row>
    <row r="1077" spans="1:21" x14ac:dyDescent="0.2">
      <c r="A1077" s="224" t="s">
        <v>1513</v>
      </c>
      <c r="B1077" s="222" t="str">
        <f>VLOOKUP($A1077,'Orçamento Sintético'!$A:$H,4,0)</f>
        <v>Copia da SINAPI (72272) - Conector de pressão tipo split-bolt, em cobre estanhado, fab. Montal MON-404</v>
      </c>
      <c r="C1077" s="126">
        <f>ROUND(C1078/$U$1572,4)</f>
        <v>2.0000000000000001E-4</v>
      </c>
      <c r="D1077" s="126"/>
      <c r="E1077" s="126"/>
      <c r="F1077" s="126"/>
      <c r="G1077" s="126"/>
      <c r="H1077" s="126">
        <v>0.5</v>
      </c>
      <c r="I1077" s="126">
        <v>0.05</v>
      </c>
      <c r="J1077" s="126">
        <v>0</v>
      </c>
      <c r="K1077" s="126"/>
      <c r="L1077" s="126"/>
      <c r="M1077" s="126"/>
      <c r="N1077" s="126"/>
      <c r="O1077" s="126"/>
      <c r="P1077" s="126"/>
      <c r="Q1077" s="126"/>
      <c r="R1077" s="126"/>
      <c r="S1077" s="126"/>
      <c r="T1077" s="126"/>
      <c r="U1077" s="126">
        <f t="shared" si="5347"/>
        <v>0.45</v>
      </c>
    </row>
    <row r="1078" spans="1:21" s="90" customFormat="1" x14ac:dyDescent="0.2">
      <c r="A1078" s="224"/>
      <c r="B1078" s="223"/>
      <c r="C1078" s="127">
        <f>VLOOKUP($A1077,'Orçamento Sintético'!$A:$H,8,0)</f>
        <v>1999.17</v>
      </c>
      <c r="D1078" s="127">
        <f>ROUND($C1078*D1077,2)</f>
        <v>0</v>
      </c>
      <c r="E1078" s="127">
        <f>ROUND($C1078*E1077,2)</f>
        <v>0</v>
      </c>
      <c r="F1078" s="127">
        <f>ROUND($C1078*F1077,2)</f>
        <v>0</v>
      </c>
      <c r="G1078" s="127">
        <f t="shared" ref="G1078:P1078" si="5362">ROUND($C1078*G1077,2)</f>
        <v>0</v>
      </c>
      <c r="H1078" s="127">
        <f t="shared" si="5362"/>
        <v>999.59</v>
      </c>
      <c r="I1078" s="127">
        <f t="shared" si="5362"/>
        <v>99.96</v>
      </c>
      <c r="J1078" s="127">
        <f t="shared" si="5362"/>
        <v>0</v>
      </c>
      <c r="K1078" s="127">
        <f t="shared" si="5362"/>
        <v>0</v>
      </c>
      <c r="L1078" s="127">
        <f t="shared" si="5362"/>
        <v>0</v>
      </c>
      <c r="M1078" s="127">
        <f t="shared" si="5362"/>
        <v>0</v>
      </c>
      <c r="N1078" s="127">
        <f t="shared" si="5362"/>
        <v>0</v>
      </c>
      <c r="O1078" s="127">
        <f t="shared" si="5362"/>
        <v>0</v>
      </c>
      <c r="P1078" s="127">
        <f t="shared" si="5362"/>
        <v>0</v>
      </c>
      <c r="Q1078" s="127">
        <f>ROUND($C1078*Q1077,2)</f>
        <v>0</v>
      </c>
      <c r="R1078" s="127">
        <f t="shared" ref="R1078:T1078" si="5363">ROUND($C1078*R1077,2)</f>
        <v>0</v>
      </c>
      <c r="S1078" s="127">
        <f t="shared" si="5363"/>
        <v>0</v>
      </c>
      <c r="T1078" s="127">
        <f t="shared" si="5363"/>
        <v>0</v>
      </c>
      <c r="U1078" s="127">
        <f>$C1078-SUM(D1078:T1078)</f>
        <v>899.62000000000012</v>
      </c>
    </row>
    <row r="1079" spans="1:21" x14ac:dyDescent="0.2">
      <c r="A1079" s="224" t="s">
        <v>1516</v>
      </c>
      <c r="B1079" s="222" t="str">
        <f>VLOOKUP($A1079,'Orçamento Sintético'!$A:$H,4,0)</f>
        <v>Copia da SINAPI (98111) - Caixa de inspeção de aterramento 30x60cm (diâmetro x profundidade) em PVC, com tampa de ferro fundido com escotilha, fab. Montal MON-712 + MON-718</v>
      </c>
      <c r="C1079" s="126">
        <f>ROUND(C1080/$U$1572,4)</f>
        <v>2.0000000000000001E-4</v>
      </c>
      <c r="D1079" s="126"/>
      <c r="E1079" s="126"/>
      <c r="F1079" s="126"/>
      <c r="G1079" s="126"/>
      <c r="H1079" s="126">
        <v>0.5</v>
      </c>
      <c r="I1079" s="126">
        <v>0.05</v>
      </c>
      <c r="J1079" s="126">
        <v>0</v>
      </c>
      <c r="K1079" s="126"/>
      <c r="L1079" s="126"/>
      <c r="M1079" s="126"/>
      <c r="N1079" s="126"/>
      <c r="O1079" s="126"/>
      <c r="P1079" s="126"/>
      <c r="Q1079" s="126"/>
      <c r="R1079" s="126"/>
      <c r="S1079" s="126"/>
      <c r="T1079" s="126"/>
      <c r="U1079" s="126">
        <f t="shared" si="5347"/>
        <v>0.45</v>
      </c>
    </row>
    <row r="1080" spans="1:21" s="90" customFormat="1" x14ac:dyDescent="0.2">
      <c r="A1080" s="224"/>
      <c r="B1080" s="223"/>
      <c r="C1080" s="127">
        <f>VLOOKUP($A1079,'Orçamento Sintético'!$A:$H,8,0)</f>
        <v>2285</v>
      </c>
      <c r="D1080" s="127">
        <f>ROUND($C1080*D1079,2)</f>
        <v>0</v>
      </c>
      <c r="E1080" s="127">
        <f>ROUND($C1080*E1079,2)</f>
        <v>0</v>
      </c>
      <c r="F1080" s="127">
        <f>ROUND($C1080*F1079,2)</f>
        <v>0</v>
      </c>
      <c r="G1080" s="127">
        <f t="shared" ref="G1080:P1080" si="5364">ROUND($C1080*G1079,2)</f>
        <v>0</v>
      </c>
      <c r="H1080" s="127">
        <f t="shared" si="5364"/>
        <v>1142.5</v>
      </c>
      <c r="I1080" s="127">
        <f t="shared" si="5364"/>
        <v>114.25</v>
      </c>
      <c r="J1080" s="127">
        <f t="shared" si="5364"/>
        <v>0</v>
      </c>
      <c r="K1080" s="127">
        <f t="shared" si="5364"/>
        <v>0</v>
      </c>
      <c r="L1080" s="127">
        <f t="shared" si="5364"/>
        <v>0</v>
      </c>
      <c r="M1080" s="127">
        <f t="shared" si="5364"/>
        <v>0</v>
      </c>
      <c r="N1080" s="127">
        <f t="shared" si="5364"/>
        <v>0</v>
      </c>
      <c r="O1080" s="127">
        <f t="shared" si="5364"/>
        <v>0</v>
      </c>
      <c r="P1080" s="127">
        <f t="shared" si="5364"/>
        <v>0</v>
      </c>
      <c r="Q1080" s="127">
        <f>ROUND($C1080*Q1079,2)</f>
        <v>0</v>
      </c>
      <c r="R1080" s="127">
        <f t="shared" ref="R1080:T1080" si="5365">ROUND($C1080*R1079,2)</f>
        <v>0</v>
      </c>
      <c r="S1080" s="127">
        <f t="shared" si="5365"/>
        <v>0</v>
      </c>
      <c r="T1080" s="127">
        <f t="shared" si="5365"/>
        <v>0</v>
      </c>
      <c r="U1080" s="127">
        <f>$C1080-SUM(D1080:T1080)</f>
        <v>1028.25</v>
      </c>
    </row>
    <row r="1081" spans="1:21" x14ac:dyDescent="0.2">
      <c r="A1081" s="224" t="s">
        <v>1519</v>
      </c>
      <c r="B1081" s="222" t="str">
        <f>VLOOKUP($A1081,'Orçamento Sintético'!$A:$H,4,0)</f>
        <v>Copia da SETOP (SPDA-CLIP-005) - Clipes galvanizados, fab. Montal MON-432</v>
      </c>
      <c r="C1081" s="126">
        <f>ROUND(C1082/$U$1572,4)</f>
        <v>1E-4</v>
      </c>
      <c r="D1081" s="126"/>
      <c r="E1081" s="126"/>
      <c r="F1081" s="126"/>
      <c r="G1081" s="126"/>
      <c r="H1081" s="126">
        <v>0.5</v>
      </c>
      <c r="I1081" s="126">
        <v>0.05</v>
      </c>
      <c r="J1081" s="126">
        <v>0</v>
      </c>
      <c r="K1081" s="126"/>
      <c r="L1081" s="126"/>
      <c r="M1081" s="126"/>
      <c r="N1081" s="126"/>
      <c r="O1081" s="126"/>
      <c r="P1081" s="126"/>
      <c r="Q1081" s="126"/>
      <c r="R1081" s="126"/>
      <c r="S1081" s="126"/>
      <c r="T1081" s="126"/>
      <c r="U1081" s="126">
        <f t="shared" si="5347"/>
        <v>0.45</v>
      </c>
    </row>
    <row r="1082" spans="1:21" s="90" customFormat="1" x14ac:dyDescent="0.2">
      <c r="A1082" s="224"/>
      <c r="B1082" s="223"/>
      <c r="C1082" s="127">
        <f>VLOOKUP($A1081,'Orçamento Sintético'!$A:$H,8,0)</f>
        <v>1206.8</v>
      </c>
      <c r="D1082" s="127">
        <f>ROUND($C1082*D1081,2)</f>
        <v>0</v>
      </c>
      <c r="E1082" s="127">
        <f>ROUND($C1082*E1081,2)</f>
        <v>0</v>
      </c>
      <c r="F1082" s="127">
        <f>ROUND($C1082*F1081,2)</f>
        <v>0</v>
      </c>
      <c r="G1082" s="127">
        <f t="shared" ref="G1082:P1082" si="5366">ROUND($C1082*G1081,2)</f>
        <v>0</v>
      </c>
      <c r="H1082" s="127">
        <f t="shared" si="5366"/>
        <v>603.4</v>
      </c>
      <c r="I1082" s="127">
        <f t="shared" si="5366"/>
        <v>60.34</v>
      </c>
      <c r="J1082" s="127">
        <f t="shared" si="5366"/>
        <v>0</v>
      </c>
      <c r="K1082" s="127">
        <f t="shared" si="5366"/>
        <v>0</v>
      </c>
      <c r="L1082" s="127">
        <f t="shared" si="5366"/>
        <v>0</v>
      </c>
      <c r="M1082" s="127">
        <f t="shared" si="5366"/>
        <v>0</v>
      </c>
      <c r="N1082" s="127">
        <f t="shared" si="5366"/>
        <v>0</v>
      </c>
      <c r="O1082" s="127">
        <f t="shared" si="5366"/>
        <v>0</v>
      </c>
      <c r="P1082" s="127">
        <f t="shared" si="5366"/>
        <v>0</v>
      </c>
      <c r="Q1082" s="127">
        <f>ROUND($C1082*Q1081,2)</f>
        <v>0</v>
      </c>
      <c r="R1082" s="127">
        <f t="shared" ref="R1082:T1082" si="5367">ROUND($C1082*R1081,2)</f>
        <v>0</v>
      </c>
      <c r="S1082" s="127">
        <f t="shared" si="5367"/>
        <v>0</v>
      </c>
      <c r="T1082" s="127">
        <f t="shared" si="5367"/>
        <v>0</v>
      </c>
      <c r="U1082" s="127">
        <f>$C1082-SUM(D1082:T1082)</f>
        <v>543.05999999999995</v>
      </c>
    </row>
    <row r="1083" spans="1:21" x14ac:dyDescent="0.2">
      <c r="A1083" s="224" t="s">
        <v>1522</v>
      </c>
      <c r="B1083" s="222" t="str">
        <f>VLOOKUP($A1083,'Orçamento Sintético'!$A:$H,4,0)</f>
        <v>Concreto não estrutural, preparo com betoneira, inclusive lançamento</v>
      </c>
      <c r="C1083" s="126">
        <f>ROUND(C1084/$U$1572,4)</f>
        <v>1E-4</v>
      </c>
      <c r="D1083" s="126"/>
      <c r="E1083" s="126"/>
      <c r="F1083" s="126"/>
      <c r="G1083" s="126"/>
      <c r="H1083" s="126"/>
      <c r="I1083" s="126">
        <v>1</v>
      </c>
      <c r="J1083" s="126">
        <v>0</v>
      </c>
      <c r="K1083" s="126"/>
      <c r="L1083" s="126"/>
      <c r="M1083" s="126"/>
      <c r="N1083" s="126"/>
      <c r="O1083" s="126"/>
      <c r="P1083" s="126"/>
      <c r="Q1083" s="126"/>
      <c r="R1083" s="126"/>
      <c r="S1083" s="126"/>
      <c r="T1083" s="126"/>
      <c r="U1083" s="126">
        <f t="shared" si="5347"/>
        <v>0</v>
      </c>
    </row>
    <row r="1084" spans="1:21" s="90" customFormat="1" x14ac:dyDescent="0.2">
      <c r="A1084" s="224"/>
      <c r="B1084" s="223"/>
      <c r="C1084" s="127">
        <f>VLOOKUP($A1083,'Orçamento Sintético'!$A:$H,8,0)</f>
        <v>1010.36</v>
      </c>
      <c r="D1084" s="127">
        <f>ROUND($C1084*D1083,2)</f>
        <v>0</v>
      </c>
      <c r="E1084" s="127">
        <f>ROUND($C1084*E1083,2)</f>
        <v>0</v>
      </c>
      <c r="F1084" s="127">
        <f>ROUND($C1084*F1083,2)</f>
        <v>0</v>
      </c>
      <c r="G1084" s="127">
        <f t="shared" ref="G1084:P1084" si="5368">ROUND($C1084*G1083,2)</f>
        <v>0</v>
      </c>
      <c r="H1084" s="127">
        <f t="shared" si="5368"/>
        <v>0</v>
      </c>
      <c r="I1084" s="127">
        <f t="shared" si="5368"/>
        <v>1010.36</v>
      </c>
      <c r="J1084" s="127">
        <f t="shared" si="5368"/>
        <v>0</v>
      </c>
      <c r="K1084" s="127">
        <f t="shared" si="5368"/>
        <v>0</v>
      </c>
      <c r="L1084" s="127">
        <f t="shared" si="5368"/>
        <v>0</v>
      </c>
      <c r="M1084" s="127">
        <f t="shared" si="5368"/>
        <v>0</v>
      </c>
      <c r="N1084" s="127">
        <f t="shared" si="5368"/>
        <v>0</v>
      </c>
      <c r="O1084" s="127">
        <f t="shared" si="5368"/>
        <v>0</v>
      </c>
      <c r="P1084" s="127">
        <f t="shared" si="5368"/>
        <v>0</v>
      </c>
      <c r="Q1084" s="127">
        <f>ROUND($C1084*Q1083,2)</f>
        <v>0</v>
      </c>
      <c r="R1084" s="127">
        <f t="shared" ref="R1084:T1084" si="5369">ROUND($C1084*R1083,2)</f>
        <v>0</v>
      </c>
      <c r="S1084" s="127">
        <f t="shared" si="5369"/>
        <v>0</v>
      </c>
      <c r="T1084" s="127">
        <f t="shared" si="5369"/>
        <v>0</v>
      </c>
      <c r="U1084" s="127">
        <f>$C1084-SUM(D1084:T1084)</f>
        <v>0</v>
      </c>
    </row>
    <row r="1085" spans="1:21" x14ac:dyDescent="0.2">
      <c r="A1085" s="225" t="s">
        <v>1525</v>
      </c>
      <c r="B1085" s="226" t="str">
        <f>VLOOKUP($A1085,'Orçamento Sintético'!$A:$H,4,0)</f>
        <v>Geração de Emergência</v>
      </c>
      <c r="C1085" s="130">
        <f>ROUND(C1086/$U$1572,4)</f>
        <v>2.7099999999999999E-2</v>
      </c>
      <c r="D1085" s="131">
        <f t="shared" ref="D1085:U1085" si="5370">ROUND(D1086/$C1086,4)</f>
        <v>0</v>
      </c>
      <c r="E1085" s="131">
        <f t="shared" si="5370"/>
        <v>0</v>
      </c>
      <c r="F1085" s="131">
        <f t="shared" si="5370"/>
        <v>0</v>
      </c>
      <c r="G1085" s="131">
        <f t="shared" si="5370"/>
        <v>0</v>
      </c>
      <c r="H1085" s="131">
        <f t="shared" si="5370"/>
        <v>0.31319999999999998</v>
      </c>
      <c r="I1085" s="131">
        <f t="shared" si="5370"/>
        <v>0.68679999999999997</v>
      </c>
      <c r="J1085" s="131">
        <f t="shared" si="5370"/>
        <v>0</v>
      </c>
      <c r="K1085" s="131">
        <f t="shared" si="5370"/>
        <v>0</v>
      </c>
      <c r="L1085" s="131">
        <f t="shared" si="5370"/>
        <v>0</v>
      </c>
      <c r="M1085" s="131">
        <f t="shared" si="5370"/>
        <v>0</v>
      </c>
      <c r="N1085" s="131">
        <f t="shared" si="5370"/>
        <v>0</v>
      </c>
      <c r="O1085" s="131">
        <f t="shared" si="5370"/>
        <v>0</v>
      </c>
      <c r="P1085" s="131">
        <f t="shared" si="5370"/>
        <v>0</v>
      </c>
      <c r="Q1085" s="131">
        <f t="shared" si="5370"/>
        <v>0</v>
      </c>
      <c r="R1085" s="131">
        <f t="shared" si="5370"/>
        <v>0</v>
      </c>
      <c r="S1085" s="131">
        <f t="shared" si="5370"/>
        <v>0</v>
      </c>
      <c r="T1085" s="131">
        <f t="shared" si="5370"/>
        <v>0</v>
      </c>
      <c r="U1085" s="131">
        <f t="shared" si="5370"/>
        <v>0</v>
      </c>
    </row>
    <row r="1086" spans="1:21" s="90" customFormat="1" x14ac:dyDescent="0.2">
      <c r="A1086" s="225"/>
      <c r="B1086" s="226"/>
      <c r="C1086" s="132">
        <f>VLOOKUP($A1085,'Orçamento Sintético'!$A:$H,8,0)</f>
        <v>337904.4</v>
      </c>
      <c r="D1086" s="133">
        <f>D1088+D1090</f>
        <v>0</v>
      </c>
      <c r="E1086" s="133">
        <f t="shared" ref="E1086:U1086" si="5371">E1088+E1090</f>
        <v>0</v>
      </c>
      <c r="F1086" s="133">
        <f t="shared" si="5371"/>
        <v>0</v>
      </c>
      <c r="G1086" s="133">
        <f t="shared" si="5371"/>
        <v>0</v>
      </c>
      <c r="H1086" s="133">
        <f t="shared" si="5371"/>
        <v>105832.48</v>
      </c>
      <c r="I1086" s="133">
        <f t="shared" si="5371"/>
        <v>232071.92</v>
      </c>
      <c r="J1086" s="133">
        <f t="shared" si="5371"/>
        <v>0</v>
      </c>
      <c r="K1086" s="133">
        <f t="shared" si="5371"/>
        <v>0</v>
      </c>
      <c r="L1086" s="133">
        <f t="shared" si="5371"/>
        <v>0</v>
      </c>
      <c r="M1086" s="133">
        <f t="shared" si="5371"/>
        <v>0</v>
      </c>
      <c r="N1086" s="133">
        <f t="shared" si="5371"/>
        <v>0</v>
      </c>
      <c r="O1086" s="133">
        <f t="shared" si="5371"/>
        <v>0</v>
      </c>
      <c r="P1086" s="133">
        <f t="shared" si="5371"/>
        <v>0</v>
      </c>
      <c r="Q1086" s="133">
        <f t="shared" si="5371"/>
        <v>0</v>
      </c>
      <c r="R1086" s="133">
        <f t="shared" si="5371"/>
        <v>0</v>
      </c>
      <c r="S1086" s="133">
        <f t="shared" si="5371"/>
        <v>0</v>
      </c>
      <c r="T1086" s="133">
        <f t="shared" si="5371"/>
        <v>0</v>
      </c>
      <c r="U1086" s="133">
        <f t="shared" si="5371"/>
        <v>0</v>
      </c>
    </row>
    <row r="1087" spans="1:21" x14ac:dyDescent="0.2">
      <c r="A1087" s="224" t="s">
        <v>1527</v>
      </c>
      <c r="B1087" s="222" t="str">
        <f>VLOOKUP($A1087,'Orçamento Sintético'!$A:$H,4,0)</f>
        <v>Copia da ORSE (8331) - CONJUNTO NO-BREAK modular, com três módulos de 20kVA/18kW com chaves estáticas e inversores independentes (totalizando 60kVA/54kW instalados), com saída senoidal pura, IGBT, on-line double conversion, 3Φ 380-380Vca a 5 fios, 60Hz, η≥92% a plena carga, dupla entrada, correção de fator de potência na entrada com fp≥0,92, battery hot swapping, com chave estática de desvio (static bypass) por módulo e de chave de desvio de manutenção (maintenance by-pass) com transferência automática de carga conforme necessário; inclusive BANCO DE BATERIAS composto de baterias seladas, estacionárias, reguladas a válvula, livres de manutenção, idêntica fabricação do conjunto no-break 60kVA/54kW, autonomia do conjunto a plena carga com (fp≥0,92) ≥15min, fabricação UPSBR MODULAR S3</v>
      </c>
      <c r="C1087" s="126">
        <f>ROUND(C1088/$U$1572,4)</f>
        <v>1.8599999999999998E-2</v>
      </c>
      <c r="D1087" s="126"/>
      <c r="E1087" s="126"/>
      <c r="F1087" s="126"/>
      <c r="G1087" s="126"/>
      <c r="H1087" s="126"/>
      <c r="I1087" s="126">
        <v>1</v>
      </c>
      <c r="J1087" s="126"/>
      <c r="K1087" s="126"/>
      <c r="L1087" s="126"/>
      <c r="M1087" s="126"/>
      <c r="N1087" s="126"/>
      <c r="O1087" s="126"/>
      <c r="P1087" s="126"/>
      <c r="Q1087" s="126"/>
      <c r="R1087" s="126"/>
      <c r="S1087" s="126"/>
      <c r="T1087" s="126"/>
      <c r="U1087" s="126">
        <f t="shared" ref="U1087" si="5372">ROUND(U1088/$C1088,4)</f>
        <v>0</v>
      </c>
    </row>
    <row r="1088" spans="1:21" s="90" customFormat="1" x14ac:dyDescent="0.2">
      <c r="A1088" s="224"/>
      <c r="B1088" s="223"/>
      <c r="C1088" s="127">
        <f>VLOOKUP($A1087,'Orçamento Sintético'!$A:$H,8,0)</f>
        <v>232071.92</v>
      </c>
      <c r="D1088" s="127">
        <f>ROUND($C1088*D1087,2)</f>
        <v>0</v>
      </c>
      <c r="E1088" s="127">
        <f>ROUND($C1088*E1087,2)</f>
        <v>0</v>
      </c>
      <c r="F1088" s="127">
        <f>ROUND($C1088*F1087,2)</f>
        <v>0</v>
      </c>
      <c r="G1088" s="127">
        <f t="shared" ref="G1088:P1088" si="5373">ROUND($C1088*G1087,2)</f>
        <v>0</v>
      </c>
      <c r="H1088" s="127">
        <f t="shared" si="5373"/>
        <v>0</v>
      </c>
      <c r="I1088" s="127">
        <f t="shared" si="5373"/>
        <v>232071.92</v>
      </c>
      <c r="J1088" s="127">
        <f t="shared" si="5373"/>
        <v>0</v>
      </c>
      <c r="K1088" s="127">
        <f t="shared" si="5373"/>
        <v>0</v>
      </c>
      <c r="L1088" s="127">
        <f t="shared" si="5373"/>
        <v>0</v>
      </c>
      <c r="M1088" s="127">
        <f t="shared" si="5373"/>
        <v>0</v>
      </c>
      <c r="N1088" s="127">
        <f t="shared" si="5373"/>
        <v>0</v>
      </c>
      <c r="O1088" s="127">
        <f t="shared" si="5373"/>
        <v>0</v>
      </c>
      <c r="P1088" s="127">
        <f t="shared" si="5373"/>
        <v>0</v>
      </c>
      <c r="Q1088" s="127">
        <f>ROUND($C1088*Q1087,2)</f>
        <v>0</v>
      </c>
      <c r="R1088" s="127">
        <f t="shared" ref="R1088:T1088" si="5374">ROUND($C1088*R1087,2)</f>
        <v>0</v>
      </c>
      <c r="S1088" s="127">
        <f t="shared" si="5374"/>
        <v>0</v>
      </c>
      <c r="T1088" s="127">
        <f t="shared" si="5374"/>
        <v>0</v>
      </c>
      <c r="U1088" s="127">
        <f>$C1088-SUM(D1088:T1088)</f>
        <v>0</v>
      </c>
    </row>
    <row r="1089" spans="1:21" x14ac:dyDescent="0.2">
      <c r="A1089" s="224" t="s">
        <v>1530</v>
      </c>
      <c r="B1089" s="222" t="str">
        <f>VLOOKUP($A1089,'Orçamento Sintético'!$A:$H,4,0)</f>
        <v>Copia da CPOS (36.08.110) - GRUPO MOTOR GERADOR (GMG) deverá ser a diesel, para instalação abrigada, com motor 6 cilindros turboalimentado e refrigerado a água, sistema de partida em 12VCC, com tanque de combustível externo em material plástico com capacidade para, no mínimo, 250L de combustível, equipado com chave de transferência automática apropriada com contato seco de status de posição da chave, interface de comunicação serial RS-485 e rede MODBUS, 3Φ 380-380Vca a 5 fios 60Hz, potências elétricas mínimas 181kVA/145kW standby, fabricação Cummins Power</v>
      </c>
      <c r="C1089" s="126">
        <f>ROUND(C1090/$U$1572,4)</f>
        <v>8.5000000000000006E-3</v>
      </c>
      <c r="D1089" s="126"/>
      <c r="E1089" s="126"/>
      <c r="F1089" s="126"/>
      <c r="G1089" s="126"/>
      <c r="H1089" s="126">
        <v>1</v>
      </c>
      <c r="I1089" s="126"/>
      <c r="J1089" s="126"/>
      <c r="K1089" s="126"/>
      <c r="L1089" s="126"/>
      <c r="M1089" s="126"/>
      <c r="N1089" s="126"/>
      <c r="O1089" s="126"/>
      <c r="P1089" s="126"/>
      <c r="Q1089" s="126"/>
      <c r="R1089" s="126"/>
      <c r="S1089" s="126"/>
      <c r="T1089" s="126"/>
      <c r="U1089" s="126">
        <f t="shared" ref="U1089" si="5375">ROUND(U1090/$C1090,4)</f>
        <v>0</v>
      </c>
    </row>
    <row r="1090" spans="1:21" s="90" customFormat="1" x14ac:dyDescent="0.2">
      <c r="A1090" s="224"/>
      <c r="B1090" s="223"/>
      <c r="C1090" s="127">
        <f>VLOOKUP($A1089,'Orçamento Sintético'!$A:$H,8,0)</f>
        <v>105832.48</v>
      </c>
      <c r="D1090" s="127">
        <f>ROUND($C1090*D1089,2)</f>
        <v>0</v>
      </c>
      <c r="E1090" s="127">
        <f>ROUND($C1090*E1089,2)</f>
        <v>0</v>
      </c>
      <c r="F1090" s="127">
        <f>ROUND($C1090*F1089,2)</f>
        <v>0</v>
      </c>
      <c r="G1090" s="127">
        <f t="shared" ref="G1090:P1090" si="5376">ROUND($C1090*G1089,2)</f>
        <v>0</v>
      </c>
      <c r="H1090" s="127">
        <f t="shared" si="5376"/>
        <v>105832.48</v>
      </c>
      <c r="I1090" s="127">
        <f t="shared" si="5376"/>
        <v>0</v>
      </c>
      <c r="J1090" s="127">
        <f t="shared" si="5376"/>
        <v>0</v>
      </c>
      <c r="K1090" s="127">
        <f t="shared" si="5376"/>
        <v>0</v>
      </c>
      <c r="L1090" s="127">
        <f t="shared" si="5376"/>
        <v>0</v>
      </c>
      <c r="M1090" s="127">
        <f t="shared" si="5376"/>
        <v>0</v>
      </c>
      <c r="N1090" s="127">
        <f t="shared" si="5376"/>
        <v>0</v>
      </c>
      <c r="O1090" s="127">
        <f t="shared" si="5376"/>
        <v>0</v>
      </c>
      <c r="P1090" s="127">
        <f t="shared" si="5376"/>
        <v>0</v>
      </c>
      <c r="Q1090" s="127">
        <f>ROUND($C1090*Q1089,2)</f>
        <v>0</v>
      </c>
      <c r="R1090" s="127">
        <f t="shared" ref="R1090:T1090" si="5377">ROUND($C1090*R1089,2)</f>
        <v>0</v>
      </c>
      <c r="S1090" s="127">
        <f t="shared" si="5377"/>
        <v>0</v>
      </c>
      <c r="T1090" s="127">
        <f t="shared" si="5377"/>
        <v>0</v>
      </c>
      <c r="U1090" s="127">
        <f>$C1090-SUM(D1090:T1090)</f>
        <v>0</v>
      </c>
    </row>
    <row r="1091" spans="1:21" x14ac:dyDescent="0.2">
      <c r="A1091" s="225" t="s">
        <v>1533</v>
      </c>
      <c r="B1091" s="226" t="str">
        <f>VLOOKUP($A1091,'Orçamento Sintético'!$A:$H,4,0)</f>
        <v>Captação de energia fotovoltaica</v>
      </c>
      <c r="C1091" s="130">
        <f>ROUND(C1092/$U$1572,4)</f>
        <v>0.04</v>
      </c>
      <c r="D1091" s="131">
        <f t="shared" ref="D1091:U1091" si="5378">ROUND(D1092/$C1092,4)</f>
        <v>0</v>
      </c>
      <c r="E1091" s="131">
        <f t="shared" si="5378"/>
        <v>0</v>
      </c>
      <c r="F1091" s="131">
        <f t="shared" si="5378"/>
        <v>0</v>
      </c>
      <c r="G1091" s="131">
        <f t="shared" si="5378"/>
        <v>4.4900000000000002E-2</v>
      </c>
      <c r="H1091" s="131">
        <f t="shared" si="5378"/>
        <v>2.7799999999999998E-2</v>
      </c>
      <c r="I1091" s="131">
        <f t="shared" si="5378"/>
        <v>0.57369999999999999</v>
      </c>
      <c r="J1091" s="131">
        <f t="shared" si="5378"/>
        <v>0.1515</v>
      </c>
      <c r="K1091" s="131">
        <f t="shared" si="5378"/>
        <v>0.2021</v>
      </c>
      <c r="L1091" s="131">
        <f t="shared" si="5378"/>
        <v>0</v>
      </c>
      <c r="M1091" s="131">
        <f t="shared" si="5378"/>
        <v>0</v>
      </c>
      <c r="N1091" s="131">
        <f t="shared" si="5378"/>
        <v>0</v>
      </c>
      <c r="O1091" s="131">
        <f t="shared" si="5378"/>
        <v>0</v>
      </c>
      <c r="P1091" s="131">
        <f t="shared" si="5378"/>
        <v>0</v>
      </c>
      <c r="Q1091" s="131">
        <f t="shared" si="5378"/>
        <v>0</v>
      </c>
      <c r="R1091" s="131">
        <f t="shared" si="5378"/>
        <v>0</v>
      </c>
      <c r="S1091" s="131">
        <f t="shared" si="5378"/>
        <v>0</v>
      </c>
      <c r="T1091" s="131">
        <f t="shared" si="5378"/>
        <v>0</v>
      </c>
      <c r="U1091" s="131">
        <f t="shared" si="5378"/>
        <v>0</v>
      </c>
    </row>
    <row r="1092" spans="1:21" s="90" customFormat="1" x14ac:dyDescent="0.2">
      <c r="A1092" s="225"/>
      <c r="B1092" s="226"/>
      <c r="C1092" s="132">
        <f>VLOOKUP($A1091,'Orçamento Sintético'!$A:$H,8,0)</f>
        <v>499508.87</v>
      </c>
      <c r="D1092" s="133">
        <f>D1094+D1096+D1098+D1100+D1102+D1104+D1106+D1108+D1110+D1112+D1114+D1116+D1118+D1120+D1122+D1124</f>
        <v>0</v>
      </c>
      <c r="E1092" s="133">
        <f t="shared" ref="E1092:U1092" si="5379">E1094+E1096+E1098+E1100+E1102+E1104+E1106+E1108+E1110+E1112+E1114+E1116+E1118+E1120+E1122+E1124</f>
        <v>0</v>
      </c>
      <c r="F1092" s="133">
        <f t="shared" si="5379"/>
        <v>0</v>
      </c>
      <c r="G1092" s="133">
        <f t="shared" si="5379"/>
        <v>22440.16</v>
      </c>
      <c r="H1092" s="133">
        <f t="shared" si="5379"/>
        <v>13876.02</v>
      </c>
      <c r="I1092" s="133">
        <f t="shared" si="5379"/>
        <v>286558.06</v>
      </c>
      <c r="J1092" s="133">
        <f t="shared" si="5379"/>
        <v>75700.56</v>
      </c>
      <c r="K1092" s="133">
        <f t="shared" si="5379"/>
        <v>100934.08</v>
      </c>
      <c r="L1092" s="133">
        <f t="shared" si="5379"/>
        <v>0</v>
      </c>
      <c r="M1092" s="133">
        <f t="shared" si="5379"/>
        <v>0</v>
      </c>
      <c r="N1092" s="133">
        <f t="shared" si="5379"/>
        <v>0</v>
      </c>
      <c r="O1092" s="133">
        <f t="shared" si="5379"/>
        <v>0</v>
      </c>
      <c r="P1092" s="133">
        <f t="shared" si="5379"/>
        <v>0</v>
      </c>
      <c r="Q1092" s="133">
        <f t="shared" si="5379"/>
        <v>0</v>
      </c>
      <c r="R1092" s="133">
        <f t="shared" si="5379"/>
        <v>0</v>
      </c>
      <c r="S1092" s="133">
        <f t="shared" si="5379"/>
        <v>0</v>
      </c>
      <c r="T1092" s="133">
        <f t="shared" si="5379"/>
        <v>0</v>
      </c>
      <c r="U1092" s="133">
        <f t="shared" si="5379"/>
        <v>-1.0000000000218279E-2</v>
      </c>
    </row>
    <row r="1093" spans="1:21" x14ac:dyDescent="0.2">
      <c r="A1093" s="224" t="s">
        <v>1535</v>
      </c>
      <c r="B1093" s="222" t="str">
        <f>VLOOKUP($A1093,'Orçamento Sintético'!$A:$H,4,0)</f>
        <v>Cópia da CPOS (43.03.510) - Painel fotovoltaico retangular, de silício policristalino, com estrutura em alumínio anodizado e vidro temperado de e≥ 3mm, grau de proteção IP68, DM (CxLxA) 2100x1050x45mm, temperatura de operação máxima 85°C (mínimo), garantia mínima de 10 anos para estrutura, vida útil mínima de 20 anos com potência de saída mínima de 85% da potência nominal no fim do período, com tecnologia para redução de efeito de sombreamento, Canadian Solar HiKu CS3W-395P *.</v>
      </c>
      <c r="C1093" s="126">
        <f>ROUND(C1094/$U$1572,4)</f>
        <v>2.0199999999999999E-2</v>
      </c>
      <c r="D1093" s="126"/>
      <c r="E1093" s="126"/>
      <c r="F1093" s="126"/>
      <c r="G1093" s="126"/>
      <c r="H1093" s="126"/>
      <c r="I1093" s="126">
        <v>0.3</v>
      </c>
      <c r="J1093" s="126">
        <v>0.3</v>
      </c>
      <c r="K1093" s="126">
        <v>0.4</v>
      </c>
      <c r="L1093" s="126"/>
      <c r="M1093" s="126"/>
      <c r="N1093" s="126"/>
      <c r="O1093" s="126"/>
      <c r="P1093" s="126"/>
      <c r="Q1093" s="126"/>
      <c r="R1093" s="126"/>
      <c r="S1093" s="126"/>
      <c r="T1093" s="126"/>
      <c r="U1093" s="126">
        <f t="shared" ref="U1093" si="5380">ROUND(U1094/$C1094,4)</f>
        <v>0</v>
      </c>
    </row>
    <row r="1094" spans="1:21" s="90" customFormat="1" x14ac:dyDescent="0.2">
      <c r="A1094" s="224"/>
      <c r="B1094" s="223"/>
      <c r="C1094" s="127">
        <f>VLOOKUP($A1093,'Orçamento Sintético'!$A:$H,8,0)</f>
        <v>252335.2</v>
      </c>
      <c r="D1094" s="127">
        <f>ROUND($C1094*D1093,2)</f>
        <v>0</v>
      </c>
      <c r="E1094" s="127">
        <f>ROUND($C1094*E1093,2)</f>
        <v>0</v>
      </c>
      <c r="F1094" s="127">
        <f>ROUND($C1094*F1093,2)</f>
        <v>0</v>
      </c>
      <c r="G1094" s="127">
        <f t="shared" ref="G1094:P1094" si="5381">ROUND($C1094*G1093,2)</f>
        <v>0</v>
      </c>
      <c r="H1094" s="127">
        <f t="shared" si="5381"/>
        <v>0</v>
      </c>
      <c r="I1094" s="127">
        <f t="shared" si="5381"/>
        <v>75700.56</v>
      </c>
      <c r="J1094" s="127">
        <f t="shared" si="5381"/>
        <v>75700.56</v>
      </c>
      <c r="K1094" s="127">
        <f t="shared" si="5381"/>
        <v>100934.08</v>
      </c>
      <c r="L1094" s="127">
        <f t="shared" si="5381"/>
        <v>0</v>
      </c>
      <c r="M1094" s="127">
        <f t="shared" si="5381"/>
        <v>0</v>
      </c>
      <c r="N1094" s="127">
        <f t="shared" si="5381"/>
        <v>0</v>
      </c>
      <c r="O1094" s="127">
        <f t="shared" si="5381"/>
        <v>0</v>
      </c>
      <c r="P1094" s="127">
        <f t="shared" si="5381"/>
        <v>0</v>
      </c>
      <c r="Q1094" s="127">
        <f>ROUND($C1094*Q1093,2)</f>
        <v>0</v>
      </c>
      <c r="R1094" s="127">
        <f t="shared" ref="R1094:T1094" si="5382">ROUND($C1094*R1093,2)</f>
        <v>0</v>
      </c>
      <c r="S1094" s="127">
        <f t="shared" si="5382"/>
        <v>0</v>
      </c>
      <c r="T1094" s="127">
        <f t="shared" si="5382"/>
        <v>0</v>
      </c>
      <c r="U1094" s="127">
        <f>$C1094-SUM(D1094:T1094)</f>
        <v>0</v>
      </c>
    </row>
    <row r="1095" spans="1:21" x14ac:dyDescent="0.2">
      <c r="A1095" s="224" t="s">
        <v>1538</v>
      </c>
      <c r="B1095" s="222" t="str">
        <f>VLOOKUP($A1095,'Orçamento Sintético'!$A:$H,4,0)</f>
        <v>Cópia da SIURB (098248) - Inversor CC/CA sem transformador, com 2 MPPT (Maximum Power Point Tracker), faixa de tensão de entrada de 200Vcc a 800VCC (mínimo), corrente máxima de entrada 25A (mínimo), tensão nominal de saída 220/380VAC 60Hz trifásico com neutro, potência nominal de saída 17,5kVA ou superior, fator de distorção máximo 2%, fator de potência de saída variável, eficiência a 100% da saída maior ou igual a 96% com refrigeração forçada automática, com proteção contra descarga, curto-circuito e inversão de polaridade, comunicação Mdbus RTU via RS485, com datalogger e webserver integrados, fabricação Fronius Symo 17.5-3-M*.</v>
      </c>
      <c r="C1095" s="126">
        <f>ROUND(C1096/$U$1572,4)</f>
        <v>1.21E-2</v>
      </c>
      <c r="D1095" s="126"/>
      <c r="E1095" s="126"/>
      <c r="F1095" s="126"/>
      <c r="G1095" s="126"/>
      <c r="H1095" s="126"/>
      <c r="I1095" s="126">
        <v>1</v>
      </c>
      <c r="J1095" s="126"/>
      <c r="K1095" s="126"/>
      <c r="L1095" s="126"/>
      <c r="M1095" s="126"/>
      <c r="N1095" s="126"/>
      <c r="O1095" s="126"/>
      <c r="P1095" s="126"/>
      <c r="Q1095" s="126"/>
      <c r="R1095" s="126"/>
      <c r="S1095" s="126"/>
      <c r="T1095" s="126"/>
      <c r="U1095" s="126">
        <f t="shared" ref="U1095" si="5383">ROUND(U1096/$C1096,4)</f>
        <v>0</v>
      </c>
    </row>
    <row r="1096" spans="1:21" s="90" customFormat="1" x14ac:dyDescent="0.2">
      <c r="A1096" s="224"/>
      <c r="B1096" s="223"/>
      <c r="C1096" s="127">
        <f>VLOOKUP($A1095,'Orçamento Sintético'!$A:$H,8,0)</f>
        <v>151102.56</v>
      </c>
      <c r="D1096" s="127">
        <f>ROUND($C1096*D1095,2)</f>
        <v>0</v>
      </c>
      <c r="E1096" s="127">
        <f>ROUND($C1096*E1095,2)</f>
        <v>0</v>
      </c>
      <c r="F1096" s="127">
        <f>ROUND($C1096*F1095,2)</f>
        <v>0</v>
      </c>
      <c r="G1096" s="127">
        <f t="shared" ref="G1096:P1096" si="5384">ROUND($C1096*G1095,2)</f>
        <v>0</v>
      </c>
      <c r="H1096" s="127">
        <f t="shared" si="5384"/>
        <v>0</v>
      </c>
      <c r="I1096" s="127">
        <f t="shared" si="5384"/>
        <v>151102.56</v>
      </c>
      <c r="J1096" s="127">
        <f t="shared" si="5384"/>
        <v>0</v>
      </c>
      <c r="K1096" s="127">
        <f t="shared" si="5384"/>
        <v>0</v>
      </c>
      <c r="L1096" s="127">
        <f t="shared" si="5384"/>
        <v>0</v>
      </c>
      <c r="M1096" s="127">
        <f t="shared" si="5384"/>
        <v>0</v>
      </c>
      <c r="N1096" s="127">
        <f t="shared" si="5384"/>
        <v>0</v>
      </c>
      <c r="O1096" s="127">
        <f t="shared" si="5384"/>
        <v>0</v>
      </c>
      <c r="P1096" s="127">
        <f t="shared" si="5384"/>
        <v>0</v>
      </c>
      <c r="Q1096" s="127">
        <f>ROUND($C1096*Q1095,2)</f>
        <v>0</v>
      </c>
      <c r="R1096" s="127">
        <f t="shared" ref="R1096:T1096" si="5385">ROUND($C1096*R1095,2)</f>
        <v>0</v>
      </c>
      <c r="S1096" s="127">
        <f t="shared" si="5385"/>
        <v>0</v>
      </c>
      <c r="T1096" s="127">
        <f t="shared" si="5385"/>
        <v>0</v>
      </c>
      <c r="U1096" s="127">
        <f>$C1096-SUM(D1096:T1096)</f>
        <v>0</v>
      </c>
    </row>
    <row r="1097" spans="1:21" x14ac:dyDescent="0.2">
      <c r="A1097" s="224" t="s">
        <v>1541</v>
      </c>
      <c r="B1097" s="222" t="str">
        <f>VLOOKUP($A1097,'Orçamento Sintético'!$A:$H,4,0)</f>
        <v>QGS-CA-PJBZ - Quadro elétrico geral Solar CA</v>
      </c>
      <c r="C1097" s="126">
        <f>ROUND(C1098/$U$1572,4)</f>
        <v>1.1000000000000001E-3</v>
      </c>
      <c r="D1097" s="126"/>
      <c r="E1097" s="126"/>
      <c r="F1097" s="126"/>
      <c r="G1097" s="126"/>
      <c r="H1097" s="126"/>
      <c r="I1097" s="126">
        <v>1</v>
      </c>
      <c r="J1097" s="126"/>
      <c r="K1097" s="126"/>
      <c r="L1097" s="126"/>
      <c r="M1097" s="126"/>
      <c r="N1097" s="126"/>
      <c r="O1097" s="126"/>
      <c r="P1097" s="126"/>
      <c r="Q1097" s="126"/>
      <c r="R1097" s="126"/>
      <c r="S1097" s="126"/>
      <c r="T1097" s="126"/>
      <c r="U1097" s="126">
        <f t="shared" ref="U1097" si="5386">ROUND(U1098/$C1098,4)</f>
        <v>0</v>
      </c>
    </row>
    <row r="1098" spans="1:21" s="90" customFormat="1" x14ac:dyDescent="0.2">
      <c r="A1098" s="224"/>
      <c r="B1098" s="223"/>
      <c r="C1098" s="127">
        <f>VLOOKUP($A1097,'Orçamento Sintético'!$A:$H,8,0)</f>
        <v>13236.69</v>
      </c>
      <c r="D1098" s="127">
        <f>ROUND($C1098*D1097,2)</f>
        <v>0</v>
      </c>
      <c r="E1098" s="127">
        <f>ROUND($C1098*E1097,2)</f>
        <v>0</v>
      </c>
      <c r="F1098" s="127">
        <f>ROUND($C1098*F1097,2)</f>
        <v>0</v>
      </c>
      <c r="G1098" s="127">
        <f t="shared" ref="G1098:P1098" si="5387">ROUND($C1098*G1097,2)</f>
        <v>0</v>
      </c>
      <c r="H1098" s="127">
        <f t="shared" si="5387"/>
        <v>0</v>
      </c>
      <c r="I1098" s="127">
        <f t="shared" si="5387"/>
        <v>13236.69</v>
      </c>
      <c r="J1098" s="127">
        <f t="shared" si="5387"/>
        <v>0</v>
      </c>
      <c r="K1098" s="127">
        <f t="shared" si="5387"/>
        <v>0</v>
      </c>
      <c r="L1098" s="127">
        <f t="shared" si="5387"/>
        <v>0</v>
      </c>
      <c r="M1098" s="127">
        <f t="shared" si="5387"/>
        <v>0</v>
      </c>
      <c r="N1098" s="127">
        <f t="shared" si="5387"/>
        <v>0</v>
      </c>
      <c r="O1098" s="127">
        <f t="shared" si="5387"/>
        <v>0</v>
      </c>
      <c r="P1098" s="127">
        <f t="shared" si="5387"/>
        <v>0</v>
      </c>
      <c r="Q1098" s="127">
        <f>ROUND($C1098*Q1097,2)</f>
        <v>0</v>
      </c>
      <c r="R1098" s="127">
        <f t="shared" ref="R1098:T1098" si="5388">ROUND($C1098*R1097,2)</f>
        <v>0</v>
      </c>
      <c r="S1098" s="127">
        <f t="shared" si="5388"/>
        <v>0</v>
      </c>
      <c r="T1098" s="127">
        <f t="shared" si="5388"/>
        <v>0</v>
      </c>
      <c r="U1098" s="127">
        <f>$C1098-SUM(D1098:T1098)</f>
        <v>0</v>
      </c>
    </row>
    <row r="1099" spans="1:21" x14ac:dyDescent="0.2">
      <c r="A1099" s="224" t="s">
        <v>1544</v>
      </c>
      <c r="B1099" s="222" t="str">
        <f>VLOOKUP($A1099,'Orçamento Sintético'!$A:$H,4,0)</f>
        <v>Quadro string-box CC externo pequeno (SBE-1,3,4,5,6, e 7), de sobrepor. Fabricação Suntree SHLX-PV2/1</v>
      </c>
      <c r="C1099" s="126">
        <f>ROUND(C1100/$U$1572,4)</f>
        <v>5.0000000000000001E-4</v>
      </c>
      <c r="D1099" s="126"/>
      <c r="E1099" s="126"/>
      <c r="F1099" s="126"/>
      <c r="G1099" s="126"/>
      <c r="H1099" s="126"/>
      <c r="I1099" s="126">
        <v>1</v>
      </c>
      <c r="J1099" s="126"/>
      <c r="K1099" s="126"/>
      <c r="L1099" s="126"/>
      <c r="M1099" s="126"/>
      <c r="N1099" s="126"/>
      <c r="O1099" s="126"/>
      <c r="P1099" s="126"/>
      <c r="Q1099" s="126"/>
      <c r="R1099" s="126"/>
      <c r="S1099" s="126"/>
      <c r="T1099" s="126"/>
      <c r="U1099" s="126">
        <f t="shared" ref="U1099" si="5389">ROUND(U1100/$C1100,4)</f>
        <v>0</v>
      </c>
    </row>
    <row r="1100" spans="1:21" s="90" customFormat="1" x14ac:dyDescent="0.2">
      <c r="A1100" s="224"/>
      <c r="B1100" s="223"/>
      <c r="C1100" s="127">
        <f>VLOOKUP($A1099,'Orçamento Sintético'!$A:$H,8,0)</f>
        <v>5768.64</v>
      </c>
      <c r="D1100" s="127">
        <f>ROUND($C1100*D1099,2)</f>
        <v>0</v>
      </c>
      <c r="E1100" s="127">
        <f>ROUND($C1100*E1099,2)</f>
        <v>0</v>
      </c>
      <c r="F1100" s="127">
        <f>ROUND($C1100*F1099,2)</f>
        <v>0</v>
      </c>
      <c r="G1100" s="127">
        <f t="shared" ref="G1100:P1100" si="5390">ROUND($C1100*G1099,2)</f>
        <v>0</v>
      </c>
      <c r="H1100" s="127">
        <f t="shared" si="5390"/>
        <v>0</v>
      </c>
      <c r="I1100" s="127">
        <f t="shared" si="5390"/>
        <v>5768.64</v>
      </c>
      <c r="J1100" s="127">
        <f t="shared" si="5390"/>
        <v>0</v>
      </c>
      <c r="K1100" s="127">
        <f t="shared" si="5390"/>
        <v>0</v>
      </c>
      <c r="L1100" s="127">
        <f t="shared" si="5390"/>
        <v>0</v>
      </c>
      <c r="M1100" s="127">
        <f t="shared" si="5390"/>
        <v>0</v>
      </c>
      <c r="N1100" s="127">
        <f t="shared" si="5390"/>
        <v>0</v>
      </c>
      <c r="O1100" s="127">
        <f t="shared" si="5390"/>
        <v>0</v>
      </c>
      <c r="P1100" s="127">
        <f t="shared" si="5390"/>
        <v>0</v>
      </c>
      <c r="Q1100" s="127">
        <f>ROUND($C1100*Q1099,2)</f>
        <v>0</v>
      </c>
      <c r="R1100" s="127">
        <f t="shared" ref="R1100:T1100" si="5391">ROUND($C1100*R1099,2)</f>
        <v>0</v>
      </c>
      <c r="S1100" s="127">
        <f t="shared" si="5391"/>
        <v>0</v>
      </c>
      <c r="T1100" s="127">
        <f t="shared" si="5391"/>
        <v>0</v>
      </c>
      <c r="U1100" s="127">
        <f>$C1100-SUM(D1100:T1100)</f>
        <v>0</v>
      </c>
    </row>
    <row r="1101" spans="1:21" x14ac:dyDescent="0.2">
      <c r="A1101" s="224" t="s">
        <v>1547</v>
      </c>
      <c r="B1101" s="222" t="str">
        <f>VLOOKUP($A1101,'Orçamento Sintético'!$A:$H,4,0)</f>
        <v>Quadro string-box CC externo grande (SBE-2A e SBE-2B), de sobrepor. Fabricação Suntree SHLX-PV2/1</v>
      </c>
      <c r="C1101" s="126">
        <f>ROUND(C1102/$U$1572,4)</f>
        <v>2.0000000000000001E-4</v>
      </c>
      <c r="D1101" s="126"/>
      <c r="E1101" s="126"/>
      <c r="F1101" s="126"/>
      <c r="G1101" s="126"/>
      <c r="H1101" s="126">
        <v>0.5</v>
      </c>
      <c r="I1101" s="126">
        <v>0.5</v>
      </c>
      <c r="J1101" s="126"/>
      <c r="K1101" s="126"/>
      <c r="L1101" s="126"/>
      <c r="M1101" s="126"/>
      <c r="N1101" s="126"/>
      <c r="O1101" s="126"/>
      <c r="P1101" s="126"/>
      <c r="Q1101" s="126"/>
      <c r="R1101" s="126"/>
      <c r="S1101" s="126"/>
      <c r="T1101" s="126"/>
      <c r="U1101" s="126">
        <f t="shared" ref="U1101:U1103" si="5392">ROUND(U1102/$C1102,4)</f>
        <v>0</v>
      </c>
    </row>
    <row r="1102" spans="1:21" s="90" customFormat="1" x14ac:dyDescent="0.2">
      <c r="A1102" s="224"/>
      <c r="B1102" s="223"/>
      <c r="C1102" s="127">
        <f>VLOOKUP($A1101,'Orçamento Sintético'!$A:$H,8,0)</f>
        <v>2753.28</v>
      </c>
      <c r="D1102" s="127">
        <f>ROUND($C1102*D1101,2)</f>
        <v>0</v>
      </c>
      <c r="E1102" s="127">
        <f>ROUND($C1102*E1101,2)</f>
        <v>0</v>
      </c>
      <c r="F1102" s="127">
        <f>ROUND($C1102*F1101,2)</f>
        <v>0</v>
      </c>
      <c r="G1102" s="127">
        <f t="shared" ref="G1102:P1102" si="5393">ROUND($C1102*G1101,2)</f>
        <v>0</v>
      </c>
      <c r="H1102" s="127">
        <f t="shared" si="5393"/>
        <v>1376.64</v>
      </c>
      <c r="I1102" s="127">
        <f t="shared" si="5393"/>
        <v>1376.64</v>
      </c>
      <c r="J1102" s="127">
        <f t="shared" si="5393"/>
        <v>0</v>
      </c>
      <c r="K1102" s="127">
        <f t="shared" si="5393"/>
        <v>0</v>
      </c>
      <c r="L1102" s="127">
        <f t="shared" si="5393"/>
        <v>0</v>
      </c>
      <c r="M1102" s="127">
        <f t="shared" si="5393"/>
        <v>0</v>
      </c>
      <c r="N1102" s="127">
        <f t="shared" si="5393"/>
        <v>0</v>
      </c>
      <c r="O1102" s="127">
        <f t="shared" si="5393"/>
        <v>0</v>
      </c>
      <c r="P1102" s="127">
        <f t="shared" si="5393"/>
        <v>0</v>
      </c>
      <c r="Q1102" s="127">
        <f>ROUND($C1102*Q1101,2)</f>
        <v>0</v>
      </c>
      <c r="R1102" s="127">
        <f t="shared" ref="R1102:T1102" si="5394">ROUND($C1102*R1101,2)</f>
        <v>0</v>
      </c>
      <c r="S1102" s="127">
        <f t="shared" si="5394"/>
        <v>0</v>
      </c>
      <c r="T1102" s="127">
        <f t="shared" si="5394"/>
        <v>0</v>
      </c>
      <c r="U1102" s="127">
        <f>$C1102-SUM(D1102:T1102)</f>
        <v>0</v>
      </c>
    </row>
    <row r="1103" spans="1:21" x14ac:dyDescent="0.2">
      <c r="A1103" s="224" t="s">
        <v>1550</v>
      </c>
      <c r="B1103" s="222" t="str">
        <f>VLOOKUP($A1103,'Orçamento Sintético'!$A:$H,4,0)</f>
        <v>String box interno (SBI) em quadro de distribuição de sobrepor  300x336x150mm, Schneider Pragma PRA20113 e 2 (dois) disjuntores CC bipolares, padrão IEC 60898, 550VCC/32A, 6kA, curva C, para montagem em trilho DIN 35mm, fabricação Suntree SCB2-63DC</v>
      </c>
      <c r="C1103" s="126">
        <f>ROUND(C1104/$U$1572,4)</f>
        <v>6.9999999999999999E-4</v>
      </c>
      <c r="D1103" s="126"/>
      <c r="E1103" s="126"/>
      <c r="F1103" s="126"/>
      <c r="G1103" s="126"/>
      <c r="H1103" s="126">
        <v>0.5</v>
      </c>
      <c r="I1103" s="126">
        <v>0.5</v>
      </c>
      <c r="J1103" s="126"/>
      <c r="K1103" s="126"/>
      <c r="L1103" s="126"/>
      <c r="M1103" s="126"/>
      <c r="N1103" s="126"/>
      <c r="O1103" s="126"/>
      <c r="P1103" s="126"/>
      <c r="Q1103" s="126"/>
      <c r="R1103" s="126"/>
      <c r="S1103" s="126"/>
      <c r="T1103" s="126"/>
      <c r="U1103" s="126">
        <f t="shared" si="5392"/>
        <v>0</v>
      </c>
    </row>
    <row r="1104" spans="1:21" s="90" customFormat="1" x14ac:dyDescent="0.2">
      <c r="A1104" s="224"/>
      <c r="B1104" s="223"/>
      <c r="C1104" s="127">
        <f>VLOOKUP($A1103,'Orçamento Sintético'!$A:$H,8,0)</f>
        <v>8670.1299999999992</v>
      </c>
      <c r="D1104" s="127">
        <f>ROUND($C1104*D1103,2)</f>
        <v>0</v>
      </c>
      <c r="E1104" s="127">
        <f>ROUND($C1104*E1103,2)</f>
        <v>0</v>
      </c>
      <c r="F1104" s="127">
        <f>ROUND($C1104*F1103,2)</f>
        <v>0</v>
      </c>
      <c r="G1104" s="127">
        <f t="shared" ref="G1104:P1104" si="5395">ROUND($C1104*G1103,2)</f>
        <v>0</v>
      </c>
      <c r="H1104" s="127">
        <f t="shared" si="5395"/>
        <v>4335.07</v>
      </c>
      <c r="I1104" s="127">
        <f t="shared" si="5395"/>
        <v>4335.07</v>
      </c>
      <c r="J1104" s="127">
        <f t="shared" si="5395"/>
        <v>0</v>
      </c>
      <c r="K1104" s="127">
        <f t="shared" si="5395"/>
        <v>0</v>
      </c>
      <c r="L1104" s="127">
        <f t="shared" si="5395"/>
        <v>0</v>
      </c>
      <c r="M1104" s="127">
        <f t="shared" si="5395"/>
        <v>0</v>
      </c>
      <c r="N1104" s="127">
        <f t="shared" si="5395"/>
        <v>0</v>
      </c>
      <c r="O1104" s="127">
        <f t="shared" si="5395"/>
        <v>0</v>
      </c>
      <c r="P1104" s="127">
        <f t="shared" si="5395"/>
        <v>0</v>
      </c>
      <c r="Q1104" s="127">
        <f>ROUND($C1104*Q1103,2)</f>
        <v>0</v>
      </c>
      <c r="R1104" s="127">
        <f t="shared" ref="R1104:T1104" si="5396">ROUND($C1104*R1103,2)</f>
        <v>0</v>
      </c>
      <c r="S1104" s="127">
        <f t="shared" si="5396"/>
        <v>0</v>
      </c>
      <c r="T1104" s="127">
        <f t="shared" si="5396"/>
        <v>0</v>
      </c>
      <c r="U1104" s="127">
        <f>$C1104-SUM(D1104:T1104)</f>
        <v>-1.0000000000218279E-2</v>
      </c>
    </row>
    <row r="1105" spans="1:21" x14ac:dyDescent="0.2">
      <c r="A1105" s="224" t="s">
        <v>1553</v>
      </c>
      <c r="B1105" s="222" t="str">
        <f>VLOOKUP($A1105,'Orçamento Sintético'!$A:$H,4,0)</f>
        <v>Copia da ORSE (698) - Fornecimento e colocação de anilha para identificação</v>
      </c>
      <c r="C1105" s="126">
        <f>ROUND(C1106/$U$1572,4)</f>
        <v>1E-4</v>
      </c>
      <c r="D1105" s="126"/>
      <c r="E1105" s="126"/>
      <c r="F1105" s="126"/>
      <c r="G1105" s="126"/>
      <c r="H1105" s="126"/>
      <c r="I1105" s="126">
        <v>1</v>
      </c>
      <c r="J1105" s="126"/>
      <c r="K1105" s="126"/>
      <c r="L1105" s="126"/>
      <c r="M1105" s="126"/>
      <c r="N1105" s="126"/>
      <c r="O1105" s="126"/>
      <c r="P1105" s="126"/>
      <c r="Q1105" s="126"/>
      <c r="R1105" s="126"/>
      <c r="S1105" s="126"/>
      <c r="T1105" s="126"/>
      <c r="U1105" s="126">
        <f t="shared" ref="U1105" si="5397">ROUND(U1106/$C1106,4)</f>
        <v>0</v>
      </c>
    </row>
    <row r="1106" spans="1:21" s="90" customFormat="1" x14ac:dyDescent="0.2">
      <c r="A1106" s="224"/>
      <c r="B1106" s="223"/>
      <c r="C1106" s="127">
        <f>VLOOKUP($A1105,'Orçamento Sintético'!$A:$H,8,0)</f>
        <v>654.84</v>
      </c>
      <c r="D1106" s="127">
        <f>ROUND($C1106*D1105,2)</f>
        <v>0</v>
      </c>
      <c r="E1106" s="127">
        <f>ROUND($C1106*E1105,2)</f>
        <v>0</v>
      </c>
      <c r="F1106" s="127">
        <f>ROUND($C1106*F1105,2)</f>
        <v>0</v>
      </c>
      <c r="G1106" s="127">
        <f t="shared" ref="G1106:P1106" si="5398">ROUND($C1106*G1105,2)</f>
        <v>0</v>
      </c>
      <c r="H1106" s="127">
        <f t="shared" si="5398"/>
        <v>0</v>
      </c>
      <c r="I1106" s="127">
        <f t="shared" si="5398"/>
        <v>654.84</v>
      </c>
      <c r="J1106" s="127">
        <f t="shared" si="5398"/>
        <v>0</v>
      </c>
      <c r="K1106" s="127">
        <f t="shared" si="5398"/>
        <v>0</v>
      </c>
      <c r="L1106" s="127">
        <f t="shared" si="5398"/>
        <v>0</v>
      </c>
      <c r="M1106" s="127">
        <f t="shared" si="5398"/>
        <v>0</v>
      </c>
      <c r="N1106" s="127">
        <f t="shared" si="5398"/>
        <v>0</v>
      </c>
      <c r="O1106" s="127">
        <f t="shared" si="5398"/>
        <v>0</v>
      </c>
      <c r="P1106" s="127">
        <f t="shared" si="5398"/>
        <v>0</v>
      </c>
      <c r="Q1106" s="127">
        <f>ROUND($C1106*Q1105,2)</f>
        <v>0</v>
      </c>
      <c r="R1106" s="127">
        <f t="shared" ref="R1106:T1106" si="5399">ROUND($C1106*R1105,2)</f>
        <v>0</v>
      </c>
      <c r="S1106" s="127">
        <f t="shared" si="5399"/>
        <v>0</v>
      </c>
      <c r="T1106" s="127">
        <f t="shared" si="5399"/>
        <v>0</v>
      </c>
      <c r="U1106" s="127">
        <f>$C1106-SUM(D1106:T1106)</f>
        <v>0</v>
      </c>
    </row>
    <row r="1107" spans="1:21" x14ac:dyDescent="0.2">
      <c r="A1107" s="224" t="s">
        <v>1554</v>
      </c>
      <c r="B1107" s="222" t="str">
        <f>VLOOKUP($A1107,'Orçamento Sintético'!$A:$H,4,0)</f>
        <v>Copia da Sinapi (92988) - Cabo Elétrico, 50mm², de cobre flexível, têmpera mole, encordoamento classe 5, isolação termofixa em dupla camada de borracha etilenopropileno HEPR 90°C O,6/1KV. Fabricação Prysmian linha Eprotenax Gsette</v>
      </c>
      <c r="C1107" s="126">
        <f>ROUND(C1108/$U$1572,4)</f>
        <v>5.0000000000000001E-4</v>
      </c>
      <c r="D1107" s="126"/>
      <c r="E1107" s="126"/>
      <c r="F1107" s="126"/>
      <c r="G1107" s="126"/>
      <c r="H1107" s="126"/>
      <c r="I1107" s="126">
        <v>1</v>
      </c>
      <c r="J1107" s="126"/>
      <c r="K1107" s="126"/>
      <c r="L1107" s="126"/>
      <c r="M1107" s="126"/>
      <c r="N1107" s="126"/>
      <c r="O1107" s="126"/>
      <c r="P1107" s="126"/>
      <c r="Q1107" s="126"/>
      <c r="R1107" s="126"/>
      <c r="S1107" s="126"/>
      <c r="T1107" s="126"/>
      <c r="U1107" s="126">
        <f t="shared" ref="U1107" si="5400">ROUND(U1108/$C1108,4)</f>
        <v>0</v>
      </c>
    </row>
    <row r="1108" spans="1:21" s="90" customFormat="1" x14ac:dyDescent="0.2">
      <c r="A1108" s="224"/>
      <c r="B1108" s="223"/>
      <c r="C1108" s="127">
        <f>VLOOKUP($A1107,'Orçamento Sintético'!$A:$H,8,0)</f>
        <v>6386.16</v>
      </c>
      <c r="D1108" s="127">
        <f>ROUND($C1108*D1107,2)</f>
        <v>0</v>
      </c>
      <c r="E1108" s="127">
        <f>ROUND($C1108*E1107,2)</f>
        <v>0</v>
      </c>
      <c r="F1108" s="127">
        <f>ROUND($C1108*F1107,2)</f>
        <v>0</v>
      </c>
      <c r="G1108" s="127">
        <f t="shared" ref="G1108:P1108" si="5401">ROUND($C1108*G1107,2)</f>
        <v>0</v>
      </c>
      <c r="H1108" s="127">
        <f t="shared" si="5401"/>
        <v>0</v>
      </c>
      <c r="I1108" s="127">
        <f t="shared" si="5401"/>
        <v>6386.16</v>
      </c>
      <c r="J1108" s="127">
        <f t="shared" si="5401"/>
        <v>0</v>
      </c>
      <c r="K1108" s="127">
        <f t="shared" si="5401"/>
        <v>0</v>
      </c>
      <c r="L1108" s="127">
        <f t="shared" si="5401"/>
        <v>0</v>
      </c>
      <c r="M1108" s="127">
        <f t="shared" si="5401"/>
        <v>0</v>
      </c>
      <c r="N1108" s="127">
        <f t="shared" si="5401"/>
        <v>0</v>
      </c>
      <c r="O1108" s="127">
        <f t="shared" si="5401"/>
        <v>0</v>
      </c>
      <c r="P1108" s="127">
        <f t="shared" si="5401"/>
        <v>0</v>
      </c>
      <c r="Q1108" s="127">
        <f>ROUND($C1108*Q1107,2)</f>
        <v>0</v>
      </c>
      <c r="R1108" s="127">
        <f t="shared" ref="R1108:T1108" si="5402">ROUND($C1108*R1107,2)</f>
        <v>0</v>
      </c>
      <c r="S1108" s="127">
        <f t="shared" si="5402"/>
        <v>0</v>
      </c>
      <c r="T1108" s="127">
        <f t="shared" si="5402"/>
        <v>0</v>
      </c>
      <c r="U1108" s="127">
        <f>$C1108-SUM(D1108:T1108)</f>
        <v>0</v>
      </c>
    </row>
    <row r="1109" spans="1:21" x14ac:dyDescent="0.2">
      <c r="A1109" s="224" t="s">
        <v>1556</v>
      </c>
      <c r="B1109" s="222" t="str">
        <f>VLOOKUP($A1109,'Orçamento Sintético'!$A:$H,4,0)</f>
        <v>Copia da SINAPI (92992) - Cabo Elétrico CA, 95mm², de cobre flexível, têmpera mole, encordoamento classe 5, isolação termofixa em dupla camada de borracha etilenopropileno HEPR 90°C O,6/1KV. Fabricação Prysmian linha Eprotenax Gsette</v>
      </c>
      <c r="C1109" s="126">
        <f>ROUND(C1110/$U$1572,4)</f>
        <v>1.4E-3</v>
      </c>
      <c r="D1109" s="126"/>
      <c r="E1109" s="126"/>
      <c r="F1109" s="126"/>
      <c r="G1109" s="126"/>
      <c r="H1109" s="126"/>
      <c r="I1109" s="126">
        <v>1</v>
      </c>
      <c r="J1109" s="126"/>
      <c r="K1109" s="126"/>
      <c r="L1109" s="126"/>
      <c r="M1109" s="126"/>
      <c r="N1109" s="126"/>
      <c r="O1109" s="126"/>
      <c r="P1109" s="126"/>
      <c r="Q1109" s="126"/>
      <c r="R1109" s="126"/>
      <c r="S1109" s="126"/>
      <c r="T1109" s="126"/>
      <c r="U1109" s="126">
        <f t="shared" ref="U1109" si="5403">ROUND(U1110/$C1110,4)</f>
        <v>0</v>
      </c>
    </row>
    <row r="1110" spans="1:21" s="90" customFormat="1" x14ac:dyDescent="0.2">
      <c r="A1110" s="224"/>
      <c r="B1110" s="223"/>
      <c r="C1110" s="127">
        <f>VLOOKUP($A1109,'Orçamento Sintético'!$A:$H,8,0)</f>
        <v>17111.16</v>
      </c>
      <c r="D1110" s="127">
        <f>ROUND($C1110*D1109,2)</f>
        <v>0</v>
      </c>
      <c r="E1110" s="127">
        <f>ROUND($C1110*E1109,2)</f>
        <v>0</v>
      </c>
      <c r="F1110" s="127">
        <f>ROUND($C1110*F1109,2)</f>
        <v>0</v>
      </c>
      <c r="G1110" s="127">
        <f t="shared" ref="G1110:P1110" si="5404">ROUND($C1110*G1109,2)</f>
        <v>0</v>
      </c>
      <c r="H1110" s="127">
        <f t="shared" si="5404"/>
        <v>0</v>
      </c>
      <c r="I1110" s="127">
        <f t="shared" si="5404"/>
        <v>17111.16</v>
      </c>
      <c r="J1110" s="127">
        <f t="shared" si="5404"/>
        <v>0</v>
      </c>
      <c r="K1110" s="127">
        <f t="shared" si="5404"/>
        <v>0</v>
      </c>
      <c r="L1110" s="127">
        <f t="shared" si="5404"/>
        <v>0</v>
      </c>
      <c r="M1110" s="127">
        <f t="shared" si="5404"/>
        <v>0</v>
      </c>
      <c r="N1110" s="127">
        <f t="shared" si="5404"/>
        <v>0</v>
      </c>
      <c r="O1110" s="127">
        <f t="shared" si="5404"/>
        <v>0</v>
      </c>
      <c r="P1110" s="127">
        <f t="shared" si="5404"/>
        <v>0</v>
      </c>
      <c r="Q1110" s="127">
        <f>ROUND($C1110*Q1109,2)</f>
        <v>0</v>
      </c>
      <c r="R1110" s="127">
        <f t="shared" ref="R1110:T1110" si="5405">ROUND($C1110*R1109,2)</f>
        <v>0</v>
      </c>
      <c r="S1110" s="127">
        <f t="shared" si="5405"/>
        <v>0</v>
      </c>
      <c r="T1110" s="127">
        <f t="shared" si="5405"/>
        <v>0</v>
      </c>
      <c r="U1110" s="127">
        <f>$C1110-SUM(D1110:T1110)</f>
        <v>0</v>
      </c>
    </row>
    <row r="1111" spans="1:21" x14ac:dyDescent="0.2">
      <c r="A1111" s="224" t="s">
        <v>1559</v>
      </c>
      <c r="B1111" s="222" t="str">
        <f>VLOOKUP($A1111,'Orçamento Sintético'!$A:$H,4,0)</f>
        <v>Copia da SBC (063214) - Cabo Elétrico CC, 6mm², de cobre flexível, têmpera mole, encordoamento classe 5, isolação termofixa antichama sem chumbo, tensão de operação 1,8kV, temperatura de operação de 90°C (mínimo). Fabricação Prysmian linha Afumex Solar</v>
      </c>
      <c r="C1111" s="126">
        <f>ROUND(C1112/$U$1572,4)</f>
        <v>2.2000000000000001E-3</v>
      </c>
      <c r="D1111" s="126"/>
      <c r="E1111" s="126"/>
      <c r="F1111" s="126"/>
      <c r="G1111" s="126">
        <v>0.3</v>
      </c>
      <c r="H1111" s="126">
        <v>0.3</v>
      </c>
      <c r="I1111" s="126">
        <v>0.4</v>
      </c>
      <c r="J1111" s="126"/>
      <c r="K1111" s="126"/>
      <c r="L1111" s="126"/>
      <c r="M1111" s="126"/>
      <c r="N1111" s="126"/>
      <c r="O1111" s="126"/>
      <c r="P1111" s="126"/>
      <c r="Q1111" s="126"/>
      <c r="R1111" s="126"/>
      <c r="S1111" s="126"/>
      <c r="T1111" s="126"/>
      <c r="U1111" s="126">
        <f t="shared" ref="U1111:U1123" si="5406">ROUND(U1112/$C1112,4)</f>
        <v>0</v>
      </c>
    </row>
    <row r="1112" spans="1:21" s="90" customFormat="1" x14ac:dyDescent="0.2">
      <c r="A1112" s="224"/>
      <c r="B1112" s="223"/>
      <c r="C1112" s="127">
        <f>VLOOKUP($A1111,'Orçamento Sintético'!$A:$H,8,0)</f>
        <v>27214.36</v>
      </c>
      <c r="D1112" s="127">
        <f>ROUND($C1112*D1111,2)</f>
        <v>0</v>
      </c>
      <c r="E1112" s="127">
        <f>ROUND($C1112*E1111,2)</f>
        <v>0</v>
      </c>
      <c r="F1112" s="127">
        <f>ROUND($C1112*F1111,2)</f>
        <v>0</v>
      </c>
      <c r="G1112" s="127">
        <f t="shared" ref="G1112:P1112" si="5407">ROUND($C1112*G1111,2)</f>
        <v>8164.31</v>
      </c>
      <c r="H1112" s="127">
        <f t="shared" si="5407"/>
        <v>8164.31</v>
      </c>
      <c r="I1112" s="127">
        <f t="shared" si="5407"/>
        <v>10885.74</v>
      </c>
      <c r="J1112" s="127">
        <f t="shared" si="5407"/>
        <v>0</v>
      </c>
      <c r="K1112" s="127">
        <f t="shared" si="5407"/>
        <v>0</v>
      </c>
      <c r="L1112" s="127">
        <f t="shared" si="5407"/>
        <v>0</v>
      </c>
      <c r="M1112" s="127">
        <f t="shared" si="5407"/>
        <v>0</v>
      </c>
      <c r="N1112" s="127">
        <f t="shared" si="5407"/>
        <v>0</v>
      </c>
      <c r="O1112" s="127">
        <f t="shared" si="5407"/>
        <v>0</v>
      </c>
      <c r="P1112" s="127">
        <f t="shared" si="5407"/>
        <v>0</v>
      </c>
      <c r="Q1112" s="127">
        <f>ROUND($C1112*Q1111,2)</f>
        <v>0</v>
      </c>
      <c r="R1112" s="127">
        <f t="shared" ref="R1112:T1112" si="5408">ROUND($C1112*R1111,2)</f>
        <v>0</v>
      </c>
      <c r="S1112" s="127">
        <f t="shared" si="5408"/>
        <v>0</v>
      </c>
      <c r="T1112" s="127">
        <f t="shared" si="5408"/>
        <v>0</v>
      </c>
      <c r="U1112" s="127">
        <f>$C1112-SUM(D1112:T1112)</f>
        <v>0</v>
      </c>
    </row>
    <row r="1113" spans="1:21" x14ac:dyDescent="0.2">
      <c r="A1113" s="224" t="s">
        <v>1562</v>
      </c>
      <c r="B1113" s="222" t="str">
        <f>VLOOKUP($A1113,'Orçamento Sintético'!$A:$H,4,0)</f>
        <v>Cópia da FDE (09.05.007) - Eletroduto CA 65mm será em aço carbono sem costura, parede classe pesada de espessura ≥1,5mm, com revestimento protetor de zinco aplicado a quente, extremidades com rosa BSP. Fabricação Apolo Tubos e Equipamentos</v>
      </c>
      <c r="C1113" s="126">
        <f>ROUND(C1114/$U$1572,4)</f>
        <v>5.9999999999999995E-4</v>
      </c>
      <c r="D1113" s="126"/>
      <c r="E1113" s="126"/>
      <c r="F1113" s="126"/>
      <c r="G1113" s="126">
        <v>1</v>
      </c>
      <c r="H1113" s="126"/>
      <c r="I1113" s="126"/>
      <c r="J1113" s="126"/>
      <c r="K1113" s="126"/>
      <c r="L1113" s="126"/>
      <c r="M1113" s="126"/>
      <c r="N1113" s="126"/>
      <c r="O1113" s="126"/>
      <c r="P1113" s="126"/>
      <c r="Q1113" s="126"/>
      <c r="R1113" s="126"/>
      <c r="S1113" s="126"/>
      <c r="T1113" s="126"/>
      <c r="U1113" s="126">
        <f t="shared" si="5406"/>
        <v>0</v>
      </c>
    </row>
    <row r="1114" spans="1:21" s="90" customFormat="1" x14ac:dyDescent="0.2">
      <c r="A1114" s="224"/>
      <c r="B1114" s="223"/>
      <c r="C1114" s="127">
        <f>VLOOKUP($A1113,'Orçamento Sintético'!$A:$H,8,0)</f>
        <v>7471.86</v>
      </c>
      <c r="D1114" s="127">
        <f>ROUND($C1114*D1113,2)</f>
        <v>0</v>
      </c>
      <c r="E1114" s="127">
        <f>ROUND($C1114*E1113,2)</f>
        <v>0</v>
      </c>
      <c r="F1114" s="127">
        <f>ROUND($C1114*F1113,2)</f>
        <v>0</v>
      </c>
      <c r="G1114" s="127">
        <f t="shared" ref="G1114:P1114" si="5409">ROUND($C1114*G1113,2)</f>
        <v>7471.86</v>
      </c>
      <c r="H1114" s="127">
        <f t="shared" si="5409"/>
        <v>0</v>
      </c>
      <c r="I1114" s="127">
        <f t="shared" si="5409"/>
        <v>0</v>
      </c>
      <c r="J1114" s="127">
        <f t="shared" si="5409"/>
        <v>0</v>
      </c>
      <c r="K1114" s="127">
        <f t="shared" si="5409"/>
        <v>0</v>
      </c>
      <c r="L1114" s="127">
        <f t="shared" si="5409"/>
        <v>0</v>
      </c>
      <c r="M1114" s="127">
        <f t="shared" si="5409"/>
        <v>0</v>
      </c>
      <c r="N1114" s="127">
        <f t="shared" si="5409"/>
        <v>0</v>
      </c>
      <c r="O1114" s="127">
        <f t="shared" si="5409"/>
        <v>0</v>
      </c>
      <c r="P1114" s="127">
        <f t="shared" si="5409"/>
        <v>0</v>
      </c>
      <c r="Q1114" s="127">
        <f>ROUND($C1114*Q1113,2)</f>
        <v>0</v>
      </c>
      <c r="R1114" s="127">
        <f t="shared" ref="R1114:T1114" si="5410">ROUND($C1114*R1113,2)</f>
        <v>0</v>
      </c>
      <c r="S1114" s="127">
        <f t="shared" si="5410"/>
        <v>0</v>
      </c>
      <c r="T1114" s="127">
        <f t="shared" si="5410"/>
        <v>0</v>
      </c>
      <c r="U1114" s="127">
        <f>$C1114-SUM(D1114:T1114)</f>
        <v>0</v>
      </c>
    </row>
    <row r="1115" spans="1:21" x14ac:dyDescent="0.2">
      <c r="A1115" s="224" t="s">
        <v>1565</v>
      </c>
      <c r="B1115" s="222" t="str">
        <f>VLOOKUP($A1115,'Orçamento Sintético'!$A:$H,4,0)</f>
        <v>Copia da SINAPI (95748) - Eletroduto rígido de aço carbono, sem costura, com revestimento protetor de zinco aplicado à quente, extremidades rosqueadas, classe pesada, Ø40 mm (1 1/2" BSPP), fab. Apolo</v>
      </c>
      <c r="C1115" s="126">
        <f>ROUND(C1116/$U$1572,4)</f>
        <v>2.9999999999999997E-4</v>
      </c>
      <c r="D1115" s="126"/>
      <c r="E1115" s="126"/>
      <c r="F1115" s="126"/>
      <c r="G1115" s="126">
        <v>1</v>
      </c>
      <c r="H1115" s="126"/>
      <c r="I1115" s="126"/>
      <c r="J1115" s="126"/>
      <c r="K1115" s="126"/>
      <c r="L1115" s="126"/>
      <c r="M1115" s="126"/>
      <c r="N1115" s="126"/>
      <c r="O1115" s="126"/>
      <c r="P1115" s="126"/>
      <c r="Q1115" s="126"/>
      <c r="R1115" s="126"/>
      <c r="S1115" s="126"/>
      <c r="T1115" s="126"/>
      <c r="U1115" s="126">
        <f t="shared" si="5406"/>
        <v>0</v>
      </c>
    </row>
    <row r="1116" spans="1:21" s="90" customFormat="1" x14ac:dyDescent="0.2">
      <c r="A1116" s="224"/>
      <c r="B1116" s="223"/>
      <c r="C1116" s="127">
        <f>VLOOKUP($A1115,'Orçamento Sintético'!$A:$H,8,0)</f>
        <v>3602.05</v>
      </c>
      <c r="D1116" s="127">
        <f>ROUND($C1116*D1115,2)</f>
        <v>0</v>
      </c>
      <c r="E1116" s="127">
        <f>ROUND($C1116*E1115,2)</f>
        <v>0</v>
      </c>
      <c r="F1116" s="127">
        <f>ROUND($C1116*F1115,2)</f>
        <v>0</v>
      </c>
      <c r="G1116" s="127">
        <f t="shared" ref="G1116:P1116" si="5411">ROUND($C1116*G1115,2)</f>
        <v>3602.05</v>
      </c>
      <c r="H1116" s="127">
        <f t="shared" si="5411"/>
        <v>0</v>
      </c>
      <c r="I1116" s="127">
        <f t="shared" si="5411"/>
        <v>0</v>
      </c>
      <c r="J1116" s="127">
        <f t="shared" si="5411"/>
        <v>0</v>
      </c>
      <c r="K1116" s="127">
        <f t="shared" si="5411"/>
        <v>0</v>
      </c>
      <c r="L1116" s="127">
        <f t="shared" si="5411"/>
        <v>0</v>
      </c>
      <c r="M1116" s="127">
        <f t="shared" si="5411"/>
        <v>0</v>
      </c>
      <c r="N1116" s="127">
        <f t="shared" si="5411"/>
        <v>0</v>
      </c>
      <c r="O1116" s="127">
        <f t="shared" si="5411"/>
        <v>0</v>
      </c>
      <c r="P1116" s="127">
        <f t="shared" si="5411"/>
        <v>0</v>
      </c>
      <c r="Q1116" s="127">
        <f>ROUND($C1116*Q1115,2)</f>
        <v>0</v>
      </c>
      <c r="R1116" s="127">
        <f t="shared" ref="R1116:T1116" si="5412">ROUND($C1116*R1115,2)</f>
        <v>0</v>
      </c>
      <c r="S1116" s="127">
        <f t="shared" si="5412"/>
        <v>0</v>
      </c>
      <c r="T1116" s="127">
        <f t="shared" si="5412"/>
        <v>0</v>
      </c>
      <c r="U1116" s="127">
        <f>$C1116-SUM(D1116:T1116)</f>
        <v>0</v>
      </c>
    </row>
    <row r="1117" spans="1:21" x14ac:dyDescent="0.2">
      <c r="A1117" s="224" t="s">
        <v>1568</v>
      </c>
      <c r="B1117" s="222" t="str">
        <f>VLOOKUP($A1117,'Orçamento Sintético'!$A:$H,4,0)</f>
        <v>Copia da SINAPI (95747) - Eletroduto rígido de aço carbono, sem costura, com revestimento protetor de zinco aplicado à quente, extremidades rosqueadas, classe pesada, Ø32 mm (1.1/4" BSPP), fab. Apolo - fornecimento e instalação</v>
      </c>
      <c r="C1117" s="126">
        <f>ROUND(C1118/$U$1572,4)</f>
        <v>0</v>
      </c>
      <c r="D1117" s="126"/>
      <c r="E1117" s="126"/>
      <c r="F1117" s="126"/>
      <c r="G1117" s="126">
        <v>1</v>
      </c>
      <c r="H1117" s="126"/>
      <c r="I1117" s="126"/>
      <c r="J1117" s="126"/>
      <c r="K1117" s="126"/>
      <c r="L1117" s="126"/>
      <c r="M1117" s="126"/>
      <c r="N1117" s="126"/>
      <c r="O1117" s="126"/>
      <c r="P1117" s="126"/>
      <c r="Q1117" s="126"/>
      <c r="R1117" s="126"/>
      <c r="S1117" s="126"/>
      <c r="T1117" s="126"/>
      <c r="U1117" s="126">
        <f t="shared" si="5406"/>
        <v>0</v>
      </c>
    </row>
    <row r="1118" spans="1:21" s="90" customFormat="1" x14ac:dyDescent="0.2">
      <c r="A1118" s="224"/>
      <c r="B1118" s="223"/>
      <c r="C1118" s="127">
        <f>VLOOKUP($A1117,'Orçamento Sintético'!$A:$H,8,0)</f>
        <v>454.7</v>
      </c>
      <c r="D1118" s="127">
        <f>ROUND($C1118*D1117,2)</f>
        <v>0</v>
      </c>
      <c r="E1118" s="127">
        <f>ROUND($C1118*E1117,2)</f>
        <v>0</v>
      </c>
      <c r="F1118" s="127">
        <f>ROUND($C1118*F1117,2)</f>
        <v>0</v>
      </c>
      <c r="G1118" s="127">
        <f t="shared" ref="G1118:P1118" si="5413">ROUND($C1118*G1117,2)</f>
        <v>454.7</v>
      </c>
      <c r="H1118" s="127">
        <f t="shared" si="5413"/>
        <v>0</v>
      </c>
      <c r="I1118" s="127">
        <f t="shared" si="5413"/>
        <v>0</v>
      </c>
      <c r="J1118" s="127">
        <f t="shared" si="5413"/>
        <v>0</v>
      </c>
      <c r="K1118" s="127">
        <f t="shared" si="5413"/>
        <v>0</v>
      </c>
      <c r="L1118" s="127">
        <f t="shared" si="5413"/>
        <v>0</v>
      </c>
      <c r="M1118" s="127">
        <f t="shared" si="5413"/>
        <v>0</v>
      </c>
      <c r="N1118" s="127">
        <f t="shared" si="5413"/>
        <v>0</v>
      </c>
      <c r="O1118" s="127">
        <f t="shared" si="5413"/>
        <v>0</v>
      </c>
      <c r="P1118" s="127">
        <f t="shared" si="5413"/>
        <v>0</v>
      </c>
      <c r="Q1118" s="127">
        <f>ROUND($C1118*Q1117,2)</f>
        <v>0</v>
      </c>
      <c r="R1118" s="127">
        <f t="shared" ref="R1118:T1118" si="5414">ROUND($C1118*R1117,2)</f>
        <v>0</v>
      </c>
      <c r="S1118" s="127">
        <f t="shared" si="5414"/>
        <v>0</v>
      </c>
      <c r="T1118" s="127">
        <f t="shared" si="5414"/>
        <v>0</v>
      </c>
      <c r="U1118" s="127">
        <f>$C1118-SUM(D1118:T1118)</f>
        <v>0</v>
      </c>
    </row>
    <row r="1119" spans="1:21" x14ac:dyDescent="0.2">
      <c r="A1119" s="224" t="s">
        <v>1569</v>
      </c>
      <c r="B1119" s="222" t="str">
        <f>VLOOKUP($A1119,'Orçamento Sintético'!$A:$H,4,0)</f>
        <v>Copia da SINAPI (95748) - Eletroduto rígido de aço carbono, sem costura, com revestimento protetor de zinco aplicado à quente, extremidades rosqueadas, classe pesada, Ø50 mm (2" BSPP), fab. Apolo - fornecimento e instalação</v>
      </c>
      <c r="C1119" s="126">
        <f>ROUND(C1120/$U$1572,4)</f>
        <v>1E-4</v>
      </c>
      <c r="D1119" s="126"/>
      <c r="E1119" s="126"/>
      <c r="F1119" s="126"/>
      <c r="G1119" s="126">
        <v>1</v>
      </c>
      <c r="H1119" s="126"/>
      <c r="I1119" s="126"/>
      <c r="J1119" s="126"/>
      <c r="K1119" s="126"/>
      <c r="L1119" s="126"/>
      <c r="M1119" s="126"/>
      <c r="N1119" s="126"/>
      <c r="O1119" s="126"/>
      <c r="P1119" s="126"/>
      <c r="Q1119" s="126"/>
      <c r="R1119" s="126"/>
      <c r="S1119" s="126"/>
      <c r="T1119" s="126"/>
      <c r="U1119" s="126">
        <f t="shared" si="5406"/>
        <v>0</v>
      </c>
    </row>
    <row r="1120" spans="1:21" s="90" customFormat="1" x14ac:dyDescent="0.2">
      <c r="A1120" s="224"/>
      <c r="B1120" s="223"/>
      <c r="C1120" s="127">
        <f>VLOOKUP($A1119,'Orçamento Sintético'!$A:$H,8,0)</f>
        <v>1062.45</v>
      </c>
      <c r="D1120" s="127">
        <f>ROUND($C1120*D1119,2)</f>
        <v>0</v>
      </c>
      <c r="E1120" s="127">
        <f>ROUND($C1120*E1119,2)</f>
        <v>0</v>
      </c>
      <c r="F1120" s="127">
        <f>ROUND($C1120*F1119,2)</f>
        <v>0</v>
      </c>
      <c r="G1120" s="127">
        <f t="shared" ref="G1120:P1120" si="5415">ROUND($C1120*G1119,2)</f>
        <v>1062.45</v>
      </c>
      <c r="H1120" s="127">
        <f t="shared" si="5415"/>
        <v>0</v>
      </c>
      <c r="I1120" s="127">
        <f t="shared" si="5415"/>
        <v>0</v>
      </c>
      <c r="J1120" s="127">
        <f t="shared" si="5415"/>
        <v>0</v>
      </c>
      <c r="K1120" s="127">
        <f t="shared" si="5415"/>
        <v>0</v>
      </c>
      <c r="L1120" s="127">
        <f t="shared" si="5415"/>
        <v>0</v>
      </c>
      <c r="M1120" s="127">
        <f t="shared" si="5415"/>
        <v>0</v>
      </c>
      <c r="N1120" s="127">
        <f t="shared" si="5415"/>
        <v>0</v>
      </c>
      <c r="O1120" s="127">
        <f t="shared" si="5415"/>
        <v>0</v>
      </c>
      <c r="P1120" s="127">
        <f t="shared" si="5415"/>
        <v>0</v>
      </c>
      <c r="Q1120" s="127">
        <f>ROUND($C1120*Q1119,2)</f>
        <v>0</v>
      </c>
      <c r="R1120" s="127">
        <f t="shared" ref="R1120:T1120" si="5416">ROUND($C1120*R1119,2)</f>
        <v>0</v>
      </c>
      <c r="S1120" s="127">
        <f t="shared" si="5416"/>
        <v>0</v>
      </c>
      <c r="T1120" s="127">
        <f t="shared" si="5416"/>
        <v>0</v>
      </c>
      <c r="U1120" s="127">
        <f>$C1120-SUM(D1120:T1120)</f>
        <v>0</v>
      </c>
    </row>
    <row r="1121" spans="1:21" x14ac:dyDescent="0.2">
      <c r="A1121" s="224" t="s">
        <v>1572</v>
      </c>
      <c r="B1121" s="222" t="str">
        <f>VLOOKUP($A1121,'Orçamento Sintético'!$A:$H,4,0)</f>
        <v>ELETRODUTO RÍGIDO SOLDÁVEL, PVC, DN 25 MM (3/4), APARENTE, INSTALADO EM PAREDE - FORNECIMENTO E INSTALAÇÃO. AF_11/2016_P</v>
      </c>
      <c r="C1121" s="126">
        <f>ROUND(C1122/$U$1572,4)</f>
        <v>0</v>
      </c>
      <c r="D1121" s="126"/>
      <c r="E1121" s="126"/>
      <c r="F1121" s="126"/>
      <c r="G1121" s="126">
        <v>1</v>
      </c>
      <c r="H1121" s="126"/>
      <c r="I1121" s="126"/>
      <c r="J1121" s="126"/>
      <c r="K1121" s="126"/>
      <c r="L1121" s="126"/>
      <c r="M1121" s="126"/>
      <c r="N1121" s="126"/>
      <c r="O1121" s="126"/>
      <c r="P1121" s="126"/>
      <c r="Q1121" s="126"/>
      <c r="R1121" s="126"/>
      <c r="S1121" s="126"/>
      <c r="T1121" s="126"/>
      <c r="U1121" s="126">
        <f t="shared" si="5406"/>
        <v>0</v>
      </c>
    </row>
    <row r="1122" spans="1:21" s="90" customFormat="1" x14ac:dyDescent="0.2">
      <c r="A1122" s="224"/>
      <c r="B1122" s="223"/>
      <c r="C1122" s="127">
        <f>VLOOKUP($A1121,'Orçamento Sintético'!$A:$H,8,0)</f>
        <v>221.94</v>
      </c>
      <c r="D1122" s="127">
        <f>ROUND($C1122*D1121,2)</f>
        <v>0</v>
      </c>
      <c r="E1122" s="127">
        <f>ROUND($C1122*E1121,2)</f>
        <v>0</v>
      </c>
      <c r="F1122" s="127">
        <f>ROUND($C1122*F1121,2)</f>
        <v>0</v>
      </c>
      <c r="G1122" s="127">
        <f t="shared" ref="G1122:P1122" si="5417">ROUND($C1122*G1121,2)</f>
        <v>221.94</v>
      </c>
      <c r="H1122" s="127">
        <f t="shared" si="5417"/>
        <v>0</v>
      </c>
      <c r="I1122" s="127">
        <f t="shared" si="5417"/>
        <v>0</v>
      </c>
      <c r="J1122" s="127">
        <f t="shared" si="5417"/>
        <v>0</v>
      </c>
      <c r="K1122" s="127">
        <f t="shared" si="5417"/>
        <v>0</v>
      </c>
      <c r="L1122" s="127">
        <f t="shared" si="5417"/>
        <v>0</v>
      </c>
      <c r="M1122" s="127">
        <f t="shared" si="5417"/>
        <v>0</v>
      </c>
      <c r="N1122" s="127">
        <f t="shared" si="5417"/>
        <v>0</v>
      </c>
      <c r="O1122" s="127">
        <f t="shared" si="5417"/>
        <v>0</v>
      </c>
      <c r="P1122" s="127">
        <f t="shared" si="5417"/>
        <v>0</v>
      </c>
      <c r="Q1122" s="127">
        <f>ROUND($C1122*Q1121,2)</f>
        <v>0</v>
      </c>
      <c r="R1122" s="127">
        <f t="shared" ref="R1122:T1122" si="5418">ROUND($C1122*R1121,2)</f>
        <v>0</v>
      </c>
      <c r="S1122" s="127">
        <f t="shared" si="5418"/>
        <v>0</v>
      </c>
      <c r="T1122" s="127">
        <f t="shared" si="5418"/>
        <v>0</v>
      </c>
      <c r="U1122" s="127">
        <f>$C1122-SUM(D1122:T1122)</f>
        <v>0</v>
      </c>
    </row>
    <row r="1123" spans="1:21" x14ac:dyDescent="0.2">
      <c r="A1123" s="224" t="s">
        <v>1575</v>
      </c>
      <c r="B1123" s="222" t="str">
        <f>VLOOKUP($A1123,'Orçamento Sintético'!$A:$H,4,0)</f>
        <v>Copia da SETOP (ELE-CXS-025) - Caixa de passagem de sobrepor 200x200mm com tampa, em chapa de aço galvanizado, fab. Cemar-Legrand linha CPS</v>
      </c>
      <c r="C1123" s="126">
        <f>ROUND(C1124/$U$1572,4)</f>
        <v>1E-4</v>
      </c>
      <c r="D1123" s="126"/>
      <c r="E1123" s="126"/>
      <c r="F1123" s="126"/>
      <c r="G1123" s="126">
        <v>1</v>
      </c>
      <c r="H1123" s="126"/>
      <c r="I1123" s="126"/>
      <c r="J1123" s="126"/>
      <c r="K1123" s="126"/>
      <c r="L1123" s="126"/>
      <c r="M1123" s="126"/>
      <c r="N1123" s="126"/>
      <c r="O1123" s="126"/>
      <c r="P1123" s="126"/>
      <c r="Q1123" s="126"/>
      <c r="R1123" s="126"/>
      <c r="S1123" s="126"/>
      <c r="T1123" s="126"/>
      <c r="U1123" s="126">
        <f t="shared" si="5406"/>
        <v>0</v>
      </c>
    </row>
    <row r="1124" spans="1:21" s="90" customFormat="1" x14ac:dyDescent="0.2">
      <c r="A1124" s="224"/>
      <c r="B1124" s="223"/>
      <c r="C1124" s="127">
        <f>VLOOKUP($A1123,'Orçamento Sintético'!$A:$H,8,0)</f>
        <v>1462.85</v>
      </c>
      <c r="D1124" s="127">
        <f>ROUND($C1124*D1123,2)</f>
        <v>0</v>
      </c>
      <c r="E1124" s="127">
        <f>ROUND($C1124*E1123,2)</f>
        <v>0</v>
      </c>
      <c r="F1124" s="127">
        <f>ROUND($C1124*F1123,2)</f>
        <v>0</v>
      </c>
      <c r="G1124" s="127">
        <f t="shared" ref="G1124:P1124" si="5419">ROUND($C1124*G1123,2)</f>
        <v>1462.85</v>
      </c>
      <c r="H1124" s="127">
        <f t="shared" si="5419"/>
        <v>0</v>
      </c>
      <c r="I1124" s="127">
        <f t="shared" si="5419"/>
        <v>0</v>
      </c>
      <c r="J1124" s="127">
        <f t="shared" si="5419"/>
        <v>0</v>
      </c>
      <c r="K1124" s="127">
        <f t="shared" si="5419"/>
        <v>0</v>
      </c>
      <c r="L1124" s="127">
        <f t="shared" si="5419"/>
        <v>0</v>
      </c>
      <c r="M1124" s="127">
        <f t="shared" si="5419"/>
        <v>0</v>
      </c>
      <c r="N1124" s="127">
        <f t="shared" si="5419"/>
        <v>0</v>
      </c>
      <c r="O1124" s="127">
        <f t="shared" si="5419"/>
        <v>0</v>
      </c>
      <c r="P1124" s="127">
        <f t="shared" si="5419"/>
        <v>0</v>
      </c>
      <c r="Q1124" s="127">
        <f>ROUND($C1124*Q1123,2)</f>
        <v>0</v>
      </c>
      <c r="R1124" s="127">
        <f t="shared" ref="R1124:T1124" si="5420">ROUND($C1124*R1123,2)</f>
        <v>0</v>
      </c>
      <c r="S1124" s="127">
        <f t="shared" si="5420"/>
        <v>0</v>
      </c>
      <c r="T1124" s="127">
        <f t="shared" si="5420"/>
        <v>0</v>
      </c>
      <c r="U1124" s="127">
        <f>$C1124-SUM(D1124:T1124)</f>
        <v>0</v>
      </c>
    </row>
    <row r="1125" spans="1:21" x14ac:dyDescent="0.2">
      <c r="A1125" s="229" t="s">
        <v>1576</v>
      </c>
      <c r="B1125" s="227" t="str">
        <f>VLOOKUP($A1125,'Orçamento Sintético'!$A:$H,4,0)</f>
        <v>DETECÇÃO E ALARME DE INCÊNDIO</v>
      </c>
      <c r="C1125" s="128">
        <f>ROUND(C1126/$U$1572,4)</f>
        <v>1.7899999999999999E-2</v>
      </c>
      <c r="D1125" s="128">
        <f>ROUND(D1126/$C1126,4)</f>
        <v>0</v>
      </c>
      <c r="E1125" s="128">
        <f t="shared" ref="E1125:U1125" si="5421">ROUND(E1126/$C1126,4)</f>
        <v>0</v>
      </c>
      <c r="F1125" s="128">
        <f t="shared" si="5421"/>
        <v>3.6200000000000003E-2</v>
      </c>
      <c r="G1125" s="128">
        <f t="shared" si="5421"/>
        <v>3.6200000000000003E-2</v>
      </c>
      <c r="H1125" s="128">
        <f t="shared" si="5421"/>
        <v>6.2199999999999998E-2</v>
      </c>
      <c r="I1125" s="128">
        <f t="shared" si="5421"/>
        <v>6.2199999999999998E-2</v>
      </c>
      <c r="J1125" s="128">
        <f t="shared" si="5421"/>
        <v>0</v>
      </c>
      <c r="K1125" s="128">
        <f t="shared" si="5421"/>
        <v>0</v>
      </c>
      <c r="L1125" s="128">
        <f t="shared" si="5421"/>
        <v>0</v>
      </c>
      <c r="M1125" s="128">
        <f t="shared" si="5421"/>
        <v>5.3199999999999997E-2</v>
      </c>
      <c r="N1125" s="128">
        <f t="shared" si="5421"/>
        <v>6.9099999999999995E-2</v>
      </c>
      <c r="O1125" s="128">
        <f t="shared" si="5421"/>
        <v>8.3400000000000002E-2</v>
      </c>
      <c r="P1125" s="128">
        <f t="shared" si="5421"/>
        <v>8.4599999999999995E-2</v>
      </c>
      <c r="Q1125" s="128">
        <f t="shared" si="5421"/>
        <v>0.106</v>
      </c>
      <c r="R1125" s="128">
        <f t="shared" si="5421"/>
        <v>0.106</v>
      </c>
      <c r="S1125" s="128">
        <f t="shared" si="5421"/>
        <v>9.2799999999999994E-2</v>
      </c>
      <c r="T1125" s="128">
        <f t="shared" si="5421"/>
        <v>9.2799999999999994E-2</v>
      </c>
      <c r="U1125" s="128">
        <f t="shared" si="5421"/>
        <v>0.1154</v>
      </c>
    </row>
    <row r="1126" spans="1:21" s="90" customFormat="1" x14ac:dyDescent="0.2">
      <c r="A1126" s="229"/>
      <c r="B1126" s="228"/>
      <c r="C1126" s="129">
        <f>VLOOKUP($A1125,'Orçamento Sintético'!$A:$H,8,0)</f>
        <v>223269.90000000002</v>
      </c>
      <c r="D1126" s="129">
        <f>D1128+D1130+D1132+D1134+D1136+D1138+D1140+D1142+D1144+D1146+D1148+D1150</f>
        <v>0</v>
      </c>
      <c r="E1126" s="129">
        <f t="shared" ref="E1126:U1126" si="5422">E1128+E1130+E1132+E1134+E1136+E1138+E1140+E1142+E1144+E1146+E1148+E1150</f>
        <v>0</v>
      </c>
      <c r="F1126" s="129">
        <f t="shared" si="5422"/>
        <v>8084.89</v>
      </c>
      <c r="G1126" s="129">
        <f t="shared" si="5422"/>
        <v>8084.89</v>
      </c>
      <c r="H1126" s="129">
        <f t="shared" si="5422"/>
        <v>13877.05</v>
      </c>
      <c r="I1126" s="129">
        <f t="shared" si="5422"/>
        <v>13877.05</v>
      </c>
      <c r="J1126" s="129">
        <f t="shared" si="5422"/>
        <v>0</v>
      </c>
      <c r="K1126" s="129">
        <f t="shared" si="5422"/>
        <v>0</v>
      </c>
      <c r="L1126" s="129">
        <f t="shared" si="5422"/>
        <v>0</v>
      </c>
      <c r="M1126" s="129">
        <f t="shared" si="5422"/>
        <v>11867.25</v>
      </c>
      <c r="N1126" s="129">
        <f t="shared" si="5422"/>
        <v>15429.769999999999</v>
      </c>
      <c r="O1126" s="129">
        <f t="shared" si="5422"/>
        <v>18610.43</v>
      </c>
      <c r="P1126" s="129">
        <f t="shared" si="5422"/>
        <v>18879.8</v>
      </c>
      <c r="Q1126" s="129">
        <f t="shared" si="5422"/>
        <v>23668.59</v>
      </c>
      <c r="R1126" s="129">
        <f t="shared" si="5422"/>
        <v>23668.59</v>
      </c>
      <c r="S1126" s="129">
        <f t="shared" si="5422"/>
        <v>20728.23</v>
      </c>
      <c r="T1126" s="129">
        <f t="shared" si="5422"/>
        <v>20728.23</v>
      </c>
      <c r="U1126" s="129">
        <f t="shared" si="5422"/>
        <v>25765.129999999997</v>
      </c>
    </row>
    <row r="1127" spans="1:21" ht="14.25" customHeight="1" x14ac:dyDescent="0.2">
      <c r="A1127" s="224" t="s">
        <v>1578</v>
      </c>
      <c r="B1127" s="222" t="str">
        <f>VLOOKUP($A1127,'Orçamento Sintético'!$A:$H,4,0)</f>
        <v>Central de Incêndio endereçável com capacidade quantitativa de 03 (três) laços. A placa principal, com respectivo painel, deverá possuir cartão de memória tipo “FLASH EEPROM” (SIMM CARD) com sistema operacional - “firmware” já gravado, modelo OCTO PLUS - EN-54, marca Global Fire</v>
      </c>
      <c r="C1127" s="126">
        <f>ROUND(C1128/$U$1572,4)</f>
        <v>2.0999999999999999E-3</v>
      </c>
      <c r="D1127" s="126"/>
      <c r="E1127" s="126"/>
      <c r="F1127" s="126"/>
      <c r="G1127" s="126"/>
      <c r="H1127" s="126"/>
      <c r="I1127" s="126"/>
      <c r="J1127" s="126"/>
      <c r="K1127" s="126"/>
      <c r="L1127" s="126"/>
      <c r="M1127" s="126"/>
      <c r="N1127" s="126"/>
      <c r="O1127" s="126"/>
      <c r="P1127" s="126"/>
      <c r="Q1127" s="126"/>
      <c r="R1127" s="126"/>
      <c r="S1127" s="126"/>
      <c r="T1127" s="126"/>
      <c r="U1127" s="126">
        <f t="shared" ref="U1127" si="5423">ROUND(U1128/$C1128,4)</f>
        <v>1</v>
      </c>
    </row>
    <row r="1128" spans="1:21" s="90" customFormat="1" x14ac:dyDescent="0.2">
      <c r="A1128" s="224"/>
      <c r="B1128" s="223"/>
      <c r="C1128" s="127">
        <f>VLOOKUP($A1127,'Orçamento Sintético'!$A:$H,8,0)</f>
        <v>25765.16</v>
      </c>
      <c r="D1128" s="127">
        <f>ROUND($C1128*D1127,2)</f>
        <v>0</v>
      </c>
      <c r="E1128" s="127">
        <f>ROUND($C1128*E1127,2)</f>
        <v>0</v>
      </c>
      <c r="F1128" s="127">
        <f>ROUND($C1128*F1127,2)</f>
        <v>0</v>
      </c>
      <c r="G1128" s="127">
        <f t="shared" ref="G1128:P1128" si="5424">ROUND($C1128*G1127,2)</f>
        <v>0</v>
      </c>
      <c r="H1128" s="127">
        <f t="shared" si="5424"/>
        <v>0</v>
      </c>
      <c r="I1128" s="127">
        <f t="shared" si="5424"/>
        <v>0</v>
      </c>
      <c r="J1128" s="127">
        <f t="shared" si="5424"/>
        <v>0</v>
      </c>
      <c r="K1128" s="127">
        <f t="shared" si="5424"/>
        <v>0</v>
      </c>
      <c r="L1128" s="127">
        <f t="shared" si="5424"/>
        <v>0</v>
      </c>
      <c r="M1128" s="127">
        <f t="shared" si="5424"/>
        <v>0</v>
      </c>
      <c r="N1128" s="127">
        <f t="shared" si="5424"/>
        <v>0</v>
      </c>
      <c r="O1128" s="127">
        <f t="shared" si="5424"/>
        <v>0</v>
      </c>
      <c r="P1128" s="127">
        <f t="shared" si="5424"/>
        <v>0</v>
      </c>
      <c r="Q1128" s="127">
        <f>ROUND($C1128*Q1127,2)</f>
        <v>0</v>
      </c>
      <c r="R1128" s="127">
        <f t="shared" ref="R1128:T1128" si="5425">ROUND($C1128*R1127,2)</f>
        <v>0</v>
      </c>
      <c r="S1128" s="127">
        <f t="shared" si="5425"/>
        <v>0</v>
      </c>
      <c r="T1128" s="127">
        <f t="shared" si="5425"/>
        <v>0</v>
      </c>
      <c r="U1128" s="127">
        <f>$C1128-SUM(D1128:T1128)</f>
        <v>25765.16</v>
      </c>
    </row>
    <row r="1129" spans="1:21" x14ac:dyDescent="0.2">
      <c r="A1129" s="224" t="s">
        <v>1581</v>
      </c>
      <c r="B1129" s="222" t="str">
        <f>VLOOKUP($A1129,'Orçamento Sintético'!$A:$H,4,0)</f>
        <v>Copia da ORSE (12018) - Ponto de detecção óptico, instalado no entreforro</v>
      </c>
      <c r="C1129" s="126">
        <f>ROUND(C1130/$U$1572,4)</f>
        <v>3.3999999999999998E-3</v>
      </c>
      <c r="D1129" s="126"/>
      <c r="E1129" s="126"/>
      <c r="F1129" s="126"/>
      <c r="G1129" s="126"/>
      <c r="H1129" s="126"/>
      <c r="I1129" s="126"/>
      <c r="J1129" s="126"/>
      <c r="K1129" s="126"/>
      <c r="L1129" s="126"/>
      <c r="M1129" s="126">
        <v>0.25</v>
      </c>
      <c r="N1129" s="126">
        <v>0.25</v>
      </c>
      <c r="O1129" s="126">
        <v>0.25</v>
      </c>
      <c r="P1129" s="126">
        <v>0.25</v>
      </c>
      <c r="Q1129" s="126"/>
      <c r="R1129" s="126"/>
      <c r="S1129" s="126"/>
      <c r="T1129" s="126"/>
      <c r="U1129" s="126">
        <f t="shared" ref="U1129:U1131" si="5426">ROUND(U1130/$C1130,4)</f>
        <v>0</v>
      </c>
    </row>
    <row r="1130" spans="1:21" s="90" customFormat="1" x14ac:dyDescent="0.2">
      <c r="A1130" s="224"/>
      <c r="B1130" s="223"/>
      <c r="C1130" s="127">
        <f>VLOOKUP($A1129,'Orçamento Sintético'!$A:$H,8,0)</f>
        <v>42932.99</v>
      </c>
      <c r="D1130" s="127">
        <f>ROUND($C1130*D1129,2)</f>
        <v>0</v>
      </c>
      <c r="E1130" s="127">
        <f>ROUND($C1130*E1129,2)</f>
        <v>0</v>
      </c>
      <c r="F1130" s="127">
        <f>ROUND($C1130*F1129,2)</f>
        <v>0</v>
      </c>
      <c r="G1130" s="127">
        <f t="shared" ref="G1130:P1130" si="5427">ROUND($C1130*G1129,2)</f>
        <v>0</v>
      </c>
      <c r="H1130" s="127">
        <f t="shared" si="5427"/>
        <v>0</v>
      </c>
      <c r="I1130" s="127">
        <f t="shared" si="5427"/>
        <v>0</v>
      </c>
      <c r="J1130" s="127">
        <f t="shared" si="5427"/>
        <v>0</v>
      </c>
      <c r="K1130" s="127">
        <f t="shared" si="5427"/>
        <v>0</v>
      </c>
      <c r="L1130" s="127">
        <f t="shared" si="5427"/>
        <v>0</v>
      </c>
      <c r="M1130" s="127">
        <f t="shared" si="5427"/>
        <v>10733.25</v>
      </c>
      <c r="N1130" s="127">
        <f t="shared" si="5427"/>
        <v>10733.25</v>
      </c>
      <c r="O1130" s="127">
        <f t="shared" si="5427"/>
        <v>10733.25</v>
      </c>
      <c r="P1130" s="127">
        <f t="shared" si="5427"/>
        <v>10733.25</v>
      </c>
      <c r="Q1130" s="127">
        <f>ROUND($C1130*Q1129,2)</f>
        <v>0</v>
      </c>
      <c r="R1130" s="127">
        <f t="shared" ref="R1130:T1130" si="5428">ROUND($C1130*R1129,2)</f>
        <v>0</v>
      </c>
      <c r="S1130" s="127">
        <f t="shared" si="5428"/>
        <v>0</v>
      </c>
      <c r="T1130" s="127">
        <f t="shared" si="5428"/>
        <v>0</v>
      </c>
      <c r="U1130" s="127">
        <f>$C1130-SUM(D1130:T1130)</f>
        <v>-1.0000000002037268E-2</v>
      </c>
    </row>
    <row r="1131" spans="1:21" x14ac:dyDescent="0.2">
      <c r="A1131" s="224" t="s">
        <v>1584</v>
      </c>
      <c r="B1131" s="222" t="str">
        <f>VLOOKUP($A1131,'Orçamento Sintético'!$A:$H,4,0)</f>
        <v>Copia da ORSE (12018) - Ponto de detecção óptico, instalado no ambiente</v>
      </c>
      <c r="C1131" s="126">
        <f>ROUND(C1132/$U$1572,4)</f>
        <v>4.3E-3</v>
      </c>
      <c r="D1131" s="126"/>
      <c r="E1131" s="126"/>
      <c r="F1131" s="126"/>
      <c r="G1131" s="126"/>
      <c r="H1131" s="126"/>
      <c r="I1131" s="126"/>
      <c r="J1131" s="126"/>
      <c r="K1131" s="126"/>
      <c r="L1131" s="126"/>
      <c r="M1131" s="126"/>
      <c r="N1131" s="126"/>
      <c r="O1131" s="126"/>
      <c r="P1131" s="126"/>
      <c r="Q1131" s="126">
        <v>0.25</v>
      </c>
      <c r="R1131" s="126">
        <v>0.25</v>
      </c>
      <c r="S1131" s="126">
        <v>0.25</v>
      </c>
      <c r="T1131" s="126">
        <v>0.25</v>
      </c>
      <c r="U1131" s="126">
        <f t="shared" si="5426"/>
        <v>0</v>
      </c>
    </row>
    <row r="1132" spans="1:21" s="90" customFormat="1" x14ac:dyDescent="0.2">
      <c r="A1132" s="224"/>
      <c r="B1132" s="223"/>
      <c r="C1132" s="127">
        <f>VLOOKUP($A1131,'Orçamento Sintético'!$A:$H,8,0)</f>
        <v>53881.16</v>
      </c>
      <c r="D1132" s="127">
        <f>ROUND($C1132*D1131,2)</f>
        <v>0</v>
      </c>
      <c r="E1132" s="127">
        <f>ROUND($C1132*E1131,2)</f>
        <v>0</v>
      </c>
      <c r="F1132" s="127">
        <f>ROUND($C1132*F1131,2)</f>
        <v>0</v>
      </c>
      <c r="G1132" s="127">
        <f t="shared" ref="G1132:P1132" si="5429">ROUND($C1132*G1131,2)</f>
        <v>0</v>
      </c>
      <c r="H1132" s="127">
        <f t="shared" si="5429"/>
        <v>0</v>
      </c>
      <c r="I1132" s="127">
        <f t="shared" si="5429"/>
        <v>0</v>
      </c>
      <c r="J1132" s="127">
        <f t="shared" si="5429"/>
        <v>0</v>
      </c>
      <c r="K1132" s="127">
        <f t="shared" si="5429"/>
        <v>0</v>
      </c>
      <c r="L1132" s="127">
        <f t="shared" si="5429"/>
        <v>0</v>
      </c>
      <c r="M1132" s="127">
        <f t="shared" si="5429"/>
        <v>0</v>
      </c>
      <c r="N1132" s="127">
        <f t="shared" si="5429"/>
        <v>0</v>
      </c>
      <c r="O1132" s="127">
        <f t="shared" si="5429"/>
        <v>0</v>
      </c>
      <c r="P1132" s="127">
        <f t="shared" si="5429"/>
        <v>0</v>
      </c>
      <c r="Q1132" s="127">
        <f>ROUND($C1132*Q1131,2)</f>
        <v>13470.29</v>
      </c>
      <c r="R1132" s="127">
        <f t="shared" ref="R1132:T1132" si="5430">ROUND($C1132*R1131,2)</f>
        <v>13470.29</v>
      </c>
      <c r="S1132" s="127">
        <f t="shared" si="5430"/>
        <v>13470.29</v>
      </c>
      <c r="T1132" s="127">
        <f t="shared" si="5430"/>
        <v>13470.29</v>
      </c>
      <c r="U1132" s="127">
        <f>$C1132-SUM(D1132:T1132)</f>
        <v>0</v>
      </c>
    </row>
    <row r="1133" spans="1:21" x14ac:dyDescent="0.2">
      <c r="A1133" s="224" t="s">
        <v>1587</v>
      </c>
      <c r="B1133" s="222" t="str">
        <f>VLOOKUP($A1133,'Orçamento Sintético'!$A:$H,4,0)</f>
        <v>Copia da ORSE (12018) - Ponto de detecção térmico endereçável, instalado no entreforro</v>
      </c>
      <c r="C1133" s="126">
        <f>ROUND(C1134/$U$1572,4)</f>
        <v>1E-4</v>
      </c>
      <c r="D1133" s="126"/>
      <c r="E1133" s="126"/>
      <c r="F1133" s="126"/>
      <c r="G1133" s="126"/>
      <c r="H1133" s="126"/>
      <c r="I1133" s="126"/>
      <c r="J1133" s="126"/>
      <c r="K1133" s="126"/>
      <c r="L1133" s="126"/>
      <c r="M1133" s="126">
        <v>0.25</v>
      </c>
      <c r="N1133" s="126">
        <v>0.25</v>
      </c>
      <c r="O1133" s="126">
        <v>0.25</v>
      </c>
      <c r="P1133" s="126">
        <v>0.25</v>
      </c>
      <c r="Q1133" s="126"/>
      <c r="R1133" s="126"/>
      <c r="S1133" s="126"/>
      <c r="T1133" s="126"/>
      <c r="U1133" s="126">
        <f t="shared" ref="U1133" si="5431">ROUND(U1134/$C1134,4)</f>
        <v>0</v>
      </c>
    </row>
    <row r="1134" spans="1:21" s="90" customFormat="1" x14ac:dyDescent="0.2">
      <c r="A1134" s="224"/>
      <c r="B1134" s="223"/>
      <c r="C1134" s="127">
        <f>VLOOKUP($A1133,'Orçamento Sintético'!$A:$H,8,0)</f>
        <v>1135.5999999999999</v>
      </c>
      <c r="D1134" s="127">
        <f>ROUND($C1134*D1133,2)</f>
        <v>0</v>
      </c>
      <c r="E1134" s="127">
        <f>ROUND($C1134*E1133,2)</f>
        <v>0</v>
      </c>
      <c r="F1134" s="127">
        <f>ROUND($C1134*F1133,2)</f>
        <v>0</v>
      </c>
      <c r="G1134" s="127">
        <f t="shared" ref="G1134:P1134" si="5432">ROUND($C1134*G1133,2)</f>
        <v>0</v>
      </c>
      <c r="H1134" s="127">
        <f t="shared" si="5432"/>
        <v>0</v>
      </c>
      <c r="I1134" s="127">
        <f t="shared" si="5432"/>
        <v>0</v>
      </c>
      <c r="J1134" s="127">
        <f t="shared" si="5432"/>
        <v>0</v>
      </c>
      <c r="K1134" s="127">
        <f t="shared" si="5432"/>
        <v>0</v>
      </c>
      <c r="L1134" s="127">
        <f t="shared" si="5432"/>
        <v>0</v>
      </c>
      <c r="M1134" s="127">
        <f t="shared" si="5432"/>
        <v>283.89999999999998</v>
      </c>
      <c r="N1134" s="127">
        <f t="shared" si="5432"/>
        <v>283.89999999999998</v>
      </c>
      <c r="O1134" s="127">
        <f t="shared" si="5432"/>
        <v>283.89999999999998</v>
      </c>
      <c r="P1134" s="127">
        <f t="shared" si="5432"/>
        <v>283.89999999999998</v>
      </c>
      <c r="Q1134" s="127">
        <f>ROUND($C1134*Q1133,2)</f>
        <v>0</v>
      </c>
      <c r="R1134" s="127">
        <f t="shared" ref="R1134:T1134" si="5433">ROUND($C1134*R1133,2)</f>
        <v>0</v>
      </c>
      <c r="S1134" s="127">
        <f t="shared" si="5433"/>
        <v>0</v>
      </c>
      <c r="T1134" s="127">
        <f t="shared" si="5433"/>
        <v>0</v>
      </c>
      <c r="U1134" s="127">
        <f>$C1134-SUM(D1134:T1134)</f>
        <v>0</v>
      </c>
    </row>
    <row r="1135" spans="1:21" x14ac:dyDescent="0.2">
      <c r="A1135" s="224" t="s">
        <v>1590</v>
      </c>
      <c r="B1135" s="222" t="str">
        <f>VLOOKUP($A1135,'Orçamento Sintético'!$A:$H,4,0)</f>
        <v>Copia da ORSE (12018) - Ponto de detecção térmico endereçável, instalado no ambiente</v>
      </c>
      <c r="C1135" s="126">
        <f>ROUND(C1136/$U$1572,4)</f>
        <v>2.3E-3</v>
      </c>
      <c r="D1135" s="126"/>
      <c r="E1135" s="126"/>
      <c r="F1135" s="126"/>
      <c r="G1135" s="126"/>
      <c r="H1135" s="126"/>
      <c r="I1135" s="126"/>
      <c r="J1135" s="126"/>
      <c r="K1135" s="126"/>
      <c r="L1135" s="126"/>
      <c r="M1135" s="126"/>
      <c r="N1135" s="126"/>
      <c r="O1135" s="126"/>
      <c r="P1135" s="126"/>
      <c r="Q1135" s="126">
        <v>0.25</v>
      </c>
      <c r="R1135" s="126">
        <v>0.25</v>
      </c>
      <c r="S1135" s="126">
        <v>0.25</v>
      </c>
      <c r="T1135" s="126">
        <v>0.25</v>
      </c>
      <c r="U1135" s="126">
        <f t="shared" ref="U1135" si="5434">ROUND(U1136/$C1136,4)</f>
        <v>0</v>
      </c>
    </row>
    <row r="1136" spans="1:21" s="90" customFormat="1" x14ac:dyDescent="0.2">
      <c r="A1136" s="224"/>
      <c r="B1136" s="223"/>
      <c r="C1136" s="127">
        <f>VLOOKUP($A1135,'Orçamento Sintético'!$A:$H,8,0)</f>
        <v>29031.75</v>
      </c>
      <c r="D1136" s="127">
        <f>ROUND($C1136*D1135,2)</f>
        <v>0</v>
      </c>
      <c r="E1136" s="127">
        <f>ROUND($C1136*E1135,2)</f>
        <v>0</v>
      </c>
      <c r="F1136" s="127">
        <f>ROUND($C1136*F1135,2)</f>
        <v>0</v>
      </c>
      <c r="G1136" s="127">
        <f t="shared" ref="G1136:P1136" si="5435">ROUND($C1136*G1135,2)</f>
        <v>0</v>
      </c>
      <c r="H1136" s="127">
        <f t="shared" si="5435"/>
        <v>0</v>
      </c>
      <c r="I1136" s="127">
        <f t="shared" si="5435"/>
        <v>0</v>
      </c>
      <c r="J1136" s="127">
        <f t="shared" si="5435"/>
        <v>0</v>
      </c>
      <c r="K1136" s="127">
        <f t="shared" si="5435"/>
        <v>0</v>
      </c>
      <c r="L1136" s="127">
        <f t="shared" si="5435"/>
        <v>0</v>
      </c>
      <c r="M1136" s="127">
        <f t="shared" si="5435"/>
        <v>0</v>
      </c>
      <c r="N1136" s="127">
        <f t="shared" si="5435"/>
        <v>0</v>
      </c>
      <c r="O1136" s="127">
        <f t="shared" si="5435"/>
        <v>0</v>
      </c>
      <c r="P1136" s="127">
        <f t="shared" si="5435"/>
        <v>0</v>
      </c>
      <c r="Q1136" s="127">
        <f>ROUND($C1136*Q1135,2)</f>
        <v>7257.94</v>
      </c>
      <c r="R1136" s="127">
        <f t="shared" ref="R1136:T1136" si="5436">ROUND($C1136*R1135,2)</f>
        <v>7257.94</v>
      </c>
      <c r="S1136" s="127">
        <f t="shared" si="5436"/>
        <v>7257.94</v>
      </c>
      <c r="T1136" s="127">
        <f t="shared" si="5436"/>
        <v>7257.94</v>
      </c>
      <c r="U1136" s="127">
        <f>$C1136-SUM(D1136:T1136)</f>
        <v>-9.9999999983992893E-3</v>
      </c>
    </row>
    <row r="1137" spans="1:21" x14ac:dyDescent="0.2">
      <c r="A1137" s="224" t="s">
        <v>1593</v>
      </c>
      <c r="B1137" s="222" t="str">
        <f>VLOOKUP($A1137,'Orçamento Sintético'!$A:$H,4,0)</f>
        <v>Copia da IOPES (160674) - Acionador manual endereçável do tipo “quebre o vidro”, fabricação Apollo linha XP95 modelo 55200-908</v>
      </c>
      <c r="C1137" s="126">
        <f>ROUND(C1138/$U$1572,4)</f>
        <v>5.0000000000000001E-4</v>
      </c>
      <c r="D1137" s="126"/>
      <c r="E1137" s="126"/>
      <c r="F1137" s="126"/>
      <c r="G1137" s="126"/>
      <c r="H1137" s="126"/>
      <c r="I1137" s="126"/>
      <c r="J1137" s="126"/>
      <c r="K1137" s="126"/>
      <c r="L1137" s="126"/>
      <c r="M1137" s="126"/>
      <c r="N1137" s="126"/>
      <c r="O1137" s="126">
        <v>0.25</v>
      </c>
      <c r="P1137" s="126">
        <v>0.25</v>
      </c>
      <c r="Q1137" s="126">
        <v>0.25</v>
      </c>
      <c r="R1137" s="126">
        <v>0.25</v>
      </c>
      <c r="S1137" s="126"/>
      <c r="T1137" s="126"/>
      <c r="U1137" s="126">
        <f t="shared" ref="U1137:U1149" si="5437">ROUND(U1138/$C1138,4)</f>
        <v>0</v>
      </c>
    </row>
    <row r="1138" spans="1:21" s="90" customFormat="1" x14ac:dyDescent="0.2">
      <c r="A1138" s="224"/>
      <c r="B1138" s="223"/>
      <c r="C1138" s="127">
        <f>VLOOKUP($A1137,'Orçamento Sintético'!$A:$H,8,0)</f>
        <v>6180.96</v>
      </c>
      <c r="D1138" s="127">
        <f>ROUND($C1138*D1137,2)</f>
        <v>0</v>
      </c>
      <c r="E1138" s="127">
        <f>ROUND($C1138*E1137,2)</f>
        <v>0</v>
      </c>
      <c r="F1138" s="127">
        <f>ROUND($C1138*F1137,2)</f>
        <v>0</v>
      </c>
      <c r="G1138" s="127">
        <f t="shared" ref="G1138:P1138" si="5438">ROUND($C1138*G1137,2)</f>
        <v>0</v>
      </c>
      <c r="H1138" s="127">
        <f t="shared" si="5438"/>
        <v>0</v>
      </c>
      <c r="I1138" s="127">
        <f t="shared" si="5438"/>
        <v>0</v>
      </c>
      <c r="J1138" s="127">
        <f t="shared" si="5438"/>
        <v>0</v>
      </c>
      <c r="K1138" s="127">
        <f t="shared" si="5438"/>
        <v>0</v>
      </c>
      <c r="L1138" s="127">
        <f t="shared" si="5438"/>
        <v>0</v>
      </c>
      <c r="M1138" s="127">
        <f t="shared" si="5438"/>
        <v>0</v>
      </c>
      <c r="N1138" s="127">
        <f t="shared" si="5438"/>
        <v>0</v>
      </c>
      <c r="O1138" s="127">
        <f t="shared" si="5438"/>
        <v>1545.24</v>
      </c>
      <c r="P1138" s="127">
        <f t="shared" si="5438"/>
        <v>1545.24</v>
      </c>
      <c r="Q1138" s="127">
        <f>ROUND($C1138*Q1137,2)</f>
        <v>1545.24</v>
      </c>
      <c r="R1138" s="127">
        <f t="shared" ref="R1138:T1138" si="5439">ROUND($C1138*R1137,2)</f>
        <v>1545.24</v>
      </c>
      <c r="S1138" s="127">
        <f t="shared" si="5439"/>
        <v>0</v>
      </c>
      <c r="T1138" s="127">
        <f t="shared" si="5439"/>
        <v>0</v>
      </c>
      <c r="U1138" s="127">
        <f>$C1138-SUM(D1138:T1138)</f>
        <v>0</v>
      </c>
    </row>
    <row r="1139" spans="1:21" x14ac:dyDescent="0.2">
      <c r="A1139" s="224" t="s">
        <v>1596</v>
      </c>
      <c r="B1139" s="222" t="str">
        <f>VLOOKUP($A1139,'Orçamento Sintético'!$A:$H,4,0)</f>
        <v>Copia da SUDECAP (10.90.87) - AVISADOR SONORO-VISUAL  endereçável, por sirene multitons e iluminação piscante, fabricação Apollo modelo Valkyrie ASB</v>
      </c>
      <c r="C1139" s="126">
        <f>ROUND(C1140/$U$1572,4)</f>
        <v>4.0000000000000002E-4</v>
      </c>
      <c r="D1139" s="126"/>
      <c r="E1139" s="126"/>
      <c r="F1139" s="126"/>
      <c r="G1139" s="126"/>
      <c r="H1139" s="126"/>
      <c r="I1139" s="126"/>
      <c r="J1139" s="126"/>
      <c r="K1139" s="126"/>
      <c r="L1139" s="126"/>
      <c r="M1139" s="126"/>
      <c r="N1139" s="126"/>
      <c r="O1139" s="126">
        <v>0.25</v>
      </c>
      <c r="P1139" s="126">
        <v>0.25</v>
      </c>
      <c r="Q1139" s="126">
        <v>0.25</v>
      </c>
      <c r="R1139" s="126">
        <v>0.25</v>
      </c>
      <c r="S1139" s="126"/>
      <c r="T1139" s="126"/>
      <c r="U1139" s="126">
        <f t="shared" si="5437"/>
        <v>0</v>
      </c>
    </row>
    <row r="1140" spans="1:21" s="90" customFormat="1" x14ac:dyDescent="0.2">
      <c r="A1140" s="224"/>
      <c r="B1140" s="223"/>
      <c r="C1140" s="127">
        <f>VLOOKUP($A1139,'Orçamento Sintético'!$A:$H,8,0)</f>
        <v>5580.48</v>
      </c>
      <c r="D1140" s="127">
        <f>ROUND($C1140*D1139,2)</f>
        <v>0</v>
      </c>
      <c r="E1140" s="127">
        <f>ROUND($C1140*E1139,2)</f>
        <v>0</v>
      </c>
      <c r="F1140" s="127">
        <f>ROUND($C1140*F1139,2)</f>
        <v>0</v>
      </c>
      <c r="G1140" s="127">
        <f t="shared" ref="G1140:P1140" si="5440">ROUND($C1140*G1139,2)</f>
        <v>0</v>
      </c>
      <c r="H1140" s="127">
        <f t="shared" si="5440"/>
        <v>0</v>
      </c>
      <c r="I1140" s="127">
        <f t="shared" si="5440"/>
        <v>0</v>
      </c>
      <c r="J1140" s="127">
        <f t="shared" si="5440"/>
        <v>0</v>
      </c>
      <c r="K1140" s="127">
        <f t="shared" si="5440"/>
        <v>0</v>
      </c>
      <c r="L1140" s="127">
        <f t="shared" si="5440"/>
        <v>0</v>
      </c>
      <c r="M1140" s="127">
        <f t="shared" si="5440"/>
        <v>0</v>
      </c>
      <c r="N1140" s="127">
        <f t="shared" si="5440"/>
        <v>0</v>
      </c>
      <c r="O1140" s="127">
        <f t="shared" si="5440"/>
        <v>1395.12</v>
      </c>
      <c r="P1140" s="127">
        <f t="shared" si="5440"/>
        <v>1395.12</v>
      </c>
      <c r="Q1140" s="127">
        <f>ROUND($C1140*Q1139,2)</f>
        <v>1395.12</v>
      </c>
      <c r="R1140" s="127">
        <f t="shared" ref="R1140:T1140" si="5441">ROUND($C1140*R1139,2)</f>
        <v>1395.12</v>
      </c>
      <c r="S1140" s="127">
        <f t="shared" si="5441"/>
        <v>0</v>
      </c>
      <c r="T1140" s="127">
        <f t="shared" si="5441"/>
        <v>0</v>
      </c>
      <c r="U1140" s="127">
        <f>$C1140-SUM(D1140:T1140)</f>
        <v>0</v>
      </c>
    </row>
    <row r="1141" spans="1:21" x14ac:dyDescent="0.2">
      <c r="A1141" s="224" t="s">
        <v>1599</v>
      </c>
      <c r="B1141" s="222" t="str">
        <f>VLOOKUP($A1141,'Orçamento Sintético'!$A:$H,4,0)</f>
        <v>CONDULETE DE ALUMÍNIO, TIPO LR, PARA ELETRODUTO DE AÇO GALVANIZADO DN 20 MM (3/4''), APARENTE - FORNECIMENTO E INSTALAÇÃO. AF_11/2016_P</v>
      </c>
      <c r="C1141" s="126">
        <f>ROUND(C1142/$U$1572,4)</f>
        <v>2.0000000000000001E-4</v>
      </c>
      <c r="D1141" s="126"/>
      <c r="E1141" s="126"/>
      <c r="F1141" s="126"/>
      <c r="G1141" s="126"/>
      <c r="H1141" s="126"/>
      <c r="I1141" s="126"/>
      <c r="J1141" s="126"/>
      <c r="K1141" s="126"/>
      <c r="L1141" s="126"/>
      <c r="M1141" s="126">
        <v>0.3</v>
      </c>
      <c r="N1141" s="126">
        <v>0.3</v>
      </c>
      <c r="O1141" s="126">
        <v>0.4</v>
      </c>
      <c r="P1141" s="126"/>
      <c r="Q1141" s="126"/>
      <c r="R1141" s="126"/>
      <c r="S1141" s="126"/>
      <c r="T1141" s="126"/>
      <c r="U1141" s="126">
        <f t="shared" si="5437"/>
        <v>0</v>
      </c>
    </row>
    <row r="1142" spans="1:21" s="90" customFormat="1" x14ac:dyDescent="0.2">
      <c r="A1142" s="224"/>
      <c r="B1142" s="223"/>
      <c r="C1142" s="127">
        <f>VLOOKUP($A1141,'Orçamento Sintético'!$A:$H,8,0)</f>
        <v>2403</v>
      </c>
      <c r="D1142" s="127">
        <f>ROUND($C1142*D1141,2)</f>
        <v>0</v>
      </c>
      <c r="E1142" s="127">
        <f>ROUND($C1142*E1141,2)</f>
        <v>0</v>
      </c>
      <c r="F1142" s="127">
        <f>ROUND($C1142*F1141,2)</f>
        <v>0</v>
      </c>
      <c r="G1142" s="127">
        <f t="shared" ref="G1142:P1142" si="5442">ROUND($C1142*G1141,2)</f>
        <v>0</v>
      </c>
      <c r="H1142" s="127">
        <f t="shared" si="5442"/>
        <v>0</v>
      </c>
      <c r="I1142" s="127">
        <f t="shared" si="5442"/>
        <v>0</v>
      </c>
      <c r="J1142" s="127">
        <f t="shared" si="5442"/>
        <v>0</v>
      </c>
      <c r="K1142" s="127">
        <f t="shared" si="5442"/>
        <v>0</v>
      </c>
      <c r="L1142" s="127">
        <f t="shared" si="5442"/>
        <v>0</v>
      </c>
      <c r="M1142" s="127">
        <f t="shared" si="5442"/>
        <v>720.9</v>
      </c>
      <c r="N1142" s="127">
        <f t="shared" si="5442"/>
        <v>720.9</v>
      </c>
      <c r="O1142" s="127">
        <f t="shared" si="5442"/>
        <v>961.2</v>
      </c>
      <c r="P1142" s="127">
        <f t="shared" si="5442"/>
        <v>0</v>
      </c>
      <c r="Q1142" s="127">
        <f>ROUND($C1142*Q1141,2)</f>
        <v>0</v>
      </c>
      <c r="R1142" s="127">
        <f t="shared" ref="R1142:T1142" si="5443">ROUND($C1142*R1141,2)</f>
        <v>0</v>
      </c>
      <c r="S1142" s="127">
        <f t="shared" si="5443"/>
        <v>0</v>
      </c>
      <c r="T1142" s="127">
        <f t="shared" si="5443"/>
        <v>0</v>
      </c>
      <c r="U1142" s="127">
        <f>$C1142-SUM(D1142:T1142)</f>
        <v>0</v>
      </c>
    </row>
    <row r="1143" spans="1:21" x14ac:dyDescent="0.2">
      <c r="A1143" s="224" t="s">
        <v>1602</v>
      </c>
      <c r="B1143" s="222" t="str">
        <f>VLOOKUP($A1143,'Orçamento Sintético'!$A:$H,4,0)</f>
        <v>Copia da SETOP (ELE-CXS-030) - Caixa de passagem de sobrepor 300x300mm com tampa, em chapa de aço galvanizado, fab. Cemar-Legrand linha CPS</v>
      </c>
      <c r="C1143" s="126">
        <f>ROUND(C1144/$U$1572,4)</f>
        <v>0</v>
      </c>
      <c r="D1143" s="126"/>
      <c r="E1143" s="126"/>
      <c r="F1143" s="126"/>
      <c r="G1143" s="126"/>
      <c r="H1143" s="126"/>
      <c r="I1143" s="126"/>
      <c r="J1143" s="126"/>
      <c r="K1143" s="126"/>
      <c r="L1143" s="126"/>
      <c r="M1143" s="126">
        <v>1</v>
      </c>
      <c r="N1143" s="126"/>
      <c r="O1143" s="126"/>
      <c r="P1143" s="126"/>
      <c r="Q1143" s="126"/>
      <c r="R1143" s="126"/>
      <c r="S1143" s="126"/>
      <c r="T1143" s="126"/>
      <c r="U1143" s="126">
        <f t="shared" si="5437"/>
        <v>0</v>
      </c>
    </row>
    <row r="1144" spans="1:21" s="90" customFormat="1" x14ac:dyDescent="0.2">
      <c r="A1144" s="224"/>
      <c r="B1144" s="223"/>
      <c r="C1144" s="127">
        <f>VLOOKUP($A1143,'Orçamento Sintético'!$A:$H,8,0)</f>
        <v>129.19999999999999</v>
      </c>
      <c r="D1144" s="127">
        <f>ROUND($C1144*D1143,2)</f>
        <v>0</v>
      </c>
      <c r="E1144" s="127">
        <f>ROUND($C1144*E1143,2)</f>
        <v>0</v>
      </c>
      <c r="F1144" s="127">
        <f>ROUND($C1144*F1143,2)</f>
        <v>0</v>
      </c>
      <c r="G1144" s="127">
        <f t="shared" ref="G1144:P1144" si="5444">ROUND($C1144*G1143,2)</f>
        <v>0</v>
      </c>
      <c r="H1144" s="127">
        <f t="shared" si="5444"/>
        <v>0</v>
      </c>
      <c r="I1144" s="127">
        <f t="shared" si="5444"/>
        <v>0</v>
      </c>
      <c r="J1144" s="127">
        <f t="shared" si="5444"/>
        <v>0</v>
      </c>
      <c r="K1144" s="127">
        <f t="shared" si="5444"/>
        <v>0</v>
      </c>
      <c r="L1144" s="127">
        <f t="shared" si="5444"/>
        <v>0</v>
      </c>
      <c r="M1144" s="127">
        <f t="shared" si="5444"/>
        <v>129.19999999999999</v>
      </c>
      <c r="N1144" s="127">
        <f t="shared" si="5444"/>
        <v>0</v>
      </c>
      <c r="O1144" s="127">
        <f t="shared" si="5444"/>
        <v>0</v>
      </c>
      <c r="P1144" s="127">
        <f t="shared" si="5444"/>
        <v>0</v>
      </c>
      <c r="Q1144" s="127">
        <f>ROUND($C1144*Q1143,2)</f>
        <v>0</v>
      </c>
      <c r="R1144" s="127">
        <f t="shared" ref="R1144:T1144" si="5445">ROUND($C1144*R1143,2)</f>
        <v>0</v>
      </c>
      <c r="S1144" s="127">
        <f t="shared" si="5445"/>
        <v>0</v>
      </c>
      <c r="T1144" s="127">
        <f t="shared" si="5445"/>
        <v>0</v>
      </c>
      <c r="U1144" s="127">
        <f>$C1144-SUM(D1144:T1144)</f>
        <v>0</v>
      </c>
    </row>
    <row r="1145" spans="1:21" x14ac:dyDescent="0.2">
      <c r="A1145" s="224" t="s">
        <v>1605</v>
      </c>
      <c r="B1145" s="222" t="str">
        <f>VLOOKUP($A1145,'Orçamento Sintético'!$A:$H,4,0)</f>
        <v>Copia da SINAPI (95746) - Eletroduto rígido de aço carbono, sem costura, com revestimento protetor de zinco aplicado à quente, extremidades rosqueadas, classe pesada, Ø25 mm (3/4" BSPP), fab. Apolo - fornecimento e instalação</v>
      </c>
      <c r="C1145" s="126">
        <f>ROUND(C1146/$U$1572,4)</f>
        <v>2.5999999999999999E-3</v>
      </c>
      <c r="D1145" s="126"/>
      <c r="E1145" s="126"/>
      <c r="F1145" s="126">
        <v>0.25</v>
      </c>
      <c r="G1145" s="126">
        <v>0.25</v>
      </c>
      <c r="H1145" s="126">
        <v>0.25</v>
      </c>
      <c r="I1145" s="126">
        <v>0.25</v>
      </c>
      <c r="J1145" s="126"/>
      <c r="K1145" s="126"/>
      <c r="L1145" s="126"/>
      <c r="M1145" s="126"/>
      <c r="N1145" s="126"/>
      <c r="O1145" s="126"/>
      <c r="P1145" s="126"/>
      <c r="Q1145" s="126"/>
      <c r="R1145" s="126"/>
      <c r="S1145" s="126"/>
      <c r="T1145" s="126"/>
      <c r="U1145" s="126">
        <f t="shared" si="5437"/>
        <v>0</v>
      </c>
    </row>
    <row r="1146" spans="1:21" s="90" customFormat="1" x14ac:dyDescent="0.2">
      <c r="A1146" s="224"/>
      <c r="B1146" s="223"/>
      <c r="C1146" s="127">
        <f>VLOOKUP($A1145,'Orçamento Sintético'!$A:$H,8,0)</f>
        <v>32339.56</v>
      </c>
      <c r="D1146" s="127">
        <f>ROUND($C1146*D1145,2)</f>
        <v>0</v>
      </c>
      <c r="E1146" s="127">
        <f>ROUND($C1146*E1145,2)</f>
        <v>0</v>
      </c>
      <c r="F1146" s="127">
        <f>ROUND($C1146*F1145,2)</f>
        <v>8084.89</v>
      </c>
      <c r="G1146" s="127">
        <f t="shared" ref="G1146:P1146" si="5446">ROUND($C1146*G1145,2)</f>
        <v>8084.89</v>
      </c>
      <c r="H1146" s="127">
        <f t="shared" si="5446"/>
        <v>8084.89</v>
      </c>
      <c r="I1146" s="127">
        <f t="shared" si="5446"/>
        <v>8084.89</v>
      </c>
      <c r="J1146" s="127">
        <f t="shared" si="5446"/>
        <v>0</v>
      </c>
      <c r="K1146" s="127">
        <f t="shared" si="5446"/>
        <v>0</v>
      </c>
      <c r="L1146" s="127">
        <f t="shared" si="5446"/>
        <v>0</v>
      </c>
      <c r="M1146" s="127">
        <f t="shared" si="5446"/>
        <v>0</v>
      </c>
      <c r="N1146" s="127">
        <f t="shared" si="5446"/>
        <v>0</v>
      </c>
      <c r="O1146" s="127">
        <f t="shared" si="5446"/>
        <v>0</v>
      </c>
      <c r="P1146" s="127">
        <f t="shared" si="5446"/>
        <v>0</v>
      </c>
      <c r="Q1146" s="127">
        <f>ROUND($C1146*Q1145,2)</f>
        <v>0</v>
      </c>
      <c r="R1146" s="127">
        <f t="shared" ref="R1146:T1146" si="5447">ROUND($C1146*R1145,2)</f>
        <v>0</v>
      </c>
      <c r="S1146" s="127">
        <f t="shared" si="5447"/>
        <v>0</v>
      </c>
      <c r="T1146" s="127">
        <f t="shared" si="5447"/>
        <v>0</v>
      </c>
      <c r="U1146" s="127">
        <f>$C1146-SUM(D1146:T1146)</f>
        <v>0</v>
      </c>
    </row>
    <row r="1147" spans="1:21" x14ac:dyDescent="0.2">
      <c r="A1147" s="224" t="s">
        <v>1606</v>
      </c>
      <c r="B1147" s="222" t="str">
        <f>VLOOKUP($A1147,'Orçamento Sintético'!$A:$H,4,0)</f>
        <v>Copia da CPOS (39.12.520) - Cabo elétrico de laço de detecção e alarme em cobre flexível eletrolítico, seção 3#1,5mm², têmpera mole, encordoamento classe 2, isolação em PVC para 105ºC, passo de torção de 50~60mm, blindagem eletrostática em fita de alumínio e também poliéster, condutor dreno de cobre em contato com a fita de alumínio, isolamento para 300V, fab. Poliron/Belden, modelo 215MAAIFR</v>
      </c>
      <c r="C1147" s="126">
        <f>ROUND(C1148/$U$1572,4)</f>
        <v>1E-3</v>
      </c>
      <c r="D1147" s="126"/>
      <c r="E1147" s="126"/>
      <c r="F1147" s="126"/>
      <c r="G1147" s="126"/>
      <c r="H1147" s="126"/>
      <c r="I1147" s="126"/>
      <c r="J1147" s="126"/>
      <c r="K1147" s="126"/>
      <c r="L1147" s="126"/>
      <c r="M1147" s="126"/>
      <c r="N1147" s="126">
        <v>0.3</v>
      </c>
      <c r="O1147" s="126">
        <v>0.3</v>
      </c>
      <c r="P1147" s="126">
        <v>0.4</v>
      </c>
      <c r="Q1147" s="126"/>
      <c r="R1147" s="126"/>
      <c r="S1147" s="126"/>
      <c r="T1147" s="126"/>
      <c r="U1147" s="126">
        <f t="shared" si="5437"/>
        <v>0</v>
      </c>
    </row>
    <row r="1148" spans="1:21" s="90" customFormat="1" x14ac:dyDescent="0.2">
      <c r="A1148" s="224"/>
      <c r="B1148" s="223"/>
      <c r="C1148" s="127">
        <f>VLOOKUP($A1147,'Orçamento Sintético'!$A:$H,8,0)</f>
        <v>12305.72</v>
      </c>
      <c r="D1148" s="127">
        <f>ROUND($C1148*D1147,2)</f>
        <v>0</v>
      </c>
      <c r="E1148" s="127">
        <f>ROUND($C1148*E1147,2)</f>
        <v>0</v>
      </c>
      <c r="F1148" s="127">
        <f>ROUND($C1148*F1147,2)</f>
        <v>0</v>
      </c>
      <c r="G1148" s="127">
        <f t="shared" ref="G1148:P1148" si="5448">ROUND($C1148*G1147,2)</f>
        <v>0</v>
      </c>
      <c r="H1148" s="127">
        <f t="shared" si="5448"/>
        <v>0</v>
      </c>
      <c r="I1148" s="127">
        <f t="shared" si="5448"/>
        <v>0</v>
      </c>
      <c r="J1148" s="127">
        <f t="shared" si="5448"/>
        <v>0</v>
      </c>
      <c r="K1148" s="127">
        <f t="shared" si="5448"/>
        <v>0</v>
      </c>
      <c r="L1148" s="127">
        <f t="shared" si="5448"/>
        <v>0</v>
      </c>
      <c r="M1148" s="127">
        <f t="shared" si="5448"/>
        <v>0</v>
      </c>
      <c r="N1148" s="127">
        <f t="shared" si="5448"/>
        <v>3691.72</v>
      </c>
      <c r="O1148" s="127">
        <f t="shared" si="5448"/>
        <v>3691.72</v>
      </c>
      <c r="P1148" s="127">
        <f t="shared" si="5448"/>
        <v>4922.29</v>
      </c>
      <c r="Q1148" s="127">
        <f>ROUND($C1148*Q1147,2)</f>
        <v>0</v>
      </c>
      <c r="R1148" s="127">
        <f t="shared" ref="R1148:T1148" si="5449">ROUND($C1148*R1147,2)</f>
        <v>0</v>
      </c>
      <c r="S1148" s="127">
        <f t="shared" si="5449"/>
        <v>0</v>
      </c>
      <c r="T1148" s="127">
        <f t="shared" si="5449"/>
        <v>0</v>
      </c>
      <c r="U1148" s="127">
        <f>$C1148-SUM(D1148:T1148)</f>
        <v>-1.0000000000218279E-2</v>
      </c>
    </row>
    <row r="1149" spans="1:21" x14ac:dyDescent="0.2">
      <c r="A1149" s="224" t="s">
        <v>1609</v>
      </c>
      <c r="B1149" s="222" t="str">
        <f>VLOOKUP($A1149,'Orçamento Sintético'!$A:$H,4,0)</f>
        <v>Cópia da Sinapi (100762) - Pintura esmalte sobre tubulação de PVC, intervalo de Ø 25mm - 100mm, 2 demãos</v>
      </c>
      <c r="C1149" s="126">
        <f>ROUND(C1150/$U$1572,4)</f>
        <v>8.9999999999999998E-4</v>
      </c>
      <c r="D1149" s="126"/>
      <c r="E1149" s="126"/>
      <c r="F1149" s="126"/>
      <c r="G1149" s="126"/>
      <c r="H1149" s="126">
        <v>0.5</v>
      </c>
      <c r="I1149" s="126">
        <v>0.5</v>
      </c>
      <c r="J1149" s="126"/>
      <c r="K1149" s="126"/>
      <c r="L1149" s="126"/>
      <c r="M1149" s="126"/>
      <c r="N1149" s="126"/>
      <c r="O1149" s="126"/>
      <c r="P1149" s="126"/>
      <c r="Q1149" s="126"/>
      <c r="R1149" s="126"/>
      <c r="S1149" s="126"/>
      <c r="T1149" s="126"/>
      <c r="U1149" s="126">
        <f t="shared" si="5437"/>
        <v>0</v>
      </c>
    </row>
    <row r="1150" spans="1:21" s="90" customFormat="1" x14ac:dyDescent="0.2">
      <c r="A1150" s="224"/>
      <c r="B1150" s="223"/>
      <c r="C1150" s="127">
        <f>VLOOKUP($A1149,'Orçamento Sintético'!$A:$H,8,0)</f>
        <v>11584.32</v>
      </c>
      <c r="D1150" s="127">
        <f>ROUND($C1150*D1149,2)</f>
        <v>0</v>
      </c>
      <c r="E1150" s="127">
        <f>ROUND($C1150*E1149,2)</f>
        <v>0</v>
      </c>
      <c r="F1150" s="127">
        <f>ROUND($C1150*F1149,2)</f>
        <v>0</v>
      </c>
      <c r="G1150" s="127">
        <f t="shared" ref="G1150:P1150" si="5450">ROUND($C1150*G1149,2)</f>
        <v>0</v>
      </c>
      <c r="H1150" s="127">
        <f t="shared" si="5450"/>
        <v>5792.16</v>
      </c>
      <c r="I1150" s="127">
        <f t="shared" si="5450"/>
        <v>5792.16</v>
      </c>
      <c r="J1150" s="127">
        <f t="shared" si="5450"/>
        <v>0</v>
      </c>
      <c r="K1150" s="127">
        <f t="shared" si="5450"/>
        <v>0</v>
      </c>
      <c r="L1150" s="127">
        <f t="shared" si="5450"/>
        <v>0</v>
      </c>
      <c r="M1150" s="127">
        <f t="shared" si="5450"/>
        <v>0</v>
      </c>
      <c r="N1150" s="127">
        <f t="shared" si="5450"/>
        <v>0</v>
      </c>
      <c r="O1150" s="127">
        <f t="shared" si="5450"/>
        <v>0</v>
      </c>
      <c r="P1150" s="127">
        <f t="shared" si="5450"/>
        <v>0</v>
      </c>
      <c r="Q1150" s="127">
        <f>ROUND($C1150*Q1149,2)</f>
        <v>0</v>
      </c>
      <c r="R1150" s="127">
        <f t="shared" ref="R1150:T1150" si="5451">ROUND($C1150*R1149,2)</f>
        <v>0</v>
      </c>
      <c r="S1150" s="127">
        <f t="shared" si="5451"/>
        <v>0</v>
      </c>
      <c r="T1150" s="127">
        <f t="shared" si="5451"/>
        <v>0</v>
      </c>
      <c r="U1150" s="127">
        <f>$C1150-SUM(D1150:T1150)</f>
        <v>0</v>
      </c>
    </row>
    <row r="1151" spans="1:21" x14ac:dyDescent="0.2">
      <c r="A1151" s="229" t="s">
        <v>1610</v>
      </c>
      <c r="B1151" s="227" t="str">
        <f>VLOOKUP($A1151,'Orçamento Sintético'!$A:$H,4,0)</f>
        <v>SISTEMA DE SUPERVISÃO, COMANDO E CONTROLE</v>
      </c>
      <c r="C1151" s="128">
        <f>ROUND(C1152/$U$1572,4)</f>
        <v>5.4699999999999999E-2</v>
      </c>
      <c r="D1151" s="128">
        <f>ROUND(D1152/$C1152,4)</f>
        <v>0</v>
      </c>
      <c r="E1151" s="128">
        <f t="shared" ref="E1151:U1151" si="5452">ROUND(E1152/$C1152,4)</f>
        <v>0</v>
      </c>
      <c r="F1151" s="128">
        <f t="shared" si="5452"/>
        <v>0</v>
      </c>
      <c r="G1151" s="128">
        <f t="shared" si="5452"/>
        <v>0</v>
      </c>
      <c r="H1151" s="128">
        <f t="shared" si="5452"/>
        <v>0</v>
      </c>
      <c r="I1151" s="128">
        <f t="shared" si="5452"/>
        <v>1.6E-2</v>
      </c>
      <c r="J1151" s="128">
        <f t="shared" si="5452"/>
        <v>1.3299999999999999E-2</v>
      </c>
      <c r="K1151" s="128">
        <f t="shared" si="5452"/>
        <v>1.3599999999999999E-2</v>
      </c>
      <c r="L1151" s="128">
        <f t="shared" si="5452"/>
        <v>1.11E-2</v>
      </c>
      <c r="M1151" s="128">
        <f t="shared" si="5452"/>
        <v>0</v>
      </c>
      <c r="N1151" s="128">
        <f t="shared" si="5452"/>
        <v>0</v>
      </c>
      <c r="O1151" s="128">
        <f t="shared" si="5452"/>
        <v>0</v>
      </c>
      <c r="P1151" s="128">
        <f t="shared" si="5452"/>
        <v>5.3E-3</v>
      </c>
      <c r="Q1151" s="128">
        <f t="shared" si="5452"/>
        <v>0.20330000000000001</v>
      </c>
      <c r="R1151" s="128">
        <f t="shared" si="5452"/>
        <v>0.1782</v>
      </c>
      <c r="S1151" s="128">
        <f t="shared" si="5452"/>
        <v>0.22620000000000001</v>
      </c>
      <c r="T1151" s="128">
        <f t="shared" si="5452"/>
        <v>0.25800000000000001</v>
      </c>
      <c r="U1151" s="128">
        <f t="shared" si="5452"/>
        <v>7.4899999999999994E-2</v>
      </c>
    </row>
    <row r="1152" spans="1:21" s="90" customFormat="1" x14ac:dyDescent="0.2">
      <c r="A1152" s="229"/>
      <c r="B1152" s="228"/>
      <c r="C1152" s="129">
        <f>VLOOKUP($A1151,'Orçamento Sintético'!$A:$H,8,0)</f>
        <v>683045.40999999992</v>
      </c>
      <c r="D1152" s="129">
        <f>D1154+D1172+D1196+D1210+D1220</f>
        <v>0</v>
      </c>
      <c r="E1152" s="129">
        <f t="shared" ref="E1152:U1152" si="5453">E1154+E1172+E1196+E1210+E1220</f>
        <v>0</v>
      </c>
      <c r="F1152" s="129">
        <f t="shared" si="5453"/>
        <v>0</v>
      </c>
      <c r="G1152" s="129">
        <f t="shared" si="5453"/>
        <v>0</v>
      </c>
      <c r="H1152" s="129">
        <f t="shared" si="5453"/>
        <v>0</v>
      </c>
      <c r="I1152" s="129">
        <f t="shared" si="5453"/>
        <v>10918.55</v>
      </c>
      <c r="J1152" s="129">
        <f t="shared" si="5453"/>
        <v>9111.98</v>
      </c>
      <c r="K1152" s="129">
        <f t="shared" si="5453"/>
        <v>9306.8300000000017</v>
      </c>
      <c r="L1152" s="129">
        <f t="shared" si="5453"/>
        <v>7574.33</v>
      </c>
      <c r="M1152" s="129">
        <f t="shared" si="5453"/>
        <v>0</v>
      </c>
      <c r="N1152" s="129">
        <f t="shared" si="5453"/>
        <v>0</v>
      </c>
      <c r="O1152" s="129">
        <f t="shared" si="5453"/>
        <v>0</v>
      </c>
      <c r="P1152" s="129">
        <f t="shared" si="5453"/>
        <v>3615.28</v>
      </c>
      <c r="Q1152" s="129">
        <f t="shared" si="5453"/>
        <v>138886.02999999997</v>
      </c>
      <c r="R1152" s="129">
        <f t="shared" si="5453"/>
        <v>121741.54000000001</v>
      </c>
      <c r="S1152" s="129">
        <f t="shared" si="5453"/>
        <v>154511.57</v>
      </c>
      <c r="T1152" s="129">
        <f t="shared" si="5453"/>
        <v>176198.98</v>
      </c>
      <c r="U1152" s="129">
        <f t="shared" si="5453"/>
        <v>51180.32</v>
      </c>
    </row>
    <row r="1153" spans="1:21" s="93" customFormat="1" x14ac:dyDescent="0.2">
      <c r="A1153" s="225" t="s">
        <v>1612</v>
      </c>
      <c r="B1153" s="226" t="str">
        <f>VLOOKUP($A1153,'Orçamento Sintético'!$A:$H,4,0)</f>
        <v>Quadros</v>
      </c>
      <c r="C1153" s="130">
        <f>ROUND(C1154/$U$1572,4)</f>
        <v>3.3399999999999999E-2</v>
      </c>
      <c r="D1153" s="131">
        <f t="shared" ref="D1153:U1153" si="5454">ROUND(D1154/$C1154,4)</f>
        <v>0</v>
      </c>
      <c r="E1153" s="131">
        <f t="shared" si="5454"/>
        <v>0</v>
      </c>
      <c r="F1153" s="131">
        <f t="shared" si="5454"/>
        <v>0</v>
      </c>
      <c r="G1153" s="131">
        <f t="shared" si="5454"/>
        <v>0</v>
      </c>
      <c r="H1153" s="131">
        <f t="shared" si="5454"/>
        <v>0</v>
      </c>
      <c r="I1153" s="131">
        <f t="shared" si="5454"/>
        <v>0</v>
      </c>
      <c r="J1153" s="131">
        <f t="shared" si="5454"/>
        <v>0</v>
      </c>
      <c r="K1153" s="131">
        <f t="shared" si="5454"/>
        <v>0</v>
      </c>
      <c r="L1153" s="131">
        <f t="shared" si="5454"/>
        <v>0</v>
      </c>
      <c r="M1153" s="131">
        <f t="shared" si="5454"/>
        <v>0</v>
      </c>
      <c r="N1153" s="131">
        <f t="shared" si="5454"/>
        <v>0</v>
      </c>
      <c r="O1153" s="131">
        <f t="shared" si="5454"/>
        <v>0</v>
      </c>
      <c r="P1153" s="131">
        <f t="shared" si="5454"/>
        <v>0</v>
      </c>
      <c r="Q1153" s="131">
        <f t="shared" si="5454"/>
        <v>0.28949999999999998</v>
      </c>
      <c r="R1153" s="131">
        <f t="shared" si="5454"/>
        <v>0.20200000000000001</v>
      </c>
      <c r="S1153" s="131">
        <f t="shared" si="5454"/>
        <v>0.28570000000000001</v>
      </c>
      <c r="T1153" s="131">
        <f t="shared" si="5454"/>
        <v>0.22270000000000001</v>
      </c>
      <c r="U1153" s="131">
        <f t="shared" si="5454"/>
        <v>0</v>
      </c>
    </row>
    <row r="1154" spans="1:21" s="93" customFormat="1" x14ac:dyDescent="0.2">
      <c r="A1154" s="225"/>
      <c r="B1154" s="226"/>
      <c r="C1154" s="132">
        <f>VLOOKUP($A1153,'Orçamento Sintético'!$A:$H,8,0)</f>
        <v>416673.01999999996</v>
      </c>
      <c r="D1154" s="133">
        <f>D1156+D1158+D1160+D1162+D1164+D1166+D1168+D1170</f>
        <v>0</v>
      </c>
      <c r="E1154" s="133">
        <f t="shared" ref="E1154:U1154" si="5455">E1156+E1158+E1160+E1162+E1164+E1166+E1168+E1170</f>
        <v>0</v>
      </c>
      <c r="F1154" s="133">
        <f t="shared" si="5455"/>
        <v>0</v>
      </c>
      <c r="G1154" s="133">
        <f t="shared" si="5455"/>
        <v>0</v>
      </c>
      <c r="H1154" s="133">
        <f t="shared" si="5455"/>
        <v>0</v>
      </c>
      <c r="I1154" s="133">
        <f t="shared" si="5455"/>
        <v>0</v>
      </c>
      <c r="J1154" s="133">
        <f t="shared" si="5455"/>
        <v>0</v>
      </c>
      <c r="K1154" s="133">
        <f t="shared" si="5455"/>
        <v>0</v>
      </c>
      <c r="L1154" s="133">
        <f t="shared" si="5455"/>
        <v>0</v>
      </c>
      <c r="M1154" s="133">
        <f t="shared" si="5455"/>
        <v>0</v>
      </c>
      <c r="N1154" s="133">
        <f t="shared" si="5455"/>
        <v>0</v>
      </c>
      <c r="O1154" s="133">
        <f t="shared" si="5455"/>
        <v>0</v>
      </c>
      <c r="P1154" s="133">
        <f t="shared" si="5455"/>
        <v>0</v>
      </c>
      <c r="Q1154" s="133">
        <f t="shared" si="5455"/>
        <v>120625.94999999998</v>
      </c>
      <c r="R1154" s="133">
        <f t="shared" si="5455"/>
        <v>84183.46</v>
      </c>
      <c r="S1154" s="133">
        <f t="shared" si="5455"/>
        <v>119055.4</v>
      </c>
      <c r="T1154" s="133">
        <f t="shared" si="5455"/>
        <v>92808.21</v>
      </c>
      <c r="U1154" s="133">
        <f t="shared" si="5455"/>
        <v>0</v>
      </c>
    </row>
    <row r="1155" spans="1:21" x14ac:dyDescent="0.2">
      <c r="A1155" s="224" t="s">
        <v>1614</v>
      </c>
      <c r="B1155" s="222" t="str">
        <f>VLOOKUP($A1155,'Orçamento Sintético'!$A:$H,4,0)</f>
        <v>Quadro Elétrico de Automação Geral - QEAG (PJBZ)</v>
      </c>
      <c r="C1155" s="126">
        <f>ROUND(C1156/$U$1572,4)</f>
        <v>7.4000000000000003E-3</v>
      </c>
      <c r="D1155" s="126"/>
      <c r="E1155" s="126"/>
      <c r="F1155" s="126"/>
      <c r="G1155" s="126"/>
      <c r="H1155" s="126"/>
      <c r="I1155" s="126"/>
      <c r="J1155" s="126"/>
      <c r="K1155" s="126"/>
      <c r="L1155" s="126"/>
      <c r="M1155" s="126"/>
      <c r="N1155" s="126"/>
      <c r="O1155" s="126"/>
      <c r="P1155" s="126"/>
      <c r="Q1155" s="126"/>
      <c r="R1155" s="126"/>
      <c r="S1155" s="126"/>
      <c r="T1155" s="126">
        <v>1</v>
      </c>
      <c r="U1155" s="126">
        <f t="shared" ref="U1155:U1169" si="5456">ROUND(U1156/$C1156,4)</f>
        <v>0</v>
      </c>
    </row>
    <row r="1156" spans="1:21" s="90" customFormat="1" x14ac:dyDescent="0.2">
      <c r="A1156" s="224"/>
      <c r="B1156" s="223"/>
      <c r="C1156" s="127">
        <f>VLOOKUP($A1155,'Orçamento Sintético'!$A:$H,8,0)</f>
        <v>92808.21</v>
      </c>
      <c r="D1156" s="127">
        <f>ROUND($C1156*D1155,2)</f>
        <v>0</v>
      </c>
      <c r="E1156" s="127">
        <f>ROUND($C1156*E1155,2)</f>
        <v>0</v>
      </c>
      <c r="F1156" s="127">
        <f>ROUND($C1156*F1155,2)</f>
        <v>0</v>
      </c>
      <c r="G1156" s="127">
        <f t="shared" ref="G1156:P1156" si="5457">ROUND($C1156*G1155,2)</f>
        <v>0</v>
      </c>
      <c r="H1156" s="127">
        <f t="shared" si="5457"/>
        <v>0</v>
      </c>
      <c r="I1156" s="127">
        <f t="shared" si="5457"/>
        <v>0</v>
      </c>
      <c r="J1156" s="127">
        <f t="shared" si="5457"/>
        <v>0</v>
      </c>
      <c r="K1156" s="127">
        <f t="shared" si="5457"/>
        <v>0</v>
      </c>
      <c r="L1156" s="127">
        <f t="shared" si="5457"/>
        <v>0</v>
      </c>
      <c r="M1156" s="127">
        <f t="shared" si="5457"/>
        <v>0</v>
      </c>
      <c r="N1156" s="127">
        <f t="shared" si="5457"/>
        <v>0</v>
      </c>
      <c r="O1156" s="127">
        <f t="shared" si="5457"/>
        <v>0</v>
      </c>
      <c r="P1156" s="127">
        <f t="shared" si="5457"/>
        <v>0</v>
      </c>
      <c r="Q1156" s="127">
        <f>ROUND($C1156*Q1155,2)</f>
        <v>0</v>
      </c>
      <c r="R1156" s="127">
        <f t="shared" ref="R1156:T1156" si="5458">ROUND($C1156*R1155,2)</f>
        <v>0</v>
      </c>
      <c r="S1156" s="127">
        <f t="shared" si="5458"/>
        <v>0</v>
      </c>
      <c r="T1156" s="127">
        <f t="shared" si="5458"/>
        <v>92808.21</v>
      </c>
      <c r="U1156" s="127">
        <f>$C1156-SUM(D1156:T1156)</f>
        <v>0</v>
      </c>
    </row>
    <row r="1157" spans="1:21" x14ac:dyDescent="0.2">
      <c r="A1157" s="224" t="s">
        <v>1617</v>
      </c>
      <c r="B1157" s="222" t="str">
        <f>VLOOKUP($A1157,'Orçamento Sintético'!$A:$H,4,0)</f>
        <v>Quadro Elétrico de Automação do Subsolo - QEA-SS (PJBZ)</v>
      </c>
      <c r="C1157" s="126">
        <f>ROUND(C1158/$U$1572,4)</f>
        <v>3.0999999999999999E-3</v>
      </c>
      <c r="D1157" s="126"/>
      <c r="E1157" s="126"/>
      <c r="F1157" s="126"/>
      <c r="G1157" s="126"/>
      <c r="H1157" s="126"/>
      <c r="I1157" s="126"/>
      <c r="J1157" s="126"/>
      <c r="K1157" s="126"/>
      <c r="L1157" s="126"/>
      <c r="M1157" s="126"/>
      <c r="N1157" s="126"/>
      <c r="O1157" s="126"/>
      <c r="P1157" s="126"/>
      <c r="Q1157" s="126">
        <v>1</v>
      </c>
      <c r="R1157" s="126"/>
      <c r="S1157" s="126"/>
      <c r="T1157" s="126"/>
      <c r="U1157" s="126">
        <f t="shared" si="5456"/>
        <v>0</v>
      </c>
    </row>
    <row r="1158" spans="1:21" s="90" customFormat="1" x14ac:dyDescent="0.2">
      <c r="A1158" s="224"/>
      <c r="B1158" s="223"/>
      <c r="C1158" s="127">
        <f>VLOOKUP($A1157,'Orçamento Sintético'!$A:$H,8,0)</f>
        <v>38426.93</v>
      </c>
      <c r="D1158" s="127">
        <f>ROUND($C1158*D1157,2)</f>
        <v>0</v>
      </c>
      <c r="E1158" s="127">
        <f>ROUND($C1158*E1157,2)</f>
        <v>0</v>
      </c>
      <c r="F1158" s="127">
        <f>ROUND($C1158*F1157,2)</f>
        <v>0</v>
      </c>
      <c r="G1158" s="127">
        <f t="shared" ref="G1158:P1158" si="5459">ROUND($C1158*G1157,2)</f>
        <v>0</v>
      </c>
      <c r="H1158" s="127">
        <f t="shared" si="5459"/>
        <v>0</v>
      </c>
      <c r="I1158" s="127">
        <f t="shared" si="5459"/>
        <v>0</v>
      </c>
      <c r="J1158" s="127">
        <f t="shared" si="5459"/>
        <v>0</v>
      </c>
      <c r="K1158" s="127">
        <f t="shared" si="5459"/>
        <v>0</v>
      </c>
      <c r="L1158" s="127">
        <f t="shared" si="5459"/>
        <v>0</v>
      </c>
      <c r="M1158" s="127">
        <f t="shared" si="5459"/>
        <v>0</v>
      </c>
      <c r="N1158" s="127">
        <f t="shared" si="5459"/>
        <v>0</v>
      </c>
      <c r="O1158" s="127">
        <f t="shared" si="5459"/>
        <v>0</v>
      </c>
      <c r="P1158" s="127">
        <f t="shared" si="5459"/>
        <v>0</v>
      </c>
      <c r="Q1158" s="127">
        <f>ROUND($C1158*Q1157,2)</f>
        <v>38426.93</v>
      </c>
      <c r="R1158" s="127">
        <f t="shared" ref="R1158:T1158" si="5460">ROUND($C1158*R1157,2)</f>
        <v>0</v>
      </c>
      <c r="S1158" s="127">
        <f t="shared" si="5460"/>
        <v>0</v>
      </c>
      <c r="T1158" s="127">
        <f t="shared" si="5460"/>
        <v>0</v>
      </c>
      <c r="U1158" s="127">
        <f>$C1158-SUM(D1158:T1158)</f>
        <v>0</v>
      </c>
    </row>
    <row r="1159" spans="1:21" x14ac:dyDescent="0.2">
      <c r="A1159" s="224" t="s">
        <v>1620</v>
      </c>
      <c r="B1159" s="222" t="str">
        <f>VLOOKUP($A1159,'Orçamento Sintético'!$A:$H,4,0)</f>
        <v>Quadro Elétrico de Automação de Bombas - QEA-B-SS (PJBZ)</v>
      </c>
      <c r="C1159" s="126">
        <f>ROUND(C1160/$U$1572,4)</f>
        <v>3.8E-3</v>
      </c>
      <c r="D1159" s="126"/>
      <c r="E1159" s="126"/>
      <c r="F1159" s="126"/>
      <c r="G1159" s="126"/>
      <c r="H1159" s="126"/>
      <c r="I1159" s="126"/>
      <c r="J1159" s="126"/>
      <c r="K1159" s="126"/>
      <c r="L1159" s="126"/>
      <c r="M1159" s="126"/>
      <c r="N1159" s="126"/>
      <c r="O1159" s="126"/>
      <c r="P1159" s="126"/>
      <c r="Q1159" s="126">
        <v>1</v>
      </c>
      <c r="R1159" s="126"/>
      <c r="S1159" s="126"/>
      <c r="T1159" s="126"/>
      <c r="U1159" s="126">
        <f t="shared" si="5456"/>
        <v>0</v>
      </c>
    </row>
    <row r="1160" spans="1:21" s="90" customFormat="1" x14ac:dyDescent="0.2">
      <c r="A1160" s="224"/>
      <c r="B1160" s="223"/>
      <c r="C1160" s="127">
        <f>VLOOKUP($A1159,'Orçamento Sintético'!$A:$H,8,0)</f>
        <v>47610.75</v>
      </c>
      <c r="D1160" s="127">
        <f>ROUND($C1160*D1159,2)</f>
        <v>0</v>
      </c>
      <c r="E1160" s="127">
        <f>ROUND($C1160*E1159,2)</f>
        <v>0</v>
      </c>
      <c r="F1160" s="127">
        <f>ROUND($C1160*F1159,2)</f>
        <v>0</v>
      </c>
      <c r="G1160" s="127">
        <f t="shared" ref="G1160:P1160" si="5461">ROUND($C1160*G1159,2)</f>
        <v>0</v>
      </c>
      <c r="H1160" s="127">
        <f t="shared" si="5461"/>
        <v>0</v>
      </c>
      <c r="I1160" s="127">
        <f t="shared" si="5461"/>
        <v>0</v>
      </c>
      <c r="J1160" s="127">
        <f t="shared" si="5461"/>
        <v>0</v>
      </c>
      <c r="K1160" s="127">
        <f t="shared" si="5461"/>
        <v>0</v>
      </c>
      <c r="L1160" s="127">
        <f t="shared" si="5461"/>
        <v>0</v>
      </c>
      <c r="M1160" s="127">
        <f t="shared" si="5461"/>
        <v>0</v>
      </c>
      <c r="N1160" s="127">
        <f t="shared" si="5461"/>
        <v>0</v>
      </c>
      <c r="O1160" s="127">
        <f t="shared" si="5461"/>
        <v>0</v>
      </c>
      <c r="P1160" s="127">
        <f t="shared" si="5461"/>
        <v>0</v>
      </c>
      <c r="Q1160" s="127">
        <f>ROUND($C1160*Q1159,2)</f>
        <v>47610.75</v>
      </c>
      <c r="R1160" s="127">
        <f t="shared" ref="R1160:T1160" si="5462">ROUND($C1160*R1159,2)</f>
        <v>0</v>
      </c>
      <c r="S1160" s="127">
        <f t="shared" si="5462"/>
        <v>0</v>
      </c>
      <c r="T1160" s="127">
        <f t="shared" si="5462"/>
        <v>0</v>
      </c>
      <c r="U1160" s="127">
        <f>$C1160-SUM(D1160:T1160)</f>
        <v>0</v>
      </c>
    </row>
    <row r="1161" spans="1:21" x14ac:dyDescent="0.2">
      <c r="A1161" s="224" t="s">
        <v>1623</v>
      </c>
      <c r="B1161" s="222" t="str">
        <f>VLOOKUP($A1161,'Orçamento Sintético'!$A:$H,4,0)</f>
        <v>Quadro Elétrico de Automação Split - QEA-SPLIT (PJBZ)</v>
      </c>
      <c r="C1161" s="126">
        <f>ROUND(C1162/$U$1572,4)</f>
        <v>2.8E-3</v>
      </c>
      <c r="D1161" s="126"/>
      <c r="E1161" s="126"/>
      <c r="F1161" s="126"/>
      <c r="G1161" s="126"/>
      <c r="H1161" s="126"/>
      <c r="I1161" s="126"/>
      <c r="J1161" s="126"/>
      <c r="K1161" s="126"/>
      <c r="L1161" s="126"/>
      <c r="M1161" s="126"/>
      <c r="N1161" s="126"/>
      <c r="O1161" s="126"/>
      <c r="P1161" s="126"/>
      <c r="Q1161" s="126">
        <v>1</v>
      </c>
      <c r="R1161" s="126"/>
      <c r="S1161" s="126"/>
      <c r="T1161" s="126"/>
      <c r="U1161" s="126">
        <f t="shared" si="5456"/>
        <v>0</v>
      </c>
    </row>
    <row r="1162" spans="1:21" s="90" customFormat="1" x14ac:dyDescent="0.2">
      <c r="A1162" s="224"/>
      <c r="B1162" s="223"/>
      <c r="C1162" s="127">
        <f>VLOOKUP($A1161,'Orçamento Sintético'!$A:$H,8,0)</f>
        <v>34588.269999999997</v>
      </c>
      <c r="D1162" s="127">
        <f>ROUND($C1162*D1161,2)</f>
        <v>0</v>
      </c>
      <c r="E1162" s="127">
        <f>ROUND($C1162*E1161,2)</f>
        <v>0</v>
      </c>
      <c r="F1162" s="127">
        <f>ROUND($C1162*F1161,2)</f>
        <v>0</v>
      </c>
      <c r="G1162" s="127">
        <f t="shared" ref="G1162:P1162" si="5463">ROUND($C1162*G1161,2)</f>
        <v>0</v>
      </c>
      <c r="H1162" s="127">
        <f t="shared" si="5463"/>
        <v>0</v>
      </c>
      <c r="I1162" s="127">
        <f t="shared" si="5463"/>
        <v>0</v>
      </c>
      <c r="J1162" s="127">
        <f t="shared" si="5463"/>
        <v>0</v>
      </c>
      <c r="K1162" s="127">
        <f t="shared" si="5463"/>
        <v>0</v>
      </c>
      <c r="L1162" s="127">
        <f t="shared" si="5463"/>
        <v>0</v>
      </c>
      <c r="M1162" s="127">
        <f t="shared" si="5463"/>
        <v>0</v>
      </c>
      <c r="N1162" s="127">
        <f t="shared" si="5463"/>
        <v>0</v>
      </c>
      <c r="O1162" s="127">
        <f t="shared" si="5463"/>
        <v>0</v>
      </c>
      <c r="P1162" s="127">
        <f t="shared" si="5463"/>
        <v>0</v>
      </c>
      <c r="Q1162" s="127">
        <f>ROUND($C1162*Q1161,2)</f>
        <v>34588.269999999997</v>
      </c>
      <c r="R1162" s="127">
        <f t="shared" ref="R1162:T1162" si="5464">ROUND($C1162*R1161,2)</f>
        <v>0</v>
      </c>
      <c r="S1162" s="127">
        <f t="shared" si="5464"/>
        <v>0</v>
      </c>
      <c r="T1162" s="127">
        <f t="shared" si="5464"/>
        <v>0</v>
      </c>
      <c r="U1162" s="127">
        <f>$C1162-SUM(D1162:T1162)</f>
        <v>0</v>
      </c>
    </row>
    <row r="1163" spans="1:21" x14ac:dyDescent="0.2">
      <c r="A1163" s="224" t="s">
        <v>1626</v>
      </c>
      <c r="B1163" s="222" t="str">
        <f>VLOOKUP($A1163,'Orçamento Sintético'!$A:$H,4,0)</f>
        <v>Quadro Elétrico de Automação de Medição - QEA-MED (PJBZ)</v>
      </c>
      <c r="C1163" s="126">
        <f>ROUND(C1164/$U$1572,4)</f>
        <v>1.8E-3</v>
      </c>
      <c r="D1163" s="126"/>
      <c r="E1163" s="126"/>
      <c r="F1163" s="126"/>
      <c r="G1163" s="126"/>
      <c r="H1163" s="126"/>
      <c r="I1163" s="126"/>
      <c r="J1163" s="126"/>
      <c r="K1163" s="126"/>
      <c r="L1163" s="126"/>
      <c r="M1163" s="126"/>
      <c r="N1163" s="126"/>
      <c r="O1163" s="126"/>
      <c r="P1163" s="126"/>
      <c r="Q1163" s="126"/>
      <c r="R1163" s="126">
        <v>1</v>
      </c>
      <c r="S1163" s="126"/>
      <c r="T1163" s="126"/>
      <c r="U1163" s="126">
        <f t="shared" si="5456"/>
        <v>0</v>
      </c>
    </row>
    <row r="1164" spans="1:21" s="90" customFormat="1" x14ac:dyDescent="0.2">
      <c r="A1164" s="224"/>
      <c r="B1164" s="223"/>
      <c r="C1164" s="127">
        <f>VLOOKUP($A1163,'Orçamento Sintético'!$A:$H,8,0)</f>
        <v>22544.84</v>
      </c>
      <c r="D1164" s="127">
        <f>ROUND($C1164*D1163,2)</f>
        <v>0</v>
      </c>
      <c r="E1164" s="127">
        <f>ROUND($C1164*E1163,2)</f>
        <v>0</v>
      </c>
      <c r="F1164" s="127">
        <f>ROUND($C1164*F1163,2)</f>
        <v>0</v>
      </c>
      <c r="G1164" s="127">
        <f t="shared" ref="G1164:P1164" si="5465">ROUND($C1164*G1163,2)</f>
        <v>0</v>
      </c>
      <c r="H1164" s="127">
        <f t="shared" si="5465"/>
        <v>0</v>
      </c>
      <c r="I1164" s="127">
        <f t="shared" si="5465"/>
        <v>0</v>
      </c>
      <c r="J1164" s="127">
        <f t="shared" si="5465"/>
        <v>0</v>
      </c>
      <c r="K1164" s="127">
        <f t="shared" si="5465"/>
        <v>0</v>
      </c>
      <c r="L1164" s="127">
        <f t="shared" si="5465"/>
        <v>0</v>
      </c>
      <c r="M1164" s="127">
        <f t="shared" si="5465"/>
        <v>0</v>
      </c>
      <c r="N1164" s="127">
        <f t="shared" si="5465"/>
        <v>0</v>
      </c>
      <c r="O1164" s="127">
        <f t="shared" si="5465"/>
        <v>0</v>
      </c>
      <c r="P1164" s="127">
        <f t="shared" si="5465"/>
        <v>0</v>
      </c>
      <c r="Q1164" s="127">
        <f>ROUND($C1164*Q1163,2)</f>
        <v>0</v>
      </c>
      <c r="R1164" s="127">
        <f t="shared" ref="R1164:T1164" si="5466">ROUND($C1164*R1163,2)</f>
        <v>22544.84</v>
      </c>
      <c r="S1164" s="127">
        <f t="shared" si="5466"/>
        <v>0</v>
      </c>
      <c r="T1164" s="127">
        <f t="shared" si="5466"/>
        <v>0</v>
      </c>
      <c r="U1164" s="127">
        <f>$C1164-SUM(D1164:T1164)</f>
        <v>0</v>
      </c>
    </row>
    <row r="1165" spans="1:21" x14ac:dyDescent="0.2">
      <c r="A1165" s="224" t="s">
        <v>1629</v>
      </c>
      <c r="B1165" s="222" t="str">
        <f>VLOOKUP($A1165,'Orçamento Sintético'!$A:$H,4,0)</f>
        <v>Quadro Elétrico de Automação do Térreo - QEA-TE (PJBZ)</v>
      </c>
      <c r="C1165" s="126">
        <f>ROUND(C1166/$U$1572,4)</f>
        <v>4.8999999999999998E-3</v>
      </c>
      <c r="D1165" s="126"/>
      <c r="E1165" s="126"/>
      <c r="F1165" s="126"/>
      <c r="G1165" s="126"/>
      <c r="H1165" s="126"/>
      <c r="I1165" s="126"/>
      <c r="J1165" s="126"/>
      <c r="K1165" s="126"/>
      <c r="L1165" s="126"/>
      <c r="M1165" s="126"/>
      <c r="N1165" s="126"/>
      <c r="O1165" s="126"/>
      <c r="P1165" s="126"/>
      <c r="Q1165" s="126"/>
      <c r="R1165" s="126">
        <v>1</v>
      </c>
      <c r="S1165" s="126"/>
      <c r="T1165" s="126"/>
      <c r="U1165" s="126">
        <f t="shared" si="5456"/>
        <v>0</v>
      </c>
    </row>
    <row r="1166" spans="1:21" s="90" customFormat="1" x14ac:dyDescent="0.2">
      <c r="A1166" s="224"/>
      <c r="B1166" s="223"/>
      <c r="C1166" s="127">
        <f>VLOOKUP($A1165,'Orçamento Sintético'!$A:$H,8,0)</f>
        <v>61638.62</v>
      </c>
      <c r="D1166" s="127">
        <f>ROUND($C1166*D1165,2)</f>
        <v>0</v>
      </c>
      <c r="E1166" s="127">
        <f>ROUND($C1166*E1165,2)</f>
        <v>0</v>
      </c>
      <c r="F1166" s="127">
        <f>ROUND($C1166*F1165,2)</f>
        <v>0</v>
      </c>
      <c r="G1166" s="127">
        <f t="shared" ref="G1166:P1166" si="5467">ROUND($C1166*G1165,2)</f>
        <v>0</v>
      </c>
      <c r="H1166" s="127">
        <f t="shared" si="5467"/>
        <v>0</v>
      </c>
      <c r="I1166" s="127">
        <f t="shared" si="5467"/>
        <v>0</v>
      </c>
      <c r="J1166" s="127">
        <f t="shared" si="5467"/>
        <v>0</v>
      </c>
      <c r="K1166" s="127">
        <f t="shared" si="5467"/>
        <v>0</v>
      </c>
      <c r="L1166" s="127">
        <f t="shared" si="5467"/>
        <v>0</v>
      </c>
      <c r="M1166" s="127">
        <f t="shared" si="5467"/>
        <v>0</v>
      </c>
      <c r="N1166" s="127">
        <f t="shared" si="5467"/>
        <v>0</v>
      </c>
      <c r="O1166" s="127">
        <f t="shared" si="5467"/>
        <v>0</v>
      </c>
      <c r="P1166" s="127">
        <f t="shared" si="5467"/>
        <v>0</v>
      </c>
      <c r="Q1166" s="127">
        <f>ROUND($C1166*Q1165,2)</f>
        <v>0</v>
      </c>
      <c r="R1166" s="127">
        <f t="shared" ref="R1166:T1166" si="5468">ROUND($C1166*R1165,2)</f>
        <v>61638.62</v>
      </c>
      <c r="S1166" s="127">
        <f t="shared" si="5468"/>
        <v>0</v>
      </c>
      <c r="T1166" s="127">
        <f t="shared" si="5468"/>
        <v>0</v>
      </c>
      <c r="U1166" s="127">
        <f>$C1166-SUM(D1166:T1166)</f>
        <v>0</v>
      </c>
    </row>
    <row r="1167" spans="1:21" x14ac:dyDescent="0.2">
      <c r="A1167" s="224" t="s">
        <v>1632</v>
      </c>
      <c r="B1167" s="222" t="str">
        <f>VLOOKUP($A1167,'Orçamento Sintético'!$A:$H,4,0)</f>
        <v>Quadro Elétrico de Automação do 1º Pavimento - QEA-1P (PJBZ)</v>
      </c>
      <c r="C1167" s="126">
        <f>ROUND(C1168/$U$1572,4)</f>
        <v>4.4999999999999997E-3</v>
      </c>
      <c r="D1167" s="126"/>
      <c r="E1167" s="126"/>
      <c r="F1167" s="126"/>
      <c r="G1167" s="126"/>
      <c r="H1167" s="126"/>
      <c r="I1167" s="126"/>
      <c r="J1167" s="126"/>
      <c r="K1167" s="126"/>
      <c r="L1167" s="126"/>
      <c r="M1167" s="126"/>
      <c r="N1167" s="126"/>
      <c r="O1167" s="126"/>
      <c r="P1167" s="126"/>
      <c r="Q1167" s="126"/>
      <c r="R1167" s="126"/>
      <c r="S1167" s="126">
        <v>1</v>
      </c>
      <c r="T1167" s="126"/>
      <c r="U1167" s="126">
        <f t="shared" si="5456"/>
        <v>0</v>
      </c>
    </row>
    <row r="1168" spans="1:21" s="90" customFormat="1" x14ac:dyDescent="0.2">
      <c r="A1168" s="224"/>
      <c r="B1168" s="223"/>
      <c r="C1168" s="127">
        <f>VLOOKUP($A1167,'Orçamento Sintético'!$A:$H,8,0)</f>
        <v>55755.360000000001</v>
      </c>
      <c r="D1168" s="127">
        <f>ROUND($C1168*D1167,2)</f>
        <v>0</v>
      </c>
      <c r="E1168" s="127">
        <f>ROUND($C1168*E1167,2)</f>
        <v>0</v>
      </c>
      <c r="F1168" s="127">
        <f>ROUND($C1168*F1167,2)</f>
        <v>0</v>
      </c>
      <c r="G1168" s="127">
        <f t="shared" ref="G1168:P1168" si="5469">ROUND($C1168*G1167,2)</f>
        <v>0</v>
      </c>
      <c r="H1168" s="127">
        <f t="shared" si="5469"/>
        <v>0</v>
      </c>
      <c r="I1168" s="127">
        <f t="shared" si="5469"/>
        <v>0</v>
      </c>
      <c r="J1168" s="127">
        <f t="shared" si="5469"/>
        <v>0</v>
      </c>
      <c r="K1168" s="127">
        <f t="shared" si="5469"/>
        <v>0</v>
      </c>
      <c r="L1168" s="127">
        <f t="shared" si="5469"/>
        <v>0</v>
      </c>
      <c r="M1168" s="127">
        <f t="shared" si="5469"/>
        <v>0</v>
      </c>
      <c r="N1168" s="127">
        <f t="shared" si="5469"/>
        <v>0</v>
      </c>
      <c r="O1168" s="127">
        <f t="shared" si="5469"/>
        <v>0</v>
      </c>
      <c r="P1168" s="127">
        <f t="shared" si="5469"/>
        <v>0</v>
      </c>
      <c r="Q1168" s="127">
        <f>ROUND($C1168*Q1167,2)</f>
        <v>0</v>
      </c>
      <c r="R1168" s="127">
        <f t="shared" ref="R1168:T1168" si="5470">ROUND($C1168*R1167,2)</f>
        <v>0</v>
      </c>
      <c r="S1168" s="127">
        <f t="shared" si="5470"/>
        <v>55755.360000000001</v>
      </c>
      <c r="T1168" s="127">
        <f t="shared" si="5470"/>
        <v>0</v>
      </c>
      <c r="U1168" s="127">
        <f>$C1168-SUM(D1168:T1168)</f>
        <v>0</v>
      </c>
    </row>
    <row r="1169" spans="1:21" x14ac:dyDescent="0.2">
      <c r="A1169" s="224" t="s">
        <v>1635</v>
      </c>
      <c r="B1169" s="222" t="str">
        <f>VLOOKUP($A1169,'Orçamento Sintético'!$A:$H,4,0)</f>
        <v>Quadro Elétrico de Automação de Bomba Cobertura - QEA-B-COB (PJBZ)</v>
      </c>
      <c r="C1169" s="126">
        <f>ROUND(C1170/$U$1572,4)</f>
        <v>5.1000000000000004E-3</v>
      </c>
      <c r="D1169" s="126"/>
      <c r="E1169" s="126"/>
      <c r="F1169" s="126"/>
      <c r="G1169" s="126"/>
      <c r="H1169" s="126"/>
      <c r="I1169" s="126"/>
      <c r="J1169" s="126"/>
      <c r="K1169" s="126"/>
      <c r="L1169" s="126"/>
      <c r="M1169" s="126"/>
      <c r="N1169" s="126"/>
      <c r="O1169" s="126"/>
      <c r="P1169" s="126"/>
      <c r="Q1169" s="126"/>
      <c r="R1169" s="126"/>
      <c r="S1169" s="126">
        <v>1</v>
      </c>
      <c r="T1169" s="126"/>
      <c r="U1169" s="126">
        <f t="shared" si="5456"/>
        <v>0</v>
      </c>
    </row>
    <row r="1170" spans="1:21" s="90" customFormat="1" x14ac:dyDescent="0.2">
      <c r="A1170" s="224"/>
      <c r="B1170" s="223"/>
      <c r="C1170" s="127">
        <f>VLOOKUP($A1169,'Orçamento Sintético'!$A:$H,8,0)</f>
        <v>63300.04</v>
      </c>
      <c r="D1170" s="127">
        <f>ROUND($C1170*D1169,2)</f>
        <v>0</v>
      </c>
      <c r="E1170" s="127">
        <f>ROUND($C1170*E1169,2)</f>
        <v>0</v>
      </c>
      <c r="F1170" s="127">
        <f>ROUND($C1170*F1169,2)</f>
        <v>0</v>
      </c>
      <c r="G1170" s="127">
        <f t="shared" ref="G1170:P1170" si="5471">ROUND($C1170*G1169,2)</f>
        <v>0</v>
      </c>
      <c r="H1170" s="127">
        <f t="shared" si="5471"/>
        <v>0</v>
      </c>
      <c r="I1170" s="127">
        <f t="shared" si="5471"/>
        <v>0</v>
      </c>
      <c r="J1170" s="127">
        <f t="shared" si="5471"/>
        <v>0</v>
      </c>
      <c r="K1170" s="127">
        <f t="shared" si="5471"/>
        <v>0</v>
      </c>
      <c r="L1170" s="127">
        <f t="shared" si="5471"/>
        <v>0</v>
      </c>
      <c r="M1170" s="127">
        <f t="shared" si="5471"/>
        <v>0</v>
      </c>
      <c r="N1170" s="127">
        <f t="shared" si="5471"/>
        <v>0</v>
      </c>
      <c r="O1170" s="127">
        <f t="shared" si="5471"/>
        <v>0</v>
      </c>
      <c r="P1170" s="127">
        <f t="shared" si="5471"/>
        <v>0</v>
      </c>
      <c r="Q1170" s="127">
        <f>ROUND($C1170*Q1169,2)</f>
        <v>0</v>
      </c>
      <c r="R1170" s="127">
        <f t="shared" ref="R1170:T1170" si="5472">ROUND($C1170*R1169,2)</f>
        <v>0</v>
      </c>
      <c r="S1170" s="127">
        <f t="shared" si="5472"/>
        <v>63300.04</v>
      </c>
      <c r="T1170" s="127">
        <f t="shared" si="5472"/>
        <v>0</v>
      </c>
      <c r="U1170" s="127">
        <f>$C1170-SUM(D1170:T1170)</f>
        <v>0</v>
      </c>
    </row>
    <row r="1171" spans="1:21" x14ac:dyDescent="0.2">
      <c r="A1171" s="225" t="s">
        <v>1638</v>
      </c>
      <c r="B1171" s="226" t="str">
        <f>VLOOKUP($A1171,'Orçamento Sintético'!$A:$H,4,0)</f>
        <v>Hardware, Software e Drivers</v>
      </c>
      <c r="C1171" s="130">
        <f>ROUND(C1172/$U$1572,4)</f>
        <v>8.6999999999999994E-3</v>
      </c>
      <c r="D1171" s="131">
        <f t="shared" ref="D1171:U1171" si="5473">ROUND(D1172/$C1172,4)</f>
        <v>0</v>
      </c>
      <c r="E1171" s="131">
        <f t="shared" si="5473"/>
        <v>0</v>
      </c>
      <c r="F1171" s="131">
        <f t="shared" si="5473"/>
        <v>0</v>
      </c>
      <c r="G1171" s="131">
        <f t="shared" si="5473"/>
        <v>0</v>
      </c>
      <c r="H1171" s="131">
        <f t="shared" si="5473"/>
        <v>0</v>
      </c>
      <c r="I1171" s="131">
        <f t="shared" si="5473"/>
        <v>0</v>
      </c>
      <c r="J1171" s="131">
        <f t="shared" si="5473"/>
        <v>0</v>
      </c>
      <c r="K1171" s="131">
        <f t="shared" si="5473"/>
        <v>0</v>
      </c>
      <c r="L1171" s="131">
        <f t="shared" si="5473"/>
        <v>0</v>
      </c>
      <c r="M1171" s="131">
        <f t="shared" si="5473"/>
        <v>0</v>
      </c>
      <c r="N1171" s="131">
        <f t="shared" si="5473"/>
        <v>0</v>
      </c>
      <c r="O1171" s="131">
        <f t="shared" si="5473"/>
        <v>0</v>
      </c>
      <c r="P1171" s="131">
        <f t="shared" si="5473"/>
        <v>3.3500000000000002E-2</v>
      </c>
      <c r="Q1171" s="131">
        <f t="shared" si="5473"/>
        <v>0.16900000000000001</v>
      </c>
      <c r="R1171" s="131">
        <f t="shared" si="5473"/>
        <v>0.34749999999999998</v>
      </c>
      <c r="S1171" s="131">
        <f t="shared" si="5473"/>
        <v>0.3281</v>
      </c>
      <c r="T1171" s="131">
        <f t="shared" si="5473"/>
        <v>0</v>
      </c>
      <c r="U1171" s="131">
        <f t="shared" si="5473"/>
        <v>0.122</v>
      </c>
    </row>
    <row r="1172" spans="1:21" s="90" customFormat="1" x14ac:dyDescent="0.2">
      <c r="A1172" s="225"/>
      <c r="B1172" s="226"/>
      <c r="C1172" s="132">
        <f>VLOOKUP($A1171,'Orçamento Sintético'!$A:$H,8,0)</f>
        <v>108069.93</v>
      </c>
      <c r="D1172" s="133">
        <f>D1174+D1176+D1178+D1180+D1182+D1184+D1186+D1188+D1190+D1192+D1194</f>
        <v>0</v>
      </c>
      <c r="E1172" s="133">
        <f t="shared" ref="E1172:U1172" si="5474">E1174+E1176+E1178+E1180+E1182+E1184+E1186+E1188+E1190+E1192+E1194</f>
        <v>0</v>
      </c>
      <c r="F1172" s="133">
        <f t="shared" si="5474"/>
        <v>0</v>
      </c>
      <c r="G1172" s="133">
        <f t="shared" si="5474"/>
        <v>0</v>
      </c>
      <c r="H1172" s="133">
        <f t="shared" si="5474"/>
        <v>0</v>
      </c>
      <c r="I1172" s="133">
        <f t="shared" si="5474"/>
        <v>0</v>
      </c>
      <c r="J1172" s="133">
        <f t="shared" si="5474"/>
        <v>0</v>
      </c>
      <c r="K1172" s="133">
        <f t="shared" si="5474"/>
        <v>0</v>
      </c>
      <c r="L1172" s="133">
        <f t="shared" si="5474"/>
        <v>0</v>
      </c>
      <c r="M1172" s="133">
        <f t="shared" si="5474"/>
        <v>0</v>
      </c>
      <c r="N1172" s="133">
        <f t="shared" si="5474"/>
        <v>0</v>
      </c>
      <c r="O1172" s="133">
        <f t="shared" si="5474"/>
        <v>0</v>
      </c>
      <c r="P1172" s="133">
        <f t="shared" si="5474"/>
        <v>3615.28</v>
      </c>
      <c r="Q1172" s="133">
        <f t="shared" si="5474"/>
        <v>18260.079999999998</v>
      </c>
      <c r="R1172" s="133">
        <f t="shared" si="5474"/>
        <v>37558.080000000002</v>
      </c>
      <c r="S1172" s="133">
        <f t="shared" si="5474"/>
        <v>35456.170000000006</v>
      </c>
      <c r="T1172" s="133">
        <f t="shared" si="5474"/>
        <v>0</v>
      </c>
      <c r="U1172" s="133">
        <f t="shared" si="5474"/>
        <v>13180.32</v>
      </c>
    </row>
    <row r="1173" spans="1:21" x14ac:dyDescent="0.2">
      <c r="A1173" s="224" t="s">
        <v>1640</v>
      </c>
      <c r="B1173" s="222" t="str">
        <f>VLOOKUP($A1173,'Orçamento Sintético'!$A:$H,4,0)</f>
        <v>Cópia da CPOS (40.05.350) - Sensor infravermelho passivo, modelo de referência IVP 3011 CORTINA, fabricante Intelbras - fornecimento e instalação</v>
      </c>
      <c r="C1173" s="126">
        <f>ROUND(C1174/$U$1572,4)</f>
        <v>1E-3</v>
      </c>
      <c r="D1173" s="126"/>
      <c r="E1173" s="126"/>
      <c r="F1173" s="126"/>
      <c r="G1173" s="126"/>
      <c r="H1173" s="126"/>
      <c r="I1173" s="126"/>
      <c r="J1173" s="126"/>
      <c r="K1173" s="126"/>
      <c r="L1173" s="126"/>
      <c r="M1173" s="126"/>
      <c r="N1173" s="126"/>
      <c r="O1173" s="126"/>
      <c r="P1173" s="126">
        <v>0.3</v>
      </c>
      <c r="Q1173" s="126">
        <v>0.3</v>
      </c>
      <c r="R1173" s="126">
        <v>0.4</v>
      </c>
      <c r="S1173" s="126"/>
      <c r="T1173" s="126"/>
      <c r="U1173" s="126">
        <f t="shared" ref="U1173" si="5475">ROUND(U1174/$C1174,4)</f>
        <v>0</v>
      </c>
    </row>
    <row r="1174" spans="1:21" s="90" customFormat="1" x14ac:dyDescent="0.2">
      <c r="A1174" s="224"/>
      <c r="B1174" s="223"/>
      <c r="C1174" s="127">
        <f>VLOOKUP($A1173,'Orçamento Sintético'!$A:$H,8,0)</f>
        <v>12050.94</v>
      </c>
      <c r="D1174" s="127">
        <f>ROUND($C1174*D1173,2)</f>
        <v>0</v>
      </c>
      <c r="E1174" s="127">
        <f>ROUND($C1174*E1173,2)</f>
        <v>0</v>
      </c>
      <c r="F1174" s="127">
        <f>ROUND($C1174*F1173,2)</f>
        <v>0</v>
      </c>
      <c r="G1174" s="127">
        <f t="shared" ref="G1174:P1174" si="5476">ROUND($C1174*G1173,2)</f>
        <v>0</v>
      </c>
      <c r="H1174" s="127">
        <f t="shared" si="5476"/>
        <v>0</v>
      </c>
      <c r="I1174" s="127">
        <f t="shared" si="5476"/>
        <v>0</v>
      </c>
      <c r="J1174" s="127">
        <f t="shared" si="5476"/>
        <v>0</v>
      </c>
      <c r="K1174" s="127">
        <f t="shared" si="5476"/>
        <v>0</v>
      </c>
      <c r="L1174" s="127">
        <f t="shared" si="5476"/>
        <v>0</v>
      </c>
      <c r="M1174" s="127">
        <f t="shared" si="5476"/>
        <v>0</v>
      </c>
      <c r="N1174" s="127">
        <f t="shared" si="5476"/>
        <v>0</v>
      </c>
      <c r="O1174" s="127">
        <f t="shared" si="5476"/>
        <v>0</v>
      </c>
      <c r="P1174" s="127">
        <f t="shared" si="5476"/>
        <v>3615.28</v>
      </c>
      <c r="Q1174" s="127">
        <f>ROUND($C1174*Q1173,2)</f>
        <v>3615.28</v>
      </c>
      <c r="R1174" s="127">
        <f t="shared" ref="R1174:T1174" si="5477">ROUND($C1174*R1173,2)</f>
        <v>4820.38</v>
      </c>
      <c r="S1174" s="127">
        <f t="shared" si="5477"/>
        <v>0</v>
      </c>
      <c r="T1174" s="127">
        <f t="shared" si="5477"/>
        <v>0</v>
      </c>
      <c r="U1174" s="127">
        <f>$C1174-SUM(D1174:T1174)</f>
        <v>0</v>
      </c>
    </row>
    <row r="1175" spans="1:21" x14ac:dyDescent="0.2">
      <c r="A1175" s="224" t="s">
        <v>1643</v>
      </c>
      <c r="B1175" s="222" t="str">
        <f>VLOOKUP($A1175,'Orçamento Sintético'!$A:$H,4,0)</f>
        <v>Cópia da CPOS (40.05.350) - SP - Sensor infravermelho passivo, modelo de referência IVP 3011 TETO, fabricante Intelbras</v>
      </c>
      <c r="C1175" s="126">
        <f>ROUND(C1176/$U$1572,4)</f>
        <v>0</v>
      </c>
      <c r="D1175" s="126"/>
      <c r="E1175" s="126"/>
      <c r="F1175" s="126"/>
      <c r="G1175" s="126"/>
      <c r="H1175" s="126"/>
      <c r="I1175" s="126"/>
      <c r="J1175" s="126"/>
      <c r="K1175" s="126"/>
      <c r="L1175" s="126"/>
      <c r="M1175" s="126"/>
      <c r="N1175" s="126"/>
      <c r="O1175" s="126"/>
      <c r="P1175" s="126"/>
      <c r="Q1175" s="126"/>
      <c r="R1175" s="126">
        <v>1</v>
      </c>
      <c r="S1175" s="126"/>
      <c r="T1175" s="126"/>
      <c r="U1175" s="126">
        <f t="shared" ref="U1175" si="5478">ROUND(U1176/$C1176,4)</f>
        <v>0</v>
      </c>
    </row>
    <row r="1176" spans="1:21" s="90" customFormat="1" x14ac:dyDescent="0.2">
      <c r="A1176" s="224"/>
      <c r="B1176" s="223"/>
      <c r="C1176" s="127">
        <f>VLOOKUP($A1175,'Orçamento Sintético'!$A:$H,8,0)</f>
        <v>241.72</v>
      </c>
      <c r="D1176" s="127">
        <f>ROUND($C1176*D1175,2)</f>
        <v>0</v>
      </c>
      <c r="E1176" s="127">
        <f>ROUND($C1176*E1175,2)</f>
        <v>0</v>
      </c>
      <c r="F1176" s="127">
        <f>ROUND($C1176*F1175,2)</f>
        <v>0</v>
      </c>
      <c r="G1176" s="127">
        <f t="shared" ref="G1176:P1176" si="5479">ROUND($C1176*G1175,2)</f>
        <v>0</v>
      </c>
      <c r="H1176" s="127">
        <f t="shared" si="5479"/>
        <v>0</v>
      </c>
      <c r="I1176" s="127">
        <f t="shared" si="5479"/>
        <v>0</v>
      </c>
      <c r="J1176" s="127">
        <f t="shared" si="5479"/>
        <v>0</v>
      </c>
      <c r="K1176" s="127">
        <f t="shared" si="5479"/>
        <v>0</v>
      </c>
      <c r="L1176" s="127">
        <f t="shared" si="5479"/>
        <v>0</v>
      </c>
      <c r="M1176" s="127">
        <f t="shared" si="5479"/>
        <v>0</v>
      </c>
      <c r="N1176" s="127">
        <f t="shared" si="5479"/>
        <v>0</v>
      </c>
      <c r="O1176" s="127">
        <f t="shared" si="5479"/>
        <v>0</v>
      </c>
      <c r="P1176" s="127">
        <f t="shared" si="5479"/>
        <v>0</v>
      </c>
      <c r="Q1176" s="127">
        <f>ROUND($C1176*Q1175,2)</f>
        <v>0</v>
      </c>
      <c r="R1176" s="127">
        <f t="shared" ref="R1176:T1176" si="5480">ROUND($C1176*R1175,2)</f>
        <v>241.72</v>
      </c>
      <c r="S1176" s="127">
        <f t="shared" si="5480"/>
        <v>0</v>
      </c>
      <c r="T1176" s="127">
        <f t="shared" si="5480"/>
        <v>0</v>
      </c>
      <c r="U1176" s="127">
        <f>$C1176-SUM(D1176:T1176)</f>
        <v>0</v>
      </c>
    </row>
    <row r="1177" spans="1:21" x14ac:dyDescent="0.2">
      <c r="A1177" s="224" t="s">
        <v>1646</v>
      </c>
      <c r="B1177" s="222" t="str">
        <f>VLOOKUP($A1177,'Orçamento Sintético'!$A:$H,4,0)</f>
        <v>Cópia da CPOS (61.15.174) - SDC - Sensor de CO2, umidade e temperatura AP KNX, fabricante Schneider</v>
      </c>
      <c r="C1177" s="126">
        <f>ROUND(C1178/$U$1572,4)</f>
        <v>2.3E-3</v>
      </c>
      <c r="D1177" s="126"/>
      <c r="E1177" s="126"/>
      <c r="F1177" s="126"/>
      <c r="G1177" s="126"/>
      <c r="H1177" s="126"/>
      <c r="I1177" s="126"/>
      <c r="J1177" s="126"/>
      <c r="K1177" s="126"/>
      <c r="L1177" s="126"/>
      <c r="M1177" s="126"/>
      <c r="N1177" s="126"/>
      <c r="O1177" s="126"/>
      <c r="P1177" s="126"/>
      <c r="Q1177" s="126">
        <v>0.5</v>
      </c>
      <c r="R1177" s="126">
        <v>0.05</v>
      </c>
      <c r="S1177" s="126">
        <v>0</v>
      </c>
      <c r="T1177" s="126"/>
      <c r="U1177" s="126">
        <f t="shared" ref="U1177" si="5481">ROUND(U1178/$C1178,4)</f>
        <v>0.45</v>
      </c>
    </row>
    <row r="1178" spans="1:21" s="90" customFormat="1" x14ac:dyDescent="0.2">
      <c r="A1178" s="224"/>
      <c r="B1178" s="223"/>
      <c r="C1178" s="127">
        <f>VLOOKUP($A1177,'Orçamento Sintético'!$A:$H,8,0)</f>
        <v>29289.599999999999</v>
      </c>
      <c r="D1178" s="127">
        <f>ROUND($C1178*D1177,2)</f>
        <v>0</v>
      </c>
      <c r="E1178" s="127">
        <f>ROUND($C1178*E1177,2)</f>
        <v>0</v>
      </c>
      <c r="F1178" s="127">
        <f>ROUND($C1178*F1177,2)</f>
        <v>0</v>
      </c>
      <c r="G1178" s="127">
        <f t="shared" ref="G1178:P1178" si="5482">ROUND($C1178*G1177,2)</f>
        <v>0</v>
      </c>
      <c r="H1178" s="127">
        <f t="shared" si="5482"/>
        <v>0</v>
      </c>
      <c r="I1178" s="127">
        <f t="shared" si="5482"/>
        <v>0</v>
      </c>
      <c r="J1178" s="127">
        <f t="shared" si="5482"/>
        <v>0</v>
      </c>
      <c r="K1178" s="127">
        <f t="shared" si="5482"/>
        <v>0</v>
      </c>
      <c r="L1178" s="127">
        <f t="shared" si="5482"/>
        <v>0</v>
      </c>
      <c r="M1178" s="127">
        <f t="shared" si="5482"/>
        <v>0</v>
      </c>
      <c r="N1178" s="127">
        <f t="shared" si="5482"/>
        <v>0</v>
      </c>
      <c r="O1178" s="127">
        <f t="shared" si="5482"/>
        <v>0</v>
      </c>
      <c r="P1178" s="127">
        <f t="shared" si="5482"/>
        <v>0</v>
      </c>
      <c r="Q1178" s="127">
        <f>ROUND($C1178*Q1177,2)</f>
        <v>14644.8</v>
      </c>
      <c r="R1178" s="127">
        <f t="shared" ref="R1178:T1178" si="5483">ROUND($C1178*R1177,2)</f>
        <v>1464.48</v>
      </c>
      <c r="S1178" s="127">
        <f t="shared" si="5483"/>
        <v>0</v>
      </c>
      <c r="T1178" s="127">
        <f t="shared" si="5483"/>
        <v>0</v>
      </c>
      <c r="U1178" s="127">
        <f>$C1178-SUM(D1178:T1178)</f>
        <v>13180.32</v>
      </c>
    </row>
    <row r="1179" spans="1:21" x14ac:dyDescent="0.2">
      <c r="A1179" s="224" t="s">
        <v>1649</v>
      </c>
      <c r="B1179" s="222" t="str">
        <f>VLOOKUP($A1179,'Orçamento Sintético'!$A:$H,4,0)</f>
        <v>Relé secundário funções ANSI 50/51, 50/51N, comunicação RS485, protocolo Modbus, modelo de referência URPE 7104, fabricante Pextron</v>
      </c>
      <c r="C1179" s="126">
        <f>ROUND(C1180/$U$1572,4)</f>
        <v>4.0000000000000002E-4</v>
      </c>
      <c r="D1179" s="126"/>
      <c r="E1179" s="126"/>
      <c r="F1179" s="126"/>
      <c r="G1179" s="126"/>
      <c r="H1179" s="126"/>
      <c r="I1179" s="126"/>
      <c r="J1179" s="126"/>
      <c r="K1179" s="126"/>
      <c r="L1179" s="126"/>
      <c r="M1179" s="126"/>
      <c r="N1179" s="126"/>
      <c r="O1179" s="126"/>
      <c r="P1179" s="126"/>
      <c r="Q1179" s="126"/>
      <c r="R1179" s="126"/>
      <c r="S1179" s="126">
        <v>1</v>
      </c>
      <c r="T1179" s="126"/>
      <c r="U1179" s="126">
        <f t="shared" ref="U1179" si="5484">ROUND(U1180/$C1180,4)</f>
        <v>0</v>
      </c>
    </row>
    <row r="1180" spans="1:21" s="90" customFormat="1" x14ac:dyDescent="0.2">
      <c r="A1180" s="224"/>
      <c r="B1180" s="223"/>
      <c r="C1180" s="127">
        <f>VLOOKUP($A1179,'Orçamento Sintético'!$A:$H,8,0)</f>
        <v>4778.53</v>
      </c>
      <c r="D1180" s="127">
        <f>ROUND($C1180*D1179,2)</f>
        <v>0</v>
      </c>
      <c r="E1180" s="127">
        <f>ROUND($C1180*E1179,2)</f>
        <v>0</v>
      </c>
      <c r="F1180" s="127">
        <f>ROUND($C1180*F1179,2)</f>
        <v>0</v>
      </c>
      <c r="G1180" s="127">
        <f t="shared" ref="G1180:P1180" si="5485">ROUND($C1180*G1179,2)</f>
        <v>0</v>
      </c>
      <c r="H1180" s="127">
        <f t="shared" si="5485"/>
        <v>0</v>
      </c>
      <c r="I1180" s="127">
        <f t="shared" si="5485"/>
        <v>0</v>
      </c>
      <c r="J1180" s="127">
        <f t="shared" si="5485"/>
        <v>0</v>
      </c>
      <c r="K1180" s="127">
        <f t="shared" si="5485"/>
        <v>0</v>
      </c>
      <c r="L1180" s="127">
        <f t="shared" si="5485"/>
        <v>0</v>
      </c>
      <c r="M1180" s="127">
        <f t="shared" si="5485"/>
        <v>0</v>
      </c>
      <c r="N1180" s="127">
        <f t="shared" si="5485"/>
        <v>0</v>
      </c>
      <c r="O1180" s="127">
        <f t="shared" si="5485"/>
        <v>0</v>
      </c>
      <c r="P1180" s="127">
        <f t="shared" si="5485"/>
        <v>0</v>
      </c>
      <c r="Q1180" s="127">
        <f>ROUND($C1180*Q1179,2)</f>
        <v>0</v>
      </c>
      <c r="R1180" s="127">
        <f t="shared" ref="R1180:T1180" si="5486">ROUND($C1180*R1179,2)</f>
        <v>0</v>
      </c>
      <c r="S1180" s="127">
        <f t="shared" si="5486"/>
        <v>4778.53</v>
      </c>
      <c r="T1180" s="127">
        <f t="shared" si="5486"/>
        <v>0</v>
      </c>
      <c r="U1180" s="127">
        <f>$C1180-SUM(D1180:T1180)</f>
        <v>0</v>
      </c>
    </row>
    <row r="1181" spans="1:21" x14ac:dyDescent="0.2">
      <c r="A1181" s="224" t="s">
        <v>1652</v>
      </c>
      <c r="B1181" s="222" t="str">
        <f>VLOOKUP($A1181,'Orçamento Sintético'!$A:$H,4,0)</f>
        <v>Cópia da Sinapi (83399) - Chave Micro Switch com Alavanca de 25mm e Roldana SPDT ON-(ON) 16A 125/250VAC - modelo de referência MSW-03A, fabricante Jietong</v>
      </c>
      <c r="C1181" s="126">
        <f>ROUND(C1182/$U$1572,4)</f>
        <v>1E-4</v>
      </c>
      <c r="D1181" s="126"/>
      <c r="E1181" s="126"/>
      <c r="F1181" s="126"/>
      <c r="G1181" s="126"/>
      <c r="H1181" s="126"/>
      <c r="I1181" s="126"/>
      <c r="J1181" s="126"/>
      <c r="K1181" s="126"/>
      <c r="L1181" s="126"/>
      <c r="M1181" s="126"/>
      <c r="N1181" s="126"/>
      <c r="O1181" s="126"/>
      <c r="P1181" s="126"/>
      <c r="Q1181" s="126"/>
      <c r="R1181" s="126">
        <v>0.5</v>
      </c>
      <c r="S1181" s="126">
        <v>0.5</v>
      </c>
      <c r="T1181" s="126"/>
      <c r="U1181" s="126">
        <f t="shared" ref="U1181" si="5487">ROUND(U1182/$C1182,4)</f>
        <v>0</v>
      </c>
    </row>
    <row r="1182" spans="1:21" s="90" customFormat="1" x14ac:dyDescent="0.2">
      <c r="A1182" s="224"/>
      <c r="B1182" s="223"/>
      <c r="C1182" s="127">
        <f>VLOOKUP($A1181,'Orçamento Sintético'!$A:$H,8,0)</f>
        <v>1458.5</v>
      </c>
      <c r="D1182" s="127">
        <f>ROUND($C1182*D1181,2)</f>
        <v>0</v>
      </c>
      <c r="E1182" s="127">
        <f>ROUND($C1182*E1181,2)</f>
        <v>0</v>
      </c>
      <c r="F1182" s="127">
        <f>ROUND($C1182*F1181,2)</f>
        <v>0</v>
      </c>
      <c r="G1182" s="127">
        <f t="shared" ref="G1182:P1182" si="5488">ROUND($C1182*G1181,2)</f>
        <v>0</v>
      </c>
      <c r="H1182" s="127">
        <f t="shared" si="5488"/>
        <v>0</v>
      </c>
      <c r="I1182" s="127">
        <f t="shared" si="5488"/>
        <v>0</v>
      </c>
      <c r="J1182" s="127">
        <f t="shared" si="5488"/>
        <v>0</v>
      </c>
      <c r="K1182" s="127">
        <f t="shared" si="5488"/>
        <v>0</v>
      </c>
      <c r="L1182" s="127">
        <f t="shared" si="5488"/>
        <v>0</v>
      </c>
      <c r="M1182" s="127">
        <f t="shared" si="5488"/>
        <v>0</v>
      </c>
      <c r="N1182" s="127">
        <f t="shared" si="5488"/>
        <v>0</v>
      </c>
      <c r="O1182" s="127">
        <f t="shared" si="5488"/>
        <v>0</v>
      </c>
      <c r="P1182" s="127">
        <f t="shared" si="5488"/>
        <v>0</v>
      </c>
      <c r="Q1182" s="127">
        <f>ROUND($C1182*Q1181,2)</f>
        <v>0</v>
      </c>
      <c r="R1182" s="127">
        <f t="shared" ref="R1182:T1182" si="5489">ROUND($C1182*R1181,2)</f>
        <v>729.25</v>
      </c>
      <c r="S1182" s="127">
        <f t="shared" si="5489"/>
        <v>729.25</v>
      </c>
      <c r="T1182" s="127">
        <f t="shared" si="5489"/>
        <v>0</v>
      </c>
      <c r="U1182" s="127">
        <f>$C1182-SUM(D1182:T1182)</f>
        <v>0</v>
      </c>
    </row>
    <row r="1183" spans="1:21" x14ac:dyDescent="0.2">
      <c r="A1183" s="224" t="s">
        <v>1655</v>
      </c>
      <c r="B1183" s="222" t="str">
        <f>VLOOKUP($A1183,'Orçamento Sintético'!$A:$H,4,0)</f>
        <v>Cópia da Sinapi (83399) - Relé térmico funções ANSI 23, 26, 49, comunicação RS485, protocolo Modbus</v>
      </c>
      <c r="C1183" s="126">
        <f>ROUND(C1184/$U$1572,4)</f>
        <v>0</v>
      </c>
      <c r="D1183" s="126"/>
      <c r="E1183" s="126"/>
      <c r="F1183" s="126"/>
      <c r="G1183" s="126"/>
      <c r="H1183" s="126"/>
      <c r="I1183" s="126"/>
      <c r="J1183" s="126"/>
      <c r="K1183" s="126"/>
      <c r="L1183" s="126"/>
      <c r="M1183" s="126"/>
      <c r="N1183" s="126"/>
      <c r="O1183" s="126"/>
      <c r="P1183" s="126"/>
      <c r="Q1183" s="126"/>
      <c r="R1183" s="126"/>
      <c r="S1183" s="126">
        <v>1</v>
      </c>
      <c r="T1183" s="126"/>
      <c r="U1183" s="126">
        <f t="shared" ref="U1183" si="5490">ROUND(U1184/$C1184,4)</f>
        <v>0</v>
      </c>
    </row>
    <row r="1184" spans="1:21" s="90" customFormat="1" x14ac:dyDescent="0.2">
      <c r="A1184" s="224"/>
      <c r="B1184" s="223"/>
      <c r="C1184" s="127">
        <f>VLOOKUP($A1183,'Orçamento Sintético'!$A:$H,8,0)</f>
        <v>293.12</v>
      </c>
      <c r="D1184" s="127">
        <f>ROUND($C1184*D1183,2)</f>
        <v>0</v>
      </c>
      <c r="E1184" s="127">
        <f>ROUND($C1184*E1183,2)</f>
        <v>0</v>
      </c>
      <c r="F1184" s="127">
        <f>ROUND($C1184*F1183,2)</f>
        <v>0</v>
      </c>
      <c r="G1184" s="127">
        <f t="shared" ref="G1184:P1184" si="5491">ROUND($C1184*G1183,2)</f>
        <v>0</v>
      </c>
      <c r="H1184" s="127">
        <f t="shared" si="5491"/>
        <v>0</v>
      </c>
      <c r="I1184" s="127">
        <f t="shared" si="5491"/>
        <v>0</v>
      </c>
      <c r="J1184" s="127">
        <f t="shared" si="5491"/>
        <v>0</v>
      </c>
      <c r="K1184" s="127">
        <f t="shared" si="5491"/>
        <v>0</v>
      </c>
      <c r="L1184" s="127">
        <f t="shared" si="5491"/>
        <v>0</v>
      </c>
      <c r="M1184" s="127">
        <f t="shared" si="5491"/>
        <v>0</v>
      </c>
      <c r="N1184" s="127">
        <f t="shared" si="5491"/>
        <v>0</v>
      </c>
      <c r="O1184" s="127">
        <f t="shared" si="5491"/>
        <v>0</v>
      </c>
      <c r="P1184" s="127">
        <f t="shared" si="5491"/>
        <v>0</v>
      </c>
      <c r="Q1184" s="127">
        <f>ROUND($C1184*Q1183,2)</f>
        <v>0</v>
      </c>
      <c r="R1184" s="127">
        <f t="shared" ref="R1184:T1184" si="5492">ROUND($C1184*R1183,2)</f>
        <v>0</v>
      </c>
      <c r="S1184" s="127">
        <f t="shared" si="5492"/>
        <v>293.12</v>
      </c>
      <c r="T1184" s="127">
        <f t="shared" si="5492"/>
        <v>0</v>
      </c>
      <c r="U1184" s="127">
        <f>$C1184-SUM(D1184:T1184)</f>
        <v>0</v>
      </c>
    </row>
    <row r="1185" spans="1:21" x14ac:dyDescent="0.2">
      <c r="A1185" s="224" t="s">
        <v>1658</v>
      </c>
      <c r="B1185" s="222" t="str">
        <f>VLOOKUP($A1185,'Orçamento Sintético'!$A:$H,4,0)</f>
        <v>Cópia da Sinapi (95675) - Hidrômetro ultrassônico DN 25mm, com conectores RF 28x1" ref HYdros, Diehl Metering</v>
      </c>
      <c r="C1185" s="126">
        <f>ROUND(C1186/$U$1572,4)</f>
        <v>2.0000000000000001E-4</v>
      </c>
      <c r="D1185" s="126"/>
      <c r="E1185" s="126"/>
      <c r="F1185" s="126"/>
      <c r="G1185" s="126"/>
      <c r="H1185" s="126"/>
      <c r="I1185" s="126"/>
      <c r="J1185" s="126"/>
      <c r="K1185" s="126"/>
      <c r="L1185" s="126"/>
      <c r="M1185" s="126"/>
      <c r="N1185" s="126"/>
      <c r="O1185" s="126"/>
      <c r="P1185" s="126"/>
      <c r="Q1185" s="126"/>
      <c r="R1185" s="126"/>
      <c r="S1185" s="126">
        <v>1</v>
      </c>
      <c r="T1185" s="126"/>
      <c r="U1185" s="126">
        <f t="shared" ref="U1185" si="5493">ROUND(U1186/$C1186,4)</f>
        <v>0</v>
      </c>
    </row>
    <row r="1186" spans="1:21" s="90" customFormat="1" x14ac:dyDescent="0.2">
      <c r="A1186" s="224"/>
      <c r="B1186" s="223"/>
      <c r="C1186" s="127">
        <f>VLOOKUP($A1185,'Orçamento Sintético'!$A:$H,8,0)</f>
        <v>2310.69</v>
      </c>
      <c r="D1186" s="127">
        <f>ROUND($C1186*D1185,2)</f>
        <v>0</v>
      </c>
      <c r="E1186" s="127">
        <f>ROUND($C1186*E1185,2)</f>
        <v>0</v>
      </c>
      <c r="F1186" s="127">
        <f>ROUND($C1186*F1185,2)</f>
        <v>0</v>
      </c>
      <c r="G1186" s="127">
        <f t="shared" ref="G1186:P1186" si="5494">ROUND($C1186*G1185,2)</f>
        <v>0</v>
      </c>
      <c r="H1186" s="127">
        <f t="shared" si="5494"/>
        <v>0</v>
      </c>
      <c r="I1186" s="127">
        <f t="shared" si="5494"/>
        <v>0</v>
      </c>
      <c r="J1186" s="127">
        <f t="shared" si="5494"/>
        <v>0</v>
      </c>
      <c r="K1186" s="127">
        <f t="shared" si="5494"/>
        <v>0</v>
      </c>
      <c r="L1186" s="127">
        <f t="shared" si="5494"/>
        <v>0</v>
      </c>
      <c r="M1186" s="127">
        <f t="shared" si="5494"/>
        <v>0</v>
      </c>
      <c r="N1186" s="127">
        <f t="shared" si="5494"/>
        <v>0</v>
      </c>
      <c r="O1186" s="127">
        <f t="shared" si="5494"/>
        <v>0</v>
      </c>
      <c r="P1186" s="127">
        <f t="shared" si="5494"/>
        <v>0</v>
      </c>
      <c r="Q1186" s="127">
        <f>ROUND($C1186*Q1185,2)</f>
        <v>0</v>
      </c>
      <c r="R1186" s="127">
        <f t="shared" ref="R1186:T1186" si="5495">ROUND($C1186*R1185,2)</f>
        <v>0</v>
      </c>
      <c r="S1186" s="127">
        <f t="shared" si="5495"/>
        <v>2310.69</v>
      </c>
      <c r="T1186" s="127">
        <f t="shared" si="5495"/>
        <v>0</v>
      </c>
      <c r="U1186" s="127">
        <f>$C1186-SUM(D1186:T1186)</f>
        <v>0</v>
      </c>
    </row>
    <row r="1187" spans="1:21" x14ac:dyDescent="0.2">
      <c r="A1187" s="224" t="s">
        <v>1659</v>
      </c>
      <c r="B1187" s="222" t="str">
        <f>VLOOKUP($A1187,'Orçamento Sintético'!$A:$H,4,0)</f>
        <v>Cópia da Sedop (180639) - Sensor Ultrassônico de Nível para Líquidos, modelo de referência EasyTREK SP-300, fabricante NIVELCO</v>
      </c>
      <c r="C1187" s="126">
        <f>ROUND(C1188/$U$1572,4)</f>
        <v>5.0000000000000001E-4</v>
      </c>
      <c r="D1187" s="126"/>
      <c r="E1187" s="126"/>
      <c r="F1187" s="126"/>
      <c r="G1187" s="126"/>
      <c r="H1187" s="126"/>
      <c r="I1187" s="126"/>
      <c r="J1187" s="126"/>
      <c r="K1187" s="126"/>
      <c r="L1187" s="126"/>
      <c r="M1187" s="126"/>
      <c r="N1187" s="126"/>
      <c r="O1187" s="126"/>
      <c r="P1187" s="126"/>
      <c r="Q1187" s="126"/>
      <c r="R1187" s="126"/>
      <c r="S1187" s="126">
        <v>1</v>
      </c>
      <c r="T1187" s="126"/>
      <c r="U1187" s="126">
        <f t="shared" ref="U1187" si="5496">ROUND(U1188/$C1188,4)</f>
        <v>0</v>
      </c>
    </row>
    <row r="1188" spans="1:21" s="90" customFormat="1" x14ac:dyDescent="0.2">
      <c r="A1188" s="224"/>
      <c r="B1188" s="223"/>
      <c r="C1188" s="127">
        <f>VLOOKUP($A1187,'Orçamento Sintético'!$A:$H,8,0)</f>
        <v>6796.78</v>
      </c>
      <c r="D1188" s="127">
        <f>ROUND($C1188*D1187,2)</f>
        <v>0</v>
      </c>
      <c r="E1188" s="127">
        <f>ROUND($C1188*E1187,2)</f>
        <v>0</v>
      </c>
      <c r="F1188" s="127">
        <f>ROUND($C1188*F1187,2)</f>
        <v>0</v>
      </c>
      <c r="G1188" s="127">
        <f t="shared" ref="G1188:P1188" si="5497">ROUND($C1188*G1187,2)</f>
        <v>0</v>
      </c>
      <c r="H1188" s="127">
        <f t="shared" si="5497"/>
        <v>0</v>
      </c>
      <c r="I1188" s="127">
        <f t="shared" si="5497"/>
        <v>0</v>
      </c>
      <c r="J1188" s="127">
        <f t="shared" si="5497"/>
        <v>0</v>
      </c>
      <c r="K1188" s="127">
        <f t="shared" si="5497"/>
        <v>0</v>
      </c>
      <c r="L1188" s="127">
        <f t="shared" si="5497"/>
        <v>0</v>
      </c>
      <c r="M1188" s="127">
        <f t="shared" si="5497"/>
        <v>0</v>
      </c>
      <c r="N1188" s="127">
        <f t="shared" si="5497"/>
        <v>0</v>
      </c>
      <c r="O1188" s="127">
        <f t="shared" si="5497"/>
        <v>0</v>
      </c>
      <c r="P1188" s="127">
        <f t="shared" si="5497"/>
        <v>0</v>
      </c>
      <c r="Q1188" s="127">
        <f>ROUND($C1188*Q1187,2)</f>
        <v>0</v>
      </c>
      <c r="R1188" s="127">
        <f t="shared" ref="R1188:T1188" si="5498">ROUND($C1188*R1187,2)</f>
        <v>0</v>
      </c>
      <c r="S1188" s="127">
        <f t="shared" si="5498"/>
        <v>6796.78</v>
      </c>
      <c r="T1188" s="127">
        <f t="shared" si="5498"/>
        <v>0</v>
      </c>
      <c r="U1188" s="127">
        <f>$C1188-SUM(D1188:T1188)</f>
        <v>0</v>
      </c>
    </row>
    <row r="1189" spans="1:21" x14ac:dyDescent="0.2">
      <c r="A1189" s="224" t="s">
        <v>1662</v>
      </c>
      <c r="B1189" s="222" t="str">
        <f>VLOOKUP($A1189,'Orçamento Sintético'!$A:$H,4,0)</f>
        <v>Cópia da CPOS (61.15.160) - Sensor de temperatura ambiente, interno, montado em parede, modelo de referência ETR100, fabricante Schneider Electric</v>
      </c>
      <c r="C1189" s="126">
        <f>ROUND(C1190/$U$1572,4)</f>
        <v>0</v>
      </c>
      <c r="D1189" s="126"/>
      <c r="E1189" s="126"/>
      <c r="F1189" s="126"/>
      <c r="G1189" s="126"/>
      <c r="H1189" s="126"/>
      <c r="I1189" s="126"/>
      <c r="J1189" s="126"/>
      <c r="K1189" s="126"/>
      <c r="L1189" s="126"/>
      <c r="M1189" s="126"/>
      <c r="N1189" s="126"/>
      <c r="O1189" s="126"/>
      <c r="P1189" s="126"/>
      <c r="Q1189" s="126"/>
      <c r="R1189" s="126"/>
      <c r="S1189" s="126">
        <v>1</v>
      </c>
      <c r="T1189" s="126"/>
      <c r="U1189" s="126">
        <f t="shared" ref="U1189:U1191" si="5499">ROUND(U1190/$C1190,4)</f>
        <v>0</v>
      </c>
    </row>
    <row r="1190" spans="1:21" s="90" customFormat="1" x14ac:dyDescent="0.2">
      <c r="A1190" s="224"/>
      <c r="B1190" s="223"/>
      <c r="C1190" s="127">
        <f>VLOOKUP($A1189,'Orçamento Sintético'!$A:$H,8,0)</f>
        <v>259.68</v>
      </c>
      <c r="D1190" s="127">
        <f>ROUND($C1190*D1189,2)</f>
        <v>0</v>
      </c>
      <c r="E1190" s="127">
        <f>ROUND($C1190*E1189,2)</f>
        <v>0</v>
      </c>
      <c r="F1190" s="127">
        <f>ROUND($C1190*F1189,2)</f>
        <v>0</v>
      </c>
      <c r="G1190" s="127">
        <f t="shared" ref="G1190:P1190" si="5500">ROUND($C1190*G1189,2)</f>
        <v>0</v>
      </c>
      <c r="H1190" s="127">
        <f t="shared" si="5500"/>
        <v>0</v>
      </c>
      <c r="I1190" s="127">
        <f t="shared" si="5500"/>
        <v>0</v>
      </c>
      <c r="J1190" s="127">
        <f t="shared" si="5500"/>
        <v>0</v>
      </c>
      <c r="K1190" s="127">
        <f t="shared" si="5500"/>
        <v>0</v>
      </c>
      <c r="L1190" s="127">
        <f t="shared" si="5500"/>
        <v>0</v>
      </c>
      <c r="M1190" s="127">
        <f t="shared" si="5500"/>
        <v>0</v>
      </c>
      <c r="N1190" s="127">
        <f t="shared" si="5500"/>
        <v>0</v>
      </c>
      <c r="O1190" s="127">
        <f t="shared" si="5500"/>
        <v>0</v>
      </c>
      <c r="P1190" s="127">
        <f t="shared" si="5500"/>
        <v>0</v>
      </c>
      <c r="Q1190" s="127">
        <f>ROUND($C1190*Q1189,2)</f>
        <v>0</v>
      </c>
      <c r="R1190" s="127">
        <f t="shared" ref="R1190:T1190" si="5501">ROUND($C1190*R1189,2)</f>
        <v>0</v>
      </c>
      <c r="S1190" s="127">
        <f t="shared" si="5501"/>
        <v>259.68</v>
      </c>
      <c r="T1190" s="127">
        <f t="shared" si="5501"/>
        <v>0</v>
      </c>
      <c r="U1190" s="127">
        <f>$C1190-SUM(D1190:T1190)</f>
        <v>0</v>
      </c>
    </row>
    <row r="1191" spans="1:21" x14ac:dyDescent="0.2">
      <c r="A1191" s="224" t="s">
        <v>1665</v>
      </c>
      <c r="B1191" s="222" t="str">
        <f>VLOOKUP($A1191,'Orçamento Sintético'!$A:$H,4,0)</f>
        <v>Cópia da SIURB INFRA (020503) - Transmissor de nível hidrostático, modelo de referência TP-ST18-SUB, fabricante Acros Automação Industrial</v>
      </c>
      <c r="C1191" s="126">
        <f>ROUND(C1192/$U$1572,4)</f>
        <v>4.0000000000000001E-3</v>
      </c>
      <c r="D1191" s="126"/>
      <c r="E1191" s="126"/>
      <c r="F1191" s="126"/>
      <c r="G1191" s="126"/>
      <c r="H1191" s="126"/>
      <c r="I1191" s="126"/>
      <c r="J1191" s="126"/>
      <c r="K1191" s="126"/>
      <c r="L1191" s="126"/>
      <c r="M1191" s="126"/>
      <c r="N1191" s="126"/>
      <c r="O1191" s="126"/>
      <c r="P1191" s="126"/>
      <c r="Q1191" s="126"/>
      <c r="R1191" s="126">
        <v>0.6</v>
      </c>
      <c r="S1191" s="126">
        <v>0.4</v>
      </c>
      <c r="T1191" s="126"/>
      <c r="U1191" s="126">
        <f t="shared" si="5499"/>
        <v>0</v>
      </c>
    </row>
    <row r="1192" spans="1:21" s="90" customFormat="1" x14ac:dyDescent="0.2">
      <c r="A1192" s="224"/>
      <c r="B1192" s="223"/>
      <c r="C1192" s="127">
        <f>VLOOKUP($A1191,'Orçamento Sintético'!$A:$H,8,0)</f>
        <v>50503.75</v>
      </c>
      <c r="D1192" s="127">
        <f>ROUND($C1192*D1191,2)</f>
        <v>0</v>
      </c>
      <c r="E1192" s="127">
        <f>ROUND($C1192*E1191,2)</f>
        <v>0</v>
      </c>
      <c r="F1192" s="127">
        <f>ROUND($C1192*F1191,2)</f>
        <v>0</v>
      </c>
      <c r="G1192" s="127">
        <f t="shared" ref="G1192:P1192" si="5502">ROUND($C1192*G1191,2)</f>
        <v>0</v>
      </c>
      <c r="H1192" s="127">
        <f t="shared" si="5502"/>
        <v>0</v>
      </c>
      <c r="I1192" s="127">
        <f t="shared" si="5502"/>
        <v>0</v>
      </c>
      <c r="J1192" s="127">
        <f t="shared" si="5502"/>
        <v>0</v>
      </c>
      <c r="K1192" s="127">
        <f t="shared" si="5502"/>
        <v>0</v>
      </c>
      <c r="L1192" s="127">
        <f t="shared" si="5502"/>
        <v>0</v>
      </c>
      <c r="M1192" s="127">
        <f t="shared" si="5502"/>
        <v>0</v>
      </c>
      <c r="N1192" s="127">
        <f t="shared" si="5502"/>
        <v>0</v>
      </c>
      <c r="O1192" s="127">
        <f t="shared" si="5502"/>
        <v>0</v>
      </c>
      <c r="P1192" s="127">
        <f t="shared" si="5502"/>
        <v>0</v>
      </c>
      <c r="Q1192" s="127">
        <f>ROUND($C1192*Q1191,2)</f>
        <v>0</v>
      </c>
      <c r="R1192" s="127">
        <f t="shared" ref="R1192:T1192" si="5503">ROUND($C1192*R1191,2)</f>
        <v>30302.25</v>
      </c>
      <c r="S1192" s="127">
        <f t="shared" si="5503"/>
        <v>20201.5</v>
      </c>
      <c r="T1192" s="127">
        <f t="shared" si="5503"/>
        <v>0</v>
      </c>
      <c r="U1192" s="127">
        <f>$C1192-SUM(D1192:T1192)</f>
        <v>0</v>
      </c>
    </row>
    <row r="1193" spans="1:21" x14ac:dyDescent="0.2">
      <c r="A1193" s="224" t="s">
        <v>1668</v>
      </c>
      <c r="B1193" s="222" t="str">
        <f>VLOOKUP($A1193,'Orçamento Sintético'!$A:$H,4,0)</f>
        <v>Cópia da Agetop Civil (072320) - Relé fotocélula, modelo de referência Tri-Fácil 220V (FCR2TF), fabricante Exatron Indústrias LTDA</v>
      </c>
      <c r="C1193" s="126">
        <f>ROUND(C1194/$U$1572,4)</f>
        <v>0</v>
      </c>
      <c r="D1193" s="126"/>
      <c r="E1193" s="126"/>
      <c r="F1193" s="126"/>
      <c r="G1193" s="126"/>
      <c r="H1193" s="126"/>
      <c r="I1193" s="126"/>
      <c r="J1193" s="126"/>
      <c r="K1193" s="126"/>
      <c r="L1193" s="126"/>
      <c r="M1193" s="126"/>
      <c r="N1193" s="126"/>
      <c r="O1193" s="126"/>
      <c r="P1193" s="126"/>
      <c r="Q1193" s="126"/>
      <c r="R1193" s="126"/>
      <c r="S1193" s="126">
        <v>1</v>
      </c>
      <c r="T1193" s="126"/>
      <c r="U1193" s="126">
        <f t="shared" ref="U1193" si="5504">ROUND(U1194/$C1194,4)</f>
        <v>0</v>
      </c>
    </row>
    <row r="1194" spans="1:21" s="90" customFormat="1" x14ac:dyDescent="0.2">
      <c r="A1194" s="224"/>
      <c r="B1194" s="223"/>
      <c r="C1194" s="127">
        <f>VLOOKUP($A1193,'Orçamento Sintético'!$A:$H,8,0)</f>
        <v>86.62</v>
      </c>
      <c r="D1194" s="127">
        <f>ROUND($C1194*D1193,2)</f>
        <v>0</v>
      </c>
      <c r="E1194" s="127">
        <f>ROUND($C1194*E1193,2)</f>
        <v>0</v>
      </c>
      <c r="F1194" s="127">
        <f>ROUND($C1194*F1193,2)</f>
        <v>0</v>
      </c>
      <c r="G1194" s="127">
        <f t="shared" ref="G1194:P1194" si="5505">ROUND($C1194*G1193,2)</f>
        <v>0</v>
      </c>
      <c r="H1194" s="127">
        <f t="shared" si="5505"/>
        <v>0</v>
      </c>
      <c r="I1194" s="127">
        <f t="shared" si="5505"/>
        <v>0</v>
      </c>
      <c r="J1194" s="127">
        <f t="shared" si="5505"/>
        <v>0</v>
      </c>
      <c r="K1194" s="127">
        <f t="shared" si="5505"/>
        <v>0</v>
      </c>
      <c r="L1194" s="127">
        <f t="shared" si="5505"/>
        <v>0</v>
      </c>
      <c r="M1194" s="127">
        <f t="shared" si="5505"/>
        <v>0</v>
      </c>
      <c r="N1194" s="127">
        <f t="shared" si="5505"/>
        <v>0</v>
      </c>
      <c r="O1194" s="127">
        <f t="shared" si="5505"/>
        <v>0</v>
      </c>
      <c r="P1194" s="127">
        <f t="shared" si="5505"/>
        <v>0</v>
      </c>
      <c r="Q1194" s="127">
        <f>ROUND($C1194*Q1193,2)</f>
        <v>0</v>
      </c>
      <c r="R1194" s="127">
        <f t="shared" ref="R1194:T1194" si="5506">ROUND($C1194*R1193,2)</f>
        <v>0</v>
      </c>
      <c r="S1194" s="127">
        <f t="shared" si="5506"/>
        <v>86.62</v>
      </c>
      <c r="T1194" s="127">
        <f t="shared" si="5506"/>
        <v>0</v>
      </c>
      <c r="U1194" s="127">
        <f>$C1194-SUM(D1194:T1194)</f>
        <v>0</v>
      </c>
    </row>
    <row r="1195" spans="1:21" x14ac:dyDescent="0.2">
      <c r="A1195" s="225" t="s">
        <v>1670</v>
      </c>
      <c r="B1195" s="226" t="str">
        <f>VLOOKUP($A1195,'Orçamento Sintético'!$A:$H,4,0)</f>
        <v>Infraestrutura</v>
      </c>
      <c r="C1195" s="130">
        <f>ROUND(C1196/$U$1572,4)</f>
        <v>1.8E-3</v>
      </c>
      <c r="D1195" s="131">
        <f t="shared" ref="D1195:U1195" si="5507">ROUND(D1196/$C1196,4)</f>
        <v>0</v>
      </c>
      <c r="E1195" s="131">
        <f t="shared" si="5507"/>
        <v>0</v>
      </c>
      <c r="F1195" s="131">
        <f t="shared" si="5507"/>
        <v>0</v>
      </c>
      <c r="G1195" s="131">
        <f t="shared" si="5507"/>
        <v>0</v>
      </c>
      <c r="H1195" s="131">
        <f t="shared" si="5507"/>
        <v>0</v>
      </c>
      <c r="I1195" s="131">
        <f t="shared" si="5507"/>
        <v>0.49830000000000002</v>
      </c>
      <c r="J1195" s="131">
        <f t="shared" si="5507"/>
        <v>0.4158</v>
      </c>
      <c r="K1195" s="131">
        <f t="shared" si="5507"/>
        <v>8.5900000000000004E-2</v>
      </c>
      <c r="L1195" s="131">
        <f t="shared" si="5507"/>
        <v>0</v>
      </c>
      <c r="M1195" s="131">
        <f t="shared" si="5507"/>
        <v>0</v>
      </c>
      <c r="N1195" s="131">
        <f t="shared" si="5507"/>
        <v>0</v>
      </c>
      <c r="O1195" s="131">
        <f t="shared" si="5507"/>
        <v>0</v>
      </c>
      <c r="P1195" s="131">
        <f t="shared" si="5507"/>
        <v>0</v>
      </c>
      <c r="Q1195" s="131">
        <f t="shared" si="5507"/>
        <v>0</v>
      </c>
      <c r="R1195" s="131">
        <f t="shared" si="5507"/>
        <v>0</v>
      </c>
      <c r="S1195" s="131">
        <f t="shared" si="5507"/>
        <v>0</v>
      </c>
      <c r="T1195" s="131">
        <f t="shared" si="5507"/>
        <v>0</v>
      </c>
      <c r="U1195" s="131">
        <f t="shared" si="5507"/>
        <v>0</v>
      </c>
    </row>
    <row r="1196" spans="1:21" s="90" customFormat="1" x14ac:dyDescent="0.2">
      <c r="A1196" s="225"/>
      <c r="B1196" s="226"/>
      <c r="C1196" s="132">
        <f>VLOOKUP($A1195,'Orçamento Sintético'!$A:$H,8,0)</f>
        <v>21911.989999999998</v>
      </c>
      <c r="D1196" s="133">
        <f>D1198+D1200+D1202+D1204+D1206+D1208</f>
        <v>0</v>
      </c>
      <c r="E1196" s="133">
        <f t="shared" ref="E1196:U1196" si="5508">E1198+E1200+E1202+E1204+E1206+E1208</f>
        <v>0</v>
      </c>
      <c r="F1196" s="133">
        <f t="shared" si="5508"/>
        <v>0</v>
      </c>
      <c r="G1196" s="133">
        <f t="shared" si="5508"/>
        <v>0</v>
      </c>
      <c r="H1196" s="133">
        <f t="shared" si="5508"/>
        <v>0</v>
      </c>
      <c r="I1196" s="133">
        <f t="shared" si="5508"/>
        <v>10918.55</v>
      </c>
      <c r="J1196" s="133">
        <f t="shared" si="5508"/>
        <v>9111.98</v>
      </c>
      <c r="K1196" s="133">
        <f t="shared" si="5508"/>
        <v>1881.46</v>
      </c>
      <c r="L1196" s="133">
        <f t="shared" si="5508"/>
        <v>0</v>
      </c>
      <c r="M1196" s="133">
        <f t="shared" si="5508"/>
        <v>0</v>
      </c>
      <c r="N1196" s="133">
        <f t="shared" si="5508"/>
        <v>0</v>
      </c>
      <c r="O1196" s="133">
        <f t="shared" si="5508"/>
        <v>0</v>
      </c>
      <c r="P1196" s="133">
        <f t="shared" si="5508"/>
        <v>0</v>
      </c>
      <c r="Q1196" s="133">
        <f t="shared" si="5508"/>
        <v>0</v>
      </c>
      <c r="R1196" s="133">
        <f t="shared" si="5508"/>
        <v>0</v>
      </c>
      <c r="S1196" s="133">
        <f t="shared" si="5508"/>
        <v>0</v>
      </c>
      <c r="T1196" s="133">
        <f t="shared" si="5508"/>
        <v>0</v>
      </c>
      <c r="U1196" s="133">
        <f t="shared" si="5508"/>
        <v>0</v>
      </c>
    </row>
    <row r="1197" spans="1:21" x14ac:dyDescent="0.2">
      <c r="A1197" s="224" t="s">
        <v>1672</v>
      </c>
      <c r="B1197" s="222" t="str">
        <f>VLOOKUP($A1197,'Orçamento Sintético'!$A:$H,4,0)</f>
        <v>Copia da SINAPI (95746) - Eletroduto rígido de aço carbono, sem costura, com revestimento protetor de zinco aplicado à quente, extremidades rosqueadas, classe pesada, Ø25 mm (3/4" BSPP), fab. Apolo - fornecimento e instalação</v>
      </c>
      <c r="C1197" s="126">
        <f>ROUND(C1198/$U$1572,4)</f>
        <v>8.0000000000000004E-4</v>
      </c>
      <c r="D1197" s="126"/>
      <c r="E1197" s="126"/>
      <c r="F1197" s="126"/>
      <c r="G1197" s="126"/>
      <c r="H1197" s="126"/>
      <c r="I1197" s="126">
        <v>0.5</v>
      </c>
      <c r="J1197" s="126">
        <v>0.4</v>
      </c>
      <c r="K1197" s="126">
        <v>0.1</v>
      </c>
      <c r="L1197" s="126"/>
      <c r="M1197" s="126"/>
      <c r="N1197" s="126"/>
      <c r="O1197" s="126"/>
      <c r="P1197" s="126"/>
      <c r="Q1197" s="126"/>
      <c r="R1197" s="126"/>
      <c r="S1197" s="126"/>
      <c r="T1197" s="126"/>
      <c r="U1197" s="126">
        <f t="shared" ref="U1197:U1207" si="5509">ROUND(U1198/$C1198,4)</f>
        <v>0</v>
      </c>
    </row>
    <row r="1198" spans="1:21" s="90" customFormat="1" x14ac:dyDescent="0.2">
      <c r="A1198" s="224"/>
      <c r="B1198" s="223"/>
      <c r="C1198" s="127">
        <f>VLOOKUP($A1197,'Orçamento Sintético'!$A:$H,8,0)</f>
        <v>9846.32</v>
      </c>
      <c r="D1198" s="127">
        <f>ROUND($C1198*D1197,2)</f>
        <v>0</v>
      </c>
      <c r="E1198" s="127">
        <f>ROUND($C1198*E1197,2)</f>
        <v>0</v>
      </c>
      <c r="F1198" s="127">
        <f>ROUND($C1198*F1197,2)</f>
        <v>0</v>
      </c>
      <c r="G1198" s="127">
        <f t="shared" ref="G1198:P1198" si="5510">ROUND($C1198*G1197,2)</f>
        <v>0</v>
      </c>
      <c r="H1198" s="127">
        <f t="shared" si="5510"/>
        <v>0</v>
      </c>
      <c r="I1198" s="127">
        <f t="shared" si="5510"/>
        <v>4923.16</v>
      </c>
      <c r="J1198" s="127">
        <f t="shared" si="5510"/>
        <v>3938.53</v>
      </c>
      <c r="K1198" s="127">
        <f t="shared" si="5510"/>
        <v>984.63</v>
      </c>
      <c r="L1198" s="127">
        <f t="shared" si="5510"/>
        <v>0</v>
      </c>
      <c r="M1198" s="127">
        <f t="shared" si="5510"/>
        <v>0</v>
      </c>
      <c r="N1198" s="127">
        <f t="shared" si="5510"/>
        <v>0</v>
      </c>
      <c r="O1198" s="127">
        <f t="shared" si="5510"/>
        <v>0</v>
      </c>
      <c r="P1198" s="127">
        <f t="shared" si="5510"/>
        <v>0</v>
      </c>
      <c r="Q1198" s="127">
        <f>ROUND($C1198*Q1197,2)</f>
        <v>0</v>
      </c>
      <c r="R1198" s="127">
        <f t="shared" ref="R1198:T1198" si="5511">ROUND($C1198*R1197,2)</f>
        <v>0</v>
      </c>
      <c r="S1198" s="127">
        <f t="shared" si="5511"/>
        <v>0</v>
      </c>
      <c r="T1198" s="127">
        <f t="shared" si="5511"/>
        <v>0</v>
      </c>
      <c r="U1198" s="127">
        <f>$C1198-SUM(D1198:T1198)</f>
        <v>0</v>
      </c>
    </row>
    <row r="1199" spans="1:21" x14ac:dyDescent="0.2">
      <c r="A1199" s="224" t="s">
        <v>1673</v>
      </c>
      <c r="B1199" s="222" t="str">
        <f>VLOOKUP($A1199,'Orçamento Sintético'!$A:$H,4,0)</f>
        <v>Copia da SETOP (ELE-CAL-005) - Eletrocalha perfurada, chapa mínima de 20, tipo "C", 50x50mm, inclusive conexões e fixações, fab. Mopa</v>
      </c>
      <c r="C1199" s="126">
        <f>ROUND(C1200/$U$1572,4)</f>
        <v>6.9999999999999999E-4</v>
      </c>
      <c r="D1199" s="126"/>
      <c r="E1199" s="126"/>
      <c r="F1199" s="126"/>
      <c r="G1199" s="126"/>
      <c r="H1199" s="126"/>
      <c r="I1199" s="126">
        <v>0.5</v>
      </c>
      <c r="J1199" s="126">
        <v>0.4</v>
      </c>
      <c r="K1199" s="126">
        <v>0.1</v>
      </c>
      <c r="L1199" s="126"/>
      <c r="M1199" s="126"/>
      <c r="N1199" s="126"/>
      <c r="O1199" s="126"/>
      <c r="P1199" s="126"/>
      <c r="Q1199" s="126"/>
      <c r="R1199" s="126"/>
      <c r="S1199" s="126"/>
      <c r="T1199" s="126"/>
      <c r="U1199" s="126">
        <f t="shared" si="5509"/>
        <v>0</v>
      </c>
    </row>
    <row r="1200" spans="1:21" s="90" customFormat="1" x14ac:dyDescent="0.2">
      <c r="A1200" s="224"/>
      <c r="B1200" s="223"/>
      <c r="C1200" s="127">
        <f>VLOOKUP($A1199,'Orçamento Sintético'!$A:$H,8,0)</f>
        <v>8968.31</v>
      </c>
      <c r="D1200" s="127">
        <f>ROUND($C1200*D1199,2)</f>
        <v>0</v>
      </c>
      <c r="E1200" s="127">
        <f>ROUND($C1200*E1199,2)</f>
        <v>0</v>
      </c>
      <c r="F1200" s="127">
        <f>ROUND($C1200*F1199,2)</f>
        <v>0</v>
      </c>
      <c r="G1200" s="127">
        <f t="shared" ref="G1200:P1200" si="5512">ROUND($C1200*G1199,2)</f>
        <v>0</v>
      </c>
      <c r="H1200" s="127">
        <f t="shared" si="5512"/>
        <v>0</v>
      </c>
      <c r="I1200" s="127">
        <f t="shared" si="5512"/>
        <v>4484.16</v>
      </c>
      <c r="J1200" s="127">
        <f t="shared" si="5512"/>
        <v>3587.32</v>
      </c>
      <c r="K1200" s="127">
        <f t="shared" si="5512"/>
        <v>896.83</v>
      </c>
      <c r="L1200" s="127">
        <f t="shared" si="5512"/>
        <v>0</v>
      </c>
      <c r="M1200" s="127">
        <f t="shared" si="5512"/>
        <v>0</v>
      </c>
      <c r="N1200" s="127">
        <f t="shared" si="5512"/>
        <v>0</v>
      </c>
      <c r="O1200" s="127">
        <f t="shared" si="5512"/>
        <v>0</v>
      </c>
      <c r="P1200" s="127">
        <f t="shared" si="5512"/>
        <v>0</v>
      </c>
      <c r="Q1200" s="127">
        <f>ROUND($C1200*Q1199,2)</f>
        <v>0</v>
      </c>
      <c r="R1200" s="127">
        <f t="shared" ref="R1200:T1200" si="5513">ROUND($C1200*R1199,2)</f>
        <v>0</v>
      </c>
      <c r="S1200" s="127">
        <f t="shared" si="5513"/>
        <v>0</v>
      </c>
      <c r="T1200" s="127">
        <f t="shared" si="5513"/>
        <v>0</v>
      </c>
      <c r="U1200" s="127">
        <f>$C1200-SUM(D1200:T1200)</f>
        <v>0</v>
      </c>
    </row>
    <row r="1201" spans="1:21" x14ac:dyDescent="0.2">
      <c r="A1201" s="224" t="s">
        <v>1674</v>
      </c>
      <c r="B1201" s="222" t="str">
        <f>VLOOKUP($A1201,'Orçamento Sintético'!$A:$H,4,0)</f>
        <v>Copia da SETOP (ELE-CAL-045) - Eletrocalha perfurada, chapa mínima de 20, tipo "C", 100x50mm, incluindo divisores perfurados perfil "L", conexões e fixações, fab. Mopa</v>
      </c>
      <c r="C1201" s="126">
        <f>ROUND(C1202/$U$1572,4)</f>
        <v>1E-4</v>
      </c>
      <c r="D1201" s="126"/>
      <c r="E1201" s="126"/>
      <c r="F1201" s="126"/>
      <c r="G1201" s="126"/>
      <c r="H1201" s="126"/>
      <c r="I1201" s="126"/>
      <c r="J1201" s="126">
        <v>1</v>
      </c>
      <c r="K1201" s="126"/>
      <c r="L1201" s="126"/>
      <c r="M1201" s="126"/>
      <c r="N1201" s="126"/>
      <c r="O1201" s="126"/>
      <c r="P1201" s="126"/>
      <c r="Q1201" s="126"/>
      <c r="R1201" s="126"/>
      <c r="S1201" s="126"/>
      <c r="T1201" s="126"/>
      <c r="U1201" s="126">
        <f t="shared" si="5509"/>
        <v>0</v>
      </c>
    </row>
    <row r="1202" spans="1:21" s="90" customFormat="1" x14ac:dyDescent="0.2">
      <c r="A1202" s="224"/>
      <c r="B1202" s="223"/>
      <c r="C1202" s="127">
        <f>VLOOKUP($A1201,'Orçamento Sintético'!$A:$H,8,0)</f>
        <v>1586.13</v>
      </c>
      <c r="D1202" s="127">
        <f>ROUND($C1202*D1201,2)</f>
        <v>0</v>
      </c>
      <c r="E1202" s="127">
        <f>ROUND($C1202*E1201,2)</f>
        <v>0</v>
      </c>
      <c r="F1202" s="127">
        <f>ROUND($C1202*F1201,2)</f>
        <v>0</v>
      </c>
      <c r="G1202" s="127">
        <f t="shared" ref="G1202:P1202" si="5514">ROUND($C1202*G1201,2)</f>
        <v>0</v>
      </c>
      <c r="H1202" s="127">
        <f t="shared" si="5514"/>
        <v>0</v>
      </c>
      <c r="I1202" s="127">
        <f t="shared" si="5514"/>
        <v>0</v>
      </c>
      <c r="J1202" s="127">
        <f t="shared" si="5514"/>
        <v>1586.13</v>
      </c>
      <c r="K1202" s="127">
        <f t="shared" si="5514"/>
        <v>0</v>
      </c>
      <c r="L1202" s="127">
        <f t="shared" si="5514"/>
        <v>0</v>
      </c>
      <c r="M1202" s="127">
        <f t="shared" si="5514"/>
        <v>0</v>
      </c>
      <c r="N1202" s="127">
        <f t="shared" si="5514"/>
        <v>0</v>
      </c>
      <c r="O1202" s="127">
        <f t="shared" si="5514"/>
        <v>0</v>
      </c>
      <c r="P1202" s="127">
        <f t="shared" si="5514"/>
        <v>0</v>
      </c>
      <c r="Q1202" s="127">
        <f>ROUND($C1202*Q1201,2)</f>
        <v>0</v>
      </c>
      <c r="R1202" s="127">
        <f t="shared" ref="R1202:T1202" si="5515">ROUND($C1202*R1201,2)</f>
        <v>0</v>
      </c>
      <c r="S1202" s="127">
        <f t="shared" si="5515"/>
        <v>0</v>
      </c>
      <c r="T1202" s="127">
        <f t="shared" si="5515"/>
        <v>0</v>
      </c>
      <c r="U1202" s="127">
        <f>$C1202-SUM(D1202:T1202)</f>
        <v>0</v>
      </c>
    </row>
    <row r="1203" spans="1:21" x14ac:dyDescent="0.2">
      <c r="A1203" s="224" t="s">
        <v>1675</v>
      </c>
      <c r="B1203" s="222" t="str">
        <f>VLOOKUP($A1203,'Orçamento Sintético'!$A:$H,4,0)</f>
        <v>Curva para eletroduto de 25mm de aço carbono, sem costura, com revestimento protetor de zinco aplicado à quente. d. Marca de referência: Apollo, Manesmman ou equivalente técnico.</v>
      </c>
      <c r="C1203" s="126">
        <f>ROUND(C1204/$U$1572,4)</f>
        <v>0</v>
      </c>
      <c r="D1203" s="126"/>
      <c r="E1203" s="126"/>
      <c r="F1203" s="126"/>
      <c r="G1203" s="126"/>
      <c r="H1203" s="126"/>
      <c r="I1203" s="126">
        <v>1</v>
      </c>
      <c r="J1203" s="126"/>
      <c r="K1203" s="126"/>
      <c r="L1203" s="126"/>
      <c r="M1203" s="126"/>
      <c r="N1203" s="126"/>
      <c r="O1203" s="126"/>
      <c r="P1203" s="126"/>
      <c r="Q1203" s="126"/>
      <c r="R1203" s="126"/>
      <c r="S1203" s="126"/>
      <c r="T1203" s="126"/>
      <c r="U1203" s="126">
        <f t="shared" si="5509"/>
        <v>0</v>
      </c>
    </row>
    <row r="1204" spans="1:21" s="90" customFormat="1" x14ac:dyDescent="0.2">
      <c r="A1204" s="224"/>
      <c r="B1204" s="223"/>
      <c r="C1204" s="127">
        <f>VLOOKUP($A1203,'Orçamento Sintético'!$A:$H,8,0)</f>
        <v>405.28</v>
      </c>
      <c r="D1204" s="127">
        <f>ROUND($C1204*D1203,2)</f>
        <v>0</v>
      </c>
      <c r="E1204" s="127">
        <f>ROUND($C1204*E1203,2)</f>
        <v>0</v>
      </c>
      <c r="F1204" s="127">
        <f>ROUND($C1204*F1203,2)</f>
        <v>0</v>
      </c>
      <c r="G1204" s="127">
        <f t="shared" ref="G1204:P1204" si="5516">ROUND($C1204*G1203,2)</f>
        <v>0</v>
      </c>
      <c r="H1204" s="127">
        <f t="shared" si="5516"/>
        <v>0</v>
      </c>
      <c r="I1204" s="127">
        <f t="shared" si="5516"/>
        <v>405.28</v>
      </c>
      <c r="J1204" s="127">
        <f t="shared" si="5516"/>
        <v>0</v>
      </c>
      <c r="K1204" s="127">
        <f t="shared" si="5516"/>
        <v>0</v>
      </c>
      <c r="L1204" s="127">
        <f t="shared" si="5516"/>
        <v>0</v>
      </c>
      <c r="M1204" s="127">
        <f t="shared" si="5516"/>
        <v>0</v>
      </c>
      <c r="N1204" s="127">
        <f t="shared" si="5516"/>
        <v>0</v>
      </c>
      <c r="O1204" s="127">
        <f t="shared" si="5516"/>
        <v>0</v>
      </c>
      <c r="P1204" s="127">
        <f t="shared" si="5516"/>
        <v>0</v>
      </c>
      <c r="Q1204" s="127">
        <f>ROUND($C1204*Q1203,2)</f>
        <v>0</v>
      </c>
      <c r="R1204" s="127">
        <f t="shared" ref="R1204:T1204" si="5517">ROUND($C1204*R1203,2)</f>
        <v>0</v>
      </c>
      <c r="S1204" s="127">
        <f t="shared" si="5517"/>
        <v>0</v>
      </c>
      <c r="T1204" s="127">
        <f t="shared" si="5517"/>
        <v>0</v>
      </c>
      <c r="U1204" s="127">
        <f>$C1204-SUM(D1204:T1204)</f>
        <v>0</v>
      </c>
    </row>
    <row r="1205" spans="1:21" x14ac:dyDescent="0.2">
      <c r="A1205" s="224" t="s">
        <v>1678</v>
      </c>
      <c r="B1205" s="222" t="str">
        <f>VLOOKUP($A1205,'Orçamento Sintético'!$A:$H,4,0)</f>
        <v>CONDULETE DE ALUMÍNIO, TIPO LR, PARA ELETRODUTO DE AÇO GALVANIZADO DN 25 MM (1</v>
      </c>
      <c r="C1205" s="126">
        <f>ROUND(C1206/$U$1572,4)</f>
        <v>1E-4</v>
      </c>
      <c r="D1205" s="126"/>
      <c r="E1205" s="126"/>
      <c r="F1205" s="126"/>
      <c r="G1205" s="126"/>
      <c r="H1205" s="126"/>
      <c r="I1205" s="126">
        <v>1</v>
      </c>
      <c r="J1205" s="126"/>
      <c r="K1205" s="126"/>
      <c r="L1205" s="126"/>
      <c r="M1205" s="126"/>
      <c r="N1205" s="126"/>
      <c r="O1205" s="126"/>
      <c r="P1205" s="126"/>
      <c r="Q1205" s="126"/>
      <c r="R1205" s="126"/>
      <c r="S1205" s="126"/>
      <c r="T1205" s="126"/>
      <c r="U1205" s="126">
        <f t="shared" si="5509"/>
        <v>0</v>
      </c>
    </row>
    <row r="1206" spans="1:21" s="90" customFormat="1" x14ac:dyDescent="0.2">
      <c r="A1206" s="224"/>
      <c r="B1206" s="223"/>
      <c r="C1206" s="127">
        <f>VLOOKUP($A1205,'Orçamento Sintético'!$A:$H,8,0)</f>
        <v>877.14</v>
      </c>
      <c r="D1206" s="127">
        <f>ROUND($C1206*D1205,2)</f>
        <v>0</v>
      </c>
      <c r="E1206" s="127">
        <f>ROUND($C1206*E1205,2)</f>
        <v>0</v>
      </c>
      <c r="F1206" s="127">
        <f>ROUND($C1206*F1205,2)</f>
        <v>0</v>
      </c>
      <c r="G1206" s="127">
        <f t="shared" ref="G1206:P1206" si="5518">ROUND($C1206*G1205,2)</f>
        <v>0</v>
      </c>
      <c r="H1206" s="127">
        <f t="shared" si="5518"/>
        <v>0</v>
      </c>
      <c r="I1206" s="127">
        <f t="shared" si="5518"/>
        <v>877.14</v>
      </c>
      <c r="J1206" s="127">
        <f t="shared" si="5518"/>
        <v>0</v>
      </c>
      <c r="K1206" s="127">
        <f t="shared" si="5518"/>
        <v>0</v>
      </c>
      <c r="L1206" s="127">
        <f t="shared" si="5518"/>
        <v>0</v>
      </c>
      <c r="M1206" s="127">
        <f t="shared" si="5518"/>
        <v>0</v>
      </c>
      <c r="N1206" s="127">
        <f t="shared" si="5518"/>
        <v>0</v>
      </c>
      <c r="O1206" s="127">
        <f t="shared" si="5518"/>
        <v>0</v>
      </c>
      <c r="P1206" s="127">
        <f t="shared" si="5518"/>
        <v>0</v>
      </c>
      <c r="Q1206" s="127">
        <f>ROUND($C1206*Q1205,2)</f>
        <v>0</v>
      </c>
      <c r="R1206" s="127">
        <f t="shared" ref="R1206:T1206" si="5519">ROUND($C1206*R1205,2)</f>
        <v>0</v>
      </c>
      <c r="S1206" s="127">
        <f t="shared" si="5519"/>
        <v>0</v>
      </c>
      <c r="T1206" s="127">
        <f t="shared" si="5519"/>
        <v>0</v>
      </c>
      <c r="U1206" s="127">
        <f>$C1206-SUM(D1206:T1206)</f>
        <v>0</v>
      </c>
    </row>
    <row r="1207" spans="1:21" x14ac:dyDescent="0.2">
      <c r="A1207" s="224" t="s">
        <v>1679</v>
      </c>
      <c r="B1207" s="222" t="str">
        <f>VLOOKUP($A1207,'Orçamento Sintético'!$A:$H,4,0)</f>
        <v>Copia da SBC (063756) - Saída horizontal para eletroduto Ø 3/4"</v>
      </c>
      <c r="C1207" s="126">
        <f>ROUND(C1208/$U$1572,4)</f>
        <v>0</v>
      </c>
      <c r="D1207" s="126"/>
      <c r="E1207" s="126"/>
      <c r="F1207" s="126"/>
      <c r="G1207" s="126"/>
      <c r="H1207" s="126"/>
      <c r="I1207" s="126">
        <v>1</v>
      </c>
      <c r="J1207" s="126"/>
      <c r="K1207" s="126"/>
      <c r="L1207" s="126"/>
      <c r="M1207" s="126"/>
      <c r="N1207" s="126"/>
      <c r="O1207" s="126"/>
      <c r="P1207" s="126"/>
      <c r="Q1207" s="126"/>
      <c r="R1207" s="126"/>
      <c r="S1207" s="126"/>
      <c r="T1207" s="126"/>
      <c r="U1207" s="126">
        <f t="shared" si="5509"/>
        <v>0</v>
      </c>
    </row>
    <row r="1208" spans="1:21" s="90" customFormat="1" x14ac:dyDescent="0.2">
      <c r="A1208" s="224"/>
      <c r="B1208" s="223"/>
      <c r="C1208" s="127">
        <f>VLOOKUP($A1207,'Orçamento Sintético'!$A:$H,8,0)</f>
        <v>228.81</v>
      </c>
      <c r="D1208" s="127">
        <f>ROUND($C1208*D1207,2)</f>
        <v>0</v>
      </c>
      <c r="E1208" s="127">
        <f>ROUND($C1208*E1207,2)</f>
        <v>0</v>
      </c>
      <c r="F1208" s="127">
        <f>ROUND($C1208*F1207,2)</f>
        <v>0</v>
      </c>
      <c r="G1208" s="127">
        <f t="shared" ref="G1208:P1208" si="5520">ROUND($C1208*G1207,2)</f>
        <v>0</v>
      </c>
      <c r="H1208" s="127">
        <f t="shared" si="5520"/>
        <v>0</v>
      </c>
      <c r="I1208" s="127">
        <f t="shared" si="5520"/>
        <v>228.81</v>
      </c>
      <c r="J1208" s="127">
        <f t="shared" si="5520"/>
        <v>0</v>
      </c>
      <c r="K1208" s="127">
        <f t="shared" si="5520"/>
        <v>0</v>
      </c>
      <c r="L1208" s="127">
        <f t="shared" si="5520"/>
        <v>0</v>
      </c>
      <c r="M1208" s="127">
        <f t="shared" si="5520"/>
        <v>0</v>
      </c>
      <c r="N1208" s="127">
        <f t="shared" si="5520"/>
        <v>0</v>
      </c>
      <c r="O1208" s="127">
        <f t="shared" si="5520"/>
        <v>0</v>
      </c>
      <c r="P1208" s="127">
        <f t="shared" si="5520"/>
        <v>0</v>
      </c>
      <c r="Q1208" s="127">
        <f>ROUND($C1208*Q1207,2)</f>
        <v>0</v>
      </c>
      <c r="R1208" s="127">
        <f t="shared" ref="R1208:T1208" si="5521">ROUND($C1208*R1207,2)</f>
        <v>0</v>
      </c>
      <c r="S1208" s="127">
        <f t="shared" si="5521"/>
        <v>0</v>
      </c>
      <c r="T1208" s="127">
        <f t="shared" si="5521"/>
        <v>0</v>
      </c>
      <c r="U1208" s="127">
        <f>$C1208-SUM(D1208:T1208)</f>
        <v>0</v>
      </c>
    </row>
    <row r="1209" spans="1:21" x14ac:dyDescent="0.2">
      <c r="A1209" s="225" t="s">
        <v>1680</v>
      </c>
      <c r="B1209" s="226" t="str">
        <f>VLOOKUP($A1209,'Orçamento Sintético'!$A:$H,4,0)</f>
        <v>Cabeamento e Acessórios</v>
      </c>
      <c r="C1209" s="130">
        <f>ROUND(C1210/$U$1572,4)</f>
        <v>1.1999999999999999E-3</v>
      </c>
      <c r="D1209" s="131">
        <f t="shared" ref="D1209:U1209" si="5522">ROUND(D1210/$C1210,4)</f>
        <v>0</v>
      </c>
      <c r="E1209" s="131">
        <f t="shared" si="5522"/>
        <v>0</v>
      </c>
      <c r="F1209" s="131">
        <f t="shared" si="5522"/>
        <v>0</v>
      </c>
      <c r="G1209" s="131">
        <f t="shared" si="5522"/>
        <v>0</v>
      </c>
      <c r="H1209" s="131">
        <f t="shared" si="5522"/>
        <v>0</v>
      </c>
      <c r="I1209" s="131">
        <f t="shared" si="5522"/>
        <v>0</v>
      </c>
      <c r="J1209" s="131">
        <f t="shared" si="5522"/>
        <v>0</v>
      </c>
      <c r="K1209" s="131">
        <f t="shared" si="5522"/>
        <v>0.495</v>
      </c>
      <c r="L1209" s="131">
        <f t="shared" si="5522"/>
        <v>0.505</v>
      </c>
      <c r="M1209" s="131">
        <f t="shared" si="5522"/>
        <v>0</v>
      </c>
      <c r="N1209" s="131">
        <f t="shared" si="5522"/>
        <v>0</v>
      </c>
      <c r="O1209" s="131">
        <f t="shared" si="5522"/>
        <v>0</v>
      </c>
      <c r="P1209" s="131">
        <f t="shared" si="5522"/>
        <v>0</v>
      </c>
      <c r="Q1209" s="131">
        <f t="shared" si="5522"/>
        <v>0</v>
      </c>
      <c r="R1209" s="131">
        <f t="shared" si="5522"/>
        <v>0</v>
      </c>
      <c r="S1209" s="131">
        <f t="shared" si="5522"/>
        <v>0</v>
      </c>
      <c r="T1209" s="131">
        <f t="shared" si="5522"/>
        <v>0</v>
      </c>
      <c r="U1209" s="131">
        <f t="shared" si="5522"/>
        <v>0</v>
      </c>
    </row>
    <row r="1210" spans="1:21" s="90" customFormat="1" x14ac:dyDescent="0.2">
      <c r="A1210" s="225"/>
      <c r="B1210" s="226"/>
      <c r="C1210" s="132">
        <f>VLOOKUP($A1209,'Orçamento Sintético'!$A:$H,8,0)</f>
        <v>14999.7</v>
      </c>
      <c r="D1210" s="133">
        <f>D1212+D1214+D1216+D1218</f>
        <v>0</v>
      </c>
      <c r="E1210" s="133">
        <f t="shared" ref="E1210:U1210" si="5523">E1212+E1214+E1216+E1218</f>
        <v>0</v>
      </c>
      <c r="F1210" s="133">
        <f t="shared" si="5523"/>
        <v>0</v>
      </c>
      <c r="G1210" s="133">
        <f t="shared" si="5523"/>
        <v>0</v>
      </c>
      <c r="H1210" s="133">
        <f t="shared" si="5523"/>
        <v>0</v>
      </c>
      <c r="I1210" s="133">
        <f t="shared" si="5523"/>
        <v>0</v>
      </c>
      <c r="J1210" s="133">
        <f t="shared" si="5523"/>
        <v>0</v>
      </c>
      <c r="K1210" s="133">
        <f t="shared" si="5523"/>
        <v>7425.3700000000008</v>
      </c>
      <c r="L1210" s="133">
        <f t="shared" si="5523"/>
        <v>7574.33</v>
      </c>
      <c r="M1210" s="133">
        <f t="shared" si="5523"/>
        <v>0</v>
      </c>
      <c r="N1210" s="133">
        <f t="shared" si="5523"/>
        <v>0</v>
      </c>
      <c r="O1210" s="133">
        <f t="shared" si="5523"/>
        <v>0</v>
      </c>
      <c r="P1210" s="133">
        <f t="shared" si="5523"/>
        <v>0</v>
      </c>
      <c r="Q1210" s="133">
        <f t="shared" si="5523"/>
        <v>0</v>
      </c>
      <c r="R1210" s="133">
        <f t="shared" si="5523"/>
        <v>0</v>
      </c>
      <c r="S1210" s="133">
        <f t="shared" si="5523"/>
        <v>0</v>
      </c>
      <c r="T1210" s="133">
        <f t="shared" si="5523"/>
        <v>0</v>
      </c>
      <c r="U1210" s="133">
        <f t="shared" si="5523"/>
        <v>0</v>
      </c>
    </row>
    <row r="1211" spans="1:21" x14ac:dyDescent="0.2">
      <c r="A1211" s="224" t="s">
        <v>1682</v>
      </c>
      <c r="B1211" s="222" t="str">
        <f>VLOOKUP($A1211,'Orçamento Sintético'!$A:$H,4,0)</f>
        <v>Cabo 2x#0,75mm, Par(es) trançado(s) com blindagem de alumínio, resistência máxima de 150 Ωpor km, resistência de isolamento em 220 V maior que 5000 MΩ.km, rigidez dielétrica entre condutores de 1500 V. ref. Schneider Eletric</v>
      </c>
      <c r="C1211" s="126">
        <f>ROUND(C1212/$U$1572,4)</f>
        <v>2.9999999999999997E-4</v>
      </c>
      <c r="D1211" s="126"/>
      <c r="E1211" s="126"/>
      <c r="F1211" s="126"/>
      <c r="G1211" s="126"/>
      <c r="H1211" s="126"/>
      <c r="I1211" s="126"/>
      <c r="J1211" s="126"/>
      <c r="K1211" s="126">
        <v>0.5</v>
      </c>
      <c r="L1211" s="126">
        <v>0.5</v>
      </c>
      <c r="M1211" s="126"/>
      <c r="N1211" s="126"/>
      <c r="O1211" s="126"/>
      <c r="P1211" s="126"/>
      <c r="Q1211" s="126"/>
      <c r="R1211" s="126"/>
      <c r="S1211" s="126"/>
      <c r="T1211" s="126"/>
      <c r="U1211" s="126">
        <f t="shared" ref="U1211:U1217" si="5524">ROUND(U1212/$C1212,4)</f>
        <v>0</v>
      </c>
    </row>
    <row r="1212" spans="1:21" s="90" customFormat="1" x14ac:dyDescent="0.2">
      <c r="A1212" s="224"/>
      <c r="B1212" s="223"/>
      <c r="C1212" s="127">
        <f>VLOOKUP($A1211,'Orçamento Sintético'!$A:$H,8,0)</f>
        <v>3995.82</v>
      </c>
      <c r="D1212" s="127">
        <f>ROUND($C1212*D1211,2)</f>
        <v>0</v>
      </c>
      <c r="E1212" s="127">
        <f>ROUND($C1212*E1211,2)</f>
        <v>0</v>
      </c>
      <c r="F1212" s="127">
        <f>ROUND($C1212*F1211,2)</f>
        <v>0</v>
      </c>
      <c r="G1212" s="127">
        <f t="shared" ref="G1212:P1212" si="5525">ROUND($C1212*G1211,2)</f>
        <v>0</v>
      </c>
      <c r="H1212" s="127">
        <f t="shared" si="5525"/>
        <v>0</v>
      </c>
      <c r="I1212" s="127">
        <f t="shared" si="5525"/>
        <v>0</v>
      </c>
      <c r="J1212" s="127">
        <f t="shared" si="5525"/>
        <v>0</v>
      </c>
      <c r="K1212" s="127">
        <f t="shared" si="5525"/>
        <v>1997.91</v>
      </c>
      <c r="L1212" s="127">
        <f t="shared" si="5525"/>
        <v>1997.91</v>
      </c>
      <c r="M1212" s="127">
        <f t="shared" si="5525"/>
        <v>0</v>
      </c>
      <c r="N1212" s="127">
        <f t="shared" si="5525"/>
        <v>0</v>
      </c>
      <c r="O1212" s="127">
        <f t="shared" si="5525"/>
        <v>0</v>
      </c>
      <c r="P1212" s="127">
        <f t="shared" si="5525"/>
        <v>0</v>
      </c>
      <c r="Q1212" s="127">
        <f>ROUND($C1212*Q1211,2)</f>
        <v>0</v>
      </c>
      <c r="R1212" s="127">
        <f t="shared" ref="R1212:T1212" si="5526">ROUND($C1212*R1211,2)</f>
        <v>0</v>
      </c>
      <c r="S1212" s="127">
        <f t="shared" si="5526"/>
        <v>0</v>
      </c>
      <c r="T1212" s="127">
        <f t="shared" si="5526"/>
        <v>0</v>
      </c>
      <c r="U1212" s="127">
        <f>$C1212-SUM(D1212:T1212)</f>
        <v>0</v>
      </c>
    </row>
    <row r="1213" spans="1:21" x14ac:dyDescent="0.2">
      <c r="A1213" s="224" t="s">
        <v>1685</v>
      </c>
      <c r="B1213" s="222" t="str">
        <f>VLOOKUP($A1213,'Orçamento Sintético'!$A:$H,4,0)</f>
        <v>Copia da SINAPI (91927) - Cabo 2x#2,5mm, Par(es) trançado(s) com blindagem de alumínio, resistência máxima de 150 Ωpor km, resistência de isolamento em 220 V maior que 5000 MΩ.km, rigidez dielétrica entre condutores de 1500 V. Marca de referência: Schneider Eletric ou similar equivalente técnico.</v>
      </c>
      <c r="C1213" s="126">
        <f>ROUND(C1214/$U$1572,4)</f>
        <v>0</v>
      </c>
      <c r="D1213" s="126"/>
      <c r="E1213" s="126"/>
      <c r="F1213" s="126"/>
      <c r="G1213" s="126"/>
      <c r="H1213" s="126"/>
      <c r="I1213" s="126"/>
      <c r="J1213" s="126"/>
      <c r="K1213" s="126"/>
      <c r="L1213" s="126">
        <v>1</v>
      </c>
      <c r="M1213" s="126"/>
      <c r="N1213" s="126"/>
      <c r="O1213" s="126"/>
      <c r="P1213" s="126"/>
      <c r="Q1213" s="126"/>
      <c r="R1213" s="126"/>
      <c r="S1213" s="126"/>
      <c r="T1213" s="126"/>
      <c r="U1213" s="126">
        <f t="shared" si="5524"/>
        <v>0</v>
      </c>
    </row>
    <row r="1214" spans="1:21" s="90" customFormat="1" x14ac:dyDescent="0.2">
      <c r="A1214" s="224"/>
      <c r="B1214" s="223"/>
      <c r="C1214" s="127">
        <f>VLOOKUP($A1213,'Orçamento Sintético'!$A:$H,8,0)</f>
        <v>148.96</v>
      </c>
      <c r="D1214" s="127">
        <f>ROUND($C1214*D1213,2)</f>
        <v>0</v>
      </c>
      <c r="E1214" s="127">
        <f>ROUND($C1214*E1213,2)</f>
        <v>0</v>
      </c>
      <c r="F1214" s="127">
        <f>ROUND($C1214*F1213,2)</f>
        <v>0</v>
      </c>
      <c r="G1214" s="127">
        <f t="shared" ref="G1214:P1214" si="5527">ROUND($C1214*G1213,2)</f>
        <v>0</v>
      </c>
      <c r="H1214" s="127">
        <f t="shared" si="5527"/>
        <v>0</v>
      </c>
      <c r="I1214" s="127">
        <f t="shared" si="5527"/>
        <v>0</v>
      </c>
      <c r="J1214" s="127">
        <f t="shared" si="5527"/>
        <v>0</v>
      </c>
      <c r="K1214" s="127">
        <f t="shared" si="5527"/>
        <v>0</v>
      </c>
      <c r="L1214" s="127">
        <f t="shared" si="5527"/>
        <v>148.96</v>
      </c>
      <c r="M1214" s="127">
        <f t="shared" si="5527"/>
        <v>0</v>
      </c>
      <c r="N1214" s="127">
        <f t="shared" si="5527"/>
        <v>0</v>
      </c>
      <c r="O1214" s="127">
        <f t="shared" si="5527"/>
        <v>0</v>
      </c>
      <c r="P1214" s="127">
        <f t="shared" si="5527"/>
        <v>0</v>
      </c>
      <c r="Q1214" s="127">
        <f>ROUND($C1214*Q1213,2)</f>
        <v>0</v>
      </c>
      <c r="R1214" s="127">
        <f t="shared" ref="R1214:T1214" si="5528">ROUND($C1214*R1213,2)</f>
        <v>0</v>
      </c>
      <c r="S1214" s="127">
        <f t="shared" si="5528"/>
        <v>0</v>
      </c>
      <c r="T1214" s="127">
        <f t="shared" si="5528"/>
        <v>0</v>
      </c>
      <c r="U1214" s="127">
        <f>$C1214-SUM(D1214:T1214)</f>
        <v>0</v>
      </c>
    </row>
    <row r="1215" spans="1:21" x14ac:dyDescent="0.2">
      <c r="A1215" s="224" t="s">
        <v>1688</v>
      </c>
      <c r="B1215" s="222" t="str">
        <f>VLOOKUP($A1215,'Orçamento Sintético'!$A:$H,4,0)</f>
        <v>CABO ELETRÔNICO CATEGORIA 6, INSTALADO EM EDIFICAÇÃO INSTITUCIONAL - FORNECIMENTO E INSTALAÇÃO. AF_11/2019</v>
      </c>
      <c r="C1215" s="126">
        <f>ROUND(C1216/$U$1572,4)</f>
        <v>1E-4</v>
      </c>
      <c r="D1215" s="126"/>
      <c r="E1215" s="126"/>
      <c r="F1215" s="126"/>
      <c r="G1215" s="126"/>
      <c r="H1215" s="126"/>
      <c r="I1215" s="126"/>
      <c r="J1215" s="126"/>
      <c r="K1215" s="126">
        <v>0.5</v>
      </c>
      <c r="L1215" s="126">
        <v>0.5</v>
      </c>
      <c r="M1215" s="126"/>
      <c r="N1215" s="126"/>
      <c r="O1215" s="126"/>
      <c r="P1215" s="126"/>
      <c r="Q1215" s="126"/>
      <c r="R1215" s="126"/>
      <c r="S1215" s="126"/>
      <c r="T1215" s="126"/>
      <c r="U1215" s="126">
        <f t="shared" si="5524"/>
        <v>0</v>
      </c>
    </row>
    <row r="1216" spans="1:21" s="90" customFormat="1" x14ac:dyDescent="0.2">
      <c r="A1216" s="224"/>
      <c r="B1216" s="223"/>
      <c r="C1216" s="127">
        <f>VLOOKUP($A1215,'Orçamento Sintético'!$A:$H,8,0)</f>
        <v>1469.72</v>
      </c>
      <c r="D1216" s="127">
        <f>ROUND($C1216*D1215,2)</f>
        <v>0</v>
      </c>
      <c r="E1216" s="127">
        <f>ROUND($C1216*E1215,2)</f>
        <v>0</v>
      </c>
      <c r="F1216" s="127">
        <f>ROUND($C1216*F1215,2)</f>
        <v>0</v>
      </c>
      <c r="G1216" s="127">
        <f t="shared" ref="G1216:P1216" si="5529">ROUND($C1216*G1215,2)</f>
        <v>0</v>
      </c>
      <c r="H1216" s="127">
        <f t="shared" si="5529"/>
        <v>0</v>
      </c>
      <c r="I1216" s="127">
        <f t="shared" si="5529"/>
        <v>0</v>
      </c>
      <c r="J1216" s="127">
        <f t="shared" si="5529"/>
        <v>0</v>
      </c>
      <c r="K1216" s="127">
        <f t="shared" si="5529"/>
        <v>734.86</v>
      </c>
      <c r="L1216" s="127">
        <f t="shared" si="5529"/>
        <v>734.86</v>
      </c>
      <c r="M1216" s="127">
        <f t="shared" si="5529"/>
        <v>0</v>
      </c>
      <c r="N1216" s="127">
        <f t="shared" si="5529"/>
        <v>0</v>
      </c>
      <c r="O1216" s="127">
        <f t="shared" si="5529"/>
        <v>0</v>
      </c>
      <c r="P1216" s="127">
        <f t="shared" si="5529"/>
        <v>0</v>
      </c>
      <c r="Q1216" s="127">
        <f>ROUND($C1216*Q1215,2)</f>
        <v>0</v>
      </c>
      <c r="R1216" s="127">
        <f t="shared" ref="R1216:T1216" si="5530">ROUND($C1216*R1215,2)</f>
        <v>0</v>
      </c>
      <c r="S1216" s="127">
        <f t="shared" si="5530"/>
        <v>0</v>
      </c>
      <c r="T1216" s="127">
        <f t="shared" si="5530"/>
        <v>0</v>
      </c>
      <c r="U1216" s="127">
        <f>$C1216-SUM(D1216:T1216)</f>
        <v>0</v>
      </c>
    </row>
    <row r="1217" spans="1:21" x14ac:dyDescent="0.2">
      <c r="A1217" s="224" t="s">
        <v>1691</v>
      </c>
      <c r="B1217" s="222" t="str">
        <f>VLOOKUP($A1217,'Orçamento Sintético'!$A:$H,4,0)</f>
        <v>Copia da SBC (063512) - Cabo KNX para automação, em cobre rígido (4 vias) 2x2x0,80mm</v>
      </c>
      <c r="C1217" s="126">
        <f>ROUND(C1218/$U$1572,4)</f>
        <v>8.0000000000000004E-4</v>
      </c>
      <c r="D1217" s="126"/>
      <c r="E1217" s="126"/>
      <c r="F1217" s="126"/>
      <c r="G1217" s="126"/>
      <c r="H1217" s="126"/>
      <c r="I1217" s="126"/>
      <c r="J1217" s="126"/>
      <c r="K1217" s="126">
        <v>0.5</v>
      </c>
      <c r="L1217" s="126">
        <v>0.5</v>
      </c>
      <c r="M1217" s="126"/>
      <c r="N1217" s="126"/>
      <c r="O1217" s="126"/>
      <c r="P1217" s="126"/>
      <c r="Q1217" s="126"/>
      <c r="R1217" s="126"/>
      <c r="S1217" s="126"/>
      <c r="T1217" s="126"/>
      <c r="U1217" s="126">
        <f t="shared" si="5524"/>
        <v>0</v>
      </c>
    </row>
    <row r="1218" spans="1:21" s="90" customFormat="1" x14ac:dyDescent="0.2">
      <c r="A1218" s="224"/>
      <c r="B1218" s="223"/>
      <c r="C1218" s="127">
        <f>VLOOKUP($A1217,'Orçamento Sintético'!$A:$H,8,0)</f>
        <v>9385.2000000000007</v>
      </c>
      <c r="D1218" s="127">
        <f>ROUND($C1218*D1217,2)</f>
        <v>0</v>
      </c>
      <c r="E1218" s="127">
        <f>ROUND($C1218*E1217,2)</f>
        <v>0</v>
      </c>
      <c r="F1218" s="127">
        <f>ROUND($C1218*F1217,2)</f>
        <v>0</v>
      </c>
      <c r="G1218" s="127">
        <f t="shared" ref="G1218:P1218" si="5531">ROUND($C1218*G1217,2)</f>
        <v>0</v>
      </c>
      <c r="H1218" s="127">
        <f t="shared" si="5531"/>
        <v>0</v>
      </c>
      <c r="I1218" s="127">
        <f t="shared" si="5531"/>
        <v>0</v>
      </c>
      <c r="J1218" s="127">
        <f t="shared" si="5531"/>
        <v>0</v>
      </c>
      <c r="K1218" s="127">
        <f t="shared" si="5531"/>
        <v>4692.6000000000004</v>
      </c>
      <c r="L1218" s="127">
        <f t="shared" si="5531"/>
        <v>4692.6000000000004</v>
      </c>
      <c r="M1218" s="127">
        <f t="shared" si="5531"/>
        <v>0</v>
      </c>
      <c r="N1218" s="127">
        <f t="shared" si="5531"/>
        <v>0</v>
      </c>
      <c r="O1218" s="127">
        <f t="shared" si="5531"/>
        <v>0</v>
      </c>
      <c r="P1218" s="127">
        <f t="shared" si="5531"/>
        <v>0</v>
      </c>
      <c r="Q1218" s="127">
        <f>ROUND($C1218*Q1217,2)</f>
        <v>0</v>
      </c>
      <c r="R1218" s="127">
        <f t="shared" ref="R1218:T1218" si="5532">ROUND($C1218*R1217,2)</f>
        <v>0</v>
      </c>
      <c r="S1218" s="127">
        <f t="shared" si="5532"/>
        <v>0</v>
      </c>
      <c r="T1218" s="127">
        <f t="shared" si="5532"/>
        <v>0</v>
      </c>
      <c r="U1218" s="127">
        <f>$C1218-SUM(D1218:T1218)</f>
        <v>0</v>
      </c>
    </row>
    <row r="1219" spans="1:21" x14ac:dyDescent="0.2">
      <c r="A1219" s="225" t="s">
        <v>1694</v>
      </c>
      <c r="B1219" s="226" t="str">
        <f>VLOOKUP($A1219,'Orçamento Sintético'!$A:$H,4,0)</f>
        <v>Testes</v>
      </c>
      <c r="C1219" s="130">
        <f>ROUND(C1220/$U$1572,4)</f>
        <v>9.7000000000000003E-3</v>
      </c>
      <c r="D1219" s="131">
        <f t="shared" ref="D1219:U1219" si="5533">ROUND(D1220/$C1220,4)</f>
        <v>0</v>
      </c>
      <c r="E1219" s="131">
        <f t="shared" si="5533"/>
        <v>0</v>
      </c>
      <c r="F1219" s="131">
        <f t="shared" si="5533"/>
        <v>0</v>
      </c>
      <c r="G1219" s="131">
        <f t="shared" si="5533"/>
        <v>0</v>
      </c>
      <c r="H1219" s="131">
        <f t="shared" si="5533"/>
        <v>0</v>
      </c>
      <c r="I1219" s="131">
        <f t="shared" si="5533"/>
        <v>0</v>
      </c>
      <c r="J1219" s="131">
        <f t="shared" si="5533"/>
        <v>0</v>
      </c>
      <c r="K1219" s="131">
        <f t="shared" si="5533"/>
        <v>0</v>
      </c>
      <c r="L1219" s="131">
        <f t="shared" si="5533"/>
        <v>0</v>
      </c>
      <c r="M1219" s="131">
        <f t="shared" si="5533"/>
        <v>0</v>
      </c>
      <c r="N1219" s="131">
        <f t="shared" si="5533"/>
        <v>0</v>
      </c>
      <c r="O1219" s="131">
        <f t="shared" si="5533"/>
        <v>0</v>
      </c>
      <c r="P1219" s="131">
        <f t="shared" si="5533"/>
        <v>0</v>
      </c>
      <c r="Q1219" s="131">
        <f t="shared" si="5533"/>
        <v>0</v>
      </c>
      <c r="R1219" s="131">
        <f t="shared" si="5533"/>
        <v>0</v>
      </c>
      <c r="S1219" s="131">
        <f t="shared" si="5533"/>
        <v>0</v>
      </c>
      <c r="T1219" s="131">
        <f t="shared" si="5533"/>
        <v>0.68700000000000006</v>
      </c>
      <c r="U1219" s="131">
        <f t="shared" si="5533"/>
        <v>0.313</v>
      </c>
    </row>
    <row r="1220" spans="1:21" s="90" customFormat="1" x14ac:dyDescent="0.2">
      <c r="A1220" s="225"/>
      <c r="B1220" s="226"/>
      <c r="C1220" s="132">
        <f>VLOOKUP($A1219,'Orçamento Sintético'!$A:$H,8,0)</f>
        <v>121390.77</v>
      </c>
      <c r="D1220" s="133">
        <f>D1222+D1224+D1226</f>
        <v>0</v>
      </c>
      <c r="E1220" s="133">
        <f t="shared" ref="E1220:U1220" si="5534">E1222+E1224+E1226</f>
        <v>0</v>
      </c>
      <c r="F1220" s="133">
        <f t="shared" si="5534"/>
        <v>0</v>
      </c>
      <c r="G1220" s="133">
        <f t="shared" si="5534"/>
        <v>0</v>
      </c>
      <c r="H1220" s="133">
        <f t="shared" si="5534"/>
        <v>0</v>
      </c>
      <c r="I1220" s="133">
        <f t="shared" si="5534"/>
        <v>0</v>
      </c>
      <c r="J1220" s="133">
        <f t="shared" si="5534"/>
        <v>0</v>
      </c>
      <c r="K1220" s="133">
        <f t="shared" si="5534"/>
        <v>0</v>
      </c>
      <c r="L1220" s="133">
        <f t="shared" si="5534"/>
        <v>0</v>
      </c>
      <c r="M1220" s="133">
        <f t="shared" si="5534"/>
        <v>0</v>
      </c>
      <c r="N1220" s="133">
        <f t="shared" si="5534"/>
        <v>0</v>
      </c>
      <c r="O1220" s="133">
        <f t="shared" si="5534"/>
        <v>0</v>
      </c>
      <c r="P1220" s="133">
        <f t="shared" si="5534"/>
        <v>0</v>
      </c>
      <c r="Q1220" s="133">
        <f t="shared" si="5534"/>
        <v>0</v>
      </c>
      <c r="R1220" s="133">
        <f t="shared" si="5534"/>
        <v>0</v>
      </c>
      <c r="S1220" s="133">
        <f t="shared" si="5534"/>
        <v>0</v>
      </c>
      <c r="T1220" s="133">
        <f t="shared" si="5534"/>
        <v>83390.77</v>
      </c>
      <c r="U1220" s="133">
        <f t="shared" si="5534"/>
        <v>38000</v>
      </c>
    </row>
    <row r="1221" spans="1:21" x14ac:dyDescent="0.2">
      <c r="A1221" s="224" t="s">
        <v>1696</v>
      </c>
      <c r="B1221" s="222" t="str">
        <f>VLOOKUP($A1221,'Orçamento Sintético'!$A:$H,4,0)</f>
        <v>Teste de aceitação do sistema. Em todos os sistemas de automação inclusive com os softwares preparados e ativados com as integrações previstas.</v>
      </c>
      <c r="C1221" s="126">
        <f>ROUND(C1222/$U$1572,4)</f>
        <v>3.0000000000000001E-3</v>
      </c>
      <c r="D1221" s="126"/>
      <c r="E1221" s="126"/>
      <c r="F1221" s="126"/>
      <c r="G1221" s="126"/>
      <c r="H1221" s="126"/>
      <c r="I1221" s="126"/>
      <c r="J1221" s="126"/>
      <c r="K1221" s="126"/>
      <c r="L1221" s="126"/>
      <c r="M1221" s="126"/>
      <c r="N1221" s="126"/>
      <c r="O1221" s="126"/>
      <c r="P1221" s="126"/>
      <c r="Q1221" s="126"/>
      <c r="R1221" s="126"/>
      <c r="S1221" s="126"/>
      <c r="T1221" s="126"/>
      <c r="U1221" s="126">
        <f t="shared" ref="U1221:U1225" si="5535">ROUND(U1222/$C1222,4)</f>
        <v>1</v>
      </c>
    </row>
    <row r="1222" spans="1:21" s="90" customFormat="1" x14ac:dyDescent="0.2">
      <c r="A1222" s="224"/>
      <c r="B1222" s="223"/>
      <c r="C1222" s="127">
        <f>VLOOKUP($A1221,'Orçamento Sintético'!$A:$H,8,0)</f>
        <v>38000</v>
      </c>
      <c r="D1222" s="127">
        <f>ROUND($C1222*D1221,2)</f>
        <v>0</v>
      </c>
      <c r="E1222" s="127">
        <f>ROUND($C1222*E1221,2)</f>
        <v>0</v>
      </c>
      <c r="F1222" s="127">
        <f>ROUND($C1222*F1221,2)</f>
        <v>0</v>
      </c>
      <c r="G1222" s="127">
        <f t="shared" ref="G1222:P1222" si="5536">ROUND($C1222*G1221,2)</f>
        <v>0</v>
      </c>
      <c r="H1222" s="127">
        <f t="shared" si="5536"/>
        <v>0</v>
      </c>
      <c r="I1222" s="127">
        <f t="shared" si="5536"/>
        <v>0</v>
      </c>
      <c r="J1222" s="127">
        <f t="shared" si="5536"/>
        <v>0</v>
      </c>
      <c r="K1222" s="127">
        <f t="shared" si="5536"/>
        <v>0</v>
      </c>
      <c r="L1222" s="127">
        <f t="shared" si="5536"/>
        <v>0</v>
      </c>
      <c r="M1222" s="127">
        <f t="shared" si="5536"/>
        <v>0</v>
      </c>
      <c r="N1222" s="127">
        <f t="shared" si="5536"/>
        <v>0</v>
      </c>
      <c r="O1222" s="127">
        <f t="shared" si="5536"/>
        <v>0</v>
      </c>
      <c r="P1222" s="127">
        <f t="shared" si="5536"/>
        <v>0</v>
      </c>
      <c r="Q1222" s="127">
        <f>ROUND($C1222*Q1221,2)</f>
        <v>0</v>
      </c>
      <c r="R1222" s="127">
        <f t="shared" ref="R1222:T1222" si="5537">ROUND($C1222*R1221,2)</f>
        <v>0</v>
      </c>
      <c r="S1222" s="127">
        <f t="shared" si="5537"/>
        <v>0</v>
      </c>
      <c r="T1222" s="127">
        <f t="shared" si="5537"/>
        <v>0</v>
      </c>
      <c r="U1222" s="127">
        <f>$C1222-SUM(D1222:T1222)</f>
        <v>38000</v>
      </c>
    </row>
    <row r="1223" spans="1:21" x14ac:dyDescent="0.2">
      <c r="A1223" s="224" t="s">
        <v>1699</v>
      </c>
      <c r="B1223" s="222" t="str">
        <f>VLOOKUP($A1223,'Orçamento Sintético'!$A:$H,4,0)</f>
        <v>Desenvolvimento das telas de monitoração, desenvolvimento dos softwares e parametrização do sistema, incluindo a elaboração dos projetos lógicos, dos quadros de automação e "as built"</v>
      </c>
      <c r="C1223" s="126">
        <f>ROUND(C1224/$U$1572,4)</f>
        <v>6.1000000000000004E-3</v>
      </c>
      <c r="D1223" s="126"/>
      <c r="E1223" s="126"/>
      <c r="F1223" s="126"/>
      <c r="G1223" s="126"/>
      <c r="H1223" s="126"/>
      <c r="I1223" s="126"/>
      <c r="J1223" s="126"/>
      <c r="K1223" s="126"/>
      <c r="L1223" s="126"/>
      <c r="M1223" s="126"/>
      <c r="N1223" s="126"/>
      <c r="O1223" s="126"/>
      <c r="P1223" s="126"/>
      <c r="Q1223" s="126"/>
      <c r="R1223" s="126"/>
      <c r="S1223" s="126"/>
      <c r="T1223" s="126">
        <v>1</v>
      </c>
      <c r="U1223" s="126">
        <f t="shared" si="5535"/>
        <v>0</v>
      </c>
    </row>
    <row r="1224" spans="1:21" s="90" customFormat="1" x14ac:dyDescent="0.2">
      <c r="A1224" s="224"/>
      <c r="B1224" s="223"/>
      <c r="C1224" s="127">
        <f>VLOOKUP($A1223,'Orçamento Sintético'!$A:$H,8,0)</f>
        <v>76000</v>
      </c>
      <c r="D1224" s="127">
        <f>ROUND($C1224*D1223,2)</f>
        <v>0</v>
      </c>
      <c r="E1224" s="127">
        <f>ROUND($C1224*E1223,2)</f>
        <v>0</v>
      </c>
      <c r="F1224" s="127">
        <f>ROUND($C1224*F1223,2)</f>
        <v>0</v>
      </c>
      <c r="G1224" s="127">
        <f t="shared" ref="G1224:P1224" si="5538">ROUND($C1224*G1223,2)</f>
        <v>0</v>
      </c>
      <c r="H1224" s="127">
        <f t="shared" si="5538"/>
        <v>0</v>
      </c>
      <c r="I1224" s="127">
        <f t="shared" si="5538"/>
        <v>0</v>
      </c>
      <c r="J1224" s="127">
        <f t="shared" si="5538"/>
        <v>0</v>
      </c>
      <c r="K1224" s="127">
        <f t="shared" si="5538"/>
        <v>0</v>
      </c>
      <c r="L1224" s="127">
        <f t="shared" si="5538"/>
        <v>0</v>
      </c>
      <c r="M1224" s="127">
        <f t="shared" si="5538"/>
        <v>0</v>
      </c>
      <c r="N1224" s="127">
        <f t="shared" si="5538"/>
        <v>0</v>
      </c>
      <c r="O1224" s="127">
        <f t="shared" si="5538"/>
        <v>0</v>
      </c>
      <c r="P1224" s="127">
        <f t="shared" si="5538"/>
        <v>0</v>
      </c>
      <c r="Q1224" s="127">
        <f>ROUND($C1224*Q1223,2)</f>
        <v>0</v>
      </c>
      <c r="R1224" s="127">
        <f t="shared" ref="R1224:T1224" si="5539">ROUND($C1224*R1223,2)</f>
        <v>0</v>
      </c>
      <c r="S1224" s="127">
        <f t="shared" si="5539"/>
        <v>0</v>
      </c>
      <c r="T1224" s="127">
        <f t="shared" si="5539"/>
        <v>76000</v>
      </c>
      <c r="U1224" s="127">
        <f>$C1224-SUM(D1224:T1224)</f>
        <v>0</v>
      </c>
    </row>
    <row r="1225" spans="1:21" x14ac:dyDescent="0.2">
      <c r="A1225" s="224" t="s">
        <v>1702</v>
      </c>
      <c r="B1225" s="222" t="str">
        <f>VLOOKUP($A1225,'Orçamento Sintético'!$A:$H,4,0)</f>
        <v>ENGENHEIRO ELETRICISTA COM ENCARGOS COMPLEMENTARES</v>
      </c>
      <c r="C1225" s="126">
        <f>ROUND(C1226/$U$1572,4)</f>
        <v>5.9999999999999995E-4</v>
      </c>
      <c r="D1225" s="126"/>
      <c r="E1225" s="126"/>
      <c r="F1225" s="126"/>
      <c r="G1225" s="126"/>
      <c r="H1225" s="126"/>
      <c r="I1225" s="126"/>
      <c r="J1225" s="126"/>
      <c r="K1225" s="126"/>
      <c r="L1225" s="126"/>
      <c r="M1225" s="126"/>
      <c r="N1225" s="126"/>
      <c r="O1225" s="126"/>
      <c r="P1225" s="126"/>
      <c r="Q1225" s="126"/>
      <c r="R1225" s="126"/>
      <c r="S1225" s="126"/>
      <c r="T1225" s="126">
        <v>1</v>
      </c>
      <c r="U1225" s="126">
        <f t="shared" si="5535"/>
        <v>0</v>
      </c>
    </row>
    <row r="1226" spans="1:21" s="90" customFormat="1" x14ac:dyDescent="0.2">
      <c r="A1226" s="224"/>
      <c r="B1226" s="223"/>
      <c r="C1226" s="127">
        <f>VLOOKUP($A1225,'Orçamento Sintético'!$A:$H,8,0)</f>
        <v>7390.77</v>
      </c>
      <c r="D1226" s="127">
        <f>ROUND($C1226*D1225,2)</f>
        <v>0</v>
      </c>
      <c r="E1226" s="127">
        <f>ROUND($C1226*E1225,2)</f>
        <v>0</v>
      </c>
      <c r="F1226" s="127">
        <f>ROUND($C1226*F1225,2)</f>
        <v>0</v>
      </c>
      <c r="G1226" s="127">
        <f t="shared" ref="G1226:P1226" si="5540">ROUND($C1226*G1225,2)</f>
        <v>0</v>
      </c>
      <c r="H1226" s="127">
        <f t="shared" si="5540"/>
        <v>0</v>
      </c>
      <c r="I1226" s="127">
        <f t="shared" si="5540"/>
        <v>0</v>
      </c>
      <c r="J1226" s="127">
        <f t="shared" si="5540"/>
        <v>0</v>
      </c>
      <c r="K1226" s="127">
        <f t="shared" si="5540"/>
        <v>0</v>
      </c>
      <c r="L1226" s="127">
        <f t="shared" si="5540"/>
        <v>0</v>
      </c>
      <c r="M1226" s="127">
        <f t="shared" si="5540"/>
        <v>0</v>
      </c>
      <c r="N1226" s="127">
        <f t="shared" si="5540"/>
        <v>0</v>
      </c>
      <c r="O1226" s="127">
        <f t="shared" si="5540"/>
        <v>0</v>
      </c>
      <c r="P1226" s="127">
        <f t="shared" si="5540"/>
        <v>0</v>
      </c>
      <c r="Q1226" s="127">
        <f>ROUND($C1226*Q1225,2)</f>
        <v>0</v>
      </c>
      <c r="R1226" s="127">
        <f t="shared" ref="R1226:T1226" si="5541">ROUND($C1226*R1225,2)</f>
        <v>0</v>
      </c>
      <c r="S1226" s="127">
        <f t="shared" si="5541"/>
        <v>0</v>
      </c>
      <c r="T1226" s="127">
        <f t="shared" si="5541"/>
        <v>7390.77</v>
      </c>
      <c r="U1226" s="127">
        <f>$C1226-SUM(D1226:T1226)</f>
        <v>0</v>
      </c>
    </row>
    <row r="1227" spans="1:21" x14ac:dyDescent="0.2">
      <c r="A1227" s="229" t="s">
        <v>1706</v>
      </c>
      <c r="B1227" s="227" t="str">
        <f>VLOOKUP($A1227,'Orçamento Sintético'!$A:$H,4,0)</f>
        <v>SISTEMA DE CABEAMENTO ESTRUTURADO</v>
      </c>
      <c r="C1227" s="128">
        <f>ROUND(C1228/$U$1572,4)</f>
        <v>2.4899999999999999E-2</v>
      </c>
      <c r="D1227" s="128">
        <f>ROUND(D1228/$C1228,4)</f>
        <v>0</v>
      </c>
      <c r="E1227" s="128">
        <f t="shared" ref="E1227:U1227" si="5542">ROUND(E1228/$C1228,4)</f>
        <v>0</v>
      </c>
      <c r="F1227" s="128">
        <f t="shared" si="5542"/>
        <v>0</v>
      </c>
      <c r="G1227" s="128">
        <f t="shared" si="5542"/>
        <v>0</v>
      </c>
      <c r="H1227" s="128">
        <f t="shared" si="5542"/>
        <v>0</v>
      </c>
      <c r="I1227" s="128">
        <f t="shared" si="5542"/>
        <v>0.113</v>
      </c>
      <c r="J1227" s="128">
        <f t="shared" si="5542"/>
        <v>0</v>
      </c>
      <c r="K1227" s="128">
        <f t="shared" si="5542"/>
        <v>7.1000000000000004E-3</v>
      </c>
      <c r="L1227" s="128">
        <f t="shared" si="5542"/>
        <v>3.39E-2</v>
      </c>
      <c r="M1227" s="128">
        <f t="shared" si="5542"/>
        <v>3.39E-2</v>
      </c>
      <c r="N1227" s="128">
        <f t="shared" si="5542"/>
        <v>3.39E-2</v>
      </c>
      <c r="O1227" s="128">
        <f t="shared" si="5542"/>
        <v>3.39E-2</v>
      </c>
      <c r="P1227" s="128">
        <f t="shared" si="5542"/>
        <v>2.3E-2</v>
      </c>
      <c r="Q1227" s="128">
        <f t="shared" si="5542"/>
        <v>3.5499999999999997E-2</v>
      </c>
      <c r="R1227" s="128">
        <f t="shared" si="5542"/>
        <v>3.3399999999999999E-2</v>
      </c>
      <c r="S1227" s="128">
        <f t="shared" si="5542"/>
        <v>0.16370000000000001</v>
      </c>
      <c r="T1227" s="128">
        <f t="shared" si="5542"/>
        <v>0</v>
      </c>
      <c r="U1227" s="128">
        <f t="shared" si="5542"/>
        <v>0.48849999999999999</v>
      </c>
    </row>
    <row r="1228" spans="1:21" s="90" customFormat="1" x14ac:dyDescent="0.2">
      <c r="A1228" s="229"/>
      <c r="B1228" s="228"/>
      <c r="C1228" s="129">
        <f>VLOOKUP($A1227,'Orçamento Sintético'!$A:$H,8,0)</f>
        <v>311527.39999999991</v>
      </c>
      <c r="D1228" s="129">
        <f>D1230+D1232+D1234+D1236+D1238+D1240+D1242+D1244+D1246+D1248+D1250+D1252+D1254+D1256+D1258+D1260+D1262+D1264+D1266+D1268+D1270+D1272+D1274+D1276+D1278+D1280+D1282+D1284+D1286</f>
        <v>0</v>
      </c>
      <c r="E1228" s="129">
        <f t="shared" ref="E1228:U1228" si="5543">E1230+E1232+E1234+E1236+E1238+E1240+E1242+E1244+E1246+E1248+E1250+E1252+E1254+E1256+E1258+E1260+E1262+E1264+E1266+E1268+E1270+E1272+E1274+E1276+E1278+E1280+E1282+E1284+E1286</f>
        <v>0</v>
      </c>
      <c r="F1228" s="129">
        <f t="shared" si="5543"/>
        <v>0</v>
      </c>
      <c r="G1228" s="129">
        <f t="shared" si="5543"/>
        <v>0</v>
      </c>
      <c r="H1228" s="129">
        <f t="shared" si="5543"/>
        <v>0</v>
      </c>
      <c r="I1228" s="129">
        <f t="shared" si="5543"/>
        <v>35209.159999999996</v>
      </c>
      <c r="J1228" s="129">
        <f t="shared" si="5543"/>
        <v>0</v>
      </c>
      <c r="K1228" s="129">
        <f t="shared" si="5543"/>
        <v>2196.75</v>
      </c>
      <c r="L1228" s="129">
        <f t="shared" si="5543"/>
        <v>10567.17</v>
      </c>
      <c r="M1228" s="129">
        <f t="shared" si="5543"/>
        <v>10567.17</v>
      </c>
      <c r="N1228" s="129">
        <f t="shared" si="5543"/>
        <v>10567.17</v>
      </c>
      <c r="O1228" s="129">
        <f t="shared" si="5543"/>
        <v>10567.17</v>
      </c>
      <c r="P1228" s="129">
        <f t="shared" si="5543"/>
        <v>7180.01</v>
      </c>
      <c r="Q1228" s="129">
        <f t="shared" si="5543"/>
        <v>11062.55</v>
      </c>
      <c r="R1228" s="129">
        <f t="shared" si="5543"/>
        <v>10418</v>
      </c>
      <c r="S1228" s="129">
        <f t="shared" si="5543"/>
        <v>51007.259999999995</v>
      </c>
      <c r="T1228" s="129">
        <f t="shared" si="5543"/>
        <v>0</v>
      </c>
      <c r="U1228" s="129">
        <f t="shared" si="5543"/>
        <v>152184.99000000002</v>
      </c>
    </row>
    <row r="1229" spans="1:21" ht="14.25" customHeight="1" x14ac:dyDescent="0.2">
      <c r="A1229" s="224" t="s">
        <v>1708</v>
      </c>
      <c r="B1229" s="222" t="str">
        <f>VLOOKUP($A1229,'Orçamento Sintético'!$A:$H,4,0)</f>
        <v>Copia da ORSE (7723) - RACK-TEL fechado 19" 44U profundidade 870mm, fab. Triunfo modelo RKS44U, incluindo switches, patch panels, voice panels e cabeamento</v>
      </c>
      <c r="C1229" s="126">
        <f>ROUND(C1230/$U$1572,4)</f>
        <v>1.9E-3</v>
      </c>
      <c r="D1229" s="126"/>
      <c r="E1229" s="126"/>
      <c r="F1229" s="126"/>
      <c r="G1229" s="126"/>
      <c r="H1229" s="126"/>
      <c r="I1229" s="126"/>
      <c r="J1229" s="126"/>
      <c r="K1229" s="126"/>
      <c r="L1229" s="126"/>
      <c r="M1229" s="126"/>
      <c r="N1229" s="126"/>
      <c r="O1229" s="126"/>
      <c r="P1229" s="126"/>
      <c r="Q1229" s="126"/>
      <c r="R1229" s="126"/>
      <c r="S1229" s="126"/>
      <c r="T1229" s="126"/>
      <c r="U1229" s="126">
        <f t="shared" ref="U1229:U1261" si="5544">ROUND(U1230/$C1230,4)</f>
        <v>1</v>
      </c>
    </row>
    <row r="1230" spans="1:21" s="90" customFormat="1" x14ac:dyDescent="0.2">
      <c r="A1230" s="224"/>
      <c r="B1230" s="223"/>
      <c r="C1230" s="127">
        <f>VLOOKUP($A1229,'Orçamento Sintético'!$A:$H,8,0)</f>
        <v>23877.47</v>
      </c>
      <c r="D1230" s="127">
        <f>ROUND($C1230*D1229,2)</f>
        <v>0</v>
      </c>
      <c r="E1230" s="127">
        <f>ROUND($C1230*E1229,2)</f>
        <v>0</v>
      </c>
      <c r="F1230" s="127">
        <f>ROUND($C1230*F1229,2)</f>
        <v>0</v>
      </c>
      <c r="G1230" s="127">
        <f t="shared" ref="G1230:P1230" si="5545">ROUND($C1230*G1229,2)</f>
        <v>0</v>
      </c>
      <c r="H1230" s="127">
        <f t="shared" si="5545"/>
        <v>0</v>
      </c>
      <c r="I1230" s="127">
        <f t="shared" si="5545"/>
        <v>0</v>
      </c>
      <c r="J1230" s="127">
        <f t="shared" si="5545"/>
        <v>0</v>
      </c>
      <c r="K1230" s="127">
        <f t="shared" si="5545"/>
        <v>0</v>
      </c>
      <c r="L1230" s="127">
        <f t="shared" si="5545"/>
        <v>0</v>
      </c>
      <c r="M1230" s="127">
        <f t="shared" si="5545"/>
        <v>0</v>
      </c>
      <c r="N1230" s="127">
        <f t="shared" si="5545"/>
        <v>0</v>
      </c>
      <c r="O1230" s="127">
        <f t="shared" si="5545"/>
        <v>0</v>
      </c>
      <c r="P1230" s="127">
        <f t="shared" si="5545"/>
        <v>0</v>
      </c>
      <c r="Q1230" s="127">
        <f>ROUND($C1230*Q1229,2)</f>
        <v>0</v>
      </c>
      <c r="R1230" s="127">
        <f t="shared" ref="R1230:T1230" si="5546">ROUND($C1230*R1229,2)</f>
        <v>0</v>
      </c>
      <c r="S1230" s="127">
        <f t="shared" si="5546"/>
        <v>0</v>
      </c>
      <c r="T1230" s="127">
        <f t="shared" si="5546"/>
        <v>0</v>
      </c>
      <c r="U1230" s="127">
        <f>$C1230-SUM(D1230:T1230)</f>
        <v>23877.47</v>
      </c>
    </row>
    <row r="1231" spans="1:21" x14ac:dyDescent="0.2">
      <c r="A1231" s="224" t="s">
        <v>1711</v>
      </c>
      <c r="B1231" s="222" t="str">
        <f>VLOOKUP($A1231,'Orçamento Sintético'!$A:$H,4,0)</f>
        <v>Copia da ORSE (7723) - RACK-DV-1S fechado 19" 44U profundidade 870mm, fab. Triunfo modelo RKS44U, incluindo switches, patch panels, voice panels e cabeamento</v>
      </c>
      <c r="C1231" s="126">
        <f>ROUND(C1232/$U$1572,4)</f>
        <v>5.5999999999999999E-3</v>
      </c>
      <c r="D1231" s="126"/>
      <c r="E1231" s="126"/>
      <c r="F1231" s="126"/>
      <c r="G1231" s="126"/>
      <c r="H1231" s="126"/>
      <c r="I1231" s="126"/>
      <c r="J1231" s="126"/>
      <c r="K1231" s="126"/>
      <c r="L1231" s="126"/>
      <c r="M1231" s="126"/>
      <c r="N1231" s="126"/>
      <c r="O1231" s="126"/>
      <c r="P1231" s="126"/>
      <c r="Q1231" s="126"/>
      <c r="R1231" s="126"/>
      <c r="S1231" s="126"/>
      <c r="T1231" s="126"/>
      <c r="U1231" s="126">
        <f t="shared" si="5544"/>
        <v>1</v>
      </c>
    </row>
    <row r="1232" spans="1:21" s="90" customFormat="1" x14ac:dyDescent="0.2">
      <c r="A1232" s="224"/>
      <c r="B1232" s="223"/>
      <c r="C1232" s="127">
        <f>VLOOKUP($A1231,'Orçamento Sintético'!$A:$H,8,0)</f>
        <v>69748.25</v>
      </c>
      <c r="D1232" s="127">
        <f>ROUND($C1232*D1231,2)</f>
        <v>0</v>
      </c>
      <c r="E1232" s="127">
        <f>ROUND($C1232*E1231,2)</f>
        <v>0</v>
      </c>
      <c r="F1232" s="127">
        <f>ROUND($C1232*F1231,2)</f>
        <v>0</v>
      </c>
      <c r="G1232" s="127">
        <f t="shared" ref="G1232:P1232" si="5547">ROUND($C1232*G1231,2)</f>
        <v>0</v>
      </c>
      <c r="H1232" s="127">
        <f t="shared" si="5547"/>
        <v>0</v>
      </c>
      <c r="I1232" s="127">
        <f t="shared" si="5547"/>
        <v>0</v>
      </c>
      <c r="J1232" s="127">
        <f t="shared" si="5547"/>
        <v>0</v>
      </c>
      <c r="K1232" s="127">
        <f t="shared" si="5547"/>
        <v>0</v>
      </c>
      <c r="L1232" s="127">
        <f t="shared" si="5547"/>
        <v>0</v>
      </c>
      <c r="M1232" s="127">
        <f t="shared" si="5547"/>
        <v>0</v>
      </c>
      <c r="N1232" s="127">
        <f t="shared" si="5547"/>
        <v>0</v>
      </c>
      <c r="O1232" s="127">
        <f t="shared" si="5547"/>
        <v>0</v>
      </c>
      <c r="P1232" s="127">
        <f t="shared" si="5547"/>
        <v>0</v>
      </c>
      <c r="Q1232" s="127">
        <f>ROUND($C1232*Q1231,2)</f>
        <v>0</v>
      </c>
      <c r="R1232" s="127">
        <f t="shared" ref="R1232:T1232" si="5548">ROUND($C1232*R1231,2)</f>
        <v>0</v>
      </c>
      <c r="S1232" s="127">
        <f t="shared" si="5548"/>
        <v>0</v>
      </c>
      <c r="T1232" s="127">
        <f t="shared" si="5548"/>
        <v>0</v>
      </c>
      <c r="U1232" s="127">
        <f>$C1232-SUM(D1232:T1232)</f>
        <v>69748.25</v>
      </c>
    </row>
    <row r="1233" spans="1:21" x14ac:dyDescent="0.2">
      <c r="A1233" s="224" t="s">
        <v>1714</v>
      </c>
      <c r="B1233" s="222" t="str">
        <f>VLOOKUP($A1233,'Orçamento Sintético'!$A:$H,4,0)</f>
        <v>Copia da ORSE (7723) - RACK-DV-TE fechado 19" 32U profundidade 870mm, fab. Triunfo modelo RKS32U, incluindo switches, patch panels, voice panels e cabeamento</v>
      </c>
      <c r="C1233" s="126">
        <f>ROUND(C1234/$U$1572,4)</f>
        <v>3.5000000000000001E-3</v>
      </c>
      <c r="D1233" s="126"/>
      <c r="E1233" s="126"/>
      <c r="F1233" s="126"/>
      <c r="G1233" s="126"/>
      <c r="H1233" s="126"/>
      <c r="I1233" s="126"/>
      <c r="J1233" s="126"/>
      <c r="K1233" s="126"/>
      <c r="L1233" s="126"/>
      <c r="M1233" s="126"/>
      <c r="N1233" s="126"/>
      <c r="O1233" s="126"/>
      <c r="P1233" s="126"/>
      <c r="Q1233" s="126"/>
      <c r="R1233" s="126"/>
      <c r="S1233" s="126"/>
      <c r="T1233" s="126"/>
      <c r="U1233" s="126">
        <f t="shared" si="5544"/>
        <v>1</v>
      </c>
    </row>
    <row r="1234" spans="1:21" s="90" customFormat="1" x14ac:dyDescent="0.2">
      <c r="A1234" s="224"/>
      <c r="B1234" s="223"/>
      <c r="C1234" s="127">
        <f>VLOOKUP($A1233,'Orçamento Sintético'!$A:$H,8,0)</f>
        <v>43620.78</v>
      </c>
      <c r="D1234" s="127">
        <f>ROUND($C1234*D1233,2)</f>
        <v>0</v>
      </c>
      <c r="E1234" s="127">
        <f>ROUND($C1234*E1233,2)</f>
        <v>0</v>
      </c>
      <c r="F1234" s="127">
        <f>ROUND($C1234*F1233,2)</f>
        <v>0</v>
      </c>
      <c r="G1234" s="127">
        <f t="shared" ref="G1234:P1234" si="5549">ROUND($C1234*G1233,2)</f>
        <v>0</v>
      </c>
      <c r="H1234" s="127">
        <f t="shared" si="5549"/>
        <v>0</v>
      </c>
      <c r="I1234" s="127">
        <f t="shared" si="5549"/>
        <v>0</v>
      </c>
      <c r="J1234" s="127">
        <f t="shared" si="5549"/>
        <v>0</v>
      </c>
      <c r="K1234" s="127">
        <f t="shared" si="5549"/>
        <v>0</v>
      </c>
      <c r="L1234" s="127">
        <f t="shared" si="5549"/>
        <v>0</v>
      </c>
      <c r="M1234" s="127">
        <f t="shared" si="5549"/>
        <v>0</v>
      </c>
      <c r="N1234" s="127">
        <f t="shared" si="5549"/>
        <v>0</v>
      </c>
      <c r="O1234" s="127">
        <f t="shared" si="5549"/>
        <v>0</v>
      </c>
      <c r="P1234" s="127">
        <f t="shared" si="5549"/>
        <v>0</v>
      </c>
      <c r="Q1234" s="127">
        <f>ROUND($C1234*Q1233,2)</f>
        <v>0</v>
      </c>
      <c r="R1234" s="127">
        <f t="shared" ref="R1234:T1234" si="5550">ROUND($C1234*R1233,2)</f>
        <v>0</v>
      </c>
      <c r="S1234" s="127">
        <f t="shared" si="5550"/>
        <v>0</v>
      </c>
      <c r="T1234" s="127">
        <f t="shared" si="5550"/>
        <v>0</v>
      </c>
      <c r="U1234" s="127">
        <f>$C1234-SUM(D1234:T1234)</f>
        <v>43620.78</v>
      </c>
    </row>
    <row r="1235" spans="1:21" ht="14.25" customHeight="1" x14ac:dyDescent="0.2">
      <c r="A1235" s="224" t="s">
        <v>1717</v>
      </c>
      <c r="B1235" s="222" t="str">
        <f>VLOOKUP($A1235,'Orçamento Sintético'!$A:$H,4,0)</f>
        <v>Copia da ORSE (7723) - RACK-DV-1P fechado 19" 32U profundidade 870mm, fab. Triunfo modelo RKS32U, incluindo switches, patch panels, voice panels e cabeamento</v>
      </c>
      <c r="C1235" s="126">
        <f>ROUND(C1236/$U$1572,4)</f>
        <v>3.5999999999999999E-3</v>
      </c>
      <c r="D1235" s="126"/>
      <c r="E1235" s="126"/>
      <c r="F1235" s="126"/>
      <c r="G1235" s="126"/>
      <c r="H1235" s="126"/>
      <c r="I1235" s="126"/>
      <c r="J1235" s="126"/>
      <c r="K1235" s="126"/>
      <c r="L1235" s="126"/>
      <c r="M1235" s="126"/>
      <c r="N1235" s="126"/>
      <c r="O1235" s="126"/>
      <c r="P1235" s="126"/>
      <c r="Q1235" s="126"/>
      <c r="R1235" s="126"/>
      <c r="S1235" s="126">
        <v>1</v>
      </c>
      <c r="T1235" s="126"/>
      <c r="U1235" s="126">
        <f t="shared" si="5544"/>
        <v>0</v>
      </c>
    </row>
    <row r="1236" spans="1:21" s="90" customFormat="1" x14ac:dyDescent="0.2">
      <c r="A1236" s="224"/>
      <c r="B1236" s="223"/>
      <c r="C1236" s="127">
        <f>VLOOKUP($A1235,'Orçamento Sintético'!$A:$H,8,0)</f>
        <v>45475.99</v>
      </c>
      <c r="D1236" s="127">
        <f>ROUND($C1236*D1235,2)</f>
        <v>0</v>
      </c>
      <c r="E1236" s="127">
        <f>ROUND($C1236*E1235,2)</f>
        <v>0</v>
      </c>
      <c r="F1236" s="127">
        <f>ROUND($C1236*F1235,2)</f>
        <v>0</v>
      </c>
      <c r="G1236" s="127">
        <f t="shared" ref="G1236:P1236" si="5551">ROUND($C1236*G1235,2)</f>
        <v>0</v>
      </c>
      <c r="H1236" s="127">
        <f t="shared" si="5551"/>
        <v>0</v>
      </c>
      <c r="I1236" s="127">
        <f t="shared" si="5551"/>
        <v>0</v>
      </c>
      <c r="J1236" s="127">
        <f t="shared" si="5551"/>
        <v>0</v>
      </c>
      <c r="K1236" s="127">
        <f t="shared" si="5551"/>
        <v>0</v>
      </c>
      <c r="L1236" s="127">
        <f t="shared" si="5551"/>
        <v>0</v>
      </c>
      <c r="M1236" s="127">
        <f t="shared" si="5551"/>
        <v>0</v>
      </c>
      <c r="N1236" s="127">
        <f t="shared" si="5551"/>
        <v>0</v>
      </c>
      <c r="O1236" s="127">
        <f t="shared" si="5551"/>
        <v>0</v>
      </c>
      <c r="P1236" s="127">
        <f t="shared" si="5551"/>
        <v>0</v>
      </c>
      <c r="Q1236" s="127">
        <f>ROUND($C1236*Q1235,2)</f>
        <v>0</v>
      </c>
      <c r="R1236" s="127">
        <f t="shared" ref="R1236:T1236" si="5552">ROUND($C1236*R1235,2)</f>
        <v>0</v>
      </c>
      <c r="S1236" s="127">
        <f t="shared" si="5552"/>
        <v>45475.99</v>
      </c>
      <c r="T1236" s="127">
        <f t="shared" si="5552"/>
        <v>0</v>
      </c>
      <c r="U1236" s="127">
        <f>$C1236-SUM(D1236:T1236)</f>
        <v>0</v>
      </c>
    </row>
    <row r="1237" spans="1:21" x14ac:dyDescent="0.2">
      <c r="A1237" s="224" t="s">
        <v>1720</v>
      </c>
      <c r="B1237" s="222" t="str">
        <f>VLOOKUP($A1237,'Orçamento Sintético'!$A:$H,4,0)</f>
        <v>Copia da ORSE (7723) - RACK-SEG fechado 19" 12U profundidade 570mm para instalação em parede, fab. Triunfo modelo BKS2-12450P, incluindo switches, patch panels, voice panels e cabeamento</v>
      </c>
      <c r="C1237" s="126">
        <f>ROUND(C1238/$U$1572,4)</f>
        <v>8.0000000000000004E-4</v>
      </c>
      <c r="D1237" s="126"/>
      <c r="E1237" s="126"/>
      <c r="F1237" s="126"/>
      <c r="G1237" s="126"/>
      <c r="H1237" s="126"/>
      <c r="I1237" s="126"/>
      <c r="J1237" s="126"/>
      <c r="K1237" s="126"/>
      <c r="L1237" s="126"/>
      <c r="M1237" s="126"/>
      <c r="N1237" s="126"/>
      <c r="O1237" s="126"/>
      <c r="P1237" s="126"/>
      <c r="Q1237" s="126"/>
      <c r="R1237" s="126"/>
      <c r="S1237" s="126"/>
      <c r="T1237" s="126"/>
      <c r="U1237" s="126">
        <f t="shared" si="5544"/>
        <v>1</v>
      </c>
    </row>
    <row r="1238" spans="1:21" s="90" customFormat="1" x14ac:dyDescent="0.2">
      <c r="A1238" s="224"/>
      <c r="B1238" s="223"/>
      <c r="C1238" s="127">
        <f>VLOOKUP($A1237,'Orçamento Sintético'!$A:$H,8,0)</f>
        <v>10122.299999999999</v>
      </c>
      <c r="D1238" s="127">
        <f>ROUND($C1238*D1237,2)</f>
        <v>0</v>
      </c>
      <c r="E1238" s="127">
        <f>ROUND($C1238*E1237,2)</f>
        <v>0</v>
      </c>
      <c r="F1238" s="127">
        <f>ROUND($C1238*F1237,2)</f>
        <v>0</v>
      </c>
      <c r="G1238" s="127">
        <f t="shared" ref="G1238:P1238" si="5553">ROUND($C1238*G1237,2)</f>
        <v>0</v>
      </c>
      <c r="H1238" s="127">
        <f t="shared" si="5553"/>
        <v>0</v>
      </c>
      <c r="I1238" s="127">
        <f t="shared" si="5553"/>
        <v>0</v>
      </c>
      <c r="J1238" s="127">
        <f t="shared" si="5553"/>
        <v>0</v>
      </c>
      <c r="K1238" s="127">
        <f t="shared" si="5553"/>
        <v>0</v>
      </c>
      <c r="L1238" s="127">
        <f t="shared" si="5553"/>
        <v>0</v>
      </c>
      <c r="M1238" s="127">
        <f t="shared" si="5553"/>
        <v>0</v>
      </c>
      <c r="N1238" s="127">
        <f t="shared" si="5553"/>
        <v>0</v>
      </c>
      <c r="O1238" s="127">
        <f t="shared" si="5553"/>
        <v>0</v>
      </c>
      <c r="P1238" s="127">
        <f t="shared" si="5553"/>
        <v>0</v>
      </c>
      <c r="Q1238" s="127">
        <f>ROUND($C1238*Q1237,2)</f>
        <v>0</v>
      </c>
      <c r="R1238" s="127">
        <f t="shared" ref="R1238:T1238" si="5554">ROUND($C1238*R1237,2)</f>
        <v>0</v>
      </c>
      <c r="S1238" s="127">
        <f t="shared" si="5554"/>
        <v>0</v>
      </c>
      <c r="T1238" s="127">
        <f t="shared" si="5554"/>
        <v>0</v>
      </c>
      <c r="U1238" s="127">
        <f>$C1238-SUM(D1238:T1238)</f>
        <v>10122.299999999999</v>
      </c>
    </row>
    <row r="1239" spans="1:21" x14ac:dyDescent="0.2">
      <c r="A1239" s="224" t="s">
        <v>1723</v>
      </c>
      <c r="B1239" s="222" t="str">
        <f>VLOOKUP($A1239,'Orçamento Sintético'!$A:$H,4,0)</f>
        <v>Copia da SINAPI (98307) - Ponto de consolidação de rede 24P, descarregado, em aço inoxidável, integralmente conectorizado com conector fêmea RJ-45 CAT.6, fabricação Furukawa 35150080</v>
      </c>
      <c r="C1239" s="126">
        <f>ROUND(C1240/$U$1572,4)</f>
        <v>2.2000000000000001E-3</v>
      </c>
      <c r="D1239" s="126"/>
      <c r="E1239" s="126"/>
      <c r="F1239" s="126"/>
      <c r="G1239" s="126"/>
      <c r="H1239" s="126"/>
      <c r="I1239" s="126"/>
      <c r="J1239" s="126"/>
      <c r="K1239" s="126"/>
      <c r="L1239" s="126"/>
      <c r="M1239" s="126"/>
      <c r="N1239" s="126"/>
      <c r="O1239" s="126"/>
      <c r="P1239" s="126">
        <v>0.2</v>
      </c>
      <c r="Q1239" s="126">
        <v>0.4</v>
      </c>
      <c r="R1239" s="126">
        <v>0.2</v>
      </c>
      <c r="S1239" s="126">
        <v>0.2</v>
      </c>
      <c r="T1239" s="126"/>
      <c r="U1239" s="126">
        <f t="shared" si="5544"/>
        <v>0</v>
      </c>
    </row>
    <row r="1240" spans="1:21" s="90" customFormat="1" x14ac:dyDescent="0.2">
      <c r="A1240" s="224"/>
      <c r="B1240" s="223"/>
      <c r="C1240" s="127">
        <f>VLOOKUP($A1239,'Orçamento Sintético'!$A:$H,8,0)</f>
        <v>27656.37</v>
      </c>
      <c r="D1240" s="127">
        <f>ROUND($C1240*D1239,2)</f>
        <v>0</v>
      </c>
      <c r="E1240" s="127">
        <f>ROUND($C1240*E1239,2)</f>
        <v>0</v>
      </c>
      <c r="F1240" s="127">
        <f>ROUND($C1240*F1239,2)</f>
        <v>0</v>
      </c>
      <c r="G1240" s="127">
        <f t="shared" ref="G1240:P1240" si="5555">ROUND($C1240*G1239,2)</f>
        <v>0</v>
      </c>
      <c r="H1240" s="127">
        <f t="shared" si="5555"/>
        <v>0</v>
      </c>
      <c r="I1240" s="127">
        <f t="shared" si="5555"/>
        <v>0</v>
      </c>
      <c r="J1240" s="127">
        <f t="shared" si="5555"/>
        <v>0</v>
      </c>
      <c r="K1240" s="127">
        <f t="shared" si="5555"/>
        <v>0</v>
      </c>
      <c r="L1240" s="127">
        <f t="shared" si="5555"/>
        <v>0</v>
      </c>
      <c r="M1240" s="127">
        <f t="shared" si="5555"/>
        <v>0</v>
      </c>
      <c r="N1240" s="127">
        <f t="shared" si="5555"/>
        <v>0</v>
      </c>
      <c r="O1240" s="127">
        <f t="shared" si="5555"/>
        <v>0</v>
      </c>
      <c r="P1240" s="127">
        <f t="shared" si="5555"/>
        <v>5531.27</v>
      </c>
      <c r="Q1240" s="127">
        <f>ROUND($C1240*Q1239,2)</f>
        <v>11062.55</v>
      </c>
      <c r="R1240" s="127">
        <f t="shared" ref="R1240:T1240" si="5556">ROUND($C1240*R1239,2)</f>
        <v>5531.27</v>
      </c>
      <c r="S1240" s="127">
        <f t="shared" si="5556"/>
        <v>5531.27</v>
      </c>
      <c r="T1240" s="127">
        <f t="shared" si="5556"/>
        <v>0</v>
      </c>
      <c r="U1240" s="127">
        <f>$C1240-SUM(D1240:T1240)</f>
        <v>9.9999999983992893E-3</v>
      </c>
    </row>
    <row r="1241" spans="1:21" x14ac:dyDescent="0.2">
      <c r="A1241" s="224" t="s">
        <v>1726</v>
      </c>
      <c r="B1241" s="222" t="str">
        <f>VLOOKUP($A1241,'Orçamento Sintético'!$A:$H,4,0)</f>
        <v>CABO ELETRÔNICO CATEGORIA 6, INSTALADO EM EDIFICAÇÃO INSTITUCIONAL - FORNECIMENTO E INSTALAÇÃO. AF_11/2019</v>
      </c>
      <c r="C1241" s="126">
        <f>ROUND(C1242/$U$1572,4)</f>
        <v>3.3999999999999998E-3</v>
      </c>
      <c r="D1241" s="126"/>
      <c r="E1241" s="126"/>
      <c r="F1241" s="126"/>
      <c r="G1241" s="126"/>
      <c r="H1241" s="126"/>
      <c r="I1241" s="126"/>
      <c r="J1241" s="126"/>
      <c r="K1241" s="126"/>
      <c r="L1241" s="126">
        <v>0.25</v>
      </c>
      <c r="M1241" s="126">
        <v>0.25</v>
      </c>
      <c r="N1241" s="126">
        <v>0.25</v>
      </c>
      <c r="O1241" s="126">
        <v>0.25</v>
      </c>
      <c r="P1241" s="126"/>
      <c r="Q1241" s="126"/>
      <c r="R1241" s="126"/>
      <c r="S1241" s="126"/>
      <c r="T1241" s="126"/>
      <c r="U1241" s="126">
        <f t="shared" si="5544"/>
        <v>0</v>
      </c>
    </row>
    <row r="1242" spans="1:21" s="90" customFormat="1" x14ac:dyDescent="0.2">
      <c r="A1242" s="224"/>
      <c r="B1242" s="223"/>
      <c r="C1242" s="127">
        <f>VLOOKUP($A1241,'Orçamento Sintético'!$A:$H,8,0)</f>
        <v>42268.66</v>
      </c>
      <c r="D1242" s="127">
        <f>ROUND($C1242*D1241,2)</f>
        <v>0</v>
      </c>
      <c r="E1242" s="127">
        <f>ROUND($C1242*E1241,2)</f>
        <v>0</v>
      </c>
      <c r="F1242" s="127">
        <f>ROUND($C1242*F1241,2)</f>
        <v>0</v>
      </c>
      <c r="G1242" s="127">
        <f t="shared" ref="G1242:P1242" si="5557">ROUND($C1242*G1241,2)</f>
        <v>0</v>
      </c>
      <c r="H1242" s="127">
        <f t="shared" si="5557"/>
        <v>0</v>
      </c>
      <c r="I1242" s="127">
        <f t="shared" si="5557"/>
        <v>0</v>
      </c>
      <c r="J1242" s="127">
        <f t="shared" si="5557"/>
        <v>0</v>
      </c>
      <c r="K1242" s="127">
        <f t="shared" si="5557"/>
        <v>0</v>
      </c>
      <c r="L1242" s="127">
        <f t="shared" si="5557"/>
        <v>10567.17</v>
      </c>
      <c r="M1242" s="127">
        <f t="shared" si="5557"/>
        <v>10567.17</v>
      </c>
      <c r="N1242" s="127">
        <f t="shared" si="5557"/>
        <v>10567.17</v>
      </c>
      <c r="O1242" s="127">
        <f t="shared" si="5557"/>
        <v>10567.17</v>
      </c>
      <c r="P1242" s="127">
        <f t="shared" si="5557"/>
        <v>0</v>
      </c>
      <c r="Q1242" s="127">
        <f>ROUND($C1242*Q1241,2)</f>
        <v>0</v>
      </c>
      <c r="R1242" s="127">
        <f t="shared" ref="R1242:T1242" si="5558">ROUND($C1242*R1241,2)</f>
        <v>0</v>
      </c>
      <c r="S1242" s="127">
        <f t="shared" si="5558"/>
        <v>0</v>
      </c>
      <c r="T1242" s="127">
        <f t="shared" si="5558"/>
        <v>0</v>
      </c>
      <c r="U1242" s="127">
        <f>$C1242-SUM(D1242:T1242)</f>
        <v>-1.9999999996798579E-2</v>
      </c>
    </row>
    <row r="1243" spans="1:21" x14ac:dyDescent="0.2">
      <c r="A1243" s="224" t="s">
        <v>1727</v>
      </c>
      <c r="B1243" s="222" t="str">
        <f>VLOOKUP($A1243,'Orçamento Sintético'!$A:$H,4,0)</f>
        <v>Ponto de tomada baixa para estação de trabalho (PTET) = 1 ponto de rede duplo</v>
      </c>
      <c r="C1243" s="126">
        <f>ROUND(C1244/$U$1572,4)</f>
        <v>1E-4</v>
      </c>
      <c r="D1243" s="126"/>
      <c r="E1243" s="126"/>
      <c r="F1243" s="126"/>
      <c r="G1243" s="126"/>
      <c r="H1243" s="126"/>
      <c r="I1243" s="126"/>
      <c r="J1243" s="126"/>
      <c r="K1243" s="126"/>
      <c r="L1243" s="126"/>
      <c r="M1243" s="126"/>
      <c r="N1243" s="126"/>
      <c r="O1243" s="126"/>
      <c r="P1243" s="126">
        <v>1</v>
      </c>
      <c r="Q1243" s="126"/>
      <c r="R1243" s="126"/>
      <c r="S1243" s="126"/>
      <c r="T1243" s="126"/>
      <c r="U1243" s="126">
        <f t="shared" si="5544"/>
        <v>0</v>
      </c>
    </row>
    <row r="1244" spans="1:21" s="90" customFormat="1" x14ac:dyDescent="0.2">
      <c r="A1244" s="224"/>
      <c r="B1244" s="223"/>
      <c r="C1244" s="127">
        <f>VLOOKUP($A1243,'Orçamento Sintético'!$A:$H,8,0)</f>
        <v>788.04</v>
      </c>
      <c r="D1244" s="127">
        <f>ROUND($C1244*D1243,2)</f>
        <v>0</v>
      </c>
      <c r="E1244" s="127">
        <f>ROUND($C1244*E1243,2)</f>
        <v>0</v>
      </c>
      <c r="F1244" s="127">
        <f>ROUND($C1244*F1243,2)</f>
        <v>0</v>
      </c>
      <c r="G1244" s="127">
        <f t="shared" ref="G1244:P1244" si="5559">ROUND($C1244*G1243,2)</f>
        <v>0</v>
      </c>
      <c r="H1244" s="127">
        <f t="shared" si="5559"/>
        <v>0</v>
      </c>
      <c r="I1244" s="127">
        <f t="shared" si="5559"/>
        <v>0</v>
      </c>
      <c r="J1244" s="127">
        <f t="shared" si="5559"/>
        <v>0</v>
      </c>
      <c r="K1244" s="127">
        <f t="shared" si="5559"/>
        <v>0</v>
      </c>
      <c r="L1244" s="127">
        <f t="shared" si="5559"/>
        <v>0</v>
      </c>
      <c r="M1244" s="127">
        <f t="shared" si="5559"/>
        <v>0</v>
      </c>
      <c r="N1244" s="127">
        <f t="shared" si="5559"/>
        <v>0</v>
      </c>
      <c r="O1244" s="127">
        <f t="shared" si="5559"/>
        <v>0</v>
      </c>
      <c r="P1244" s="127">
        <f t="shared" si="5559"/>
        <v>788.04</v>
      </c>
      <c r="Q1244" s="127">
        <f>ROUND($C1244*Q1243,2)</f>
        <v>0</v>
      </c>
      <c r="R1244" s="127">
        <f t="shared" ref="R1244:T1244" si="5560">ROUND($C1244*R1243,2)</f>
        <v>0</v>
      </c>
      <c r="S1244" s="127">
        <f t="shared" si="5560"/>
        <v>0</v>
      </c>
      <c r="T1244" s="127">
        <f t="shared" si="5560"/>
        <v>0</v>
      </c>
      <c r="U1244" s="127">
        <f>$C1244-SUM(D1244:T1244)</f>
        <v>0</v>
      </c>
    </row>
    <row r="1245" spans="1:21" x14ac:dyDescent="0.2">
      <c r="A1245" s="224" t="s">
        <v>1730</v>
      </c>
      <c r="B1245" s="222" t="str">
        <f>VLOOKUP($A1245,'Orçamento Sintético'!$A:$H,4,0)</f>
        <v>Ponto de tomada baixa para equipamento de rede = 1 ponto de rede simples</v>
      </c>
      <c r="C1245" s="126">
        <f>ROUND(C1246/$U$1572,4)</f>
        <v>0</v>
      </c>
      <c r="D1245" s="126"/>
      <c r="E1245" s="126"/>
      <c r="F1245" s="126"/>
      <c r="G1245" s="126"/>
      <c r="H1245" s="126"/>
      <c r="I1245" s="126"/>
      <c r="J1245" s="126"/>
      <c r="K1245" s="126"/>
      <c r="L1245" s="126"/>
      <c r="M1245" s="126"/>
      <c r="N1245" s="126"/>
      <c r="O1245" s="126"/>
      <c r="P1245" s="126">
        <v>1</v>
      </c>
      <c r="Q1245" s="126"/>
      <c r="R1245" s="126"/>
      <c r="S1245" s="126"/>
      <c r="T1245" s="126"/>
      <c r="U1245" s="126">
        <f t="shared" si="5544"/>
        <v>0</v>
      </c>
    </row>
    <row r="1246" spans="1:21" s="90" customFormat="1" x14ac:dyDescent="0.2">
      <c r="A1246" s="224"/>
      <c r="B1246" s="223"/>
      <c r="C1246" s="127">
        <f>VLOOKUP($A1245,'Orçamento Sintético'!$A:$H,8,0)</f>
        <v>192.84</v>
      </c>
      <c r="D1246" s="127">
        <f>ROUND($C1246*D1245,2)</f>
        <v>0</v>
      </c>
      <c r="E1246" s="127">
        <f>ROUND($C1246*E1245,2)</f>
        <v>0</v>
      </c>
      <c r="F1246" s="127">
        <f>ROUND($C1246*F1245,2)</f>
        <v>0</v>
      </c>
      <c r="G1246" s="127">
        <f t="shared" ref="G1246:P1246" si="5561">ROUND($C1246*G1245,2)</f>
        <v>0</v>
      </c>
      <c r="H1246" s="127">
        <f t="shared" si="5561"/>
        <v>0</v>
      </c>
      <c r="I1246" s="127">
        <f t="shared" si="5561"/>
        <v>0</v>
      </c>
      <c r="J1246" s="127">
        <f t="shared" si="5561"/>
        <v>0</v>
      </c>
      <c r="K1246" s="127">
        <f t="shared" si="5561"/>
        <v>0</v>
      </c>
      <c r="L1246" s="127">
        <f t="shared" si="5561"/>
        <v>0</v>
      </c>
      <c r="M1246" s="127">
        <f t="shared" si="5561"/>
        <v>0</v>
      </c>
      <c r="N1246" s="127">
        <f t="shared" si="5561"/>
        <v>0</v>
      </c>
      <c r="O1246" s="127">
        <f t="shared" si="5561"/>
        <v>0</v>
      </c>
      <c r="P1246" s="127">
        <f t="shared" si="5561"/>
        <v>192.84</v>
      </c>
      <c r="Q1246" s="127">
        <f>ROUND($C1246*Q1245,2)</f>
        <v>0</v>
      </c>
      <c r="R1246" s="127">
        <f t="shared" ref="R1246:T1246" si="5562">ROUND($C1246*R1245,2)</f>
        <v>0</v>
      </c>
      <c r="S1246" s="127">
        <f t="shared" si="5562"/>
        <v>0</v>
      </c>
      <c r="T1246" s="127">
        <f t="shared" si="5562"/>
        <v>0</v>
      </c>
      <c r="U1246" s="127">
        <f>$C1246-SUM(D1246:T1246)</f>
        <v>0</v>
      </c>
    </row>
    <row r="1247" spans="1:21" x14ac:dyDescent="0.2">
      <c r="A1247" s="224" t="s">
        <v>1733</v>
      </c>
      <c r="B1247" s="222" t="str">
        <f>VLOOKUP($A1247,'Orçamento Sintético'!$A:$H,4,0)</f>
        <v>Ponto de tomada média para equipamento de rede = 1 ponto de rede simples</v>
      </c>
      <c r="C1247" s="126">
        <f>ROUND(C1248/$U$1572,4)</f>
        <v>0</v>
      </c>
      <c r="D1247" s="126"/>
      <c r="E1247" s="126"/>
      <c r="F1247" s="126"/>
      <c r="G1247" s="126"/>
      <c r="H1247" s="126"/>
      <c r="I1247" s="126"/>
      <c r="J1247" s="126"/>
      <c r="K1247" s="126"/>
      <c r="L1247" s="126"/>
      <c r="M1247" s="126"/>
      <c r="N1247" s="126"/>
      <c r="O1247" s="126"/>
      <c r="P1247" s="126">
        <v>1</v>
      </c>
      <c r="Q1247" s="126"/>
      <c r="R1247" s="126"/>
      <c r="S1247" s="126"/>
      <c r="T1247" s="126"/>
      <c r="U1247" s="126">
        <f t="shared" si="5544"/>
        <v>0</v>
      </c>
    </row>
    <row r="1248" spans="1:21" s="90" customFormat="1" x14ac:dyDescent="0.2">
      <c r="A1248" s="224"/>
      <c r="B1248" s="223"/>
      <c r="C1248" s="127">
        <f>VLOOKUP($A1247,'Orçamento Sintético'!$A:$H,8,0)</f>
        <v>157.38</v>
      </c>
      <c r="D1248" s="127">
        <f>ROUND($C1248*D1247,2)</f>
        <v>0</v>
      </c>
      <c r="E1248" s="127">
        <f>ROUND($C1248*E1247,2)</f>
        <v>0</v>
      </c>
      <c r="F1248" s="127">
        <f>ROUND($C1248*F1247,2)</f>
        <v>0</v>
      </c>
      <c r="G1248" s="127">
        <f t="shared" ref="G1248:P1248" si="5563">ROUND($C1248*G1247,2)</f>
        <v>0</v>
      </c>
      <c r="H1248" s="127">
        <f t="shared" si="5563"/>
        <v>0</v>
      </c>
      <c r="I1248" s="127">
        <f t="shared" si="5563"/>
        <v>0</v>
      </c>
      <c r="J1248" s="127">
        <f t="shared" si="5563"/>
        <v>0</v>
      </c>
      <c r="K1248" s="127">
        <f t="shared" si="5563"/>
        <v>0</v>
      </c>
      <c r="L1248" s="127">
        <f t="shared" si="5563"/>
        <v>0</v>
      </c>
      <c r="M1248" s="127">
        <f t="shared" si="5563"/>
        <v>0</v>
      </c>
      <c r="N1248" s="127">
        <f t="shared" si="5563"/>
        <v>0</v>
      </c>
      <c r="O1248" s="127">
        <f t="shared" si="5563"/>
        <v>0</v>
      </c>
      <c r="P1248" s="127">
        <f t="shared" si="5563"/>
        <v>157.38</v>
      </c>
      <c r="Q1248" s="127">
        <f>ROUND($C1248*Q1247,2)</f>
        <v>0</v>
      </c>
      <c r="R1248" s="127">
        <f t="shared" ref="R1248:T1248" si="5564">ROUND($C1248*R1247,2)</f>
        <v>0</v>
      </c>
      <c r="S1248" s="127">
        <f t="shared" si="5564"/>
        <v>0</v>
      </c>
      <c r="T1248" s="127">
        <f t="shared" si="5564"/>
        <v>0</v>
      </c>
      <c r="U1248" s="127">
        <f>$C1248-SUM(D1248:T1248)</f>
        <v>0</v>
      </c>
    </row>
    <row r="1249" spans="1:21" x14ac:dyDescent="0.2">
      <c r="A1249" s="224" t="s">
        <v>1736</v>
      </c>
      <c r="B1249" s="222" t="str">
        <f>VLOOKUP($A1249,'Orçamento Sintético'!$A:$H,4,0)</f>
        <v>Ponto de tomada no teto para equipamento de rede = 1 ponto de rede simples</v>
      </c>
      <c r="C1249" s="126">
        <f>ROUND(C1250/$U$1572,4)</f>
        <v>0</v>
      </c>
      <c r="D1249" s="126"/>
      <c r="E1249" s="126"/>
      <c r="F1249" s="126"/>
      <c r="G1249" s="126"/>
      <c r="H1249" s="126"/>
      <c r="I1249" s="126"/>
      <c r="J1249" s="126"/>
      <c r="K1249" s="126"/>
      <c r="L1249" s="126"/>
      <c r="M1249" s="126"/>
      <c r="N1249" s="126"/>
      <c r="O1249" s="126"/>
      <c r="P1249" s="126">
        <v>1</v>
      </c>
      <c r="Q1249" s="126"/>
      <c r="R1249" s="126"/>
      <c r="S1249" s="126"/>
      <c r="T1249" s="126"/>
      <c r="U1249" s="126">
        <f t="shared" si="5544"/>
        <v>0</v>
      </c>
    </row>
    <row r="1250" spans="1:21" s="90" customFormat="1" x14ac:dyDescent="0.2">
      <c r="A1250" s="224"/>
      <c r="B1250" s="223"/>
      <c r="C1250" s="127">
        <f>VLOOKUP($A1249,'Orçamento Sintético'!$A:$H,8,0)</f>
        <v>510.48</v>
      </c>
      <c r="D1250" s="127">
        <f>ROUND($C1250*D1249,2)</f>
        <v>0</v>
      </c>
      <c r="E1250" s="127">
        <f>ROUND($C1250*E1249,2)</f>
        <v>0</v>
      </c>
      <c r="F1250" s="127">
        <f>ROUND($C1250*F1249,2)</f>
        <v>0</v>
      </c>
      <c r="G1250" s="127">
        <f t="shared" ref="G1250:P1250" si="5565">ROUND($C1250*G1249,2)</f>
        <v>0</v>
      </c>
      <c r="H1250" s="127">
        <f t="shared" si="5565"/>
        <v>0</v>
      </c>
      <c r="I1250" s="127">
        <f t="shared" si="5565"/>
        <v>0</v>
      </c>
      <c r="J1250" s="127">
        <f t="shared" si="5565"/>
        <v>0</v>
      </c>
      <c r="K1250" s="127">
        <f t="shared" si="5565"/>
        <v>0</v>
      </c>
      <c r="L1250" s="127">
        <f t="shared" si="5565"/>
        <v>0</v>
      </c>
      <c r="M1250" s="127">
        <f t="shared" si="5565"/>
        <v>0</v>
      </c>
      <c r="N1250" s="127">
        <f t="shared" si="5565"/>
        <v>0</v>
      </c>
      <c r="O1250" s="127">
        <f t="shared" si="5565"/>
        <v>0</v>
      </c>
      <c r="P1250" s="127">
        <f t="shared" si="5565"/>
        <v>510.48</v>
      </c>
      <c r="Q1250" s="127">
        <f>ROUND($C1250*Q1249,2)</f>
        <v>0</v>
      </c>
      <c r="R1250" s="127">
        <f t="shared" ref="R1250:T1250" si="5566">ROUND($C1250*R1249,2)</f>
        <v>0</v>
      </c>
      <c r="S1250" s="127">
        <f t="shared" si="5566"/>
        <v>0</v>
      </c>
      <c r="T1250" s="127">
        <f t="shared" si="5566"/>
        <v>0</v>
      </c>
      <c r="U1250" s="127">
        <f>$C1250-SUM(D1250:T1250)</f>
        <v>0</v>
      </c>
    </row>
    <row r="1251" spans="1:21" x14ac:dyDescent="0.2">
      <c r="A1251" s="224" t="s">
        <v>1739</v>
      </c>
      <c r="B1251" s="222" t="str">
        <f>VLOOKUP($A1251,'Orçamento Sintético'!$A:$H,4,0)</f>
        <v>Identificação, teste e certificação de pontos de rede lógica, emissão de relatório</v>
      </c>
      <c r="C1251" s="126">
        <f>ROUND(C1252/$U$1572,4)</f>
        <v>4.0000000000000002E-4</v>
      </c>
      <c r="D1251" s="126"/>
      <c r="E1251" s="126"/>
      <c r="F1251" s="126"/>
      <c r="G1251" s="126"/>
      <c r="H1251" s="126"/>
      <c r="I1251" s="126"/>
      <c r="J1251" s="126"/>
      <c r="K1251" s="126"/>
      <c r="L1251" s="126"/>
      <c r="M1251" s="126"/>
      <c r="N1251" s="126"/>
      <c r="O1251" s="126"/>
      <c r="P1251" s="126"/>
      <c r="Q1251" s="126"/>
      <c r="R1251" s="126"/>
      <c r="S1251" s="126"/>
      <c r="T1251" s="126"/>
      <c r="U1251" s="126">
        <f t="shared" si="5544"/>
        <v>1</v>
      </c>
    </row>
    <row r="1252" spans="1:21" s="90" customFormat="1" x14ac:dyDescent="0.2">
      <c r="A1252" s="224"/>
      <c r="B1252" s="223"/>
      <c r="C1252" s="127">
        <f>VLOOKUP($A1251,'Orçamento Sintético'!$A:$H,8,0)</f>
        <v>4816.2</v>
      </c>
      <c r="D1252" s="127">
        <f>ROUND($C1252*D1251,2)</f>
        <v>0</v>
      </c>
      <c r="E1252" s="127">
        <f>ROUND($C1252*E1251,2)</f>
        <v>0</v>
      </c>
      <c r="F1252" s="127">
        <f>ROUND($C1252*F1251,2)</f>
        <v>0</v>
      </c>
      <c r="G1252" s="127">
        <f t="shared" ref="G1252:P1252" si="5567">ROUND($C1252*G1251,2)</f>
        <v>0</v>
      </c>
      <c r="H1252" s="127">
        <f t="shared" si="5567"/>
        <v>0</v>
      </c>
      <c r="I1252" s="127">
        <f t="shared" si="5567"/>
        <v>0</v>
      </c>
      <c r="J1252" s="127">
        <f t="shared" si="5567"/>
        <v>0</v>
      </c>
      <c r="K1252" s="127">
        <f t="shared" si="5567"/>
        <v>0</v>
      </c>
      <c r="L1252" s="127">
        <f t="shared" si="5567"/>
        <v>0</v>
      </c>
      <c r="M1252" s="127">
        <f t="shared" si="5567"/>
        <v>0</v>
      </c>
      <c r="N1252" s="127">
        <f t="shared" si="5567"/>
        <v>0</v>
      </c>
      <c r="O1252" s="127">
        <f t="shared" si="5567"/>
        <v>0</v>
      </c>
      <c r="P1252" s="127">
        <f t="shared" si="5567"/>
        <v>0</v>
      </c>
      <c r="Q1252" s="127">
        <f>ROUND($C1252*Q1251,2)</f>
        <v>0</v>
      </c>
      <c r="R1252" s="127">
        <f t="shared" ref="R1252:T1252" si="5568">ROUND($C1252*R1251,2)</f>
        <v>0</v>
      </c>
      <c r="S1252" s="127">
        <f t="shared" si="5568"/>
        <v>0</v>
      </c>
      <c r="T1252" s="127">
        <f t="shared" si="5568"/>
        <v>0</v>
      </c>
      <c r="U1252" s="127">
        <f>$C1252-SUM(D1252:T1252)</f>
        <v>4816.2</v>
      </c>
    </row>
    <row r="1253" spans="1:21" x14ac:dyDescent="0.2">
      <c r="A1253" s="224" t="s">
        <v>1742</v>
      </c>
      <c r="B1253" s="222" t="str">
        <f>VLOOKUP($A1253,'Orçamento Sintético'!$A:$H,4,0)</f>
        <v>Copia da SETOP (ELE-CAL-005) - Eletrocalha perfurada, chapa mínima de 20, tipo "C", 50x50mm, inclusive conexões e fixações, fab. Mopa</v>
      </c>
      <c r="C1253" s="126">
        <f>ROUND(C1254/$U$1572,4)</f>
        <v>4.0000000000000002E-4</v>
      </c>
      <c r="D1253" s="126"/>
      <c r="E1253" s="126"/>
      <c r="F1253" s="126"/>
      <c r="G1253" s="126"/>
      <c r="H1253" s="126"/>
      <c r="I1253" s="126">
        <v>1</v>
      </c>
      <c r="J1253" s="126"/>
      <c r="K1253" s="126"/>
      <c r="L1253" s="126"/>
      <c r="M1253" s="126"/>
      <c r="N1253" s="126"/>
      <c r="O1253" s="126"/>
      <c r="P1253" s="126"/>
      <c r="Q1253" s="126"/>
      <c r="R1253" s="126"/>
      <c r="S1253" s="126"/>
      <c r="T1253" s="126"/>
      <c r="U1253" s="126">
        <f t="shared" si="5544"/>
        <v>0</v>
      </c>
    </row>
    <row r="1254" spans="1:21" s="90" customFormat="1" x14ac:dyDescent="0.2">
      <c r="A1254" s="224"/>
      <c r="B1254" s="223"/>
      <c r="C1254" s="127">
        <f>VLOOKUP($A1253,'Orçamento Sintético'!$A:$H,8,0)</f>
        <v>5236.53</v>
      </c>
      <c r="D1254" s="127">
        <f>ROUND($C1254*D1253,2)</f>
        <v>0</v>
      </c>
      <c r="E1254" s="127">
        <f>ROUND($C1254*E1253,2)</f>
        <v>0</v>
      </c>
      <c r="F1254" s="127">
        <f>ROUND($C1254*F1253,2)</f>
        <v>0</v>
      </c>
      <c r="G1254" s="127">
        <f t="shared" ref="G1254:P1254" si="5569">ROUND($C1254*G1253,2)</f>
        <v>0</v>
      </c>
      <c r="H1254" s="127">
        <f t="shared" si="5569"/>
        <v>0</v>
      </c>
      <c r="I1254" s="127">
        <f t="shared" si="5569"/>
        <v>5236.53</v>
      </c>
      <c r="J1254" s="127">
        <f t="shared" si="5569"/>
        <v>0</v>
      </c>
      <c r="K1254" s="127">
        <f t="shared" si="5569"/>
        <v>0</v>
      </c>
      <c r="L1254" s="127">
        <f t="shared" si="5569"/>
        <v>0</v>
      </c>
      <c r="M1254" s="127">
        <f t="shared" si="5569"/>
        <v>0</v>
      </c>
      <c r="N1254" s="127">
        <f t="shared" si="5569"/>
        <v>0</v>
      </c>
      <c r="O1254" s="127">
        <f t="shared" si="5569"/>
        <v>0</v>
      </c>
      <c r="P1254" s="127">
        <f t="shared" si="5569"/>
        <v>0</v>
      </c>
      <c r="Q1254" s="127">
        <f>ROUND($C1254*Q1253,2)</f>
        <v>0</v>
      </c>
      <c r="R1254" s="127">
        <f t="shared" ref="R1254:T1254" si="5570">ROUND($C1254*R1253,2)</f>
        <v>0</v>
      </c>
      <c r="S1254" s="127">
        <f t="shared" si="5570"/>
        <v>0</v>
      </c>
      <c r="T1254" s="127">
        <f t="shared" si="5570"/>
        <v>0</v>
      </c>
      <c r="U1254" s="127">
        <f>$C1254-SUM(D1254:T1254)</f>
        <v>0</v>
      </c>
    </row>
    <row r="1255" spans="1:21" x14ac:dyDescent="0.2">
      <c r="A1255" s="224" t="s">
        <v>1743</v>
      </c>
      <c r="B1255" s="222" t="str">
        <f>VLOOKUP($A1255,'Orçamento Sintético'!$A:$H,4,0)</f>
        <v>Copia da SETOP (ELE-CAL-075) - Eletrocalha perfurada, chapa mínima de 20, tipo "C", 300x100mm, incluindo divisores perfurados perfil "L", conexões e fixações, fab. Mopa</v>
      </c>
      <c r="C1255" s="126">
        <f>ROUND(C1256/$U$1572,4)</f>
        <v>2.9999999999999997E-4</v>
      </c>
      <c r="D1255" s="126"/>
      <c r="E1255" s="126"/>
      <c r="F1255" s="126"/>
      <c r="G1255" s="126"/>
      <c r="H1255" s="126"/>
      <c r="I1255" s="126">
        <v>1</v>
      </c>
      <c r="J1255" s="126"/>
      <c r="K1255" s="126"/>
      <c r="L1255" s="126"/>
      <c r="M1255" s="126"/>
      <c r="N1255" s="126"/>
      <c r="O1255" s="126"/>
      <c r="P1255" s="126"/>
      <c r="Q1255" s="126"/>
      <c r="R1255" s="126"/>
      <c r="S1255" s="126"/>
      <c r="T1255" s="126"/>
      <c r="U1255" s="126">
        <f t="shared" si="5544"/>
        <v>0</v>
      </c>
    </row>
    <row r="1256" spans="1:21" s="90" customFormat="1" x14ac:dyDescent="0.2">
      <c r="A1256" s="224"/>
      <c r="B1256" s="223"/>
      <c r="C1256" s="127">
        <f>VLOOKUP($A1255,'Orçamento Sintético'!$A:$H,8,0)</f>
        <v>3366.22</v>
      </c>
      <c r="D1256" s="127">
        <f>ROUND($C1256*D1255,2)</f>
        <v>0</v>
      </c>
      <c r="E1256" s="127">
        <f>ROUND($C1256*E1255,2)</f>
        <v>0</v>
      </c>
      <c r="F1256" s="127">
        <f>ROUND($C1256*F1255,2)</f>
        <v>0</v>
      </c>
      <c r="G1256" s="127">
        <f t="shared" ref="G1256:P1256" si="5571">ROUND($C1256*G1255,2)</f>
        <v>0</v>
      </c>
      <c r="H1256" s="127">
        <f t="shared" si="5571"/>
        <v>0</v>
      </c>
      <c r="I1256" s="127">
        <f t="shared" si="5571"/>
        <v>3366.22</v>
      </c>
      <c r="J1256" s="127">
        <f t="shared" si="5571"/>
        <v>0</v>
      </c>
      <c r="K1256" s="127">
        <f t="shared" si="5571"/>
        <v>0</v>
      </c>
      <c r="L1256" s="127">
        <f t="shared" si="5571"/>
        <v>0</v>
      </c>
      <c r="M1256" s="127">
        <f t="shared" si="5571"/>
        <v>0</v>
      </c>
      <c r="N1256" s="127">
        <f t="shared" si="5571"/>
        <v>0</v>
      </c>
      <c r="O1256" s="127">
        <f t="shared" si="5571"/>
        <v>0</v>
      </c>
      <c r="P1256" s="127">
        <f t="shared" si="5571"/>
        <v>0</v>
      </c>
      <c r="Q1256" s="127">
        <f>ROUND($C1256*Q1255,2)</f>
        <v>0</v>
      </c>
      <c r="R1256" s="127">
        <f t="shared" ref="R1256:T1256" si="5572">ROUND($C1256*R1255,2)</f>
        <v>0</v>
      </c>
      <c r="S1256" s="127">
        <f t="shared" si="5572"/>
        <v>0</v>
      </c>
      <c r="T1256" s="127">
        <f t="shared" si="5572"/>
        <v>0</v>
      </c>
      <c r="U1256" s="127">
        <f>$C1256-SUM(D1256:T1256)</f>
        <v>0</v>
      </c>
    </row>
    <row r="1257" spans="1:21" x14ac:dyDescent="0.2">
      <c r="A1257" s="224" t="s">
        <v>1746</v>
      </c>
      <c r="B1257" s="222" t="str">
        <f>VLOOKUP($A1257,'Orçamento Sintético'!$A:$H,4,0)</f>
        <v>Copia da SETOP (ELE-CAL-065) - Eletrocalha perfurada, chapa mínima de 20, tipo "C", 150x100mm, incluindo divisores perfurados perfil "L", conexões e fixações, fab. Mopa</v>
      </c>
      <c r="C1257" s="126">
        <f>ROUND(C1258/$U$1572,4)</f>
        <v>2.9999999999999997E-4</v>
      </c>
      <c r="D1257" s="126"/>
      <c r="E1257" s="126"/>
      <c r="F1257" s="126"/>
      <c r="G1257" s="126"/>
      <c r="H1257" s="126"/>
      <c r="I1257" s="126">
        <v>1</v>
      </c>
      <c r="J1257" s="126"/>
      <c r="K1257" s="126"/>
      <c r="L1257" s="126"/>
      <c r="M1257" s="126"/>
      <c r="N1257" s="126"/>
      <c r="O1257" s="126"/>
      <c r="P1257" s="126"/>
      <c r="Q1257" s="126"/>
      <c r="R1257" s="126"/>
      <c r="S1257" s="126"/>
      <c r="T1257" s="126"/>
      <c r="U1257" s="126">
        <f t="shared" si="5544"/>
        <v>0</v>
      </c>
    </row>
    <row r="1258" spans="1:21" s="90" customFormat="1" x14ac:dyDescent="0.2">
      <c r="A1258" s="224"/>
      <c r="B1258" s="223"/>
      <c r="C1258" s="127">
        <f>VLOOKUP($A1257,'Orçamento Sintético'!$A:$H,8,0)</f>
        <v>3246.96</v>
      </c>
      <c r="D1258" s="127">
        <f>ROUND($C1258*D1257,2)</f>
        <v>0</v>
      </c>
      <c r="E1258" s="127">
        <f>ROUND($C1258*E1257,2)</f>
        <v>0</v>
      </c>
      <c r="F1258" s="127">
        <f>ROUND($C1258*F1257,2)</f>
        <v>0</v>
      </c>
      <c r="G1258" s="127">
        <f t="shared" ref="G1258:P1258" si="5573">ROUND($C1258*G1257,2)</f>
        <v>0</v>
      </c>
      <c r="H1258" s="127">
        <f t="shared" si="5573"/>
        <v>0</v>
      </c>
      <c r="I1258" s="127">
        <f t="shared" si="5573"/>
        <v>3246.96</v>
      </c>
      <c r="J1258" s="127">
        <f t="shared" si="5573"/>
        <v>0</v>
      </c>
      <c r="K1258" s="127">
        <f t="shared" si="5573"/>
        <v>0</v>
      </c>
      <c r="L1258" s="127">
        <f t="shared" si="5573"/>
        <v>0</v>
      </c>
      <c r="M1258" s="127">
        <f t="shared" si="5573"/>
        <v>0</v>
      </c>
      <c r="N1258" s="127">
        <f t="shared" si="5573"/>
        <v>0</v>
      </c>
      <c r="O1258" s="127">
        <f t="shared" si="5573"/>
        <v>0</v>
      </c>
      <c r="P1258" s="127">
        <f t="shared" si="5573"/>
        <v>0</v>
      </c>
      <c r="Q1258" s="127">
        <f>ROUND($C1258*Q1257,2)</f>
        <v>0</v>
      </c>
      <c r="R1258" s="127">
        <f t="shared" ref="R1258:T1258" si="5574">ROUND($C1258*R1257,2)</f>
        <v>0</v>
      </c>
      <c r="S1258" s="127">
        <f t="shared" si="5574"/>
        <v>0</v>
      </c>
      <c r="T1258" s="127">
        <f t="shared" si="5574"/>
        <v>0</v>
      </c>
      <c r="U1258" s="127">
        <f>$C1258-SUM(D1258:T1258)</f>
        <v>0</v>
      </c>
    </row>
    <row r="1259" spans="1:21" x14ac:dyDescent="0.2">
      <c r="A1259" s="224" t="s">
        <v>1749</v>
      </c>
      <c r="B1259" s="222" t="str">
        <f>VLOOKUP($A1259,'Orçamento Sintético'!$A:$H,4,0)</f>
        <v>Copia da SETOP (ELE-CAL-045) - Eletrocalha perfurada, chapa mínima de 20, tipo "C", 100x50mm, incluindo divisores perfurados perfil "L", conexões e fixações, fab. Mopa</v>
      </c>
      <c r="C1259" s="126">
        <f>ROUND(C1260/$U$1572,4)</f>
        <v>2.9999999999999997E-4</v>
      </c>
      <c r="D1259" s="126"/>
      <c r="E1259" s="126"/>
      <c r="F1259" s="126"/>
      <c r="G1259" s="126"/>
      <c r="H1259" s="126"/>
      <c r="I1259" s="126">
        <v>1</v>
      </c>
      <c r="J1259" s="126"/>
      <c r="K1259" s="126"/>
      <c r="L1259" s="126"/>
      <c r="M1259" s="126"/>
      <c r="N1259" s="126"/>
      <c r="O1259" s="126"/>
      <c r="P1259" s="126"/>
      <c r="Q1259" s="126"/>
      <c r="R1259" s="126"/>
      <c r="S1259" s="126"/>
      <c r="T1259" s="126"/>
      <c r="U1259" s="126">
        <f t="shared" si="5544"/>
        <v>0</v>
      </c>
    </row>
    <row r="1260" spans="1:21" s="90" customFormat="1" x14ac:dyDescent="0.2">
      <c r="A1260" s="224"/>
      <c r="B1260" s="223"/>
      <c r="C1260" s="127">
        <f>VLOOKUP($A1259,'Orçamento Sintético'!$A:$H,8,0)</f>
        <v>4305.21</v>
      </c>
      <c r="D1260" s="127">
        <f>ROUND($C1260*D1259,2)</f>
        <v>0</v>
      </c>
      <c r="E1260" s="127">
        <f>ROUND($C1260*E1259,2)</f>
        <v>0</v>
      </c>
      <c r="F1260" s="127">
        <f>ROUND($C1260*F1259,2)</f>
        <v>0</v>
      </c>
      <c r="G1260" s="127">
        <f t="shared" ref="G1260:P1260" si="5575">ROUND($C1260*G1259,2)</f>
        <v>0</v>
      </c>
      <c r="H1260" s="127">
        <f t="shared" si="5575"/>
        <v>0</v>
      </c>
      <c r="I1260" s="127">
        <f t="shared" si="5575"/>
        <v>4305.21</v>
      </c>
      <c r="J1260" s="127">
        <f t="shared" si="5575"/>
        <v>0</v>
      </c>
      <c r="K1260" s="127">
        <f t="shared" si="5575"/>
        <v>0</v>
      </c>
      <c r="L1260" s="127">
        <f t="shared" si="5575"/>
        <v>0</v>
      </c>
      <c r="M1260" s="127">
        <f t="shared" si="5575"/>
        <v>0</v>
      </c>
      <c r="N1260" s="127">
        <f t="shared" si="5575"/>
        <v>0</v>
      </c>
      <c r="O1260" s="127">
        <f t="shared" si="5575"/>
        <v>0</v>
      </c>
      <c r="P1260" s="127">
        <f t="shared" si="5575"/>
        <v>0</v>
      </c>
      <c r="Q1260" s="127">
        <f>ROUND($C1260*Q1259,2)</f>
        <v>0</v>
      </c>
      <c r="R1260" s="127">
        <f t="shared" ref="R1260:T1260" si="5576">ROUND($C1260*R1259,2)</f>
        <v>0</v>
      </c>
      <c r="S1260" s="127">
        <f t="shared" si="5576"/>
        <v>0</v>
      </c>
      <c r="T1260" s="127">
        <f t="shared" si="5576"/>
        <v>0</v>
      </c>
      <c r="U1260" s="127">
        <f>$C1260-SUM(D1260:T1260)</f>
        <v>0</v>
      </c>
    </row>
    <row r="1261" spans="1:21" x14ac:dyDescent="0.2">
      <c r="A1261" s="224" t="s">
        <v>1750</v>
      </c>
      <c r="B1261" s="222" t="str">
        <f>VLOOKUP($A1261,'Orçamento Sintético'!$A:$H,4,0)</f>
        <v>Copia da SETOP (ELE-CAL-045) - Eletrocalha perfurada, chapa mínima de 20, tipo "C", 100x100mm, incluindo divisores perfurados perfil "L", conexões e fixações, fab. Mopa</v>
      </c>
      <c r="C1261" s="126">
        <f>ROUND(C1262/$U$1572,4)</f>
        <v>5.9999999999999995E-4</v>
      </c>
      <c r="D1261" s="126"/>
      <c r="E1261" s="126"/>
      <c r="F1261" s="126"/>
      <c r="G1261" s="126"/>
      <c r="H1261" s="126"/>
      <c r="I1261" s="126">
        <v>1</v>
      </c>
      <c r="J1261" s="126"/>
      <c r="K1261" s="126"/>
      <c r="L1261" s="126"/>
      <c r="M1261" s="126"/>
      <c r="N1261" s="126"/>
      <c r="O1261" s="126"/>
      <c r="P1261" s="126"/>
      <c r="Q1261" s="126"/>
      <c r="R1261" s="126"/>
      <c r="S1261" s="126"/>
      <c r="T1261" s="126"/>
      <c r="U1261" s="126">
        <f t="shared" si="5544"/>
        <v>0</v>
      </c>
    </row>
    <row r="1262" spans="1:21" s="90" customFormat="1" x14ac:dyDescent="0.2">
      <c r="A1262" s="224"/>
      <c r="B1262" s="223"/>
      <c r="C1262" s="127">
        <f>VLOOKUP($A1261,'Orçamento Sintético'!$A:$H,8,0)</f>
        <v>7387.2</v>
      </c>
      <c r="D1262" s="127">
        <f>ROUND($C1262*D1261,2)</f>
        <v>0</v>
      </c>
      <c r="E1262" s="127">
        <f>ROUND($C1262*E1261,2)</f>
        <v>0</v>
      </c>
      <c r="F1262" s="127">
        <f>ROUND($C1262*F1261,2)</f>
        <v>0</v>
      </c>
      <c r="G1262" s="127">
        <f t="shared" ref="G1262:P1262" si="5577">ROUND($C1262*G1261,2)</f>
        <v>0</v>
      </c>
      <c r="H1262" s="127">
        <f t="shared" si="5577"/>
        <v>0</v>
      </c>
      <c r="I1262" s="127">
        <f t="shared" si="5577"/>
        <v>7387.2</v>
      </c>
      <c r="J1262" s="127">
        <f t="shared" si="5577"/>
        <v>0</v>
      </c>
      <c r="K1262" s="127">
        <f t="shared" si="5577"/>
        <v>0</v>
      </c>
      <c r="L1262" s="127">
        <f t="shared" si="5577"/>
        <v>0</v>
      </c>
      <c r="M1262" s="127">
        <f t="shared" si="5577"/>
        <v>0</v>
      </c>
      <c r="N1262" s="127">
        <f t="shared" si="5577"/>
        <v>0</v>
      </c>
      <c r="O1262" s="127">
        <f t="shared" si="5577"/>
        <v>0</v>
      </c>
      <c r="P1262" s="127">
        <f t="shared" si="5577"/>
        <v>0</v>
      </c>
      <c r="Q1262" s="127">
        <f>ROUND($C1262*Q1261,2)</f>
        <v>0</v>
      </c>
      <c r="R1262" s="127">
        <f t="shared" ref="R1262:T1262" si="5578">ROUND($C1262*R1261,2)</f>
        <v>0</v>
      </c>
      <c r="S1262" s="127">
        <f t="shared" si="5578"/>
        <v>0</v>
      </c>
      <c r="T1262" s="127">
        <f t="shared" si="5578"/>
        <v>0</v>
      </c>
      <c r="U1262" s="127">
        <f>$C1262-SUM(D1262:T1262)</f>
        <v>0</v>
      </c>
    </row>
    <row r="1263" spans="1:21" x14ac:dyDescent="0.2">
      <c r="A1263" s="224" t="s">
        <v>1753</v>
      </c>
      <c r="B1263" s="222" t="str">
        <f>VLOOKUP($A1263,'Orçamento Sintético'!$A:$H,4,0)</f>
        <v>Copia da SINAPI (95728) - Eletroduto rígido soldável, PVC cor cinza, dn 32mm (1”), aparente, instalado em teto – fornecimento e instalação</v>
      </c>
      <c r="C1263" s="126">
        <f>ROUND(C1264/$U$1572,4)</f>
        <v>2.0000000000000001E-4</v>
      </c>
      <c r="D1263" s="126"/>
      <c r="E1263" s="126"/>
      <c r="F1263" s="126"/>
      <c r="G1263" s="126"/>
      <c r="H1263" s="126"/>
      <c r="I1263" s="126"/>
      <c r="J1263" s="126"/>
      <c r="K1263" s="126">
        <v>1</v>
      </c>
      <c r="L1263" s="126"/>
      <c r="M1263" s="126"/>
      <c r="N1263" s="126"/>
      <c r="O1263" s="126"/>
      <c r="P1263" s="126"/>
      <c r="Q1263" s="126"/>
      <c r="R1263" s="126"/>
      <c r="S1263" s="126"/>
      <c r="T1263" s="126"/>
      <c r="U1263" s="126">
        <f t="shared" ref="U1263" si="5579">ROUND(U1264/$C1264,4)</f>
        <v>0</v>
      </c>
    </row>
    <row r="1264" spans="1:21" s="90" customFormat="1" x14ac:dyDescent="0.2">
      <c r="A1264" s="224"/>
      <c r="B1264" s="223"/>
      <c r="C1264" s="127">
        <f>VLOOKUP($A1263,'Orçamento Sintético'!$A:$H,8,0)</f>
        <v>2196.75</v>
      </c>
      <c r="D1264" s="127">
        <f>ROUND($C1264*D1263,2)</f>
        <v>0</v>
      </c>
      <c r="E1264" s="127">
        <f>ROUND($C1264*E1263,2)</f>
        <v>0</v>
      </c>
      <c r="F1264" s="127">
        <f>ROUND($C1264*F1263,2)</f>
        <v>0</v>
      </c>
      <c r="G1264" s="127">
        <f t="shared" ref="G1264:P1264" si="5580">ROUND($C1264*G1263,2)</f>
        <v>0</v>
      </c>
      <c r="H1264" s="127">
        <f t="shared" si="5580"/>
        <v>0</v>
      </c>
      <c r="I1264" s="127">
        <f t="shared" si="5580"/>
        <v>0</v>
      </c>
      <c r="J1264" s="127">
        <f t="shared" si="5580"/>
        <v>0</v>
      </c>
      <c r="K1264" s="127">
        <f t="shared" si="5580"/>
        <v>2196.75</v>
      </c>
      <c r="L1264" s="127">
        <f t="shared" si="5580"/>
        <v>0</v>
      </c>
      <c r="M1264" s="127">
        <f t="shared" si="5580"/>
        <v>0</v>
      </c>
      <c r="N1264" s="127">
        <f t="shared" si="5580"/>
        <v>0</v>
      </c>
      <c r="O1264" s="127">
        <f t="shared" si="5580"/>
        <v>0</v>
      </c>
      <c r="P1264" s="127">
        <f t="shared" si="5580"/>
        <v>0</v>
      </c>
      <c r="Q1264" s="127">
        <f>ROUND($C1264*Q1263,2)</f>
        <v>0</v>
      </c>
      <c r="R1264" s="127">
        <f t="shared" ref="R1264:T1264" si="5581">ROUND($C1264*R1263,2)</f>
        <v>0</v>
      </c>
      <c r="S1264" s="127">
        <f t="shared" si="5581"/>
        <v>0</v>
      </c>
      <c r="T1264" s="127">
        <f t="shared" si="5581"/>
        <v>0</v>
      </c>
      <c r="U1264" s="127">
        <f>$C1264-SUM(D1264:T1264)</f>
        <v>0</v>
      </c>
    </row>
    <row r="1265" spans="1:21" x14ac:dyDescent="0.2">
      <c r="A1265" s="224" t="s">
        <v>1754</v>
      </c>
      <c r="B1265" s="222" t="str">
        <f>VLOOKUP($A1265,'Orçamento Sintético'!$A:$H,4,0)</f>
        <v>ELETRODUTO FLEXÍVEL CORRUGADO, PVC, DN 32 MM (1"), PARA CIRCUITOS TERMINAIS, INSTALADO EM PAREDE - FORNECIMENTO E INSTALAÇÃO. AF_12/2015</v>
      </c>
      <c r="C1265" s="126">
        <f>ROUND(C1266/$U$1572,4)</f>
        <v>0</v>
      </c>
      <c r="D1265" s="126"/>
      <c r="E1265" s="126"/>
      <c r="F1265" s="126"/>
      <c r="G1265" s="126"/>
      <c r="H1265" s="126"/>
      <c r="I1265" s="126">
        <v>1</v>
      </c>
      <c r="J1265" s="126"/>
      <c r="K1265" s="126"/>
      <c r="L1265" s="126"/>
      <c r="M1265" s="126"/>
      <c r="N1265" s="126"/>
      <c r="O1265" s="126"/>
      <c r="P1265" s="126"/>
      <c r="Q1265" s="126"/>
      <c r="R1265" s="126"/>
      <c r="S1265" s="126"/>
      <c r="T1265" s="126"/>
      <c r="U1265" s="126">
        <f t="shared" ref="U1265" si="5582">ROUND(U1266/$C1266,4)</f>
        <v>0</v>
      </c>
    </row>
    <row r="1266" spans="1:21" s="90" customFormat="1" x14ac:dyDescent="0.2">
      <c r="A1266" s="224"/>
      <c r="B1266" s="223"/>
      <c r="C1266" s="127">
        <f>VLOOKUP($A1265,'Orçamento Sintético'!$A:$H,8,0)</f>
        <v>588.80999999999995</v>
      </c>
      <c r="D1266" s="127">
        <f>ROUND($C1266*D1265,2)</f>
        <v>0</v>
      </c>
      <c r="E1266" s="127">
        <f>ROUND($C1266*E1265,2)</f>
        <v>0</v>
      </c>
      <c r="F1266" s="127">
        <f>ROUND($C1266*F1265,2)</f>
        <v>0</v>
      </c>
      <c r="G1266" s="127">
        <f t="shared" ref="G1266:P1266" si="5583">ROUND($C1266*G1265,2)</f>
        <v>0</v>
      </c>
      <c r="H1266" s="127">
        <f t="shared" si="5583"/>
        <v>0</v>
      </c>
      <c r="I1266" s="127">
        <f t="shared" si="5583"/>
        <v>588.80999999999995</v>
      </c>
      <c r="J1266" s="127">
        <f t="shared" si="5583"/>
        <v>0</v>
      </c>
      <c r="K1266" s="127">
        <f t="shared" si="5583"/>
        <v>0</v>
      </c>
      <c r="L1266" s="127">
        <f t="shared" si="5583"/>
        <v>0</v>
      </c>
      <c r="M1266" s="127">
        <f t="shared" si="5583"/>
        <v>0</v>
      </c>
      <c r="N1266" s="127">
        <f t="shared" si="5583"/>
        <v>0</v>
      </c>
      <c r="O1266" s="127">
        <f t="shared" si="5583"/>
        <v>0</v>
      </c>
      <c r="P1266" s="127">
        <f t="shared" si="5583"/>
        <v>0</v>
      </c>
      <c r="Q1266" s="127">
        <f>ROUND($C1266*Q1265,2)</f>
        <v>0</v>
      </c>
      <c r="R1266" s="127">
        <f t="shared" ref="R1266:T1266" si="5584">ROUND($C1266*R1265,2)</f>
        <v>0</v>
      </c>
      <c r="S1266" s="127">
        <f t="shared" si="5584"/>
        <v>0</v>
      </c>
      <c r="T1266" s="127">
        <f t="shared" si="5584"/>
        <v>0</v>
      </c>
      <c r="U1266" s="127">
        <f>$C1266-SUM(D1266:T1266)</f>
        <v>0</v>
      </c>
    </row>
    <row r="1267" spans="1:21" x14ac:dyDescent="0.2">
      <c r="A1267" s="224" t="s">
        <v>1755</v>
      </c>
      <c r="B1267" s="222" t="str">
        <f>VLOOKUP($A1267,'Orçamento Sintético'!$A:$H,4,0)</f>
        <v>Copia da SINAPI (95727) - Eletroduto rígido soldável, PVC cor cinza, dn 25mm (3/4”), aparente, instalado em teto – fornecimento e instalação</v>
      </c>
      <c r="C1267" s="126">
        <f>ROUND(C1268/$U$1572,4)</f>
        <v>0</v>
      </c>
      <c r="D1267" s="126"/>
      <c r="E1267" s="126"/>
      <c r="F1267" s="126"/>
      <c r="G1267" s="126"/>
      <c r="H1267" s="126"/>
      <c r="I1267" s="126">
        <v>1</v>
      </c>
      <c r="J1267" s="126"/>
      <c r="K1267" s="126"/>
      <c r="L1267" s="126"/>
      <c r="M1267" s="126"/>
      <c r="N1267" s="126"/>
      <c r="O1267" s="126"/>
      <c r="P1267" s="126"/>
      <c r="Q1267" s="126"/>
      <c r="R1267" s="126"/>
      <c r="S1267" s="126"/>
      <c r="T1267" s="126"/>
      <c r="U1267" s="126">
        <f t="shared" ref="U1267" si="5585">ROUND(U1268/$C1268,4)</f>
        <v>0</v>
      </c>
    </row>
    <row r="1268" spans="1:21" s="90" customFormat="1" x14ac:dyDescent="0.2">
      <c r="A1268" s="224"/>
      <c r="B1268" s="223"/>
      <c r="C1268" s="127">
        <f>VLOOKUP($A1267,'Orçamento Sintético'!$A:$H,8,0)</f>
        <v>15.93</v>
      </c>
      <c r="D1268" s="127">
        <f>ROUND($C1268*D1267,2)</f>
        <v>0</v>
      </c>
      <c r="E1268" s="127">
        <f>ROUND($C1268*E1267,2)</f>
        <v>0</v>
      </c>
      <c r="F1268" s="127">
        <f>ROUND($C1268*F1267,2)</f>
        <v>0</v>
      </c>
      <c r="G1268" s="127">
        <f t="shared" ref="G1268:P1268" si="5586">ROUND($C1268*G1267,2)</f>
        <v>0</v>
      </c>
      <c r="H1268" s="127">
        <f t="shared" si="5586"/>
        <v>0</v>
      </c>
      <c r="I1268" s="127">
        <f t="shared" si="5586"/>
        <v>15.93</v>
      </c>
      <c r="J1268" s="127">
        <f t="shared" si="5586"/>
        <v>0</v>
      </c>
      <c r="K1268" s="127">
        <f t="shared" si="5586"/>
        <v>0</v>
      </c>
      <c r="L1268" s="127">
        <f t="shared" si="5586"/>
        <v>0</v>
      </c>
      <c r="M1268" s="127">
        <f t="shared" si="5586"/>
        <v>0</v>
      </c>
      <c r="N1268" s="127">
        <f t="shared" si="5586"/>
        <v>0</v>
      </c>
      <c r="O1268" s="127">
        <f t="shared" si="5586"/>
        <v>0</v>
      </c>
      <c r="P1268" s="127">
        <f t="shared" si="5586"/>
        <v>0</v>
      </c>
      <c r="Q1268" s="127">
        <f>ROUND($C1268*Q1267,2)</f>
        <v>0</v>
      </c>
      <c r="R1268" s="127">
        <f t="shared" ref="R1268:T1268" si="5587">ROUND($C1268*R1267,2)</f>
        <v>0</v>
      </c>
      <c r="S1268" s="127">
        <f t="shared" si="5587"/>
        <v>0</v>
      </c>
      <c r="T1268" s="127">
        <f t="shared" si="5587"/>
        <v>0</v>
      </c>
      <c r="U1268" s="127">
        <f>$C1268-SUM(D1268:T1268)</f>
        <v>0</v>
      </c>
    </row>
    <row r="1269" spans="1:21" x14ac:dyDescent="0.2">
      <c r="A1269" s="224" t="s">
        <v>1756</v>
      </c>
      <c r="B1269" s="222" t="str">
        <f>VLOOKUP($A1269,'Orçamento Sintético'!$A:$H,4,0)</f>
        <v>Copia da SINAPI (93012) - Eletroduto de PVC rígido roscável DN 100mm (4"), inclusive conexões, guia, escavação e reaterro</v>
      </c>
      <c r="C1269" s="126">
        <f>ROUND(C1270/$U$1572,4)</f>
        <v>4.0000000000000002E-4</v>
      </c>
      <c r="D1269" s="126"/>
      <c r="E1269" s="126"/>
      <c r="F1269" s="126"/>
      <c r="G1269" s="126"/>
      <c r="H1269" s="126"/>
      <c r="I1269" s="126">
        <v>1</v>
      </c>
      <c r="J1269" s="126"/>
      <c r="K1269" s="126"/>
      <c r="L1269" s="126"/>
      <c r="M1269" s="126"/>
      <c r="N1269" s="126"/>
      <c r="O1269" s="126"/>
      <c r="P1269" s="126"/>
      <c r="Q1269" s="126"/>
      <c r="R1269" s="126"/>
      <c r="S1269" s="126"/>
      <c r="T1269" s="126"/>
      <c r="U1269" s="126">
        <f t="shared" ref="U1269" si="5588">ROUND(U1270/$C1270,4)</f>
        <v>0</v>
      </c>
    </row>
    <row r="1270" spans="1:21" s="90" customFormat="1" x14ac:dyDescent="0.2">
      <c r="A1270" s="224"/>
      <c r="B1270" s="223"/>
      <c r="C1270" s="127">
        <f>VLOOKUP($A1269,'Orçamento Sintético'!$A:$H,8,0)</f>
        <v>5616.12</v>
      </c>
      <c r="D1270" s="127">
        <f>ROUND($C1270*D1269,2)</f>
        <v>0</v>
      </c>
      <c r="E1270" s="127">
        <f>ROUND($C1270*E1269,2)</f>
        <v>0</v>
      </c>
      <c r="F1270" s="127">
        <f>ROUND($C1270*F1269,2)</f>
        <v>0</v>
      </c>
      <c r="G1270" s="127">
        <f t="shared" ref="G1270:P1270" si="5589">ROUND($C1270*G1269,2)</f>
        <v>0</v>
      </c>
      <c r="H1270" s="127">
        <f t="shared" si="5589"/>
        <v>0</v>
      </c>
      <c r="I1270" s="127">
        <f t="shared" si="5589"/>
        <v>5616.12</v>
      </c>
      <c r="J1270" s="127">
        <f t="shared" si="5589"/>
        <v>0</v>
      </c>
      <c r="K1270" s="127">
        <f t="shared" si="5589"/>
        <v>0</v>
      </c>
      <c r="L1270" s="127">
        <f t="shared" si="5589"/>
        <v>0</v>
      </c>
      <c r="M1270" s="127">
        <f t="shared" si="5589"/>
        <v>0</v>
      </c>
      <c r="N1270" s="127">
        <f t="shared" si="5589"/>
        <v>0</v>
      </c>
      <c r="O1270" s="127">
        <f t="shared" si="5589"/>
        <v>0</v>
      </c>
      <c r="P1270" s="127">
        <f t="shared" si="5589"/>
        <v>0</v>
      </c>
      <c r="Q1270" s="127">
        <f>ROUND($C1270*Q1269,2)</f>
        <v>0</v>
      </c>
      <c r="R1270" s="127">
        <f t="shared" ref="R1270:T1270" si="5590">ROUND($C1270*R1269,2)</f>
        <v>0</v>
      </c>
      <c r="S1270" s="127">
        <f t="shared" si="5590"/>
        <v>0</v>
      </c>
      <c r="T1270" s="127">
        <f t="shared" si="5590"/>
        <v>0</v>
      </c>
      <c r="U1270" s="127">
        <f>$C1270-SUM(D1270:T1270)</f>
        <v>0</v>
      </c>
    </row>
    <row r="1271" spans="1:21" x14ac:dyDescent="0.2">
      <c r="A1271" s="224" t="s">
        <v>1759</v>
      </c>
      <c r="B1271" s="222" t="str">
        <f>VLOOKUP($A1271,'Orçamento Sintético'!$A:$H,4,0)</f>
        <v>Copia da SINAPI (95747) - Eletroduto rígido de aço carbono, sem costura, com revestimento protetor de zinco aplicado à quente, extremidades rosqueadas, classe pesada, Ø32 mm (1.1/4" BSPP), fab. Apolo - fornecimento e instalação</v>
      </c>
      <c r="C1271" s="126">
        <f>ROUND(C1272/$U$1572,4)</f>
        <v>1E-4</v>
      </c>
      <c r="D1271" s="126"/>
      <c r="E1271" s="126"/>
      <c r="F1271" s="126"/>
      <c r="G1271" s="126"/>
      <c r="H1271" s="126"/>
      <c r="I1271" s="126">
        <v>1</v>
      </c>
      <c r="J1271" s="126"/>
      <c r="K1271" s="126"/>
      <c r="L1271" s="126"/>
      <c r="M1271" s="126"/>
      <c r="N1271" s="126"/>
      <c r="O1271" s="126"/>
      <c r="P1271" s="126"/>
      <c r="Q1271" s="126"/>
      <c r="R1271" s="126"/>
      <c r="S1271" s="126"/>
      <c r="T1271" s="126"/>
      <c r="U1271" s="126">
        <f t="shared" ref="U1271" si="5591">ROUND(U1272/$C1272,4)</f>
        <v>0</v>
      </c>
    </row>
    <row r="1272" spans="1:21" s="90" customFormat="1" x14ac:dyDescent="0.2">
      <c r="A1272" s="224"/>
      <c r="B1272" s="223"/>
      <c r="C1272" s="127">
        <f>VLOOKUP($A1271,'Orçamento Sintético'!$A:$H,8,0)</f>
        <v>1182.22</v>
      </c>
      <c r="D1272" s="127">
        <f>ROUND($C1272*D1271,2)</f>
        <v>0</v>
      </c>
      <c r="E1272" s="127">
        <f>ROUND($C1272*E1271,2)</f>
        <v>0</v>
      </c>
      <c r="F1272" s="127">
        <f>ROUND($C1272*F1271,2)</f>
        <v>0</v>
      </c>
      <c r="G1272" s="127">
        <f t="shared" ref="G1272:P1272" si="5592">ROUND($C1272*G1271,2)</f>
        <v>0</v>
      </c>
      <c r="H1272" s="127">
        <f t="shared" si="5592"/>
        <v>0</v>
      </c>
      <c r="I1272" s="127">
        <f t="shared" si="5592"/>
        <v>1182.22</v>
      </c>
      <c r="J1272" s="127">
        <f t="shared" si="5592"/>
        <v>0</v>
      </c>
      <c r="K1272" s="127">
        <f t="shared" si="5592"/>
        <v>0</v>
      </c>
      <c r="L1272" s="127">
        <f t="shared" si="5592"/>
        <v>0</v>
      </c>
      <c r="M1272" s="127">
        <f t="shared" si="5592"/>
        <v>0</v>
      </c>
      <c r="N1272" s="127">
        <f t="shared" si="5592"/>
        <v>0</v>
      </c>
      <c r="O1272" s="127">
        <f t="shared" si="5592"/>
        <v>0</v>
      </c>
      <c r="P1272" s="127">
        <f t="shared" si="5592"/>
        <v>0</v>
      </c>
      <c r="Q1272" s="127">
        <f>ROUND($C1272*Q1271,2)</f>
        <v>0</v>
      </c>
      <c r="R1272" s="127">
        <f t="shared" ref="R1272:T1272" si="5593">ROUND($C1272*R1271,2)</f>
        <v>0</v>
      </c>
      <c r="S1272" s="127">
        <f t="shared" si="5593"/>
        <v>0</v>
      </c>
      <c r="T1272" s="127">
        <f t="shared" si="5593"/>
        <v>0</v>
      </c>
      <c r="U1272" s="127">
        <f>$C1272-SUM(D1272:T1272)</f>
        <v>0</v>
      </c>
    </row>
    <row r="1273" spans="1:21" x14ac:dyDescent="0.2">
      <c r="A1273" s="224" t="s">
        <v>1760</v>
      </c>
      <c r="B1273" s="222" t="str">
        <f>VLOOKUP($A1273,'Orçamento Sintético'!$A:$H,4,0)</f>
        <v>Copia da SINAPI (95746) - Eletroduto rígido de aço carbono, sem costura, com revestimento protetor de zinco aplicado à quente, extremidades rosqueadas, classe pesada, Ø25 mm (3/4" BSPP), fab. Apolo - fornecimento e instalação</v>
      </c>
      <c r="C1273" s="126">
        <f>ROUND(C1274/$U$1572,4)</f>
        <v>1E-4</v>
      </c>
      <c r="D1273" s="126"/>
      <c r="E1273" s="126"/>
      <c r="F1273" s="126"/>
      <c r="G1273" s="126"/>
      <c r="H1273" s="126"/>
      <c r="I1273" s="126">
        <v>1</v>
      </c>
      <c r="J1273" s="126"/>
      <c r="K1273" s="126"/>
      <c r="L1273" s="126"/>
      <c r="M1273" s="126"/>
      <c r="N1273" s="126"/>
      <c r="O1273" s="126"/>
      <c r="P1273" s="126"/>
      <c r="Q1273" s="126"/>
      <c r="R1273" s="126"/>
      <c r="S1273" s="126"/>
      <c r="T1273" s="126"/>
      <c r="U1273" s="126">
        <f t="shared" ref="U1273" si="5594">ROUND(U1274/$C1274,4)</f>
        <v>0</v>
      </c>
    </row>
    <row r="1274" spans="1:21" s="90" customFormat="1" x14ac:dyDescent="0.2">
      <c r="A1274" s="224"/>
      <c r="B1274" s="223"/>
      <c r="C1274" s="127">
        <f>VLOOKUP($A1273,'Orçamento Sintético'!$A:$H,8,0)</f>
        <v>913.88</v>
      </c>
      <c r="D1274" s="127">
        <f>ROUND($C1274*D1273,2)</f>
        <v>0</v>
      </c>
      <c r="E1274" s="127">
        <f>ROUND($C1274*E1273,2)</f>
        <v>0</v>
      </c>
      <c r="F1274" s="127">
        <f>ROUND($C1274*F1273,2)</f>
        <v>0</v>
      </c>
      <c r="G1274" s="127">
        <f t="shared" ref="G1274:P1274" si="5595">ROUND($C1274*G1273,2)</f>
        <v>0</v>
      </c>
      <c r="H1274" s="127">
        <f t="shared" si="5595"/>
        <v>0</v>
      </c>
      <c r="I1274" s="127">
        <f t="shared" si="5595"/>
        <v>913.88</v>
      </c>
      <c r="J1274" s="127">
        <f t="shared" si="5595"/>
        <v>0</v>
      </c>
      <c r="K1274" s="127">
        <f t="shared" si="5595"/>
        <v>0</v>
      </c>
      <c r="L1274" s="127">
        <f t="shared" si="5595"/>
        <v>0</v>
      </c>
      <c r="M1274" s="127">
        <f t="shared" si="5595"/>
        <v>0</v>
      </c>
      <c r="N1274" s="127">
        <f t="shared" si="5595"/>
        <v>0</v>
      </c>
      <c r="O1274" s="127">
        <f t="shared" si="5595"/>
        <v>0</v>
      </c>
      <c r="P1274" s="127">
        <f t="shared" si="5595"/>
        <v>0</v>
      </c>
      <c r="Q1274" s="127">
        <f>ROUND($C1274*Q1273,2)</f>
        <v>0</v>
      </c>
      <c r="R1274" s="127">
        <f t="shared" ref="R1274:T1274" si="5596">ROUND($C1274*R1273,2)</f>
        <v>0</v>
      </c>
      <c r="S1274" s="127">
        <f t="shared" si="5596"/>
        <v>0</v>
      </c>
      <c r="T1274" s="127">
        <f t="shared" si="5596"/>
        <v>0</v>
      </c>
      <c r="U1274" s="127">
        <f>$C1274-SUM(D1274:T1274)</f>
        <v>0</v>
      </c>
    </row>
    <row r="1275" spans="1:21" x14ac:dyDescent="0.2">
      <c r="A1275" s="224" t="s">
        <v>1761</v>
      </c>
      <c r="B1275" s="222" t="str">
        <f>VLOOKUP($A1275,'Orçamento Sintético'!$A:$H,4,0)</f>
        <v>CONDULETE DE PVC, TIPO LL, PARA ELETRODUTO DE PVC SOLDÁVEL DN 32 MM (1</v>
      </c>
      <c r="C1275" s="126">
        <f>ROUND(C1276/$U$1572,4)</f>
        <v>0</v>
      </c>
      <c r="D1275" s="126"/>
      <c r="E1275" s="126"/>
      <c r="F1275" s="126"/>
      <c r="G1275" s="126"/>
      <c r="H1275" s="126"/>
      <c r="I1275" s="126">
        <v>1</v>
      </c>
      <c r="J1275" s="126"/>
      <c r="K1275" s="126"/>
      <c r="L1275" s="126"/>
      <c r="M1275" s="126"/>
      <c r="N1275" s="126"/>
      <c r="O1275" s="126"/>
      <c r="P1275" s="126"/>
      <c r="Q1275" s="126"/>
      <c r="R1275" s="126"/>
      <c r="S1275" s="126"/>
      <c r="T1275" s="126"/>
      <c r="U1275" s="126">
        <f t="shared" ref="U1275" si="5597">ROUND(U1276/$C1276,4)</f>
        <v>0</v>
      </c>
    </row>
    <row r="1276" spans="1:21" s="90" customFormat="1" x14ac:dyDescent="0.2">
      <c r="A1276" s="224"/>
      <c r="B1276" s="223"/>
      <c r="C1276" s="127">
        <f>VLOOKUP($A1275,'Orçamento Sintético'!$A:$H,8,0)</f>
        <v>271.60000000000002</v>
      </c>
      <c r="D1276" s="127">
        <f>ROUND($C1276*D1275,2)</f>
        <v>0</v>
      </c>
      <c r="E1276" s="127">
        <f>ROUND($C1276*E1275,2)</f>
        <v>0</v>
      </c>
      <c r="F1276" s="127">
        <f>ROUND($C1276*F1275,2)</f>
        <v>0</v>
      </c>
      <c r="G1276" s="127">
        <f t="shared" ref="G1276:P1276" si="5598">ROUND($C1276*G1275,2)</f>
        <v>0</v>
      </c>
      <c r="H1276" s="127">
        <f t="shared" si="5598"/>
        <v>0</v>
      </c>
      <c r="I1276" s="127">
        <f t="shared" si="5598"/>
        <v>271.60000000000002</v>
      </c>
      <c r="J1276" s="127">
        <f t="shared" si="5598"/>
        <v>0</v>
      </c>
      <c r="K1276" s="127">
        <f t="shared" si="5598"/>
        <v>0</v>
      </c>
      <c r="L1276" s="127">
        <f t="shared" si="5598"/>
        <v>0</v>
      </c>
      <c r="M1276" s="127">
        <f t="shared" si="5598"/>
        <v>0</v>
      </c>
      <c r="N1276" s="127">
        <f t="shared" si="5598"/>
        <v>0</v>
      </c>
      <c r="O1276" s="127">
        <f t="shared" si="5598"/>
        <v>0</v>
      </c>
      <c r="P1276" s="127">
        <f t="shared" si="5598"/>
        <v>0</v>
      </c>
      <c r="Q1276" s="127">
        <f>ROUND($C1276*Q1275,2)</f>
        <v>0</v>
      </c>
      <c r="R1276" s="127">
        <f t="shared" ref="R1276:T1276" si="5599">ROUND($C1276*R1275,2)</f>
        <v>0</v>
      </c>
      <c r="S1276" s="127">
        <f t="shared" si="5599"/>
        <v>0</v>
      </c>
      <c r="T1276" s="127">
        <f t="shared" si="5599"/>
        <v>0</v>
      </c>
      <c r="U1276" s="127">
        <f>$C1276-SUM(D1276:T1276)</f>
        <v>0</v>
      </c>
    </row>
    <row r="1277" spans="1:21" x14ac:dyDescent="0.2">
      <c r="A1277" s="224" t="s">
        <v>1762</v>
      </c>
      <c r="B1277" s="222" t="str">
        <f>VLOOKUP($A1277,'Orçamento Sintético'!$A:$H,4,0)</f>
        <v>CABO TELEFÔNICO CI-50 50 PARES INSTALADO EM ENTRADA DE EDIFICAÇÃO - FORNECIMENTO E INSTALAÇÃO. AF_11/2019</v>
      </c>
      <c r="C1277" s="126">
        <f>ROUND(C1278/$U$1572,4)</f>
        <v>2.0000000000000001E-4</v>
      </c>
      <c r="D1277" s="126"/>
      <c r="E1277" s="126"/>
      <c r="F1277" s="126"/>
      <c r="G1277" s="126"/>
      <c r="H1277" s="126"/>
      <c r="I1277" s="126"/>
      <c r="J1277" s="126"/>
      <c r="K1277" s="126"/>
      <c r="L1277" s="126"/>
      <c r="M1277" s="126"/>
      <c r="N1277" s="126"/>
      <c r="O1277" s="126"/>
      <c r="P1277" s="126"/>
      <c r="Q1277" s="126"/>
      <c r="R1277" s="126">
        <v>1</v>
      </c>
      <c r="S1277" s="126"/>
      <c r="T1277" s="126"/>
      <c r="U1277" s="126">
        <f t="shared" ref="U1277" si="5600">ROUND(U1278/$C1278,4)</f>
        <v>0</v>
      </c>
    </row>
    <row r="1278" spans="1:21" s="90" customFormat="1" x14ac:dyDescent="0.2">
      <c r="A1278" s="224"/>
      <c r="B1278" s="223"/>
      <c r="C1278" s="127">
        <f>VLOOKUP($A1277,'Orçamento Sintético'!$A:$H,8,0)</f>
        <v>2267.37</v>
      </c>
      <c r="D1278" s="127">
        <f>ROUND($C1278*D1277,2)</f>
        <v>0</v>
      </c>
      <c r="E1278" s="127">
        <f>ROUND($C1278*E1277,2)</f>
        <v>0</v>
      </c>
      <c r="F1278" s="127">
        <f>ROUND($C1278*F1277,2)</f>
        <v>0</v>
      </c>
      <c r="G1278" s="127">
        <f t="shared" ref="G1278:P1278" si="5601">ROUND($C1278*G1277,2)</f>
        <v>0</v>
      </c>
      <c r="H1278" s="127">
        <f t="shared" si="5601"/>
        <v>0</v>
      </c>
      <c r="I1278" s="127">
        <f t="shared" si="5601"/>
        <v>0</v>
      </c>
      <c r="J1278" s="127">
        <f t="shared" si="5601"/>
        <v>0</v>
      </c>
      <c r="K1278" s="127">
        <f t="shared" si="5601"/>
        <v>0</v>
      </c>
      <c r="L1278" s="127">
        <f t="shared" si="5601"/>
        <v>0</v>
      </c>
      <c r="M1278" s="127">
        <f t="shared" si="5601"/>
        <v>0</v>
      </c>
      <c r="N1278" s="127">
        <f t="shared" si="5601"/>
        <v>0</v>
      </c>
      <c r="O1278" s="127">
        <f t="shared" si="5601"/>
        <v>0</v>
      </c>
      <c r="P1278" s="127">
        <f t="shared" si="5601"/>
        <v>0</v>
      </c>
      <c r="Q1278" s="127">
        <f>ROUND($C1278*Q1277,2)</f>
        <v>0</v>
      </c>
      <c r="R1278" s="127">
        <f t="shared" ref="R1278:T1278" si="5602">ROUND($C1278*R1277,2)</f>
        <v>2267.37</v>
      </c>
      <c r="S1278" s="127">
        <f t="shared" si="5602"/>
        <v>0</v>
      </c>
      <c r="T1278" s="127">
        <f t="shared" si="5602"/>
        <v>0</v>
      </c>
      <c r="U1278" s="127">
        <f>$C1278-SUM(D1278:T1278)</f>
        <v>0</v>
      </c>
    </row>
    <row r="1279" spans="1:21" x14ac:dyDescent="0.2">
      <c r="A1279" s="224" t="s">
        <v>1765</v>
      </c>
      <c r="B1279" s="222" t="str">
        <f>VLOOKUP($A1279,'Orçamento Sintético'!$A:$H,4,0)</f>
        <v>CONDULETE DE ALUMÍNIO, TIPO LR, PARA ELETRODUTO DE AÇO GALVANIZADO DN 32 MM (1 1/4''), APARENTE - FORNECIMENTO E INSTALAÇÃO. AF_11/2016_P</v>
      </c>
      <c r="C1279" s="126">
        <f>ROUND(C1280/$U$1572,4)</f>
        <v>0</v>
      </c>
      <c r="D1279" s="126"/>
      <c r="E1279" s="126"/>
      <c r="F1279" s="126"/>
      <c r="G1279" s="126"/>
      <c r="H1279" s="126"/>
      <c r="I1279" s="126">
        <v>1</v>
      </c>
      <c r="J1279" s="126"/>
      <c r="K1279" s="126"/>
      <c r="L1279" s="126"/>
      <c r="M1279" s="126"/>
      <c r="N1279" s="126"/>
      <c r="O1279" s="126"/>
      <c r="P1279" s="126"/>
      <c r="Q1279" s="126"/>
      <c r="R1279" s="126"/>
      <c r="S1279" s="126"/>
      <c r="T1279" s="126"/>
      <c r="U1279" s="126">
        <f t="shared" ref="U1279" si="5603">ROUND(U1280/$C1280,4)</f>
        <v>0</v>
      </c>
    </row>
    <row r="1280" spans="1:21" s="90" customFormat="1" x14ac:dyDescent="0.2">
      <c r="A1280" s="224"/>
      <c r="B1280" s="223"/>
      <c r="C1280" s="127">
        <f>VLOOKUP($A1279,'Orçamento Sintético'!$A:$H,8,0)</f>
        <v>197.94</v>
      </c>
      <c r="D1280" s="127">
        <f>ROUND($C1280*D1279,2)</f>
        <v>0</v>
      </c>
      <c r="E1280" s="127">
        <f>ROUND($C1280*E1279,2)</f>
        <v>0</v>
      </c>
      <c r="F1280" s="127">
        <f>ROUND($C1280*F1279,2)</f>
        <v>0</v>
      </c>
      <c r="G1280" s="127">
        <f t="shared" ref="G1280:P1280" si="5604">ROUND($C1280*G1279,2)</f>
        <v>0</v>
      </c>
      <c r="H1280" s="127">
        <f t="shared" si="5604"/>
        <v>0</v>
      </c>
      <c r="I1280" s="127">
        <f t="shared" si="5604"/>
        <v>197.94</v>
      </c>
      <c r="J1280" s="127">
        <f t="shared" si="5604"/>
        <v>0</v>
      </c>
      <c r="K1280" s="127">
        <f t="shared" si="5604"/>
        <v>0</v>
      </c>
      <c r="L1280" s="127">
        <f t="shared" si="5604"/>
        <v>0</v>
      </c>
      <c r="M1280" s="127">
        <f t="shared" si="5604"/>
        <v>0</v>
      </c>
      <c r="N1280" s="127">
        <f t="shared" si="5604"/>
        <v>0</v>
      </c>
      <c r="O1280" s="127">
        <f t="shared" si="5604"/>
        <v>0</v>
      </c>
      <c r="P1280" s="127">
        <f t="shared" si="5604"/>
        <v>0</v>
      </c>
      <c r="Q1280" s="127">
        <f>ROUND($C1280*Q1279,2)</f>
        <v>0</v>
      </c>
      <c r="R1280" s="127">
        <f t="shared" ref="R1280:T1280" si="5605">ROUND($C1280*R1279,2)</f>
        <v>0</v>
      </c>
      <c r="S1280" s="127">
        <f t="shared" si="5605"/>
        <v>0</v>
      </c>
      <c r="T1280" s="127">
        <f t="shared" si="5605"/>
        <v>0</v>
      </c>
      <c r="U1280" s="127">
        <f>$C1280-SUM(D1280:T1280)</f>
        <v>0</v>
      </c>
    </row>
    <row r="1281" spans="1:21" x14ac:dyDescent="0.2">
      <c r="A1281" s="224" t="s">
        <v>1768</v>
      </c>
      <c r="B1281" s="222" t="str">
        <f>VLOOKUP($A1281,'Orçamento Sintético'!$A:$H,4,0)</f>
        <v>Copia da ORSE (698) - Fornecimento e colocação de anilha para identificação</v>
      </c>
      <c r="C1281" s="126">
        <f>ROUND(C1282/$U$1572,4)</f>
        <v>2.0000000000000001E-4</v>
      </c>
      <c r="D1281" s="126"/>
      <c r="E1281" s="126"/>
      <c r="F1281" s="126"/>
      <c r="G1281" s="126"/>
      <c r="H1281" s="126"/>
      <c r="I1281" s="126"/>
      <c r="J1281" s="126"/>
      <c r="K1281" s="126"/>
      <c r="L1281" s="126"/>
      <c r="M1281" s="126"/>
      <c r="N1281" s="126"/>
      <c r="O1281" s="126"/>
      <c r="P1281" s="126"/>
      <c r="Q1281" s="126"/>
      <c r="R1281" s="126">
        <v>1</v>
      </c>
      <c r="S1281" s="126"/>
      <c r="T1281" s="126"/>
      <c r="U1281" s="126">
        <f t="shared" ref="U1281" si="5606">ROUND(U1282/$C1282,4)</f>
        <v>0</v>
      </c>
    </row>
    <row r="1282" spans="1:21" s="90" customFormat="1" x14ac:dyDescent="0.2">
      <c r="A1282" s="224"/>
      <c r="B1282" s="223"/>
      <c r="C1282" s="127">
        <f>VLOOKUP($A1281,'Orçamento Sintético'!$A:$H,8,0)</f>
        <v>2619.36</v>
      </c>
      <c r="D1282" s="127">
        <f>ROUND($C1282*D1281,2)</f>
        <v>0</v>
      </c>
      <c r="E1282" s="127">
        <f>ROUND($C1282*E1281,2)</f>
        <v>0</v>
      </c>
      <c r="F1282" s="127">
        <f>ROUND($C1282*F1281,2)</f>
        <v>0</v>
      </c>
      <c r="G1282" s="127">
        <f t="shared" ref="G1282:P1282" si="5607">ROUND($C1282*G1281,2)</f>
        <v>0</v>
      </c>
      <c r="H1282" s="127">
        <f t="shared" si="5607"/>
        <v>0</v>
      </c>
      <c r="I1282" s="127">
        <f t="shared" si="5607"/>
        <v>0</v>
      </c>
      <c r="J1282" s="127">
        <f t="shared" si="5607"/>
        <v>0</v>
      </c>
      <c r="K1282" s="127">
        <f t="shared" si="5607"/>
        <v>0</v>
      </c>
      <c r="L1282" s="127">
        <f t="shared" si="5607"/>
        <v>0</v>
      </c>
      <c r="M1282" s="127">
        <f t="shared" si="5607"/>
        <v>0</v>
      </c>
      <c r="N1282" s="127">
        <f t="shared" si="5607"/>
        <v>0</v>
      </c>
      <c r="O1282" s="127">
        <f t="shared" si="5607"/>
        <v>0</v>
      </c>
      <c r="P1282" s="127">
        <f t="shared" si="5607"/>
        <v>0</v>
      </c>
      <c r="Q1282" s="127">
        <f>ROUND($C1282*Q1281,2)</f>
        <v>0</v>
      </c>
      <c r="R1282" s="127">
        <f t="shared" ref="R1282:T1282" si="5608">ROUND($C1282*R1281,2)</f>
        <v>2619.36</v>
      </c>
      <c r="S1282" s="127">
        <f t="shared" si="5608"/>
        <v>0</v>
      </c>
      <c r="T1282" s="127">
        <f t="shared" si="5608"/>
        <v>0</v>
      </c>
      <c r="U1282" s="127">
        <f>$C1282-SUM(D1282:T1282)</f>
        <v>0</v>
      </c>
    </row>
    <row r="1283" spans="1:21" x14ac:dyDescent="0.2">
      <c r="A1283" s="224" t="s">
        <v>1769</v>
      </c>
      <c r="B1283" s="222" t="str">
        <f>VLOOKUP($A1283,'Orçamento Sintético'!$A:$H,4,0)</f>
        <v>CAIXA ENTERRADA ELÉTRICA RETANGULAR, EM ALVENARIA COM BLOCOS DE CONCRETO, FUNDO COM BRITA, DIMENSÕES INTERNAS: 1X1X0,6 M. AF_12/2020</v>
      </c>
      <c r="C1283" s="126">
        <f>ROUND(C1284/$U$1572,4)</f>
        <v>1E-4</v>
      </c>
      <c r="D1283" s="126"/>
      <c r="E1283" s="126"/>
      <c r="F1283" s="126"/>
      <c r="G1283" s="126"/>
      <c r="H1283" s="126"/>
      <c r="I1283" s="126">
        <v>1</v>
      </c>
      <c r="J1283" s="126"/>
      <c r="K1283" s="126"/>
      <c r="L1283" s="126"/>
      <c r="M1283" s="126"/>
      <c r="N1283" s="126"/>
      <c r="O1283" s="126"/>
      <c r="P1283" s="126"/>
      <c r="Q1283" s="126"/>
      <c r="R1283" s="126"/>
      <c r="S1283" s="126"/>
      <c r="T1283" s="126"/>
      <c r="U1283" s="126">
        <f t="shared" ref="U1283" si="5609">ROUND(U1284/$C1284,4)</f>
        <v>0</v>
      </c>
    </row>
    <row r="1284" spans="1:21" s="90" customFormat="1" x14ac:dyDescent="0.2">
      <c r="A1284" s="224"/>
      <c r="B1284" s="223"/>
      <c r="C1284" s="127">
        <f>VLOOKUP($A1283,'Orçamento Sintético'!$A:$H,8,0)</f>
        <v>1038.94</v>
      </c>
      <c r="D1284" s="127">
        <f>ROUND($C1284*D1283,2)</f>
        <v>0</v>
      </c>
      <c r="E1284" s="127">
        <f>ROUND($C1284*E1283,2)</f>
        <v>0</v>
      </c>
      <c r="F1284" s="127">
        <f>ROUND($C1284*F1283,2)</f>
        <v>0</v>
      </c>
      <c r="G1284" s="127">
        <f t="shared" ref="G1284:P1284" si="5610">ROUND($C1284*G1283,2)</f>
        <v>0</v>
      </c>
      <c r="H1284" s="127">
        <f t="shared" si="5610"/>
        <v>0</v>
      </c>
      <c r="I1284" s="127">
        <f t="shared" si="5610"/>
        <v>1038.94</v>
      </c>
      <c r="J1284" s="127">
        <f t="shared" si="5610"/>
        <v>0</v>
      </c>
      <c r="K1284" s="127">
        <f t="shared" si="5610"/>
        <v>0</v>
      </c>
      <c r="L1284" s="127">
        <f t="shared" si="5610"/>
        <v>0</v>
      </c>
      <c r="M1284" s="127">
        <f t="shared" si="5610"/>
        <v>0</v>
      </c>
      <c r="N1284" s="127">
        <f t="shared" si="5610"/>
        <v>0</v>
      </c>
      <c r="O1284" s="127">
        <f t="shared" si="5610"/>
        <v>0</v>
      </c>
      <c r="P1284" s="127">
        <f t="shared" si="5610"/>
        <v>0</v>
      </c>
      <c r="Q1284" s="127">
        <f>ROUND($C1284*Q1283,2)</f>
        <v>0</v>
      </c>
      <c r="R1284" s="127">
        <f t="shared" ref="R1284:T1284" si="5611">ROUND($C1284*R1283,2)</f>
        <v>0</v>
      </c>
      <c r="S1284" s="127">
        <f t="shared" si="5611"/>
        <v>0</v>
      </c>
      <c r="T1284" s="127">
        <f t="shared" si="5611"/>
        <v>0</v>
      </c>
      <c r="U1284" s="127">
        <f>$C1284-SUM(D1284:T1284)</f>
        <v>0</v>
      </c>
    </row>
    <row r="1285" spans="1:21" x14ac:dyDescent="0.2">
      <c r="A1285" s="224" t="s">
        <v>1772</v>
      </c>
      <c r="B1285" s="222" t="str">
        <f>VLOOKUP($A1285,'Orçamento Sintético'!$A:$H,4,0)</f>
        <v>TAMPA PARA CAIXA TIPO R2 E R3, EM FERRO FUNDIDO, DIMENSÕES INTERNAS: 0,55 X 1,10 M - FORNECIMENTO E INSTALAÇÃO. AF_12/2020</v>
      </c>
      <c r="C1285" s="126">
        <f>ROUND(C1286/$U$1572,4)</f>
        <v>1E-4</v>
      </c>
      <c r="D1285" s="126"/>
      <c r="E1285" s="126"/>
      <c r="F1285" s="126"/>
      <c r="G1285" s="126"/>
      <c r="H1285" s="126"/>
      <c r="I1285" s="126">
        <v>1</v>
      </c>
      <c r="J1285" s="126"/>
      <c r="K1285" s="126"/>
      <c r="L1285" s="126"/>
      <c r="M1285" s="126"/>
      <c r="N1285" s="126"/>
      <c r="O1285" s="126"/>
      <c r="P1285" s="126"/>
      <c r="Q1285" s="126"/>
      <c r="R1285" s="126"/>
      <c r="S1285" s="126"/>
      <c r="T1285" s="126"/>
      <c r="U1285" s="126">
        <f t="shared" ref="U1285" si="5612">ROUND(U1286/$C1286,4)</f>
        <v>0</v>
      </c>
    </row>
    <row r="1286" spans="1:21" s="90" customFormat="1" x14ac:dyDescent="0.2">
      <c r="A1286" s="224"/>
      <c r="B1286" s="223"/>
      <c r="C1286" s="127">
        <f>VLOOKUP($A1285,'Orçamento Sintético'!$A:$H,8,0)</f>
        <v>1841.6</v>
      </c>
      <c r="D1286" s="127">
        <f>ROUND($C1286*D1285,2)</f>
        <v>0</v>
      </c>
      <c r="E1286" s="127">
        <f>ROUND($C1286*E1285,2)</f>
        <v>0</v>
      </c>
      <c r="F1286" s="127">
        <f>ROUND($C1286*F1285,2)</f>
        <v>0</v>
      </c>
      <c r="G1286" s="127">
        <f t="shared" ref="G1286:P1286" si="5613">ROUND($C1286*G1285,2)</f>
        <v>0</v>
      </c>
      <c r="H1286" s="127">
        <f t="shared" si="5613"/>
        <v>0</v>
      </c>
      <c r="I1286" s="127">
        <f t="shared" si="5613"/>
        <v>1841.6</v>
      </c>
      <c r="J1286" s="127">
        <f t="shared" si="5613"/>
        <v>0</v>
      </c>
      <c r="K1286" s="127">
        <f t="shared" si="5613"/>
        <v>0</v>
      </c>
      <c r="L1286" s="127">
        <f t="shared" si="5613"/>
        <v>0</v>
      </c>
      <c r="M1286" s="127">
        <f t="shared" si="5613"/>
        <v>0</v>
      </c>
      <c r="N1286" s="127">
        <f t="shared" si="5613"/>
        <v>0</v>
      </c>
      <c r="O1286" s="127">
        <f t="shared" si="5613"/>
        <v>0</v>
      </c>
      <c r="P1286" s="127">
        <f t="shared" si="5613"/>
        <v>0</v>
      </c>
      <c r="Q1286" s="127">
        <f>ROUND($C1286*Q1285,2)</f>
        <v>0</v>
      </c>
      <c r="R1286" s="127">
        <f t="shared" ref="R1286:T1286" si="5614">ROUND($C1286*R1285,2)</f>
        <v>0</v>
      </c>
      <c r="S1286" s="127">
        <f t="shared" si="5614"/>
        <v>0</v>
      </c>
      <c r="T1286" s="127">
        <f t="shared" si="5614"/>
        <v>0</v>
      </c>
      <c r="U1286" s="127">
        <f>$C1286-SUM(D1286:T1286)</f>
        <v>0</v>
      </c>
    </row>
    <row r="1287" spans="1:21" x14ac:dyDescent="0.2">
      <c r="A1287" s="232" t="s">
        <v>1775</v>
      </c>
      <c r="B1287" s="231" t="str">
        <f>VLOOKUP($A1287,'Orçamento Sintético'!$A:$H,4,0)</f>
        <v>INSTALAÇÕES MECÂNICAS E DE UTILIDADES</v>
      </c>
      <c r="C1287" s="122">
        <f>ROUND(C1288/$U$1572,4)</f>
        <v>0.1242</v>
      </c>
      <c r="D1287" s="123">
        <f t="shared" ref="D1287:U1287" si="5615">ROUND(D1288/$C1288,4)</f>
        <v>0</v>
      </c>
      <c r="E1287" s="123">
        <f t="shared" si="5615"/>
        <v>0</v>
      </c>
      <c r="F1287" s="123">
        <f t="shared" si="5615"/>
        <v>8.3000000000000001E-3</v>
      </c>
      <c r="G1287" s="123">
        <f t="shared" si="5615"/>
        <v>0.1096</v>
      </c>
      <c r="H1287" s="123">
        <f t="shared" si="5615"/>
        <v>0.11070000000000001</v>
      </c>
      <c r="I1287" s="123">
        <f t="shared" si="5615"/>
        <v>3.6400000000000002E-2</v>
      </c>
      <c r="J1287" s="123">
        <f t="shared" si="5615"/>
        <v>2.1899999999999999E-2</v>
      </c>
      <c r="K1287" s="123">
        <f t="shared" si="5615"/>
        <v>2.1600000000000001E-2</v>
      </c>
      <c r="L1287" s="123">
        <f t="shared" si="5615"/>
        <v>8.4599999999999995E-2</v>
      </c>
      <c r="M1287" s="123">
        <f t="shared" si="5615"/>
        <v>9.1899999999999996E-2</v>
      </c>
      <c r="N1287" s="123">
        <f t="shared" si="5615"/>
        <v>0.1081</v>
      </c>
      <c r="O1287" s="123">
        <f t="shared" si="5615"/>
        <v>0.17899999999999999</v>
      </c>
      <c r="P1287" s="123">
        <f t="shared" si="5615"/>
        <v>0.20979999999999999</v>
      </c>
      <c r="Q1287" s="123">
        <f t="shared" si="5615"/>
        <v>8.3999999999999995E-3</v>
      </c>
      <c r="R1287" s="123">
        <f t="shared" si="5615"/>
        <v>0</v>
      </c>
      <c r="S1287" s="123">
        <f t="shared" si="5615"/>
        <v>0</v>
      </c>
      <c r="T1287" s="123">
        <f t="shared" si="5615"/>
        <v>0</v>
      </c>
      <c r="U1287" s="123">
        <f t="shared" si="5615"/>
        <v>9.9000000000000008E-3</v>
      </c>
    </row>
    <row r="1288" spans="1:21" s="90" customFormat="1" x14ac:dyDescent="0.2">
      <c r="A1288" s="232"/>
      <c r="B1288" s="231"/>
      <c r="C1288" s="124">
        <f>VLOOKUP($A1287,'Orçamento Sintético'!$A:$H,8,0)</f>
        <v>1550402.1</v>
      </c>
      <c r="D1288" s="125">
        <f>D1290+D1294</f>
        <v>0</v>
      </c>
      <c r="E1288" s="125">
        <f t="shared" ref="E1288:U1288" si="5616">E1290+E1294</f>
        <v>0</v>
      </c>
      <c r="F1288" s="125">
        <f t="shared" si="5616"/>
        <v>12852.220000000001</v>
      </c>
      <c r="G1288" s="125">
        <f t="shared" si="5616"/>
        <v>169848.96000000002</v>
      </c>
      <c r="H1288" s="125">
        <f t="shared" si="5616"/>
        <v>171598.63</v>
      </c>
      <c r="I1288" s="125">
        <f t="shared" si="5616"/>
        <v>56428.85</v>
      </c>
      <c r="J1288" s="125">
        <f t="shared" si="5616"/>
        <v>33898.97</v>
      </c>
      <c r="K1288" s="125">
        <f t="shared" si="5616"/>
        <v>33507.35</v>
      </c>
      <c r="L1288" s="125">
        <f t="shared" si="5616"/>
        <v>131170.92000000001</v>
      </c>
      <c r="M1288" s="125">
        <f t="shared" si="5616"/>
        <v>142406.91999999998</v>
      </c>
      <c r="N1288" s="125">
        <f t="shared" si="5616"/>
        <v>167575.66999999998</v>
      </c>
      <c r="O1288" s="125">
        <f t="shared" si="5616"/>
        <v>277588.28999999998</v>
      </c>
      <c r="P1288" s="125">
        <f t="shared" si="5616"/>
        <v>325202.21999999991</v>
      </c>
      <c r="Q1288" s="125">
        <f t="shared" si="5616"/>
        <v>12950.89</v>
      </c>
      <c r="R1288" s="125">
        <f t="shared" si="5616"/>
        <v>0</v>
      </c>
      <c r="S1288" s="125">
        <f t="shared" si="5616"/>
        <v>0</v>
      </c>
      <c r="T1288" s="125">
        <f t="shared" si="5616"/>
        <v>0</v>
      </c>
      <c r="U1288" s="125">
        <f t="shared" si="5616"/>
        <v>15372.209999999981</v>
      </c>
    </row>
    <row r="1289" spans="1:21" x14ac:dyDescent="0.2">
      <c r="A1289" s="229" t="s">
        <v>1777</v>
      </c>
      <c r="B1289" s="227" t="str">
        <f>VLOOKUP($A1289,'Orçamento Sintético'!$A:$H,4,0)</f>
        <v>ELEVADORES</v>
      </c>
      <c r="C1289" s="128">
        <f>ROUND(C1290/$U$1572,4)</f>
        <v>2.2700000000000001E-2</v>
      </c>
      <c r="D1289" s="128">
        <f t="shared" ref="D1289" si="5617">ROUND(D1290/$C1290,4)</f>
        <v>0</v>
      </c>
      <c r="E1289" s="128">
        <f t="shared" ref="E1289" si="5618">ROUND(E1290/$C1290,4)</f>
        <v>0</v>
      </c>
      <c r="F1289" s="128">
        <f t="shared" ref="F1289" si="5619">ROUND(F1290/$C1290,4)</f>
        <v>0</v>
      </c>
      <c r="G1289" s="128">
        <f t="shared" ref="G1289" si="5620">ROUND(G1290/$C1290,4)</f>
        <v>0.1</v>
      </c>
      <c r="H1289" s="128">
        <f t="shared" ref="H1289" si="5621">ROUND(H1290/$C1290,4)</f>
        <v>0.1</v>
      </c>
      <c r="I1289" s="128">
        <f t="shared" ref="I1289" si="5622">ROUND(I1290/$C1290,4)</f>
        <v>0.1</v>
      </c>
      <c r="J1289" s="128">
        <f t="shared" ref="J1289" si="5623">ROUND(J1290/$C1290,4)</f>
        <v>0.1</v>
      </c>
      <c r="K1289" s="128">
        <f t="shared" ref="K1289" si="5624">ROUND(K1290/$C1290,4)</f>
        <v>0.1</v>
      </c>
      <c r="L1289" s="128">
        <f t="shared" ref="L1289" si="5625">ROUND(L1290/$C1290,4)</f>
        <v>0.1</v>
      </c>
      <c r="M1289" s="128">
        <f t="shared" ref="M1289" si="5626">ROUND(M1290/$C1290,4)</f>
        <v>0.1</v>
      </c>
      <c r="N1289" s="128">
        <f t="shared" ref="N1289" si="5627">ROUND(N1290/$C1290,4)</f>
        <v>0.1</v>
      </c>
      <c r="O1289" s="128">
        <f t="shared" ref="O1289" si="5628">ROUND(O1290/$C1290,4)</f>
        <v>0.1</v>
      </c>
      <c r="P1289" s="128">
        <f t="shared" ref="P1289" si="5629">ROUND(P1290/$C1290,4)</f>
        <v>0.1</v>
      </c>
      <c r="Q1289" s="128">
        <f t="shared" ref="Q1289" si="5630">ROUND(Q1290/$C1290,4)</f>
        <v>0</v>
      </c>
      <c r="R1289" s="128">
        <f t="shared" ref="R1289" si="5631">ROUND(R1290/$C1290,4)</f>
        <v>0</v>
      </c>
      <c r="S1289" s="128">
        <f t="shared" ref="S1289" si="5632">ROUND(S1290/$C1290,4)</f>
        <v>0</v>
      </c>
      <c r="T1289" s="128">
        <f t="shared" ref="T1289" si="5633">ROUND(T1290/$C1290,4)</f>
        <v>0</v>
      </c>
      <c r="U1289" s="128">
        <f t="shared" ref="U1289" si="5634">ROUND(U1290/$C1290,4)</f>
        <v>0</v>
      </c>
    </row>
    <row r="1290" spans="1:21" s="90" customFormat="1" x14ac:dyDescent="0.2">
      <c r="A1290" s="229"/>
      <c r="B1290" s="228"/>
      <c r="C1290" s="129">
        <f>VLOOKUP($A1289,'Orçamento Sintético'!$A:$H,8,0)</f>
        <v>284000</v>
      </c>
      <c r="D1290" s="129">
        <f t="shared" ref="D1290" si="5635">D1292</f>
        <v>0</v>
      </c>
      <c r="E1290" s="129">
        <f>E1292</f>
        <v>0</v>
      </c>
      <c r="F1290" s="129">
        <f t="shared" ref="F1290:U1290" si="5636">F1292</f>
        <v>0</v>
      </c>
      <c r="G1290" s="129">
        <f t="shared" si="5636"/>
        <v>28400</v>
      </c>
      <c r="H1290" s="129">
        <f t="shared" si="5636"/>
        <v>28400</v>
      </c>
      <c r="I1290" s="129">
        <f t="shared" si="5636"/>
        <v>28400</v>
      </c>
      <c r="J1290" s="129">
        <f t="shared" si="5636"/>
        <v>28400</v>
      </c>
      <c r="K1290" s="129">
        <f t="shared" si="5636"/>
        <v>28400</v>
      </c>
      <c r="L1290" s="129">
        <f t="shared" si="5636"/>
        <v>28400</v>
      </c>
      <c r="M1290" s="129">
        <f t="shared" si="5636"/>
        <v>28400</v>
      </c>
      <c r="N1290" s="129">
        <f t="shared" si="5636"/>
        <v>28400</v>
      </c>
      <c r="O1290" s="129">
        <f t="shared" si="5636"/>
        <v>28400</v>
      </c>
      <c r="P1290" s="129">
        <f t="shared" si="5636"/>
        <v>28400</v>
      </c>
      <c r="Q1290" s="129">
        <f t="shared" si="5636"/>
        <v>0</v>
      </c>
      <c r="R1290" s="129">
        <f t="shared" si="5636"/>
        <v>0</v>
      </c>
      <c r="S1290" s="129">
        <f t="shared" si="5636"/>
        <v>0</v>
      </c>
      <c r="T1290" s="129">
        <f t="shared" si="5636"/>
        <v>0</v>
      </c>
      <c r="U1290" s="129">
        <f t="shared" si="5636"/>
        <v>0</v>
      </c>
    </row>
    <row r="1291" spans="1:21" x14ac:dyDescent="0.2">
      <c r="A1291" s="224" t="s">
        <v>1779</v>
      </c>
      <c r="B1291" s="222" t="str">
        <f>VLOOKUP($A1291,'Orçamento Sintético'!$A:$H,4,0)</f>
        <v>Elevador com capacidade para 8 passageiros ou 600kg, 3 paradas, velocidade nominal de 1,00 m/s - fornecimento e instalação</v>
      </c>
      <c r="C1291" s="126">
        <f>ROUND(C1292/$U$1572,4)</f>
        <v>2.2700000000000001E-2</v>
      </c>
      <c r="D1291" s="126"/>
      <c r="E1291" s="126"/>
      <c r="F1291" s="126"/>
      <c r="G1291" s="126">
        <v>0.1</v>
      </c>
      <c r="H1291" s="126">
        <v>0.1</v>
      </c>
      <c r="I1291" s="126">
        <v>0.1</v>
      </c>
      <c r="J1291" s="126">
        <v>0.1</v>
      </c>
      <c r="K1291" s="126">
        <v>0.1</v>
      </c>
      <c r="L1291" s="126">
        <v>0.1</v>
      </c>
      <c r="M1291" s="126">
        <v>0.1</v>
      </c>
      <c r="N1291" s="126">
        <v>0.1</v>
      </c>
      <c r="O1291" s="126">
        <v>0.1</v>
      </c>
      <c r="P1291" s="126">
        <v>0.1</v>
      </c>
      <c r="Q1291" s="126"/>
      <c r="R1291" s="126"/>
      <c r="S1291" s="126"/>
      <c r="T1291" s="126"/>
      <c r="U1291" s="126">
        <f t="shared" ref="U1291" si="5637">ROUND(U1292/$C1292,4)</f>
        <v>0</v>
      </c>
    </row>
    <row r="1292" spans="1:21" s="90" customFormat="1" x14ac:dyDescent="0.2">
      <c r="A1292" s="224"/>
      <c r="B1292" s="223"/>
      <c r="C1292" s="127">
        <f>VLOOKUP($A1291,'Orçamento Sintético'!$A:$H,8,0)</f>
        <v>284000</v>
      </c>
      <c r="D1292" s="127">
        <f>ROUND($C1292*D1291,2)</f>
        <v>0</v>
      </c>
      <c r="E1292" s="127">
        <f>ROUND($C1292*E1291,2)</f>
        <v>0</v>
      </c>
      <c r="F1292" s="127">
        <f>ROUND($C1292*F1291,2)</f>
        <v>0</v>
      </c>
      <c r="G1292" s="127">
        <f t="shared" ref="G1292:P1292" si="5638">ROUND($C1292*G1291,2)</f>
        <v>28400</v>
      </c>
      <c r="H1292" s="127">
        <f t="shared" si="5638"/>
        <v>28400</v>
      </c>
      <c r="I1292" s="127">
        <f t="shared" si="5638"/>
        <v>28400</v>
      </c>
      <c r="J1292" s="127">
        <f t="shared" si="5638"/>
        <v>28400</v>
      </c>
      <c r="K1292" s="127">
        <f t="shared" si="5638"/>
        <v>28400</v>
      </c>
      <c r="L1292" s="127">
        <f t="shared" si="5638"/>
        <v>28400</v>
      </c>
      <c r="M1292" s="127">
        <f t="shared" si="5638"/>
        <v>28400</v>
      </c>
      <c r="N1292" s="127">
        <f t="shared" si="5638"/>
        <v>28400</v>
      </c>
      <c r="O1292" s="127">
        <f t="shared" si="5638"/>
        <v>28400</v>
      </c>
      <c r="P1292" s="127">
        <f t="shared" si="5638"/>
        <v>28400</v>
      </c>
      <c r="Q1292" s="127">
        <f>ROUND($C1292*Q1291,2)</f>
        <v>0</v>
      </c>
      <c r="R1292" s="127">
        <f t="shared" ref="R1292:T1292" si="5639">ROUND($C1292*R1291,2)</f>
        <v>0</v>
      </c>
      <c r="S1292" s="127">
        <f t="shared" si="5639"/>
        <v>0</v>
      </c>
      <c r="T1292" s="127">
        <f t="shared" si="5639"/>
        <v>0</v>
      </c>
      <c r="U1292" s="127">
        <f>$C1292-SUM(D1292:T1292)</f>
        <v>0</v>
      </c>
    </row>
    <row r="1293" spans="1:21" x14ac:dyDescent="0.2">
      <c r="A1293" s="229" t="s">
        <v>1782</v>
      </c>
      <c r="B1293" s="227" t="str">
        <f>VLOOKUP($A1293,'Orçamento Sintético'!$A:$H,4,0)</f>
        <v>AR CONDICIONADO CENTRAL</v>
      </c>
      <c r="C1293" s="128">
        <f>ROUND(C1294/$U$1572,4)</f>
        <v>0.1014</v>
      </c>
      <c r="D1293" s="128">
        <f t="shared" ref="D1293" si="5640">ROUND(D1294/$C1294,4)</f>
        <v>0</v>
      </c>
      <c r="E1293" s="128">
        <f t="shared" ref="E1293" si="5641">ROUND(E1294/$C1294,4)</f>
        <v>0</v>
      </c>
      <c r="F1293" s="128">
        <f t="shared" ref="F1293" si="5642">ROUND(F1294/$C1294,4)</f>
        <v>1.01E-2</v>
      </c>
      <c r="G1293" s="128">
        <f t="shared" ref="G1293" si="5643">ROUND(G1294/$C1294,4)</f>
        <v>0.11169999999999999</v>
      </c>
      <c r="H1293" s="128">
        <f t="shared" ref="H1293" si="5644">ROUND(H1294/$C1294,4)</f>
        <v>0.11310000000000001</v>
      </c>
      <c r="I1293" s="128">
        <f t="shared" ref="I1293" si="5645">ROUND(I1294/$C1294,4)</f>
        <v>2.2100000000000002E-2</v>
      </c>
      <c r="J1293" s="128">
        <f t="shared" ref="J1293" si="5646">ROUND(J1294/$C1294,4)</f>
        <v>4.3E-3</v>
      </c>
      <c r="K1293" s="128">
        <f t="shared" ref="K1293" si="5647">ROUND(K1294/$C1294,4)</f>
        <v>4.0000000000000001E-3</v>
      </c>
      <c r="L1293" s="128">
        <f t="shared" ref="L1293" si="5648">ROUND(L1294/$C1294,4)</f>
        <v>8.1199999999999994E-2</v>
      </c>
      <c r="M1293" s="128">
        <f t="shared" ref="M1293" si="5649">ROUND(M1294/$C1294,4)</f>
        <v>0.09</v>
      </c>
      <c r="N1293" s="128">
        <f t="shared" ref="N1293" si="5650">ROUND(N1294/$C1294,4)</f>
        <v>0.1099</v>
      </c>
      <c r="O1293" s="128">
        <f t="shared" ref="O1293" si="5651">ROUND(O1294/$C1294,4)</f>
        <v>0.1968</v>
      </c>
      <c r="P1293" s="128">
        <f t="shared" ref="P1293" si="5652">ROUND(P1294/$C1294,4)</f>
        <v>0.2344</v>
      </c>
      <c r="Q1293" s="128">
        <f t="shared" ref="Q1293" si="5653">ROUND(Q1294/$C1294,4)</f>
        <v>1.0200000000000001E-2</v>
      </c>
      <c r="R1293" s="128">
        <f t="shared" ref="R1293" si="5654">ROUND(R1294/$C1294,4)</f>
        <v>0</v>
      </c>
      <c r="S1293" s="128">
        <f t="shared" ref="S1293" si="5655">ROUND(S1294/$C1294,4)</f>
        <v>0</v>
      </c>
      <c r="T1293" s="128">
        <f t="shared" ref="T1293" si="5656">ROUND(T1294/$C1294,4)</f>
        <v>0</v>
      </c>
      <c r="U1293" s="128">
        <f t="shared" ref="U1293" si="5657">ROUND(U1294/$C1294,4)</f>
        <v>1.21E-2</v>
      </c>
    </row>
    <row r="1294" spans="1:21" s="90" customFormat="1" x14ac:dyDescent="0.2">
      <c r="A1294" s="229"/>
      <c r="B1294" s="228"/>
      <c r="C1294" s="129">
        <f>VLOOKUP($A1293,'Orçamento Sintético'!$A:$H,8,0)</f>
        <v>1266402.1000000001</v>
      </c>
      <c r="D1294" s="129">
        <f>D1296+D1332+D1354+D1394+D1400</f>
        <v>0</v>
      </c>
      <c r="E1294" s="129">
        <f t="shared" ref="E1294:U1294" si="5658">E1296+E1332+E1354+E1394+E1400</f>
        <v>0</v>
      </c>
      <c r="F1294" s="129">
        <f t="shared" si="5658"/>
        <v>12852.220000000001</v>
      </c>
      <c r="G1294" s="129">
        <f t="shared" si="5658"/>
        <v>141448.96000000002</v>
      </c>
      <c r="H1294" s="129">
        <f t="shared" si="5658"/>
        <v>143198.63</v>
      </c>
      <c r="I1294" s="129">
        <f t="shared" si="5658"/>
        <v>28028.85</v>
      </c>
      <c r="J1294" s="129">
        <f t="shared" si="5658"/>
        <v>5498.97</v>
      </c>
      <c r="K1294" s="129">
        <f t="shared" si="5658"/>
        <v>5107.3500000000004</v>
      </c>
      <c r="L1294" s="129">
        <f t="shared" si="5658"/>
        <v>102770.92000000001</v>
      </c>
      <c r="M1294" s="129">
        <f t="shared" si="5658"/>
        <v>114006.92</v>
      </c>
      <c r="N1294" s="129">
        <f t="shared" si="5658"/>
        <v>139175.66999999998</v>
      </c>
      <c r="O1294" s="129">
        <f t="shared" si="5658"/>
        <v>249188.28999999998</v>
      </c>
      <c r="P1294" s="129">
        <f t="shared" si="5658"/>
        <v>296802.21999999991</v>
      </c>
      <c r="Q1294" s="129">
        <f t="shared" si="5658"/>
        <v>12950.89</v>
      </c>
      <c r="R1294" s="129">
        <f t="shared" si="5658"/>
        <v>0</v>
      </c>
      <c r="S1294" s="129">
        <f t="shared" si="5658"/>
        <v>0</v>
      </c>
      <c r="T1294" s="129">
        <f t="shared" si="5658"/>
        <v>0</v>
      </c>
      <c r="U1294" s="129">
        <f t="shared" si="5658"/>
        <v>15372.209999999981</v>
      </c>
    </row>
    <row r="1295" spans="1:21" x14ac:dyDescent="0.2">
      <c r="A1295" s="225" t="s">
        <v>1784</v>
      </c>
      <c r="B1295" s="226" t="str">
        <f>VLOOKUP($A1295,'Orçamento Sintético'!$A:$H,4,0)</f>
        <v>Condicionadores</v>
      </c>
      <c r="C1295" s="130">
        <f>ROUND(C1296/$U$1572,4)</f>
        <v>6.8900000000000003E-2</v>
      </c>
      <c r="D1295" s="131">
        <f t="shared" ref="D1295:U1295" si="5659">ROUND(D1296/$C1296,4)</f>
        <v>0</v>
      </c>
      <c r="E1295" s="131">
        <f t="shared" si="5659"/>
        <v>0</v>
      </c>
      <c r="F1295" s="131">
        <f t="shared" si="5659"/>
        <v>0</v>
      </c>
      <c r="G1295" s="131">
        <f t="shared" si="5659"/>
        <v>0</v>
      </c>
      <c r="H1295" s="131">
        <f t="shared" si="5659"/>
        <v>0</v>
      </c>
      <c r="I1295" s="131">
        <f t="shared" si="5659"/>
        <v>0</v>
      </c>
      <c r="J1295" s="131">
        <f t="shared" si="5659"/>
        <v>0</v>
      </c>
      <c r="K1295" s="131">
        <f t="shared" si="5659"/>
        <v>0</v>
      </c>
      <c r="L1295" s="131">
        <f t="shared" si="5659"/>
        <v>0.1134</v>
      </c>
      <c r="M1295" s="131">
        <f t="shared" si="5659"/>
        <v>0.12509999999999999</v>
      </c>
      <c r="N1295" s="131">
        <f t="shared" si="5659"/>
        <v>0.14899999999999999</v>
      </c>
      <c r="O1295" s="131">
        <f t="shared" si="5659"/>
        <v>0.27429999999999999</v>
      </c>
      <c r="P1295" s="131">
        <f t="shared" si="5659"/>
        <v>0.32319999999999999</v>
      </c>
      <c r="Q1295" s="131">
        <f t="shared" si="5659"/>
        <v>1.4999999999999999E-2</v>
      </c>
      <c r="R1295" s="131">
        <f t="shared" si="5659"/>
        <v>0</v>
      </c>
      <c r="S1295" s="131">
        <f t="shared" si="5659"/>
        <v>0</v>
      </c>
      <c r="T1295" s="131">
        <f t="shared" si="5659"/>
        <v>0</v>
      </c>
      <c r="U1295" s="131">
        <f t="shared" si="5659"/>
        <v>0</v>
      </c>
    </row>
    <row r="1296" spans="1:21" s="90" customFormat="1" x14ac:dyDescent="0.2">
      <c r="A1296" s="225"/>
      <c r="B1296" s="226"/>
      <c r="C1296" s="132">
        <f>VLOOKUP($A1295,'Orçamento Sintético'!$A:$H,8,0)</f>
        <v>860973.47</v>
      </c>
      <c r="D1296" s="133">
        <f>D1298+D1300+D1302+D1304+D1306+D1308+D1310+D1312+D1314+D1316+D1318+D1320+D1322+D1324+D1326+D1328+D1330</f>
        <v>0</v>
      </c>
      <c r="E1296" s="133">
        <f t="shared" ref="E1296:U1296" si="5660">E1298+E1300+E1302+E1304+E1306+E1308+E1310+E1312+E1314+E1316+E1318+E1320+E1322+E1324+E1326+E1328+E1330</f>
        <v>0</v>
      </c>
      <c r="F1296" s="133">
        <f t="shared" si="5660"/>
        <v>0</v>
      </c>
      <c r="G1296" s="133">
        <f t="shared" si="5660"/>
        <v>0</v>
      </c>
      <c r="H1296" s="133">
        <f t="shared" si="5660"/>
        <v>0</v>
      </c>
      <c r="I1296" s="133">
        <f t="shared" si="5660"/>
        <v>0</v>
      </c>
      <c r="J1296" s="133">
        <f t="shared" si="5660"/>
        <v>0</v>
      </c>
      <c r="K1296" s="133">
        <f t="shared" si="5660"/>
        <v>0</v>
      </c>
      <c r="L1296" s="133">
        <f t="shared" si="5660"/>
        <v>97663.57</v>
      </c>
      <c r="M1296" s="133">
        <f t="shared" si="5660"/>
        <v>107677.31</v>
      </c>
      <c r="N1296" s="133">
        <f t="shared" si="5660"/>
        <v>128286.78</v>
      </c>
      <c r="O1296" s="133">
        <f t="shared" si="5660"/>
        <v>236150.08</v>
      </c>
      <c r="P1296" s="133">
        <f t="shared" si="5660"/>
        <v>278244.87999999995</v>
      </c>
      <c r="Q1296" s="133">
        <f t="shared" si="5660"/>
        <v>12950.89</v>
      </c>
      <c r="R1296" s="133">
        <f t="shared" si="5660"/>
        <v>0</v>
      </c>
      <c r="S1296" s="133">
        <f t="shared" si="5660"/>
        <v>0</v>
      </c>
      <c r="T1296" s="133">
        <f t="shared" si="5660"/>
        <v>0</v>
      </c>
      <c r="U1296" s="133">
        <f t="shared" si="5660"/>
        <v>-4.0000000020881998E-2</v>
      </c>
    </row>
    <row r="1297" spans="1:21" x14ac:dyDescent="0.2">
      <c r="A1297" s="224" t="s">
        <v>1786</v>
      </c>
      <c r="B1297" s="222" t="str">
        <f>VLOOKUP($A1297,'Orçamento Sintético'!$A:$H,4,0)</f>
        <v>Aparelho de ar condicionado de expansão direta split, tipo hi-wall, gás refrigerante R-410A, compressor com sistema inverter,  capacidade nominal de resfriamento de 12.000 BTU/h , dimensões da unidade externa (AxLxP) 550 x 740 x 326mm, massa 26kg, dimensões da unidade interna (AxLxP) 285 x 770 x 225mm, massa 8 kg, linha de líquido Ø6,35mm, linha de sucção Ø9,53mm, conexão do dreno de Ø20mm, cor branca, alimentação elétrica 220- monofásica-60Hz, potência elétrica 1,03kW, COP 3,45, incluindo: filtro de ar e controle remoto sem fio. Modelo de referência: DAIKIN- STK12P5VL (FTK12P5VL+RK12P5VL) ou similar equivalente.</v>
      </c>
      <c r="C1297" s="126">
        <f>ROUND(C1298/$U$1572,4)</f>
        <v>4.0000000000000002E-4</v>
      </c>
      <c r="D1297" s="126"/>
      <c r="E1297" s="126"/>
      <c r="F1297" s="126"/>
      <c r="G1297" s="126"/>
      <c r="H1297" s="126"/>
      <c r="I1297" s="126"/>
      <c r="J1297" s="126"/>
      <c r="K1297" s="126"/>
      <c r="L1297" s="126"/>
      <c r="M1297" s="126"/>
      <c r="N1297" s="126"/>
      <c r="O1297" s="126"/>
      <c r="P1297" s="126">
        <v>0.5</v>
      </c>
      <c r="Q1297" s="126">
        <v>0.5</v>
      </c>
      <c r="R1297" s="126"/>
      <c r="S1297" s="126"/>
      <c r="T1297" s="126"/>
      <c r="U1297" s="126">
        <f t="shared" ref="U1297:U1329" si="5661">ROUND(U1298/$C1298,4)</f>
        <v>0</v>
      </c>
    </row>
    <row r="1298" spans="1:21" s="90" customFormat="1" x14ac:dyDescent="0.2">
      <c r="A1298" s="224"/>
      <c r="B1298" s="223"/>
      <c r="C1298" s="127">
        <f>VLOOKUP($A1297,'Orçamento Sintético'!$A:$H,8,0)</f>
        <v>4881.24</v>
      </c>
      <c r="D1298" s="127">
        <f>ROUND($C1298*D1297,2)</f>
        <v>0</v>
      </c>
      <c r="E1298" s="127">
        <f>ROUND($C1298*E1297,2)</f>
        <v>0</v>
      </c>
      <c r="F1298" s="127">
        <f>ROUND($C1298*F1297,2)</f>
        <v>0</v>
      </c>
      <c r="G1298" s="127">
        <f t="shared" ref="G1298:P1298" si="5662">ROUND($C1298*G1297,2)</f>
        <v>0</v>
      </c>
      <c r="H1298" s="127">
        <f t="shared" si="5662"/>
        <v>0</v>
      </c>
      <c r="I1298" s="127">
        <f t="shared" si="5662"/>
        <v>0</v>
      </c>
      <c r="J1298" s="127">
        <f t="shared" si="5662"/>
        <v>0</v>
      </c>
      <c r="K1298" s="127">
        <f t="shared" si="5662"/>
        <v>0</v>
      </c>
      <c r="L1298" s="127">
        <f t="shared" si="5662"/>
        <v>0</v>
      </c>
      <c r="M1298" s="127">
        <f t="shared" si="5662"/>
        <v>0</v>
      </c>
      <c r="N1298" s="127">
        <f t="shared" si="5662"/>
        <v>0</v>
      </c>
      <c r="O1298" s="127">
        <f t="shared" si="5662"/>
        <v>0</v>
      </c>
      <c r="P1298" s="127">
        <f t="shared" si="5662"/>
        <v>2440.62</v>
      </c>
      <c r="Q1298" s="127">
        <f>ROUND($C1298*Q1297,2)</f>
        <v>2440.62</v>
      </c>
      <c r="R1298" s="127">
        <f t="shared" ref="R1298:T1298" si="5663">ROUND($C1298*R1297,2)</f>
        <v>0</v>
      </c>
      <c r="S1298" s="127">
        <f t="shared" si="5663"/>
        <v>0</v>
      </c>
      <c r="T1298" s="127">
        <f t="shared" si="5663"/>
        <v>0</v>
      </c>
      <c r="U1298" s="127">
        <f>$C1298-SUM(D1298:T1298)</f>
        <v>0</v>
      </c>
    </row>
    <row r="1299" spans="1:21" x14ac:dyDescent="0.2">
      <c r="A1299" s="224" t="s">
        <v>1789</v>
      </c>
      <c r="B1299" s="222" t="str">
        <f>VLOOKUP($A1299,'Orçamento Sintético'!$A:$H,4,0)</f>
        <v>Aparelho de ar condicionado de expansão direta split, tipo hi-wall, gás refrigerante R-410A, compressor com sistema inverter,  capacidade nominal de resfriamento de 18.000 BTU/h , dimensões da unidade externa (AxLxP) 735 x 954 x 374mm, massa 48kg, dimensões da unidade interna (AxLxP) 285 x 770 x 225mm, massa 8 kg, linha de líquido Ø6,35mm, linha de sucção Ø12,7mm, conexão do dreno de Ø20mm, cor branca, alimentação elétrica 220- monofásica-60Hz, potência elétrica 1,498kW, COP 3,46, incluindo: filtro de ar e controle remoto sem fio. Modelo de referência: DAIKIN- STK18P5VL (FTK18P5VL+RK18P5VL) ou similar equivalente.</v>
      </c>
      <c r="C1299" s="126">
        <f>ROUND(C1300/$U$1572,4)</f>
        <v>8.9999999999999998E-4</v>
      </c>
      <c r="D1299" s="126"/>
      <c r="E1299" s="126"/>
      <c r="F1299" s="126"/>
      <c r="G1299" s="126"/>
      <c r="H1299" s="126"/>
      <c r="I1299" s="126"/>
      <c r="J1299" s="126"/>
      <c r="K1299" s="126"/>
      <c r="L1299" s="126"/>
      <c r="M1299" s="126"/>
      <c r="N1299" s="126"/>
      <c r="O1299" s="126"/>
      <c r="P1299" s="126">
        <v>0.5</v>
      </c>
      <c r="Q1299" s="126">
        <v>0.5</v>
      </c>
      <c r="R1299" s="126"/>
      <c r="S1299" s="126"/>
      <c r="T1299" s="126"/>
      <c r="U1299" s="126">
        <f t="shared" si="5661"/>
        <v>0</v>
      </c>
    </row>
    <row r="1300" spans="1:21" s="90" customFormat="1" x14ac:dyDescent="0.2">
      <c r="A1300" s="224"/>
      <c r="B1300" s="223"/>
      <c r="C1300" s="127">
        <f>VLOOKUP($A1299,'Orçamento Sintético'!$A:$H,8,0)</f>
        <v>10640.25</v>
      </c>
      <c r="D1300" s="127">
        <f>ROUND($C1300*D1299,2)</f>
        <v>0</v>
      </c>
      <c r="E1300" s="127">
        <f>ROUND($C1300*E1299,2)</f>
        <v>0</v>
      </c>
      <c r="F1300" s="127">
        <f>ROUND($C1300*F1299,2)</f>
        <v>0</v>
      </c>
      <c r="G1300" s="127">
        <f t="shared" ref="G1300:P1300" si="5664">ROUND($C1300*G1299,2)</f>
        <v>0</v>
      </c>
      <c r="H1300" s="127">
        <f t="shared" si="5664"/>
        <v>0</v>
      </c>
      <c r="I1300" s="127">
        <f t="shared" si="5664"/>
        <v>0</v>
      </c>
      <c r="J1300" s="127">
        <f t="shared" si="5664"/>
        <v>0</v>
      </c>
      <c r="K1300" s="127">
        <f t="shared" si="5664"/>
        <v>0</v>
      </c>
      <c r="L1300" s="127">
        <f t="shared" si="5664"/>
        <v>0</v>
      </c>
      <c r="M1300" s="127">
        <f t="shared" si="5664"/>
        <v>0</v>
      </c>
      <c r="N1300" s="127">
        <f t="shared" si="5664"/>
        <v>0</v>
      </c>
      <c r="O1300" s="127">
        <f t="shared" si="5664"/>
        <v>0</v>
      </c>
      <c r="P1300" s="127">
        <f t="shared" si="5664"/>
        <v>5320.13</v>
      </c>
      <c r="Q1300" s="127">
        <f>ROUND($C1300*Q1299,2)</f>
        <v>5320.13</v>
      </c>
      <c r="R1300" s="127">
        <f t="shared" ref="R1300:T1300" si="5665">ROUND($C1300*R1299,2)</f>
        <v>0</v>
      </c>
      <c r="S1300" s="127">
        <f t="shared" si="5665"/>
        <v>0</v>
      </c>
      <c r="T1300" s="127">
        <f t="shared" si="5665"/>
        <v>0</v>
      </c>
      <c r="U1300" s="127">
        <f>$C1300-SUM(D1300:T1300)</f>
        <v>-1.0000000000218279E-2</v>
      </c>
    </row>
    <row r="1301" spans="1:21" x14ac:dyDescent="0.2">
      <c r="A1301" s="224" t="s">
        <v>1792</v>
      </c>
      <c r="B1301" s="222" t="str">
        <f>VLOOKUP($A1301,'Orçamento Sintético'!$A:$H,4,0)</f>
        <v>Ventilador helicocentrífugo com isolamento fono-absorvente, construído em material plástico, desmontável, motor regulável 60 Hz, 220V, potência 43W, rotação 2570rpm, vazão em descarga livre 395m³/h, nível de pressão sonora 23 dB(A), diâmetro do duto 125mm, peso 5kg, incluindo comporta anti-retorno, acoplamento para duto retangular, damper regulador de vazão, flanges e juntas de borrachas (admissão e saída) e suporte para instalação no entreforro. Modelo de referência: Soler&amp;Palau OTAM TD-350/125 Silent + MCA+MAR ou similar equivalente.</v>
      </c>
      <c r="C1301" s="126">
        <f>ROUND(C1302/$U$1572,4)</f>
        <v>1E-4</v>
      </c>
      <c r="D1301" s="126"/>
      <c r="E1301" s="126"/>
      <c r="F1301" s="126"/>
      <c r="G1301" s="126"/>
      <c r="H1301" s="126"/>
      <c r="I1301" s="126"/>
      <c r="J1301" s="126"/>
      <c r="K1301" s="126"/>
      <c r="L1301" s="126"/>
      <c r="M1301" s="126"/>
      <c r="N1301" s="126"/>
      <c r="O1301" s="126"/>
      <c r="P1301" s="126">
        <v>0.5</v>
      </c>
      <c r="Q1301" s="126">
        <v>0.5</v>
      </c>
      <c r="R1301" s="126"/>
      <c r="S1301" s="126"/>
      <c r="T1301" s="126"/>
      <c r="U1301" s="126">
        <f t="shared" si="5661"/>
        <v>0</v>
      </c>
    </row>
    <row r="1302" spans="1:21" s="90" customFormat="1" x14ac:dyDescent="0.2">
      <c r="A1302" s="224"/>
      <c r="B1302" s="223"/>
      <c r="C1302" s="127">
        <f>VLOOKUP($A1301,'Orçamento Sintético'!$A:$H,8,0)</f>
        <v>1341.6</v>
      </c>
      <c r="D1302" s="127">
        <f>ROUND($C1302*D1301,2)</f>
        <v>0</v>
      </c>
      <c r="E1302" s="127">
        <f>ROUND($C1302*E1301,2)</f>
        <v>0</v>
      </c>
      <c r="F1302" s="127">
        <f>ROUND($C1302*F1301,2)</f>
        <v>0</v>
      </c>
      <c r="G1302" s="127">
        <f t="shared" ref="G1302:P1302" si="5666">ROUND($C1302*G1301,2)</f>
        <v>0</v>
      </c>
      <c r="H1302" s="127">
        <f t="shared" si="5666"/>
        <v>0</v>
      </c>
      <c r="I1302" s="127">
        <f t="shared" si="5666"/>
        <v>0</v>
      </c>
      <c r="J1302" s="127">
        <f t="shared" si="5666"/>
        <v>0</v>
      </c>
      <c r="K1302" s="127">
        <f t="shared" si="5666"/>
        <v>0</v>
      </c>
      <c r="L1302" s="127">
        <f t="shared" si="5666"/>
        <v>0</v>
      </c>
      <c r="M1302" s="127">
        <f t="shared" si="5666"/>
        <v>0</v>
      </c>
      <c r="N1302" s="127">
        <f t="shared" si="5666"/>
        <v>0</v>
      </c>
      <c r="O1302" s="127">
        <f t="shared" si="5666"/>
        <v>0</v>
      </c>
      <c r="P1302" s="127">
        <f t="shared" si="5666"/>
        <v>670.8</v>
      </c>
      <c r="Q1302" s="127">
        <f>ROUND($C1302*Q1301,2)</f>
        <v>670.8</v>
      </c>
      <c r="R1302" s="127">
        <f t="shared" ref="R1302:T1302" si="5667">ROUND($C1302*R1301,2)</f>
        <v>0</v>
      </c>
      <c r="S1302" s="127">
        <f t="shared" si="5667"/>
        <v>0</v>
      </c>
      <c r="T1302" s="127">
        <f t="shared" si="5667"/>
        <v>0</v>
      </c>
      <c r="U1302" s="127">
        <f>$C1302-SUM(D1302:T1302)</f>
        <v>0</v>
      </c>
    </row>
    <row r="1303" spans="1:21" x14ac:dyDescent="0.2">
      <c r="A1303" s="224" t="s">
        <v>1795</v>
      </c>
      <c r="B1303" s="222" t="str">
        <f>VLOOKUP($A1303,'Orçamento Sintético'!$A:$H,4,0)</f>
        <v>Ventilador helicocentrífugo com isolamento fono-absorvente, construído em material plástico, desmontável, motor regulável 60 Hz, 220V, potência 245W, rotação 2775rpm, vazão em descarga livre 1060m³/h, nível de pressão sonora 31 dB(A), diâmetro do duto 250mm, peso 20kg, incluindo comporta anti-retorno, acoplamento para duto retangular, damper regulador de vazão, flanges e juntas de borrachas (admissão e saída) e suporte para instalação no entreforro. Modelo de referência: Soler&amp;Palau OTAM TD-1300/250 Silent + MCA+MAR ou similar equivalente.</v>
      </c>
      <c r="C1303" s="126">
        <f>ROUND(C1304/$U$1572,4)</f>
        <v>6.9999999999999999E-4</v>
      </c>
      <c r="D1303" s="126"/>
      <c r="E1303" s="126"/>
      <c r="F1303" s="126"/>
      <c r="G1303" s="126"/>
      <c r="H1303" s="126"/>
      <c r="I1303" s="126"/>
      <c r="J1303" s="126"/>
      <c r="K1303" s="126"/>
      <c r="L1303" s="126"/>
      <c r="M1303" s="126"/>
      <c r="N1303" s="126"/>
      <c r="O1303" s="126"/>
      <c r="P1303" s="126">
        <v>0.5</v>
      </c>
      <c r="Q1303" s="126">
        <v>0.5</v>
      </c>
      <c r="R1303" s="126"/>
      <c r="S1303" s="126"/>
      <c r="T1303" s="126"/>
      <c r="U1303" s="126">
        <f t="shared" si="5661"/>
        <v>0</v>
      </c>
    </row>
    <row r="1304" spans="1:21" s="90" customFormat="1" x14ac:dyDescent="0.2">
      <c r="A1304" s="224"/>
      <c r="B1304" s="223"/>
      <c r="C1304" s="127">
        <f>VLOOKUP($A1303,'Orçamento Sintético'!$A:$H,8,0)</f>
        <v>9038.68</v>
      </c>
      <c r="D1304" s="127">
        <f>ROUND($C1304*D1303,2)</f>
        <v>0</v>
      </c>
      <c r="E1304" s="127">
        <f>ROUND($C1304*E1303,2)</f>
        <v>0</v>
      </c>
      <c r="F1304" s="127">
        <f>ROUND($C1304*F1303,2)</f>
        <v>0</v>
      </c>
      <c r="G1304" s="127">
        <f t="shared" ref="G1304:P1304" si="5668">ROUND($C1304*G1303,2)</f>
        <v>0</v>
      </c>
      <c r="H1304" s="127">
        <f t="shared" si="5668"/>
        <v>0</v>
      </c>
      <c r="I1304" s="127">
        <f t="shared" si="5668"/>
        <v>0</v>
      </c>
      <c r="J1304" s="127">
        <f t="shared" si="5668"/>
        <v>0</v>
      </c>
      <c r="K1304" s="127">
        <f t="shared" si="5668"/>
        <v>0</v>
      </c>
      <c r="L1304" s="127">
        <f t="shared" si="5668"/>
        <v>0</v>
      </c>
      <c r="M1304" s="127">
        <f t="shared" si="5668"/>
        <v>0</v>
      </c>
      <c r="N1304" s="127">
        <f t="shared" si="5668"/>
        <v>0</v>
      </c>
      <c r="O1304" s="127">
        <f t="shared" si="5668"/>
        <v>0</v>
      </c>
      <c r="P1304" s="127">
        <f t="shared" si="5668"/>
        <v>4519.34</v>
      </c>
      <c r="Q1304" s="127">
        <f>ROUND($C1304*Q1303,2)</f>
        <v>4519.34</v>
      </c>
      <c r="R1304" s="127">
        <f t="shared" ref="R1304:T1304" si="5669">ROUND($C1304*R1303,2)</f>
        <v>0</v>
      </c>
      <c r="S1304" s="127">
        <f t="shared" si="5669"/>
        <v>0</v>
      </c>
      <c r="T1304" s="127">
        <f t="shared" si="5669"/>
        <v>0</v>
      </c>
      <c r="U1304" s="127">
        <f>$C1304-SUM(D1304:T1304)</f>
        <v>0</v>
      </c>
    </row>
    <row r="1305" spans="1:21" x14ac:dyDescent="0.2">
      <c r="A1305" s="224" t="s">
        <v>1798</v>
      </c>
      <c r="B1305" s="222" t="str">
        <f>VLOOKUP($A1305,'Orçamento Sintético'!$A:$H,4,0)</f>
        <v>Gabinete de ventilação com rotores tipo “sirocco” de dupla aspiração, ponto operacional vazão 5500m³/h, 70mmca,  incluindo: motor elétrico 3CV, ligações flexíveis na aspiração, registro para regulagem da vazão, gaveta 1º estágio com filtro G4, gaveta 2º estágio com filtro F5 (conforme ABNT 16401), isoladores de vibração. Modelo de referência: OTAM linha GVS - TDA 12/9 posição H180º  ou similar equivalente.</v>
      </c>
      <c r="C1305" s="126">
        <f>ROUND(C1306/$U$1572,4)</f>
        <v>6.9999999999999999E-4</v>
      </c>
      <c r="D1305" s="126"/>
      <c r="E1305" s="126"/>
      <c r="F1305" s="126"/>
      <c r="G1305" s="126"/>
      <c r="H1305" s="126"/>
      <c r="I1305" s="126"/>
      <c r="J1305" s="126"/>
      <c r="K1305" s="126"/>
      <c r="L1305" s="126"/>
      <c r="M1305" s="126"/>
      <c r="N1305" s="126"/>
      <c r="O1305" s="126">
        <v>1</v>
      </c>
      <c r="P1305" s="126"/>
      <c r="Q1305" s="126"/>
      <c r="R1305" s="126"/>
      <c r="S1305" s="126"/>
      <c r="T1305" s="126"/>
      <c r="U1305" s="126">
        <f t="shared" si="5661"/>
        <v>0</v>
      </c>
    </row>
    <row r="1306" spans="1:21" s="90" customFormat="1" x14ac:dyDescent="0.2">
      <c r="A1306" s="224"/>
      <c r="B1306" s="223"/>
      <c r="C1306" s="127">
        <f>VLOOKUP($A1305,'Orçamento Sintético'!$A:$H,8,0)</f>
        <v>8449.68</v>
      </c>
      <c r="D1306" s="127">
        <f>ROUND($C1306*D1305,2)</f>
        <v>0</v>
      </c>
      <c r="E1306" s="127">
        <f>ROUND($C1306*E1305,2)</f>
        <v>0</v>
      </c>
      <c r="F1306" s="127">
        <f>ROUND($C1306*F1305,2)</f>
        <v>0</v>
      </c>
      <c r="G1306" s="127">
        <f t="shared" ref="G1306:P1306" si="5670">ROUND($C1306*G1305,2)</f>
        <v>0</v>
      </c>
      <c r="H1306" s="127">
        <f t="shared" si="5670"/>
        <v>0</v>
      </c>
      <c r="I1306" s="127">
        <f t="shared" si="5670"/>
        <v>0</v>
      </c>
      <c r="J1306" s="127">
        <f t="shared" si="5670"/>
        <v>0</v>
      </c>
      <c r="K1306" s="127">
        <f t="shared" si="5670"/>
        <v>0</v>
      </c>
      <c r="L1306" s="127">
        <f t="shared" si="5670"/>
        <v>0</v>
      </c>
      <c r="M1306" s="127">
        <f t="shared" si="5670"/>
        <v>0</v>
      </c>
      <c r="N1306" s="127">
        <f t="shared" si="5670"/>
        <v>0</v>
      </c>
      <c r="O1306" s="127">
        <f t="shared" si="5670"/>
        <v>8449.68</v>
      </c>
      <c r="P1306" s="127">
        <f t="shared" si="5670"/>
        <v>0</v>
      </c>
      <c r="Q1306" s="127">
        <f>ROUND($C1306*Q1305,2)</f>
        <v>0</v>
      </c>
      <c r="R1306" s="127">
        <f t="shared" ref="R1306:T1306" si="5671">ROUND($C1306*R1305,2)</f>
        <v>0</v>
      </c>
      <c r="S1306" s="127">
        <f t="shared" si="5671"/>
        <v>0</v>
      </c>
      <c r="T1306" s="127">
        <f t="shared" si="5671"/>
        <v>0</v>
      </c>
      <c r="U1306" s="127">
        <f>$C1306-SUM(D1306:T1306)</f>
        <v>0</v>
      </c>
    </row>
    <row r="1307" spans="1:21" x14ac:dyDescent="0.2">
      <c r="A1307" s="224" t="s">
        <v>1801</v>
      </c>
      <c r="B1307" s="222" t="str">
        <f>VLOOKUP($A1307,'Orçamento Sintético'!$A:$H,4,0)</f>
        <v>Gabinete de ventilação com rotores tipo “sirocco” de dupla aspiração, ponto operacional vazão 6142m³/h, 70mmca,  incluindo: motor elétrico, ligações flexíveis na aspiração, registro para regulagem da vazão, gaveta 1º estágio com filtro G4, gaveta 2º estágio com filtro F5 (conforme ABNT 16401), isoladores de vibração. Modelo de referência: OTAM linha GVS - TDA 12/9 posição H180º  ou similar equivalente.</v>
      </c>
      <c r="C1307" s="126">
        <f>ROUND(C1308/$U$1572,4)</f>
        <v>8.0000000000000004E-4</v>
      </c>
      <c r="D1307" s="126"/>
      <c r="E1307" s="126"/>
      <c r="F1307" s="126"/>
      <c r="G1307" s="126"/>
      <c r="H1307" s="126"/>
      <c r="I1307" s="126"/>
      <c r="J1307" s="126"/>
      <c r="K1307" s="126"/>
      <c r="L1307" s="126"/>
      <c r="M1307" s="126"/>
      <c r="N1307" s="126"/>
      <c r="O1307" s="126">
        <v>1</v>
      </c>
      <c r="P1307" s="126"/>
      <c r="Q1307" s="126"/>
      <c r="R1307" s="126"/>
      <c r="S1307" s="126"/>
      <c r="T1307" s="126"/>
      <c r="U1307" s="126">
        <f t="shared" si="5661"/>
        <v>0</v>
      </c>
    </row>
    <row r="1308" spans="1:21" s="90" customFormat="1" x14ac:dyDescent="0.2">
      <c r="A1308" s="224"/>
      <c r="B1308" s="223"/>
      <c r="C1308" s="127">
        <f>VLOOKUP($A1307,'Orçamento Sintético'!$A:$H,8,0)</f>
        <v>10127.1</v>
      </c>
      <c r="D1308" s="127">
        <f>ROUND($C1308*D1307,2)</f>
        <v>0</v>
      </c>
      <c r="E1308" s="127">
        <f>ROUND($C1308*E1307,2)</f>
        <v>0</v>
      </c>
      <c r="F1308" s="127">
        <f>ROUND($C1308*F1307,2)</f>
        <v>0</v>
      </c>
      <c r="G1308" s="127">
        <f t="shared" ref="G1308:P1308" si="5672">ROUND($C1308*G1307,2)</f>
        <v>0</v>
      </c>
      <c r="H1308" s="127">
        <f t="shared" si="5672"/>
        <v>0</v>
      </c>
      <c r="I1308" s="127">
        <f t="shared" si="5672"/>
        <v>0</v>
      </c>
      <c r="J1308" s="127">
        <f t="shared" si="5672"/>
        <v>0</v>
      </c>
      <c r="K1308" s="127">
        <f t="shared" si="5672"/>
        <v>0</v>
      </c>
      <c r="L1308" s="127">
        <f t="shared" si="5672"/>
        <v>0</v>
      </c>
      <c r="M1308" s="127">
        <f t="shared" si="5672"/>
        <v>0</v>
      </c>
      <c r="N1308" s="127">
        <f t="shared" si="5672"/>
        <v>0</v>
      </c>
      <c r="O1308" s="127">
        <f t="shared" si="5672"/>
        <v>10127.1</v>
      </c>
      <c r="P1308" s="127">
        <f t="shared" si="5672"/>
        <v>0</v>
      </c>
      <c r="Q1308" s="127">
        <f>ROUND($C1308*Q1307,2)</f>
        <v>0</v>
      </c>
      <c r="R1308" s="127">
        <f t="shared" ref="R1308:T1308" si="5673">ROUND($C1308*R1307,2)</f>
        <v>0</v>
      </c>
      <c r="S1308" s="127">
        <f t="shared" si="5673"/>
        <v>0</v>
      </c>
      <c r="T1308" s="127">
        <f t="shared" si="5673"/>
        <v>0</v>
      </c>
      <c r="U1308" s="127">
        <f>$C1308-SUM(D1308:T1308)</f>
        <v>0</v>
      </c>
    </row>
    <row r="1309" spans="1:21" x14ac:dyDescent="0.2">
      <c r="A1309" s="224" t="s">
        <v>1804</v>
      </c>
      <c r="B1309" s="222" t="str">
        <f>VLOOKUP($A1309,'Orçamento Sintético'!$A:$H,4,0)</f>
        <v>(UI-02) -Unidade interna para sistema VRF, tipo cassete,  gás refrigerante R-410A, capacidade de resfriamento de 3,6kW (12300 BTU/h), vazão de ar máxima de 750m³/h, ajuste alto-médio-baixo, dimensões externas (AxLxP) 204mm x 840mm x 840mm, peso 20kg, conexão gás refrigerante 6,35mm e 12,7mm,  alimentação elétrica 220- monofásica-60Hz, potência elétrica 49W, incluindo: controle remoto sem fio;  kit bomba de dreno e filtro de ar. Modelo de referência: DAIKIN FXFSQ32AVE  –  ou similiar equivalente.</v>
      </c>
      <c r="C1309" s="126">
        <f>ROUND(C1310/$U$1572,4)</f>
        <v>6.9999999999999999E-4</v>
      </c>
      <c r="D1309" s="126"/>
      <c r="E1309" s="126"/>
      <c r="F1309" s="126"/>
      <c r="G1309" s="126"/>
      <c r="H1309" s="126"/>
      <c r="I1309" s="126"/>
      <c r="J1309" s="126"/>
      <c r="K1309" s="126"/>
      <c r="L1309" s="126"/>
      <c r="M1309" s="126"/>
      <c r="N1309" s="126">
        <v>0.5</v>
      </c>
      <c r="O1309" s="126">
        <v>0.5</v>
      </c>
      <c r="P1309" s="126"/>
      <c r="Q1309" s="126"/>
      <c r="R1309" s="126"/>
      <c r="S1309" s="126"/>
      <c r="T1309" s="126"/>
      <c r="U1309" s="126">
        <f t="shared" si="5661"/>
        <v>0</v>
      </c>
    </row>
    <row r="1310" spans="1:21" s="90" customFormat="1" x14ac:dyDescent="0.2">
      <c r="A1310" s="224"/>
      <c r="B1310" s="223"/>
      <c r="C1310" s="127">
        <f>VLOOKUP($A1309,'Orçamento Sintético'!$A:$H,8,0)</f>
        <v>9190.2199999999993</v>
      </c>
      <c r="D1310" s="127">
        <f>ROUND($C1310*D1309,2)</f>
        <v>0</v>
      </c>
      <c r="E1310" s="127">
        <f>ROUND($C1310*E1309,2)</f>
        <v>0</v>
      </c>
      <c r="F1310" s="127">
        <f>ROUND($C1310*F1309,2)</f>
        <v>0</v>
      </c>
      <c r="G1310" s="127">
        <f t="shared" ref="G1310:P1310" si="5674">ROUND($C1310*G1309,2)</f>
        <v>0</v>
      </c>
      <c r="H1310" s="127">
        <f t="shared" si="5674"/>
        <v>0</v>
      </c>
      <c r="I1310" s="127">
        <f t="shared" si="5674"/>
        <v>0</v>
      </c>
      <c r="J1310" s="127">
        <f t="shared" si="5674"/>
        <v>0</v>
      </c>
      <c r="K1310" s="127">
        <f t="shared" si="5674"/>
        <v>0</v>
      </c>
      <c r="L1310" s="127">
        <f t="shared" si="5674"/>
        <v>0</v>
      </c>
      <c r="M1310" s="127">
        <f t="shared" si="5674"/>
        <v>0</v>
      </c>
      <c r="N1310" s="127">
        <f t="shared" si="5674"/>
        <v>4595.1099999999997</v>
      </c>
      <c r="O1310" s="127">
        <f t="shared" si="5674"/>
        <v>4595.1099999999997</v>
      </c>
      <c r="P1310" s="127">
        <f t="shared" si="5674"/>
        <v>0</v>
      </c>
      <c r="Q1310" s="127">
        <f>ROUND($C1310*Q1309,2)</f>
        <v>0</v>
      </c>
      <c r="R1310" s="127">
        <f t="shared" ref="R1310:T1310" si="5675">ROUND($C1310*R1309,2)</f>
        <v>0</v>
      </c>
      <c r="S1310" s="127">
        <f t="shared" si="5675"/>
        <v>0</v>
      </c>
      <c r="T1310" s="127">
        <f t="shared" si="5675"/>
        <v>0</v>
      </c>
      <c r="U1310" s="127">
        <f>$C1310-SUM(D1310:T1310)</f>
        <v>0</v>
      </c>
    </row>
    <row r="1311" spans="1:21" x14ac:dyDescent="0.2">
      <c r="A1311" s="224" t="s">
        <v>1807</v>
      </c>
      <c r="B1311" s="222" t="str">
        <f>VLOOKUP($A1311,'Orçamento Sintético'!$A:$H,4,0)</f>
        <v>(UI-03) – Unidade interna para sistema VRF, tipo cassete,  gás refrigerante R-410A, capacidade de resfriamento de 4,5kW (15400 BTU/h), vazão de ar máxima de 810m³/h, ajuste alto-médio-baixo, dimensões externas (AxLxP) 204mm x 840mm x 840mm, peso 20kg, conexão gás refrigerante 6,35mm e 12,7mm,  alimentação elétrica 220- monofásica-60Hz, potência elétrica 59W, incluindo: controle remoto sem fio;  kit bomba de dreno e filtro de ar. Modelo de referência: DAIKIN FXFSQ40AVE –  ou similiar equivalente.</v>
      </c>
      <c r="C1311" s="126">
        <f>ROUND(C1312/$U$1572,4)</f>
        <v>2.4299999999999999E-2</v>
      </c>
      <c r="D1311" s="126"/>
      <c r="E1311" s="126"/>
      <c r="F1311" s="126"/>
      <c r="G1311" s="126"/>
      <c r="H1311" s="126"/>
      <c r="I1311" s="126"/>
      <c r="J1311" s="126"/>
      <c r="K1311" s="126"/>
      <c r="L1311" s="126">
        <v>0.25</v>
      </c>
      <c r="M1311" s="126">
        <v>0.25</v>
      </c>
      <c r="N1311" s="126">
        <v>0.25</v>
      </c>
      <c r="O1311" s="126">
        <v>0.25</v>
      </c>
      <c r="P1311" s="126"/>
      <c r="Q1311" s="126"/>
      <c r="R1311" s="126"/>
      <c r="S1311" s="126"/>
      <c r="T1311" s="126"/>
      <c r="U1311" s="126">
        <f t="shared" si="5661"/>
        <v>0</v>
      </c>
    </row>
    <row r="1312" spans="1:21" s="90" customFormat="1" x14ac:dyDescent="0.2">
      <c r="A1312" s="224"/>
      <c r="B1312" s="223"/>
      <c r="C1312" s="127">
        <f>VLOOKUP($A1311,'Orçamento Sintético'!$A:$H,8,0)</f>
        <v>303277.26</v>
      </c>
      <c r="D1312" s="127">
        <f>ROUND($C1312*D1311,2)</f>
        <v>0</v>
      </c>
      <c r="E1312" s="127">
        <f>ROUND($C1312*E1311,2)</f>
        <v>0</v>
      </c>
      <c r="F1312" s="127">
        <f>ROUND($C1312*F1311,2)</f>
        <v>0</v>
      </c>
      <c r="G1312" s="127">
        <f t="shared" ref="G1312:P1312" si="5676">ROUND($C1312*G1311,2)</f>
        <v>0</v>
      </c>
      <c r="H1312" s="127">
        <f t="shared" si="5676"/>
        <v>0</v>
      </c>
      <c r="I1312" s="127">
        <f t="shared" si="5676"/>
        <v>0</v>
      </c>
      <c r="J1312" s="127">
        <f t="shared" si="5676"/>
        <v>0</v>
      </c>
      <c r="K1312" s="127">
        <f t="shared" si="5676"/>
        <v>0</v>
      </c>
      <c r="L1312" s="127">
        <f t="shared" si="5676"/>
        <v>75819.320000000007</v>
      </c>
      <c r="M1312" s="127">
        <f t="shared" si="5676"/>
        <v>75819.320000000007</v>
      </c>
      <c r="N1312" s="127">
        <f t="shared" si="5676"/>
        <v>75819.320000000007</v>
      </c>
      <c r="O1312" s="127">
        <f t="shared" si="5676"/>
        <v>75819.320000000007</v>
      </c>
      <c r="P1312" s="127">
        <f t="shared" si="5676"/>
        <v>0</v>
      </c>
      <c r="Q1312" s="127">
        <f>ROUND($C1312*Q1311,2)</f>
        <v>0</v>
      </c>
      <c r="R1312" s="127">
        <f t="shared" ref="R1312:T1312" si="5677">ROUND($C1312*R1311,2)</f>
        <v>0</v>
      </c>
      <c r="S1312" s="127">
        <f t="shared" si="5677"/>
        <v>0</v>
      </c>
      <c r="T1312" s="127">
        <f t="shared" si="5677"/>
        <v>0</v>
      </c>
      <c r="U1312" s="127">
        <f>$C1312-SUM(D1312:T1312)</f>
        <v>-2.0000000018626451E-2</v>
      </c>
    </row>
    <row r="1313" spans="1:21" x14ac:dyDescent="0.2">
      <c r="A1313" s="224" t="s">
        <v>1810</v>
      </c>
      <c r="B1313" s="222" t="str">
        <f>VLOOKUP($A1313,'Orçamento Sintético'!$A:$H,4,0)</f>
        <v>(UI-04) – Unidade interna para sistema VRF, tipo cassete,  gás refrigerante R-410A, capacidade de resfriamento de 9,0kW (30700 BTU/h), vazão de ar máxima de 1800m³/h, ajuste alto-médio-baixo, dimensões externas (AxLxP) 288mm x 840mm x 840mm, peso 26kg, conexão gás refrigerante 9,53mm e 15,88mm, alimentação elétrica 220- monofásica-60Hz, potência elétrica 214W, incluindo: controle remoto sem fio;  kit bomba de dreno e filtro de ar. Modelo de referência: DAIKIN FXFSQ80AVE –  ou similiar equivalente.</v>
      </c>
      <c r="C1313" s="126">
        <f>ROUND(C1314/$U$1572,4)</f>
        <v>3.7000000000000002E-3</v>
      </c>
      <c r="D1313" s="126"/>
      <c r="E1313" s="126"/>
      <c r="F1313" s="126"/>
      <c r="G1313" s="126"/>
      <c r="H1313" s="126"/>
      <c r="I1313" s="126"/>
      <c r="J1313" s="126"/>
      <c r="K1313" s="126"/>
      <c r="L1313" s="126">
        <v>0.33</v>
      </c>
      <c r="M1313" s="126">
        <v>0.33</v>
      </c>
      <c r="N1313" s="126">
        <v>0.34</v>
      </c>
      <c r="O1313" s="126"/>
      <c r="P1313" s="126"/>
      <c r="Q1313" s="126"/>
      <c r="R1313" s="126"/>
      <c r="S1313" s="126"/>
      <c r="T1313" s="126"/>
      <c r="U1313" s="126">
        <f t="shared" si="5661"/>
        <v>0</v>
      </c>
    </row>
    <row r="1314" spans="1:21" s="90" customFormat="1" x14ac:dyDescent="0.2">
      <c r="A1314" s="224"/>
      <c r="B1314" s="223"/>
      <c r="C1314" s="127">
        <f>VLOOKUP($A1313,'Orçamento Sintético'!$A:$H,8,0)</f>
        <v>46674.720000000001</v>
      </c>
      <c r="D1314" s="127">
        <f>ROUND($C1314*D1313,2)</f>
        <v>0</v>
      </c>
      <c r="E1314" s="127">
        <f>ROUND($C1314*E1313,2)</f>
        <v>0</v>
      </c>
      <c r="F1314" s="127">
        <f>ROUND($C1314*F1313,2)</f>
        <v>0</v>
      </c>
      <c r="G1314" s="127">
        <f t="shared" ref="G1314:P1314" si="5678">ROUND($C1314*G1313,2)</f>
        <v>0</v>
      </c>
      <c r="H1314" s="127">
        <f t="shared" si="5678"/>
        <v>0</v>
      </c>
      <c r="I1314" s="127">
        <f t="shared" si="5678"/>
        <v>0</v>
      </c>
      <c r="J1314" s="127">
        <f t="shared" si="5678"/>
        <v>0</v>
      </c>
      <c r="K1314" s="127">
        <f t="shared" si="5678"/>
        <v>0</v>
      </c>
      <c r="L1314" s="127">
        <f t="shared" si="5678"/>
        <v>15402.66</v>
      </c>
      <c r="M1314" s="127">
        <f t="shared" si="5678"/>
        <v>15402.66</v>
      </c>
      <c r="N1314" s="127">
        <f t="shared" si="5678"/>
        <v>15869.4</v>
      </c>
      <c r="O1314" s="127">
        <f t="shared" si="5678"/>
        <v>0</v>
      </c>
      <c r="P1314" s="127">
        <f t="shared" si="5678"/>
        <v>0</v>
      </c>
      <c r="Q1314" s="127">
        <f>ROUND($C1314*Q1313,2)</f>
        <v>0</v>
      </c>
      <c r="R1314" s="127">
        <f t="shared" ref="R1314:T1314" si="5679">ROUND($C1314*R1313,2)</f>
        <v>0</v>
      </c>
      <c r="S1314" s="127">
        <f t="shared" si="5679"/>
        <v>0</v>
      </c>
      <c r="T1314" s="127">
        <f t="shared" si="5679"/>
        <v>0</v>
      </c>
      <c r="U1314" s="127">
        <f>$C1314-SUM(D1314:T1314)</f>
        <v>0</v>
      </c>
    </row>
    <row r="1315" spans="1:21" x14ac:dyDescent="0.2">
      <c r="A1315" s="224" t="s">
        <v>1813</v>
      </c>
      <c r="B1315" s="222" t="str">
        <f>VLOOKUP($A1315,'Orçamento Sintético'!$A:$H,4,0)</f>
        <v>(UI-05) – Unidade interna para sistema VRF, tipo cassete,  gás refrigerante R-410A, capacidade de resfriamento de 11,2kW (38200 BTU/h), vazão de ar máxima de 1800m³/h, ajuste alto-médio-baixo, dimensões externas (AxLxP) 288mm x 840mm x 840mm, peso 26kg, conexão gás refrigerante 9,53mm e 15,88mm,  alimentação elétrica 220- monofásica-60Hz, potência elétrica 214W, incluindo: controle remoto sem fio;  kit bomba de dreno e filtro de ar. Modelo de referência: DAIKIN FXFSQ100AVE –  ou similiar equivalente.</v>
      </c>
      <c r="C1315" s="126">
        <f>ROUND(C1316/$U$1572,4)</f>
        <v>1.1999999999999999E-3</v>
      </c>
      <c r="D1315" s="126"/>
      <c r="E1315" s="126"/>
      <c r="F1315" s="126"/>
      <c r="G1315" s="126"/>
      <c r="H1315" s="126"/>
      <c r="I1315" s="126"/>
      <c r="J1315" s="126"/>
      <c r="K1315" s="126"/>
      <c r="L1315" s="126"/>
      <c r="M1315" s="126"/>
      <c r="N1315" s="126">
        <v>1</v>
      </c>
      <c r="O1315" s="126"/>
      <c r="P1315" s="126"/>
      <c r="Q1315" s="126"/>
      <c r="R1315" s="126"/>
      <c r="S1315" s="126"/>
      <c r="T1315" s="126"/>
      <c r="U1315" s="126">
        <f t="shared" si="5661"/>
        <v>0</v>
      </c>
    </row>
    <row r="1316" spans="1:21" s="90" customFormat="1" x14ac:dyDescent="0.2">
      <c r="A1316" s="224"/>
      <c r="B1316" s="223"/>
      <c r="C1316" s="127">
        <f>VLOOKUP($A1315,'Orçamento Sintético'!$A:$H,8,0)</f>
        <v>15547.62</v>
      </c>
      <c r="D1316" s="127">
        <f>ROUND($C1316*D1315,2)</f>
        <v>0</v>
      </c>
      <c r="E1316" s="127">
        <f>ROUND($C1316*E1315,2)</f>
        <v>0</v>
      </c>
      <c r="F1316" s="127">
        <f>ROUND($C1316*F1315,2)</f>
        <v>0</v>
      </c>
      <c r="G1316" s="127">
        <f t="shared" ref="G1316:P1316" si="5680">ROUND($C1316*G1315,2)</f>
        <v>0</v>
      </c>
      <c r="H1316" s="127">
        <f t="shared" si="5680"/>
        <v>0</v>
      </c>
      <c r="I1316" s="127">
        <f t="shared" si="5680"/>
        <v>0</v>
      </c>
      <c r="J1316" s="127">
        <f t="shared" si="5680"/>
        <v>0</v>
      </c>
      <c r="K1316" s="127">
        <f t="shared" si="5680"/>
        <v>0</v>
      </c>
      <c r="L1316" s="127">
        <f t="shared" si="5680"/>
        <v>0</v>
      </c>
      <c r="M1316" s="127">
        <f t="shared" si="5680"/>
        <v>0</v>
      </c>
      <c r="N1316" s="127">
        <f t="shared" si="5680"/>
        <v>15547.62</v>
      </c>
      <c r="O1316" s="127">
        <f t="shared" si="5680"/>
        <v>0</v>
      </c>
      <c r="P1316" s="127">
        <f t="shared" si="5680"/>
        <v>0</v>
      </c>
      <c r="Q1316" s="127">
        <f>ROUND($C1316*Q1315,2)</f>
        <v>0</v>
      </c>
      <c r="R1316" s="127">
        <f t="shared" ref="R1316:T1316" si="5681">ROUND($C1316*R1315,2)</f>
        <v>0</v>
      </c>
      <c r="S1316" s="127">
        <f t="shared" si="5681"/>
        <v>0</v>
      </c>
      <c r="T1316" s="127">
        <f t="shared" si="5681"/>
        <v>0</v>
      </c>
      <c r="U1316" s="127">
        <f>$C1316-SUM(D1316:T1316)</f>
        <v>0</v>
      </c>
    </row>
    <row r="1317" spans="1:21" x14ac:dyDescent="0.2">
      <c r="A1317" s="224" t="s">
        <v>1816</v>
      </c>
      <c r="B1317" s="222" t="str">
        <f>VLOOKUP($A1317,'Orçamento Sintético'!$A:$H,4,0)</f>
        <v>(UI-06) – Unidade interna para sistema VRF, tipo cassete,  gás refrigerante R-410A, capacidade de resfriamento de 14,0kW (47800 BTU/h), vazão de ar máxima de 1800m³/h, ajuste alto-médio-baixo, dimensões externas (AxLxP) 288mm x 840mm x 840mm, peso 26kg, conexão gás refrigerante 9,53mm e 15,88mm, alimentação elétrica 220- monofásica-60Hz, potência elétrica 214W, incluindo: controle remoto sem fio; kit bomba de dreno e filtro de ar. Modelo de referência: DAIKIN FXFSQ125AVE –  ou similiar equivalente</v>
      </c>
      <c r="C1317" s="126">
        <f>ROUND(C1318/$U$1572,4)</f>
        <v>8.0000000000000004E-4</v>
      </c>
      <c r="D1317" s="126"/>
      <c r="E1317" s="126"/>
      <c r="F1317" s="126"/>
      <c r="G1317" s="126"/>
      <c r="H1317" s="126"/>
      <c r="I1317" s="126"/>
      <c r="J1317" s="126"/>
      <c r="K1317" s="126"/>
      <c r="L1317" s="126"/>
      <c r="M1317" s="126">
        <v>0.5</v>
      </c>
      <c r="N1317" s="126">
        <v>0.5</v>
      </c>
      <c r="O1317" s="126"/>
      <c r="P1317" s="126"/>
      <c r="Q1317" s="126"/>
      <c r="R1317" s="126"/>
      <c r="S1317" s="126"/>
      <c r="T1317" s="126"/>
      <c r="U1317" s="126">
        <f t="shared" si="5661"/>
        <v>0</v>
      </c>
    </row>
    <row r="1318" spans="1:21" s="90" customFormat="1" x14ac:dyDescent="0.2">
      <c r="A1318" s="224"/>
      <c r="B1318" s="223"/>
      <c r="C1318" s="127">
        <f>VLOOKUP($A1317,'Orçamento Sintético'!$A:$H,8,0)</f>
        <v>10365.08</v>
      </c>
      <c r="D1318" s="127">
        <f>ROUND($C1318*D1317,2)</f>
        <v>0</v>
      </c>
      <c r="E1318" s="127">
        <f>ROUND($C1318*E1317,2)</f>
        <v>0</v>
      </c>
      <c r="F1318" s="127">
        <f>ROUND($C1318*F1317,2)</f>
        <v>0</v>
      </c>
      <c r="G1318" s="127">
        <f t="shared" ref="G1318:P1318" si="5682">ROUND($C1318*G1317,2)</f>
        <v>0</v>
      </c>
      <c r="H1318" s="127">
        <f t="shared" si="5682"/>
        <v>0</v>
      </c>
      <c r="I1318" s="127">
        <f t="shared" si="5682"/>
        <v>0</v>
      </c>
      <c r="J1318" s="127">
        <f t="shared" si="5682"/>
        <v>0</v>
      </c>
      <c r="K1318" s="127">
        <f t="shared" si="5682"/>
        <v>0</v>
      </c>
      <c r="L1318" s="127">
        <f t="shared" si="5682"/>
        <v>0</v>
      </c>
      <c r="M1318" s="127">
        <f t="shared" si="5682"/>
        <v>5182.54</v>
      </c>
      <c r="N1318" s="127">
        <f t="shared" si="5682"/>
        <v>5182.54</v>
      </c>
      <c r="O1318" s="127">
        <f t="shared" si="5682"/>
        <v>0</v>
      </c>
      <c r="P1318" s="127">
        <f t="shared" si="5682"/>
        <v>0</v>
      </c>
      <c r="Q1318" s="127">
        <f>ROUND($C1318*Q1317,2)</f>
        <v>0</v>
      </c>
      <c r="R1318" s="127">
        <f t="shared" ref="R1318:T1318" si="5683">ROUND($C1318*R1317,2)</f>
        <v>0</v>
      </c>
      <c r="S1318" s="127">
        <f t="shared" si="5683"/>
        <v>0</v>
      </c>
      <c r="T1318" s="127">
        <f t="shared" si="5683"/>
        <v>0</v>
      </c>
      <c r="U1318" s="127">
        <f>$C1318-SUM(D1318:T1318)</f>
        <v>0</v>
      </c>
    </row>
    <row r="1319" spans="1:21" x14ac:dyDescent="0.2">
      <c r="A1319" s="224" t="s">
        <v>1819</v>
      </c>
      <c r="B1319" s="222" t="str">
        <f>VLOOKUP($A1319,'Orçamento Sintético'!$A:$H,4,0)</f>
        <v>Controle remoto sem fio para unidade evaporadora cassete new round flow. Fabricação DAIKIN, modelo BRC7M634F</v>
      </c>
      <c r="C1319" s="126">
        <f>ROUND(C1320/$U$1572,4)</f>
        <v>2.5999999999999999E-3</v>
      </c>
      <c r="D1319" s="126"/>
      <c r="E1319" s="126"/>
      <c r="F1319" s="126"/>
      <c r="G1319" s="126"/>
      <c r="H1319" s="126"/>
      <c r="I1319" s="126"/>
      <c r="J1319" s="126"/>
      <c r="K1319" s="126"/>
      <c r="L1319" s="126">
        <v>0.2</v>
      </c>
      <c r="M1319" s="126">
        <v>0.35</v>
      </c>
      <c r="N1319" s="126">
        <v>0.35</v>
      </c>
      <c r="O1319" s="126">
        <v>0.1</v>
      </c>
      <c r="P1319" s="126"/>
      <c r="Q1319" s="126"/>
      <c r="R1319" s="126"/>
      <c r="S1319" s="126"/>
      <c r="T1319" s="126"/>
      <c r="U1319" s="126">
        <f t="shared" si="5661"/>
        <v>0</v>
      </c>
    </row>
    <row r="1320" spans="1:21" s="90" customFormat="1" x14ac:dyDescent="0.2">
      <c r="A1320" s="224"/>
      <c r="B1320" s="223"/>
      <c r="C1320" s="127">
        <f>VLOOKUP($A1319,'Orçamento Sintético'!$A:$H,8,0)</f>
        <v>32207.96</v>
      </c>
      <c r="D1320" s="127">
        <f>ROUND($C1320*D1319,2)</f>
        <v>0</v>
      </c>
      <c r="E1320" s="127">
        <f>ROUND($C1320*E1319,2)</f>
        <v>0</v>
      </c>
      <c r="F1320" s="127">
        <f>ROUND($C1320*F1319,2)</f>
        <v>0</v>
      </c>
      <c r="G1320" s="127">
        <f t="shared" ref="G1320:P1320" si="5684">ROUND($C1320*G1319,2)</f>
        <v>0</v>
      </c>
      <c r="H1320" s="127">
        <f t="shared" si="5684"/>
        <v>0</v>
      </c>
      <c r="I1320" s="127">
        <f t="shared" si="5684"/>
        <v>0</v>
      </c>
      <c r="J1320" s="127">
        <f t="shared" si="5684"/>
        <v>0</v>
      </c>
      <c r="K1320" s="127">
        <f t="shared" si="5684"/>
        <v>0</v>
      </c>
      <c r="L1320" s="127">
        <f t="shared" si="5684"/>
        <v>6441.59</v>
      </c>
      <c r="M1320" s="127">
        <f t="shared" si="5684"/>
        <v>11272.79</v>
      </c>
      <c r="N1320" s="127">
        <f t="shared" si="5684"/>
        <v>11272.79</v>
      </c>
      <c r="O1320" s="127">
        <f t="shared" si="5684"/>
        <v>3220.8</v>
      </c>
      <c r="P1320" s="127">
        <f t="shared" si="5684"/>
        <v>0</v>
      </c>
      <c r="Q1320" s="127">
        <f>ROUND($C1320*Q1319,2)</f>
        <v>0</v>
      </c>
      <c r="R1320" s="127">
        <f t="shared" ref="R1320:T1320" si="5685">ROUND($C1320*R1319,2)</f>
        <v>0</v>
      </c>
      <c r="S1320" s="127">
        <f t="shared" si="5685"/>
        <v>0</v>
      </c>
      <c r="T1320" s="127">
        <f t="shared" si="5685"/>
        <v>0</v>
      </c>
      <c r="U1320" s="127">
        <f>$C1320-SUM(D1320:T1320)</f>
        <v>-1.0000000002037268E-2</v>
      </c>
    </row>
    <row r="1321" spans="1:21" x14ac:dyDescent="0.2">
      <c r="A1321" s="224" t="s">
        <v>1822</v>
      </c>
      <c r="B1321" s="222" t="str">
        <f>VLOOKUP($A1321,'Orçamento Sintético'!$A:$H,4,0)</f>
        <v>(UE-02) – Unidade externa para sistema VRF, capacidade nominal de resfriamento 73,0kW, composta de 2 unidades com dimensões (AxLxP) 1657x930x765 e 1657x1240x765 , peso total 476kg, gás refrigerante R-410A, com válvula de expansão eletrônica, compressor hermético scroll inverter, trocador de calor tipo corrente cruzada, com aletas de alumínio e tubos de cobre, vazão total de ar 26100m³/h, linha de líquido ø 19,1mm, linha de gás ø 31,8mm, alimentação elétrica trifásica, 60 Hz, 380V, potência elétrica 17,77kW (6,50kW + 11,27kW ). Modelo de referência: Daikin RHXYQ26AYL ou similar equivalente.</v>
      </c>
      <c r="C1321" s="126">
        <f>ROUND(C1322/$U$1572,4)</f>
        <v>3.8999999999999998E-3</v>
      </c>
      <c r="D1321" s="126"/>
      <c r="E1321" s="126"/>
      <c r="F1321" s="126"/>
      <c r="G1321" s="126"/>
      <c r="H1321" s="126"/>
      <c r="I1321" s="126"/>
      <c r="J1321" s="126"/>
      <c r="K1321" s="126"/>
      <c r="L1321" s="126"/>
      <c r="M1321" s="126"/>
      <c r="N1321" s="126"/>
      <c r="O1321" s="126">
        <v>1</v>
      </c>
      <c r="P1321" s="126"/>
      <c r="Q1321" s="126"/>
      <c r="R1321" s="126"/>
      <c r="S1321" s="126"/>
      <c r="T1321" s="126"/>
      <c r="U1321" s="126">
        <f t="shared" si="5661"/>
        <v>0</v>
      </c>
    </row>
    <row r="1322" spans="1:21" s="90" customFormat="1" x14ac:dyDescent="0.2">
      <c r="A1322" s="224"/>
      <c r="B1322" s="223"/>
      <c r="C1322" s="127">
        <f>VLOOKUP($A1321,'Orçamento Sintético'!$A:$H,8,0)</f>
        <v>48951.92</v>
      </c>
      <c r="D1322" s="127">
        <f>ROUND($C1322*D1321,2)</f>
        <v>0</v>
      </c>
      <c r="E1322" s="127">
        <f>ROUND($C1322*E1321,2)</f>
        <v>0</v>
      </c>
      <c r="F1322" s="127">
        <f>ROUND($C1322*F1321,2)</f>
        <v>0</v>
      </c>
      <c r="G1322" s="127">
        <f t="shared" ref="G1322:P1322" si="5686">ROUND($C1322*G1321,2)</f>
        <v>0</v>
      </c>
      <c r="H1322" s="127">
        <f t="shared" si="5686"/>
        <v>0</v>
      </c>
      <c r="I1322" s="127">
        <f t="shared" si="5686"/>
        <v>0</v>
      </c>
      <c r="J1322" s="127">
        <f t="shared" si="5686"/>
        <v>0</v>
      </c>
      <c r="K1322" s="127">
        <f t="shared" si="5686"/>
        <v>0</v>
      </c>
      <c r="L1322" s="127">
        <f t="shared" si="5686"/>
        <v>0</v>
      </c>
      <c r="M1322" s="127">
        <f t="shared" si="5686"/>
        <v>0</v>
      </c>
      <c r="N1322" s="127">
        <f t="shared" si="5686"/>
        <v>0</v>
      </c>
      <c r="O1322" s="127">
        <f t="shared" si="5686"/>
        <v>48951.92</v>
      </c>
      <c r="P1322" s="127">
        <f t="shared" si="5686"/>
        <v>0</v>
      </c>
      <c r="Q1322" s="127">
        <f>ROUND($C1322*Q1321,2)</f>
        <v>0</v>
      </c>
      <c r="R1322" s="127">
        <f t="shared" ref="R1322:T1322" si="5687">ROUND($C1322*R1321,2)</f>
        <v>0</v>
      </c>
      <c r="S1322" s="127">
        <f t="shared" si="5687"/>
        <v>0</v>
      </c>
      <c r="T1322" s="127">
        <f t="shared" si="5687"/>
        <v>0</v>
      </c>
      <c r="U1322" s="127">
        <f>$C1322-SUM(D1322:T1322)</f>
        <v>0</v>
      </c>
    </row>
    <row r="1323" spans="1:21" x14ac:dyDescent="0.2">
      <c r="A1323" s="224" t="s">
        <v>1825</v>
      </c>
      <c r="B1323" s="222" t="str">
        <f>VLOOKUP($A1323,'Orçamento Sintético'!$A:$H,4,0)</f>
        <v>(UE-03) – Unidade externa para sistema VRF, capacidade nominal de resfriamento 95,0kW, composta de 2 unidades com dimensões (AxLxP) 1657x930x765 e 1657x1240x765 , peso total 530kg, gás refrigerante R-410A, com válvula de expansão eletrônica, compressor hermético scroll inverter, trocador de calor tipo corrente cruzada, com aletas de alumínio e tubos de cobre, vazão total de ar 27360m³/h, linha de líquido ø 19,1mm, linha de gás ø 31,8mm, alimentação elétrica trifásica, 60 Hz, 380V, potência elétrica 25,01kW (8,01kW + 17,00kW ). Modelo de referência: Daikin RHXYQ34AYL ou similar equivalente.</v>
      </c>
      <c r="C1323" s="126">
        <f>ROUND(C1324/$U$1572,4)</f>
        <v>6.7999999999999996E-3</v>
      </c>
      <c r="D1323" s="126"/>
      <c r="E1323" s="126"/>
      <c r="F1323" s="126"/>
      <c r="G1323" s="126"/>
      <c r="H1323" s="126"/>
      <c r="I1323" s="126"/>
      <c r="J1323" s="126"/>
      <c r="K1323" s="126"/>
      <c r="L1323" s="126"/>
      <c r="M1323" s="126"/>
      <c r="N1323" s="126"/>
      <c r="O1323" s="126">
        <v>1</v>
      </c>
      <c r="P1323" s="126"/>
      <c r="Q1323" s="126"/>
      <c r="R1323" s="126"/>
      <c r="S1323" s="126"/>
      <c r="T1323" s="126"/>
      <c r="U1323" s="126">
        <f t="shared" si="5661"/>
        <v>0</v>
      </c>
    </row>
    <row r="1324" spans="1:21" s="90" customFormat="1" x14ac:dyDescent="0.2">
      <c r="A1324" s="224"/>
      <c r="B1324" s="223"/>
      <c r="C1324" s="127">
        <f>VLOOKUP($A1323,'Orçamento Sintético'!$A:$H,8,0)</f>
        <v>84986.15</v>
      </c>
      <c r="D1324" s="127">
        <f>ROUND($C1324*D1323,2)</f>
        <v>0</v>
      </c>
      <c r="E1324" s="127">
        <f>ROUND($C1324*E1323,2)</f>
        <v>0</v>
      </c>
      <c r="F1324" s="127">
        <f>ROUND($C1324*F1323,2)</f>
        <v>0</v>
      </c>
      <c r="G1324" s="127">
        <f t="shared" ref="G1324:P1324" si="5688">ROUND($C1324*G1323,2)</f>
        <v>0</v>
      </c>
      <c r="H1324" s="127">
        <f t="shared" si="5688"/>
        <v>0</v>
      </c>
      <c r="I1324" s="127">
        <f t="shared" si="5688"/>
        <v>0</v>
      </c>
      <c r="J1324" s="127">
        <f t="shared" si="5688"/>
        <v>0</v>
      </c>
      <c r="K1324" s="127">
        <f t="shared" si="5688"/>
        <v>0</v>
      </c>
      <c r="L1324" s="127">
        <f t="shared" si="5688"/>
        <v>0</v>
      </c>
      <c r="M1324" s="127">
        <f t="shared" si="5688"/>
        <v>0</v>
      </c>
      <c r="N1324" s="127">
        <f t="shared" si="5688"/>
        <v>0</v>
      </c>
      <c r="O1324" s="127">
        <f t="shared" si="5688"/>
        <v>84986.15</v>
      </c>
      <c r="P1324" s="127">
        <f t="shared" si="5688"/>
        <v>0</v>
      </c>
      <c r="Q1324" s="127">
        <f>ROUND($C1324*Q1323,2)</f>
        <v>0</v>
      </c>
      <c r="R1324" s="127">
        <f t="shared" ref="R1324:T1324" si="5689">ROUND($C1324*R1323,2)</f>
        <v>0</v>
      </c>
      <c r="S1324" s="127">
        <f t="shared" si="5689"/>
        <v>0</v>
      </c>
      <c r="T1324" s="127">
        <f t="shared" si="5689"/>
        <v>0</v>
      </c>
      <c r="U1324" s="127">
        <f>$C1324-SUM(D1324:T1324)</f>
        <v>0</v>
      </c>
    </row>
    <row r="1325" spans="1:21" x14ac:dyDescent="0.2">
      <c r="A1325" s="224" t="s">
        <v>1828</v>
      </c>
      <c r="B1325" s="222" t="str">
        <f>VLOOKUP($A1325,'Orçamento Sintético'!$A:$H,4,0)</f>
        <v>(UE-01) – Unidade externa para sistema VRF, capacidade nominal de resfriamento 56,0kW,  com dimensões (AxLxP) 1657x1240x765, peso 317kg, gás refrigerante R-410A, com válvula de expansão eletrônica, compressor hermético scroll inverter, trocador de calor tipo corrente cruzada, com aletas de alumínio e tubos de cobre, vazão total de ar 15660m³/h, linha de líquido ø 15,88mm, linha de gás ø 28,6mm, alimentação elétrica trifásica, 60 Hz, 380V, potência elétrica 15,0kW (modo aquecimento) . Modelo de referência: Daikin RHXYQ20AYL ou similar equivalente.</v>
      </c>
      <c r="C1325" s="126">
        <f>ROUND(C1326/$U$1572,4)</f>
        <v>1.8800000000000001E-2</v>
      </c>
      <c r="D1325" s="126"/>
      <c r="E1325" s="126"/>
      <c r="F1325" s="126"/>
      <c r="G1325" s="126"/>
      <c r="H1325" s="126"/>
      <c r="I1325" s="126"/>
      <c r="J1325" s="126"/>
      <c r="K1325" s="126"/>
      <c r="L1325" s="126"/>
      <c r="M1325" s="126"/>
      <c r="N1325" s="126"/>
      <c r="O1325" s="126"/>
      <c r="P1325" s="126">
        <v>1</v>
      </c>
      <c r="Q1325" s="126"/>
      <c r="R1325" s="126"/>
      <c r="S1325" s="126"/>
      <c r="T1325" s="126"/>
      <c r="U1325" s="126">
        <f t="shared" si="5661"/>
        <v>0</v>
      </c>
    </row>
    <row r="1326" spans="1:21" s="90" customFormat="1" x14ac:dyDescent="0.2">
      <c r="A1326" s="224"/>
      <c r="B1326" s="223"/>
      <c r="C1326" s="127">
        <f>VLOOKUP($A1325,'Orçamento Sintético'!$A:$H,8,0)</f>
        <v>234617.9</v>
      </c>
      <c r="D1326" s="127">
        <f>ROUND($C1326*D1325,2)</f>
        <v>0</v>
      </c>
      <c r="E1326" s="127">
        <f>ROUND($C1326*E1325,2)</f>
        <v>0</v>
      </c>
      <c r="F1326" s="127">
        <f>ROUND($C1326*F1325,2)</f>
        <v>0</v>
      </c>
      <c r="G1326" s="127">
        <f t="shared" ref="G1326:P1326" si="5690">ROUND($C1326*G1325,2)</f>
        <v>0</v>
      </c>
      <c r="H1326" s="127">
        <f t="shared" si="5690"/>
        <v>0</v>
      </c>
      <c r="I1326" s="127">
        <f t="shared" si="5690"/>
        <v>0</v>
      </c>
      <c r="J1326" s="127">
        <f t="shared" si="5690"/>
        <v>0</v>
      </c>
      <c r="K1326" s="127">
        <f t="shared" si="5690"/>
        <v>0</v>
      </c>
      <c r="L1326" s="127">
        <f t="shared" si="5690"/>
        <v>0</v>
      </c>
      <c r="M1326" s="127">
        <f t="shared" si="5690"/>
        <v>0</v>
      </c>
      <c r="N1326" s="127">
        <f t="shared" si="5690"/>
        <v>0</v>
      </c>
      <c r="O1326" s="127">
        <f t="shared" si="5690"/>
        <v>0</v>
      </c>
      <c r="P1326" s="127">
        <f t="shared" si="5690"/>
        <v>234617.9</v>
      </c>
      <c r="Q1326" s="127">
        <f>ROUND($C1326*Q1325,2)</f>
        <v>0</v>
      </c>
      <c r="R1326" s="127">
        <f t="shared" ref="R1326:T1326" si="5691">ROUND($C1326*R1325,2)</f>
        <v>0</v>
      </c>
      <c r="S1326" s="127">
        <f t="shared" si="5691"/>
        <v>0</v>
      </c>
      <c r="T1326" s="127">
        <f t="shared" si="5691"/>
        <v>0</v>
      </c>
      <c r="U1326" s="127">
        <f>$C1326-SUM(D1326:T1326)</f>
        <v>0</v>
      </c>
    </row>
    <row r="1327" spans="1:21" x14ac:dyDescent="0.2">
      <c r="A1327" s="224" t="s">
        <v>1831</v>
      </c>
      <c r="B1327" s="222" t="str">
        <f>VLOOKUP($A1327,'Orçamento Sintético'!$A:$H,4,0)</f>
        <v>(AT-1) - Unidade controladora do sistema VRF, para controle e monitoramento das unidades internas e externas, incluindo: software; expansão de portas adicionais; display com tela sensível ao toque (touch screen); possibilidade de customização, como planta, vista ou corte dos ambientes; função programação horária; função histórico; acesso remoto; gestão de energia; relatórios de desempenho; e função de bloqueio. Modelo de referência: Daikin ITM DCM601A51+DCM601A52+DCM002A51+SVM-PS1 ou similar equivalente.</v>
      </c>
      <c r="C1327" s="126">
        <f>ROUND(C1328/$U$1572,4)</f>
        <v>2E-3</v>
      </c>
      <c r="D1327" s="126"/>
      <c r="E1327" s="126"/>
      <c r="F1327" s="126"/>
      <c r="G1327" s="126"/>
      <c r="H1327" s="126"/>
      <c r="I1327" s="126"/>
      <c r="J1327" s="126"/>
      <c r="K1327" s="126"/>
      <c r="L1327" s="126"/>
      <c r="M1327" s="126"/>
      <c r="N1327" s="126"/>
      <c r="O1327" s="126"/>
      <c r="P1327" s="126">
        <v>1</v>
      </c>
      <c r="Q1327" s="126"/>
      <c r="R1327" s="126"/>
      <c r="S1327" s="126"/>
      <c r="T1327" s="126"/>
      <c r="U1327" s="126">
        <f t="shared" si="5661"/>
        <v>0</v>
      </c>
    </row>
    <row r="1328" spans="1:21" s="90" customFormat="1" x14ac:dyDescent="0.2">
      <c r="A1328" s="224"/>
      <c r="B1328" s="223"/>
      <c r="C1328" s="127">
        <f>VLOOKUP($A1327,'Orçamento Sintético'!$A:$H,8,0)</f>
        <v>25248.61</v>
      </c>
      <c r="D1328" s="127">
        <f>ROUND($C1328*D1327,2)</f>
        <v>0</v>
      </c>
      <c r="E1328" s="127">
        <f>ROUND($C1328*E1327,2)</f>
        <v>0</v>
      </c>
      <c r="F1328" s="127">
        <f>ROUND($C1328*F1327,2)</f>
        <v>0</v>
      </c>
      <c r="G1328" s="127">
        <f t="shared" ref="G1328:P1328" si="5692">ROUND($C1328*G1327,2)</f>
        <v>0</v>
      </c>
      <c r="H1328" s="127">
        <f t="shared" si="5692"/>
        <v>0</v>
      </c>
      <c r="I1328" s="127">
        <f t="shared" si="5692"/>
        <v>0</v>
      </c>
      <c r="J1328" s="127">
        <f t="shared" si="5692"/>
        <v>0</v>
      </c>
      <c r="K1328" s="127">
        <f t="shared" si="5692"/>
        <v>0</v>
      </c>
      <c r="L1328" s="127">
        <f t="shared" si="5692"/>
        <v>0</v>
      </c>
      <c r="M1328" s="127">
        <f t="shared" si="5692"/>
        <v>0</v>
      </c>
      <c r="N1328" s="127">
        <f t="shared" si="5692"/>
        <v>0</v>
      </c>
      <c r="O1328" s="127">
        <f t="shared" si="5692"/>
        <v>0</v>
      </c>
      <c r="P1328" s="127">
        <f t="shared" si="5692"/>
        <v>25248.61</v>
      </c>
      <c r="Q1328" s="127">
        <f>ROUND($C1328*Q1327,2)</f>
        <v>0</v>
      </c>
      <c r="R1328" s="127">
        <f t="shared" ref="R1328:T1328" si="5693">ROUND($C1328*R1327,2)</f>
        <v>0</v>
      </c>
      <c r="S1328" s="127">
        <f t="shared" si="5693"/>
        <v>0</v>
      </c>
      <c r="T1328" s="127">
        <f t="shared" si="5693"/>
        <v>0</v>
      </c>
      <c r="U1328" s="127">
        <f>$C1328-SUM(D1328:T1328)</f>
        <v>0</v>
      </c>
    </row>
    <row r="1329" spans="1:21" x14ac:dyDescent="0.2">
      <c r="A1329" s="224" t="s">
        <v>1834</v>
      </c>
      <c r="B1329" s="222" t="str">
        <f>VLOOKUP($A1329,'Orçamento Sintético'!$A:$H,4,0)</f>
        <v>(AT-2) – Unidade controladora para acesso remoto via internet que permita acesso às funções da unidade controladora do sistema VRF, incluindo: antena WI-FI; alerta via e-mail; cadastro de usuários por nível de acesso; ajuste de setpoint da temperatura ambiente; acesso à programação horária; liga e desliga de unidades internas e externas. Modelo de referência: Daikin SVMPC2+DCM007A51 ou similar equivalente.</v>
      </c>
      <c r="C1329" s="126">
        <f>ROUND(C1330/$U$1572,4)</f>
        <v>4.0000000000000002E-4</v>
      </c>
      <c r="D1329" s="126"/>
      <c r="E1329" s="126"/>
      <c r="F1329" s="126"/>
      <c r="G1329" s="126"/>
      <c r="H1329" s="126"/>
      <c r="I1329" s="126"/>
      <c r="J1329" s="126"/>
      <c r="K1329" s="126"/>
      <c r="L1329" s="126"/>
      <c r="M1329" s="126"/>
      <c r="N1329" s="126"/>
      <c r="O1329" s="126"/>
      <c r="P1329" s="126">
        <v>1</v>
      </c>
      <c r="Q1329" s="126"/>
      <c r="R1329" s="126"/>
      <c r="S1329" s="126"/>
      <c r="T1329" s="126"/>
      <c r="U1329" s="126">
        <f t="shared" si="5661"/>
        <v>0</v>
      </c>
    </row>
    <row r="1330" spans="1:21" s="90" customFormat="1" x14ac:dyDescent="0.2">
      <c r="A1330" s="224"/>
      <c r="B1330" s="223"/>
      <c r="C1330" s="127">
        <f>VLOOKUP($A1329,'Orçamento Sintético'!$A:$H,8,0)</f>
        <v>5427.48</v>
      </c>
      <c r="D1330" s="127">
        <f>ROUND($C1330*D1329,2)</f>
        <v>0</v>
      </c>
      <c r="E1330" s="127">
        <f>ROUND($C1330*E1329,2)</f>
        <v>0</v>
      </c>
      <c r="F1330" s="127">
        <f>ROUND($C1330*F1329,2)</f>
        <v>0</v>
      </c>
      <c r="G1330" s="127">
        <f t="shared" ref="G1330:P1330" si="5694">ROUND($C1330*G1329,2)</f>
        <v>0</v>
      </c>
      <c r="H1330" s="127">
        <f t="shared" si="5694"/>
        <v>0</v>
      </c>
      <c r="I1330" s="127">
        <f t="shared" si="5694"/>
        <v>0</v>
      </c>
      <c r="J1330" s="127">
        <f t="shared" si="5694"/>
        <v>0</v>
      </c>
      <c r="K1330" s="127">
        <f t="shared" si="5694"/>
        <v>0</v>
      </c>
      <c r="L1330" s="127">
        <f t="shared" si="5694"/>
        <v>0</v>
      </c>
      <c r="M1330" s="127">
        <f t="shared" si="5694"/>
        <v>0</v>
      </c>
      <c r="N1330" s="127">
        <f t="shared" si="5694"/>
        <v>0</v>
      </c>
      <c r="O1330" s="127">
        <f t="shared" si="5694"/>
        <v>0</v>
      </c>
      <c r="P1330" s="127">
        <f t="shared" si="5694"/>
        <v>5427.48</v>
      </c>
      <c r="Q1330" s="127">
        <f>ROUND($C1330*Q1329,2)</f>
        <v>0</v>
      </c>
      <c r="R1330" s="127">
        <f t="shared" ref="R1330:T1330" si="5695">ROUND($C1330*R1329,2)</f>
        <v>0</v>
      </c>
      <c r="S1330" s="127">
        <f t="shared" si="5695"/>
        <v>0</v>
      </c>
      <c r="T1330" s="127">
        <f t="shared" si="5695"/>
        <v>0</v>
      </c>
      <c r="U1330" s="127">
        <f>$C1330-SUM(D1330:T1330)</f>
        <v>0</v>
      </c>
    </row>
    <row r="1331" spans="1:21" x14ac:dyDescent="0.2">
      <c r="A1331" s="225" t="s">
        <v>1837</v>
      </c>
      <c r="B1331" s="226" t="str">
        <f>VLOOKUP($A1331,'Orçamento Sintético'!$A:$H,4,0)</f>
        <v>Redes de Dutos</v>
      </c>
      <c r="C1331" s="130">
        <f>ROUND(C1332/$U$1572,4)</f>
        <v>5.1999999999999998E-3</v>
      </c>
      <c r="D1331" s="131">
        <f t="shared" ref="D1331:U1331" si="5696">ROUND(D1332/$C1332,4)</f>
        <v>0</v>
      </c>
      <c r="E1331" s="131">
        <f t="shared" si="5696"/>
        <v>0</v>
      </c>
      <c r="F1331" s="131">
        <f t="shared" si="5696"/>
        <v>0</v>
      </c>
      <c r="G1331" s="131">
        <f t="shared" si="5696"/>
        <v>0.2082</v>
      </c>
      <c r="H1331" s="131">
        <f t="shared" si="5696"/>
        <v>0.2082</v>
      </c>
      <c r="I1331" s="131">
        <f t="shared" si="5696"/>
        <v>0.27750000000000002</v>
      </c>
      <c r="J1331" s="131">
        <f t="shared" si="5696"/>
        <v>0</v>
      </c>
      <c r="K1331" s="131">
        <f t="shared" si="5696"/>
        <v>0</v>
      </c>
      <c r="L1331" s="131">
        <f t="shared" si="5696"/>
        <v>0</v>
      </c>
      <c r="M1331" s="131">
        <f t="shared" si="5696"/>
        <v>1.9E-2</v>
      </c>
      <c r="N1331" s="131">
        <f t="shared" si="5696"/>
        <v>5.0200000000000002E-2</v>
      </c>
      <c r="O1331" s="131">
        <f t="shared" si="5696"/>
        <v>8.3599999999999994E-2</v>
      </c>
      <c r="P1331" s="131">
        <f t="shared" si="5696"/>
        <v>0.15340000000000001</v>
      </c>
      <c r="Q1331" s="131">
        <f t="shared" si="5696"/>
        <v>0</v>
      </c>
      <c r="R1331" s="131">
        <f t="shared" si="5696"/>
        <v>0</v>
      </c>
      <c r="S1331" s="131">
        <f t="shared" si="5696"/>
        <v>0</v>
      </c>
      <c r="T1331" s="131">
        <f t="shared" si="5696"/>
        <v>0</v>
      </c>
      <c r="U1331" s="131">
        <f t="shared" si="5696"/>
        <v>0</v>
      </c>
    </row>
    <row r="1332" spans="1:21" s="90" customFormat="1" x14ac:dyDescent="0.2">
      <c r="A1332" s="225"/>
      <c r="B1332" s="226"/>
      <c r="C1332" s="132">
        <f>VLOOKUP($A1331,'Orçamento Sintético'!$A:$H,8,0)</f>
        <v>64337.049999999996</v>
      </c>
      <c r="D1332" s="133">
        <f>D1334+D1336+D1338+D1340+D1342+D1344+D1346+D1348+D1350+D1352</f>
        <v>0</v>
      </c>
      <c r="E1332" s="133">
        <f t="shared" ref="E1332:U1332" si="5697">E1334+E1336+E1338+E1340+E1342+E1344+E1346+E1348+E1350+E1352</f>
        <v>0</v>
      </c>
      <c r="F1332" s="133">
        <f t="shared" si="5697"/>
        <v>0</v>
      </c>
      <c r="G1332" s="133">
        <f t="shared" si="5697"/>
        <v>13392.38</v>
      </c>
      <c r="H1332" s="133">
        <f t="shared" si="5697"/>
        <v>13392.38</v>
      </c>
      <c r="I1332" s="133">
        <f t="shared" si="5697"/>
        <v>17856.5</v>
      </c>
      <c r="J1332" s="133">
        <f t="shared" si="5697"/>
        <v>0</v>
      </c>
      <c r="K1332" s="133">
        <f t="shared" si="5697"/>
        <v>0</v>
      </c>
      <c r="L1332" s="133">
        <f t="shared" si="5697"/>
        <v>0</v>
      </c>
      <c r="M1332" s="133">
        <f t="shared" si="5697"/>
        <v>1222.26</v>
      </c>
      <c r="N1332" s="133">
        <f t="shared" si="5697"/>
        <v>3227.8599999999997</v>
      </c>
      <c r="O1332" s="133">
        <f t="shared" si="5697"/>
        <v>5377.1799999999994</v>
      </c>
      <c r="P1332" s="133">
        <f t="shared" si="5697"/>
        <v>9868.49</v>
      </c>
      <c r="Q1332" s="133">
        <f t="shared" si="5697"/>
        <v>0</v>
      </c>
      <c r="R1332" s="133">
        <f t="shared" si="5697"/>
        <v>0</v>
      </c>
      <c r="S1332" s="133">
        <f t="shared" si="5697"/>
        <v>0</v>
      </c>
      <c r="T1332" s="133">
        <f t="shared" si="5697"/>
        <v>0</v>
      </c>
      <c r="U1332" s="133">
        <f t="shared" si="5697"/>
        <v>0</v>
      </c>
    </row>
    <row r="1333" spans="1:21" x14ac:dyDescent="0.2">
      <c r="A1333" s="224" t="s">
        <v>1839</v>
      </c>
      <c r="B1333" s="222" t="str">
        <f>VLOOKUP($A1333,'Orçamento Sintético'!$A:$H,4,0)</f>
        <v>Difusor de insuflação de ar exterior, dimensões 371x208mm, aletas fixas, em perfil de alumínio extrudado e anodizado, para insuflamento em 2 direções, incluindo registro acoplado de aletas convergentes. Modelo de referência: TROX ADQ-2 371x208mm ou similar equivalente.</v>
      </c>
      <c r="C1333" s="126">
        <f>ROUND(C1334/$U$1572,4)</f>
        <v>2.0000000000000001E-4</v>
      </c>
      <c r="D1333" s="126"/>
      <c r="E1333" s="126"/>
      <c r="F1333" s="126"/>
      <c r="G1333" s="126"/>
      <c r="H1333" s="126"/>
      <c r="I1333" s="126"/>
      <c r="J1333" s="126"/>
      <c r="K1333" s="126"/>
      <c r="L1333" s="126"/>
      <c r="M1333" s="126"/>
      <c r="N1333" s="126"/>
      <c r="O1333" s="126">
        <v>0.5</v>
      </c>
      <c r="P1333" s="126">
        <v>0.5</v>
      </c>
      <c r="Q1333" s="126"/>
      <c r="R1333" s="126"/>
      <c r="S1333" s="126"/>
      <c r="T1333" s="126"/>
      <c r="U1333" s="126">
        <f t="shared" ref="U1333:U1351" si="5698">ROUND(U1334/$C1334,4)</f>
        <v>0</v>
      </c>
    </row>
    <row r="1334" spans="1:21" s="90" customFormat="1" x14ac:dyDescent="0.2">
      <c r="A1334" s="224"/>
      <c r="B1334" s="223"/>
      <c r="C1334" s="127">
        <f>VLOOKUP($A1333,'Orçamento Sintético'!$A:$H,8,0)</f>
        <v>2094.12</v>
      </c>
      <c r="D1334" s="127">
        <f>ROUND($C1334*D1333,2)</f>
        <v>0</v>
      </c>
      <c r="E1334" s="127">
        <f>ROUND($C1334*E1333,2)</f>
        <v>0</v>
      </c>
      <c r="F1334" s="127">
        <f>ROUND($C1334*F1333,2)</f>
        <v>0</v>
      </c>
      <c r="G1334" s="127">
        <f t="shared" ref="G1334:P1334" si="5699">ROUND($C1334*G1333,2)</f>
        <v>0</v>
      </c>
      <c r="H1334" s="127">
        <f t="shared" si="5699"/>
        <v>0</v>
      </c>
      <c r="I1334" s="127">
        <f t="shared" si="5699"/>
        <v>0</v>
      </c>
      <c r="J1334" s="127">
        <f t="shared" si="5699"/>
        <v>0</v>
      </c>
      <c r="K1334" s="127">
        <f t="shared" si="5699"/>
        <v>0</v>
      </c>
      <c r="L1334" s="127">
        <f t="shared" si="5699"/>
        <v>0</v>
      </c>
      <c r="M1334" s="127">
        <f t="shared" si="5699"/>
        <v>0</v>
      </c>
      <c r="N1334" s="127">
        <f t="shared" si="5699"/>
        <v>0</v>
      </c>
      <c r="O1334" s="127">
        <f t="shared" si="5699"/>
        <v>1047.06</v>
      </c>
      <c r="P1334" s="127">
        <f t="shared" si="5699"/>
        <v>1047.06</v>
      </c>
      <c r="Q1334" s="127">
        <f>ROUND($C1334*Q1333,2)</f>
        <v>0</v>
      </c>
      <c r="R1334" s="127">
        <f t="shared" ref="R1334:T1334" si="5700">ROUND($C1334*R1333,2)</f>
        <v>0</v>
      </c>
      <c r="S1334" s="127">
        <f t="shared" si="5700"/>
        <v>0</v>
      </c>
      <c r="T1334" s="127">
        <f t="shared" si="5700"/>
        <v>0</v>
      </c>
      <c r="U1334" s="127">
        <f>$C1334-SUM(D1334:T1334)</f>
        <v>0</v>
      </c>
    </row>
    <row r="1335" spans="1:21" x14ac:dyDescent="0.2">
      <c r="A1335" s="224" t="s">
        <v>1842</v>
      </c>
      <c r="B1335" s="222" t="str">
        <f>VLOOKUP($A1335,'Orçamento Sintético'!$A:$H,4,0)</f>
        <v>Difusor de insuflação, dimensões 671x376mm, aletas fixas, em perfil de alumínio extrudado e anodizado, para insuflamento em 1 direção, incluindo registro acoplado de aletas convergentes. Modelo de referência: TROX ADQ-1 671x376mm ou similar equivalente.</v>
      </c>
      <c r="C1335" s="126">
        <f>ROUND(C1336/$U$1572,4)</f>
        <v>2.0000000000000001E-4</v>
      </c>
      <c r="D1335" s="126"/>
      <c r="E1335" s="126"/>
      <c r="F1335" s="126"/>
      <c r="G1335" s="126"/>
      <c r="H1335" s="126"/>
      <c r="I1335" s="126"/>
      <c r="J1335" s="126"/>
      <c r="K1335" s="126"/>
      <c r="L1335" s="126"/>
      <c r="M1335" s="126"/>
      <c r="N1335" s="126"/>
      <c r="O1335" s="126">
        <v>0.5</v>
      </c>
      <c r="P1335" s="126">
        <v>0.5</v>
      </c>
      <c r="Q1335" s="126"/>
      <c r="R1335" s="126"/>
      <c r="S1335" s="126"/>
      <c r="T1335" s="126"/>
      <c r="U1335" s="126">
        <f t="shared" si="5698"/>
        <v>0</v>
      </c>
    </row>
    <row r="1336" spans="1:21" s="90" customFormat="1" x14ac:dyDescent="0.2">
      <c r="A1336" s="224"/>
      <c r="B1336" s="223"/>
      <c r="C1336" s="127">
        <f>VLOOKUP($A1335,'Orçamento Sintético'!$A:$H,8,0)</f>
        <v>2204.52</v>
      </c>
      <c r="D1336" s="127">
        <f>ROUND($C1336*D1335,2)</f>
        <v>0</v>
      </c>
      <c r="E1336" s="127">
        <f>ROUND($C1336*E1335,2)</f>
        <v>0</v>
      </c>
      <c r="F1336" s="127">
        <f>ROUND($C1336*F1335,2)</f>
        <v>0</v>
      </c>
      <c r="G1336" s="127">
        <f t="shared" ref="G1336:P1336" si="5701">ROUND($C1336*G1335,2)</f>
        <v>0</v>
      </c>
      <c r="H1336" s="127">
        <f t="shared" si="5701"/>
        <v>0</v>
      </c>
      <c r="I1336" s="127">
        <f t="shared" si="5701"/>
        <v>0</v>
      </c>
      <c r="J1336" s="127">
        <f t="shared" si="5701"/>
        <v>0</v>
      </c>
      <c r="K1336" s="127">
        <f t="shared" si="5701"/>
        <v>0</v>
      </c>
      <c r="L1336" s="127">
        <f t="shared" si="5701"/>
        <v>0</v>
      </c>
      <c r="M1336" s="127">
        <f t="shared" si="5701"/>
        <v>0</v>
      </c>
      <c r="N1336" s="127">
        <f t="shared" si="5701"/>
        <v>0</v>
      </c>
      <c r="O1336" s="127">
        <f t="shared" si="5701"/>
        <v>1102.26</v>
      </c>
      <c r="P1336" s="127">
        <f t="shared" si="5701"/>
        <v>1102.26</v>
      </c>
      <c r="Q1336" s="127">
        <f>ROUND($C1336*Q1335,2)</f>
        <v>0</v>
      </c>
      <c r="R1336" s="127">
        <f t="shared" ref="R1336:T1336" si="5702">ROUND($C1336*R1335,2)</f>
        <v>0</v>
      </c>
      <c r="S1336" s="127">
        <f t="shared" si="5702"/>
        <v>0</v>
      </c>
      <c r="T1336" s="127">
        <f t="shared" si="5702"/>
        <v>0</v>
      </c>
      <c r="U1336" s="127">
        <f>$C1336-SUM(D1336:T1336)</f>
        <v>0</v>
      </c>
    </row>
    <row r="1337" spans="1:21" x14ac:dyDescent="0.2">
      <c r="A1337" s="224" t="s">
        <v>1845</v>
      </c>
      <c r="B1337" s="222" t="str">
        <f>VLOOKUP($A1337,'Orçamento Sintético'!$A:$H,4,0)</f>
        <v>Difusor de insuflação de ar exterior, dimensões 471x264mm, aletas fixas, em perfil de alumínio extrudado e anodizado, para insuflamento em 2 direções, incluindo registro acoplado de aletas convergentes. Modelo de referência: TROX ADQ-2 471x264mm ou similar equivalente.</v>
      </c>
      <c r="C1337" s="126">
        <f>ROUND(C1338/$U$1572,4)</f>
        <v>0</v>
      </c>
      <c r="D1337" s="126"/>
      <c r="E1337" s="126"/>
      <c r="F1337" s="126"/>
      <c r="G1337" s="126"/>
      <c r="H1337" s="126"/>
      <c r="I1337" s="126"/>
      <c r="J1337" s="126"/>
      <c r="K1337" s="126"/>
      <c r="L1337" s="126"/>
      <c r="M1337" s="126"/>
      <c r="N1337" s="126"/>
      <c r="O1337" s="126"/>
      <c r="P1337" s="126">
        <v>1</v>
      </c>
      <c r="Q1337" s="126"/>
      <c r="R1337" s="126"/>
      <c r="S1337" s="126"/>
      <c r="T1337" s="126"/>
      <c r="U1337" s="126">
        <f t="shared" si="5698"/>
        <v>0</v>
      </c>
    </row>
    <row r="1338" spans="1:21" s="90" customFormat="1" x14ac:dyDescent="0.2">
      <c r="A1338" s="224"/>
      <c r="B1338" s="223"/>
      <c r="C1338" s="127">
        <f>VLOOKUP($A1337,'Orçamento Sintético'!$A:$H,8,0)</f>
        <v>485.02</v>
      </c>
      <c r="D1338" s="127">
        <f>ROUND($C1338*D1337,2)</f>
        <v>0</v>
      </c>
      <c r="E1338" s="127">
        <f>ROUND($C1338*E1337,2)</f>
        <v>0</v>
      </c>
      <c r="F1338" s="127">
        <f>ROUND($C1338*F1337,2)</f>
        <v>0</v>
      </c>
      <c r="G1338" s="127">
        <f t="shared" ref="G1338:P1338" si="5703">ROUND($C1338*G1337,2)</f>
        <v>0</v>
      </c>
      <c r="H1338" s="127">
        <f t="shared" si="5703"/>
        <v>0</v>
      </c>
      <c r="I1338" s="127">
        <f t="shared" si="5703"/>
        <v>0</v>
      </c>
      <c r="J1338" s="127">
        <f t="shared" si="5703"/>
        <v>0</v>
      </c>
      <c r="K1338" s="127">
        <f t="shared" si="5703"/>
        <v>0</v>
      </c>
      <c r="L1338" s="127">
        <f t="shared" si="5703"/>
        <v>0</v>
      </c>
      <c r="M1338" s="127">
        <f t="shared" si="5703"/>
        <v>0</v>
      </c>
      <c r="N1338" s="127">
        <f t="shared" si="5703"/>
        <v>0</v>
      </c>
      <c r="O1338" s="127">
        <f t="shared" si="5703"/>
        <v>0</v>
      </c>
      <c r="P1338" s="127">
        <f t="shared" si="5703"/>
        <v>485.02</v>
      </c>
      <c r="Q1338" s="127">
        <f>ROUND($C1338*Q1337,2)</f>
        <v>0</v>
      </c>
      <c r="R1338" s="127">
        <f t="shared" ref="R1338:T1338" si="5704">ROUND($C1338*R1337,2)</f>
        <v>0</v>
      </c>
      <c r="S1338" s="127">
        <f t="shared" si="5704"/>
        <v>0</v>
      </c>
      <c r="T1338" s="127">
        <f t="shared" si="5704"/>
        <v>0</v>
      </c>
      <c r="U1338" s="127">
        <f>$C1338-SUM(D1338:T1338)</f>
        <v>0</v>
      </c>
    </row>
    <row r="1339" spans="1:21" x14ac:dyDescent="0.2">
      <c r="A1339" s="224" t="s">
        <v>1848</v>
      </c>
      <c r="B1339" s="222" t="str">
        <f>VLOOKUP($A1339,'Orçamento Sintético'!$A:$H,4,0)</f>
        <v>Grelha de insuflação, dimensões 225x125mm,  aletas fixas e horizontais, saída de ar inclinada 15º em realação a grelha, fabricada com perfis de alumínio extrudado, anodizado, na cor natural, incluindo registro de lâminas opostas e dupla deflexão. Modelo de referência: TROX AH-15/DG ou similar equivalente.</v>
      </c>
      <c r="C1339" s="126">
        <f>ROUND(C1340/$U$1572,4)</f>
        <v>4.0000000000000002E-4</v>
      </c>
      <c r="D1339" s="126"/>
      <c r="E1339" s="126"/>
      <c r="F1339" s="126"/>
      <c r="G1339" s="126"/>
      <c r="H1339" s="126"/>
      <c r="I1339" s="126"/>
      <c r="J1339" s="126"/>
      <c r="K1339" s="126"/>
      <c r="L1339" s="126"/>
      <c r="M1339" s="126"/>
      <c r="N1339" s="126">
        <v>0.3</v>
      </c>
      <c r="O1339" s="126">
        <v>0.3</v>
      </c>
      <c r="P1339" s="126">
        <v>0.4</v>
      </c>
      <c r="Q1339" s="126"/>
      <c r="R1339" s="126"/>
      <c r="S1339" s="126"/>
      <c r="T1339" s="126"/>
      <c r="U1339" s="126">
        <f t="shared" si="5698"/>
        <v>0</v>
      </c>
    </row>
    <row r="1340" spans="1:21" s="90" customFormat="1" x14ac:dyDescent="0.2">
      <c r="A1340" s="224"/>
      <c r="B1340" s="223"/>
      <c r="C1340" s="127">
        <f>VLOOKUP($A1339,'Orçamento Sintético'!$A:$H,8,0)</f>
        <v>5478.66</v>
      </c>
      <c r="D1340" s="127">
        <f>ROUND($C1340*D1339,2)</f>
        <v>0</v>
      </c>
      <c r="E1340" s="127">
        <f>ROUND($C1340*E1339,2)</f>
        <v>0</v>
      </c>
      <c r="F1340" s="127">
        <f>ROUND($C1340*F1339,2)</f>
        <v>0</v>
      </c>
      <c r="G1340" s="127">
        <f t="shared" ref="G1340:P1340" si="5705">ROUND($C1340*G1339,2)</f>
        <v>0</v>
      </c>
      <c r="H1340" s="127">
        <f t="shared" si="5705"/>
        <v>0</v>
      </c>
      <c r="I1340" s="127">
        <f t="shared" si="5705"/>
        <v>0</v>
      </c>
      <c r="J1340" s="127">
        <f t="shared" si="5705"/>
        <v>0</v>
      </c>
      <c r="K1340" s="127">
        <f t="shared" si="5705"/>
        <v>0</v>
      </c>
      <c r="L1340" s="127">
        <f t="shared" si="5705"/>
        <v>0</v>
      </c>
      <c r="M1340" s="127">
        <f t="shared" si="5705"/>
        <v>0</v>
      </c>
      <c r="N1340" s="127">
        <f t="shared" si="5705"/>
        <v>1643.6</v>
      </c>
      <c r="O1340" s="127">
        <f t="shared" si="5705"/>
        <v>1643.6</v>
      </c>
      <c r="P1340" s="127">
        <f t="shared" si="5705"/>
        <v>2191.46</v>
      </c>
      <c r="Q1340" s="127">
        <f>ROUND($C1340*Q1339,2)</f>
        <v>0</v>
      </c>
      <c r="R1340" s="127">
        <f t="shared" ref="R1340:T1340" si="5706">ROUND($C1340*R1339,2)</f>
        <v>0</v>
      </c>
      <c r="S1340" s="127">
        <f t="shared" si="5706"/>
        <v>0</v>
      </c>
      <c r="T1340" s="127">
        <f t="shared" si="5706"/>
        <v>0</v>
      </c>
      <c r="U1340" s="127">
        <f>$C1340-SUM(D1340:T1340)</f>
        <v>0</v>
      </c>
    </row>
    <row r="1341" spans="1:21" ht="14.25" customHeight="1" x14ac:dyDescent="0.2">
      <c r="A1341" s="224" t="s">
        <v>1851</v>
      </c>
      <c r="B1341" s="222" t="str">
        <f>VLOOKUP($A1341,'Orçamento Sintético'!$A:$H,4,0)</f>
        <v>Grelha de exaustão, dimensões 325x125mm, aletas verticais ajustadas individualmente, fabricada com perfis de alumínio extrudado, anodizado, na cor natural, incluindo registro de lâminas opostas e dupla deflexão. Modelo de referência: TROX VAT-DG ou similar equivalente</v>
      </c>
      <c r="C1341" s="126">
        <f>ROUND(C1342/$U$1572,4)</f>
        <v>4.0000000000000002E-4</v>
      </c>
      <c r="D1341" s="126"/>
      <c r="E1341" s="126"/>
      <c r="F1341" s="126"/>
      <c r="G1341" s="126"/>
      <c r="H1341" s="126"/>
      <c r="I1341" s="126"/>
      <c r="J1341" s="126"/>
      <c r="K1341" s="126"/>
      <c r="L1341" s="126"/>
      <c r="M1341" s="126"/>
      <c r="N1341" s="126">
        <v>0.3</v>
      </c>
      <c r="O1341" s="126">
        <v>0.3</v>
      </c>
      <c r="P1341" s="126">
        <v>0.4</v>
      </c>
      <c r="Q1341" s="126"/>
      <c r="R1341" s="126"/>
      <c r="S1341" s="126"/>
      <c r="T1341" s="126"/>
      <c r="U1341" s="126">
        <f t="shared" si="5698"/>
        <v>0</v>
      </c>
    </row>
    <row r="1342" spans="1:21" s="90" customFormat="1" x14ac:dyDescent="0.2">
      <c r="A1342" s="224"/>
      <c r="B1342" s="223"/>
      <c r="C1342" s="127">
        <f>VLOOKUP($A1341,'Orçamento Sintético'!$A:$H,8,0)</f>
        <v>5280.87</v>
      </c>
      <c r="D1342" s="127">
        <f>ROUND($C1342*D1341,2)</f>
        <v>0</v>
      </c>
      <c r="E1342" s="127">
        <f>ROUND($C1342*E1341,2)</f>
        <v>0</v>
      </c>
      <c r="F1342" s="127">
        <f>ROUND($C1342*F1341,2)</f>
        <v>0</v>
      </c>
      <c r="G1342" s="127">
        <f t="shared" ref="G1342:P1342" si="5707">ROUND($C1342*G1341,2)</f>
        <v>0</v>
      </c>
      <c r="H1342" s="127">
        <f t="shared" si="5707"/>
        <v>0</v>
      </c>
      <c r="I1342" s="127">
        <f t="shared" si="5707"/>
        <v>0</v>
      </c>
      <c r="J1342" s="127">
        <f t="shared" si="5707"/>
        <v>0</v>
      </c>
      <c r="K1342" s="127">
        <f t="shared" si="5707"/>
        <v>0</v>
      </c>
      <c r="L1342" s="127">
        <f t="shared" si="5707"/>
        <v>0</v>
      </c>
      <c r="M1342" s="127">
        <f t="shared" si="5707"/>
        <v>0</v>
      </c>
      <c r="N1342" s="127">
        <f t="shared" si="5707"/>
        <v>1584.26</v>
      </c>
      <c r="O1342" s="127">
        <f t="shared" si="5707"/>
        <v>1584.26</v>
      </c>
      <c r="P1342" s="127">
        <f t="shared" si="5707"/>
        <v>2112.35</v>
      </c>
      <c r="Q1342" s="127">
        <f>ROUND($C1342*Q1341,2)</f>
        <v>0</v>
      </c>
      <c r="R1342" s="127">
        <f t="shared" ref="R1342:T1342" si="5708">ROUND($C1342*R1341,2)</f>
        <v>0</v>
      </c>
      <c r="S1342" s="127">
        <f t="shared" si="5708"/>
        <v>0</v>
      </c>
      <c r="T1342" s="127">
        <f t="shared" si="5708"/>
        <v>0</v>
      </c>
      <c r="U1342" s="127">
        <f>$C1342-SUM(D1342:T1342)</f>
        <v>0</v>
      </c>
    </row>
    <row r="1343" spans="1:21" x14ac:dyDescent="0.2">
      <c r="A1343" s="224" t="s">
        <v>1854</v>
      </c>
      <c r="B1343" s="222" t="str">
        <f>VLOOKUP($A1343,'Orçamento Sintético'!$A:$H,4,0)</f>
        <v>Grelha de exaustão, dimensões 325x325mm, aletas verticais ajustadas individualmente, fabricada com perfis de alumínio extrudado, anodizado, na cor natural, incluindo registro de lâminas opostas e dupla deflexão. Modelo de referência: TROX VAT-DG ou similar equivalente</v>
      </c>
      <c r="C1343" s="126">
        <f>ROUND(C1344/$U$1572,4)</f>
        <v>2.0000000000000001E-4</v>
      </c>
      <c r="D1343" s="126"/>
      <c r="E1343" s="126"/>
      <c r="F1343" s="126"/>
      <c r="G1343" s="126"/>
      <c r="H1343" s="126"/>
      <c r="I1343" s="126"/>
      <c r="J1343" s="126"/>
      <c r="K1343" s="126"/>
      <c r="L1343" s="126"/>
      <c r="M1343" s="126"/>
      <c r="N1343" s="126"/>
      <c r="O1343" s="126"/>
      <c r="P1343" s="126">
        <v>1</v>
      </c>
      <c r="Q1343" s="126"/>
      <c r="R1343" s="126"/>
      <c r="S1343" s="126"/>
      <c r="T1343" s="126"/>
      <c r="U1343" s="126">
        <f t="shared" si="5698"/>
        <v>0</v>
      </c>
    </row>
    <row r="1344" spans="1:21" s="90" customFormat="1" x14ac:dyDescent="0.2">
      <c r="A1344" s="224"/>
      <c r="B1344" s="223"/>
      <c r="C1344" s="127">
        <f>VLOOKUP($A1343,'Orçamento Sintético'!$A:$H,8,0)</f>
        <v>2930.34</v>
      </c>
      <c r="D1344" s="127">
        <f>ROUND($C1344*D1343,2)</f>
        <v>0</v>
      </c>
      <c r="E1344" s="127">
        <f>ROUND($C1344*E1343,2)</f>
        <v>0</v>
      </c>
      <c r="F1344" s="127">
        <f>ROUND($C1344*F1343,2)</f>
        <v>0</v>
      </c>
      <c r="G1344" s="127">
        <f t="shared" ref="G1344:P1344" si="5709">ROUND($C1344*G1343,2)</f>
        <v>0</v>
      </c>
      <c r="H1344" s="127">
        <f t="shared" si="5709"/>
        <v>0</v>
      </c>
      <c r="I1344" s="127">
        <f t="shared" si="5709"/>
        <v>0</v>
      </c>
      <c r="J1344" s="127">
        <f t="shared" si="5709"/>
        <v>0</v>
      </c>
      <c r="K1344" s="127">
        <f t="shared" si="5709"/>
        <v>0</v>
      </c>
      <c r="L1344" s="127">
        <f t="shared" si="5709"/>
        <v>0</v>
      </c>
      <c r="M1344" s="127">
        <f t="shared" si="5709"/>
        <v>0</v>
      </c>
      <c r="N1344" s="127">
        <f t="shared" si="5709"/>
        <v>0</v>
      </c>
      <c r="O1344" s="127">
        <f t="shared" si="5709"/>
        <v>0</v>
      </c>
      <c r="P1344" s="127">
        <f t="shared" si="5709"/>
        <v>2930.34</v>
      </c>
      <c r="Q1344" s="127">
        <f>ROUND($C1344*Q1343,2)</f>
        <v>0</v>
      </c>
      <c r="R1344" s="127">
        <f t="shared" ref="R1344:T1344" si="5710">ROUND($C1344*R1343,2)</f>
        <v>0</v>
      </c>
      <c r="S1344" s="127">
        <f t="shared" si="5710"/>
        <v>0</v>
      </c>
      <c r="T1344" s="127">
        <f t="shared" si="5710"/>
        <v>0</v>
      </c>
      <c r="U1344" s="127">
        <f>$C1344-SUM(D1344:T1344)</f>
        <v>0</v>
      </c>
    </row>
    <row r="1345" spans="1:21" x14ac:dyDescent="0.2">
      <c r="A1345" s="224" t="s">
        <v>1857</v>
      </c>
      <c r="B1345" s="222" t="str">
        <f>VLOOKUP($A1345,'Orçamento Sintético'!$A:$H,4,0)</f>
        <v>Dutos de ar condicionado (ar exterior, retorno e exaustão) em espuma rígida de poliuretano com revestimento em alumínio nas superfícies internas e externas, nas dimensões internas indicadas em projeto, painéis com densidade de 42kg/m³, espessura 20mm, construído conforme orientação do fabricante, incluindo visitas pré-fabricadas (portas de inspeção) a cada 7 metros de trecho reto ou após curvas, perfis de união, baioneta, canto de reforço, canto de acabamento, perfis, barras de reforço, colarinhos, cola adesiva, massa de vedação, etc., com utilização das ferramentas bancada, facas especiais, punhos, marcadores de fita, caneta de nylon, aplicador de fita, alicate de bico, esquadro, estilete, martela de borracha, esquadros, vincadeira, compasso, cortador de colarinho, régua, etc. Modelo de referência:  Multivac MPU ou similar equivalente.</v>
      </c>
      <c r="C1345" s="126">
        <f>ROUND(C1346/$U$1572,4)</f>
        <v>3.5999999999999999E-3</v>
      </c>
      <c r="D1345" s="126"/>
      <c r="E1345" s="126"/>
      <c r="F1345" s="126"/>
      <c r="G1345" s="126">
        <v>0.3</v>
      </c>
      <c r="H1345" s="126">
        <v>0.3</v>
      </c>
      <c r="I1345" s="126">
        <v>0.4</v>
      </c>
      <c r="J1345" s="126"/>
      <c r="K1345" s="126"/>
      <c r="L1345" s="126"/>
      <c r="M1345" s="126"/>
      <c r="N1345" s="126"/>
      <c r="O1345" s="126"/>
      <c r="P1345" s="126"/>
      <c r="Q1345" s="126"/>
      <c r="R1345" s="126"/>
      <c r="S1345" s="126"/>
      <c r="T1345" s="126"/>
      <c r="U1345" s="126">
        <f t="shared" si="5698"/>
        <v>0</v>
      </c>
    </row>
    <row r="1346" spans="1:21" s="90" customFormat="1" x14ac:dyDescent="0.2">
      <c r="A1346" s="224"/>
      <c r="B1346" s="223"/>
      <c r="C1346" s="127">
        <f>VLOOKUP($A1345,'Orçamento Sintético'!$A:$H,8,0)</f>
        <v>44641.26</v>
      </c>
      <c r="D1346" s="127">
        <f>ROUND($C1346*D1345,2)</f>
        <v>0</v>
      </c>
      <c r="E1346" s="127">
        <f>ROUND($C1346*E1345,2)</f>
        <v>0</v>
      </c>
      <c r="F1346" s="127">
        <f>ROUND($C1346*F1345,2)</f>
        <v>0</v>
      </c>
      <c r="G1346" s="127">
        <f t="shared" ref="G1346:P1346" si="5711">ROUND($C1346*G1345,2)</f>
        <v>13392.38</v>
      </c>
      <c r="H1346" s="127">
        <f t="shared" si="5711"/>
        <v>13392.38</v>
      </c>
      <c r="I1346" s="127">
        <f t="shared" si="5711"/>
        <v>17856.5</v>
      </c>
      <c r="J1346" s="127">
        <f t="shared" si="5711"/>
        <v>0</v>
      </c>
      <c r="K1346" s="127">
        <f t="shared" si="5711"/>
        <v>0</v>
      </c>
      <c r="L1346" s="127">
        <f t="shared" si="5711"/>
        <v>0</v>
      </c>
      <c r="M1346" s="127">
        <f t="shared" si="5711"/>
        <v>0</v>
      </c>
      <c r="N1346" s="127">
        <f t="shared" si="5711"/>
        <v>0</v>
      </c>
      <c r="O1346" s="127">
        <f t="shared" si="5711"/>
        <v>0</v>
      </c>
      <c r="P1346" s="127">
        <f t="shared" si="5711"/>
        <v>0</v>
      </c>
      <c r="Q1346" s="127">
        <f>ROUND($C1346*Q1345,2)</f>
        <v>0</v>
      </c>
      <c r="R1346" s="127">
        <f t="shared" ref="R1346:T1346" si="5712">ROUND($C1346*R1345,2)</f>
        <v>0</v>
      </c>
      <c r="S1346" s="127">
        <f t="shared" si="5712"/>
        <v>0</v>
      </c>
      <c r="T1346" s="127">
        <f t="shared" si="5712"/>
        <v>0</v>
      </c>
      <c r="U1346" s="127">
        <f>$C1346-SUM(D1346:T1346)</f>
        <v>0</v>
      </c>
    </row>
    <row r="1347" spans="1:21" x14ac:dyDescent="0.2">
      <c r="A1347" s="224" t="s">
        <v>1860</v>
      </c>
      <c r="B1347" s="222" t="str">
        <f>VLOOKUP($A1347,'Orçamento Sintético'!$A:$H,4,0)</f>
        <v>Registro de vazão fabricado em chapa de aço galvanizado, dimensões 400x305mm, com lâminas convergentes e acionamento por alavanca. Modelo de referência: TROX série RL-B (B=400mm e H=305) ou similar equivalente.</v>
      </c>
      <c r="C1347" s="126">
        <f>ROUND(C1348/$U$1572,4)</f>
        <v>0</v>
      </c>
      <c r="D1347" s="126"/>
      <c r="E1347" s="126"/>
      <c r="F1347" s="126"/>
      <c r="G1347" s="126"/>
      <c r="H1347" s="126"/>
      <c r="I1347" s="126"/>
      <c r="J1347" s="126"/>
      <c r="K1347" s="126"/>
      <c r="L1347" s="126"/>
      <c r="M1347" s="126">
        <v>1</v>
      </c>
      <c r="N1347" s="126"/>
      <c r="O1347" s="126"/>
      <c r="P1347" s="126"/>
      <c r="Q1347" s="126"/>
      <c r="R1347" s="126"/>
      <c r="S1347" s="126"/>
      <c r="T1347" s="126"/>
      <c r="U1347" s="126">
        <f t="shared" si="5698"/>
        <v>0</v>
      </c>
    </row>
    <row r="1348" spans="1:21" s="90" customFormat="1" x14ac:dyDescent="0.2">
      <c r="A1348" s="224"/>
      <c r="B1348" s="223"/>
      <c r="C1348" s="127">
        <f>VLOOKUP($A1347,'Orçamento Sintético'!$A:$H,8,0)</f>
        <v>276.14</v>
      </c>
      <c r="D1348" s="127">
        <f>ROUND($C1348*D1347,2)</f>
        <v>0</v>
      </c>
      <c r="E1348" s="127">
        <f>ROUND($C1348*E1347,2)</f>
        <v>0</v>
      </c>
      <c r="F1348" s="127">
        <f>ROUND($C1348*F1347,2)</f>
        <v>0</v>
      </c>
      <c r="G1348" s="127">
        <f t="shared" ref="G1348:P1348" si="5713">ROUND($C1348*G1347,2)</f>
        <v>0</v>
      </c>
      <c r="H1348" s="127">
        <f t="shared" si="5713"/>
        <v>0</v>
      </c>
      <c r="I1348" s="127">
        <f t="shared" si="5713"/>
        <v>0</v>
      </c>
      <c r="J1348" s="127">
        <f t="shared" si="5713"/>
        <v>0</v>
      </c>
      <c r="K1348" s="127">
        <f t="shared" si="5713"/>
        <v>0</v>
      </c>
      <c r="L1348" s="127">
        <f t="shared" si="5713"/>
        <v>0</v>
      </c>
      <c r="M1348" s="127">
        <f t="shared" si="5713"/>
        <v>276.14</v>
      </c>
      <c r="N1348" s="127">
        <f t="shared" si="5713"/>
        <v>0</v>
      </c>
      <c r="O1348" s="127">
        <f t="shared" si="5713"/>
        <v>0</v>
      </c>
      <c r="P1348" s="127">
        <f t="shared" si="5713"/>
        <v>0</v>
      </c>
      <c r="Q1348" s="127">
        <f>ROUND($C1348*Q1347,2)</f>
        <v>0</v>
      </c>
      <c r="R1348" s="127">
        <f t="shared" ref="R1348:T1348" si="5714">ROUND($C1348*R1347,2)</f>
        <v>0</v>
      </c>
      <c r="S1348" s="127">
        <f t="shared" si="5714"/>
        <v>0</v>
      </c>
      <c r="T1348" s="127">
        <f t="shared" si="5714"/>
        <v>0</v>
      </c>
      <c r="U1348" s="127">
        <f>$C1348-SUM(D1348:T1348)</f>
        <v>0</v>
      </c>
    </row>
    <row r="1349" spans="1:21" x14ac:dyDescent="0.2">
      <c r="A1349" s="224" t="s">
        <v>1863</v>
      </c>
      <c r="B1349" s="222" t="str">
        <f>VLOOKUP($A1349,'Orçamento Sintético'!$A:$H,4,0)</f>
        <v>Registro de vazão fabricado em chapa de aço galvanizado, dimensões 500x305mm, com lâminas convergentes e acionamento por alavanca. Modelo de referência: TROX série RL-B (B=500mm e H=305) ou similar equivalente.</v>
      </c>
      <c r="C1349" s="126">
        <f>ROUND(C1350/$U$1572,4)</f>
        <v>0</v>
      </c>
      <c r="D1349" s="126"/>
      <c r="E1349" s="126"/>
      <c r="F1349" s="126"/>
      <c r="G1349" s="126"/>
      <c r="H1349" s="126"/>
      <c r="I1349" s="126"/>
      <c r="J1349" s="126"/>
      <c r="K1349" s="126"/>
      <c r="L1349" s="126"/>
      <c r="M1349" s="126">
        <v>1</v>
      </c>
      <c r="N1349" s="126"/>
      <c r="O1349" s="126"/>
      <c r="P1349" s="126"/>
      <c r="Q1349" s="126"/>
      <c r="R1349" s="126"/>
      <c r="S1349" s="126"/>
      <c r="T1349" s="126"/>
      <c r="U1349" s="126">
        <f t="shared" si="5698"/>
        <v>0</v>
      </c>
    </row>
    <row r="1350" spans="1:21" s="90" customFormat="1" x14ac:dyDescent="0.2">
      <c r="A1350" s="224"/>
      <c r="B1350" s="223"/>
      <c r="C1350" s="127">
        <f>VLOOKUP($A1349,'Orçamento Sintético'!$A:$H,8,0)</f>
        <v>607.91999999999996</v>
      </c>
      <c r="D1350" s="127">
        <f>ROUND($C1350*D1349,2)</f>
        <v>0</v>
      </c>
      <c r="E1350" s="127">
        <f>ROUND($C1350*E1349,2)</f>
        <v>0</v>
      </c>
      <c r="F1350" s="127">
        <f>ROUND($C1350*F1349,2)</f>
        <v>0</v>
      </c>
      <c r="G1350" s="127">
        <f t="shared" ref="G1350:P1350" si="5715">ROUND($C1350*G1349,2)</f>
        <v>0</v>
      </c>
      <c r="H1350" s="127">
        <f t="shared" si="5715"/>
        <v>0</v>
      </c>
      <c r="I1350" s="127">
        <f t="shared" si="5715"/>
        <v>0</v>
      </c>
      <c r="J1350" s="127">
        <f t="shared" si="5715"/>
        <v>0</v>
      </c>
      <c r="K1350" s="127">
        <f t="shared" si="5715"/>
        <v>0</v>
      </c>
      <c r="L1350" s="127">
        <f t="shared" si="5715"/>
        <v>0</v>
      </c>
      <c r="M1350" s="127">
        <f t="shared" si="5715"/>
        <v>607.91999999999996</v>
      </c>
      <c r="N1350" s="127">
        <f t="shared" si="5715"/>
        <v>0</v>
      </c>
      <c r="O1350" s="127">
        <f t="shared" si="5715"/>
        <v>0</v>
      </c>
      <c r="P1350" s="127">
        <f t="shared" si="5715"/>
        <v>0</v>
      </c>
      <c r="Q1350" s="127">
        <f>ROUND($C1350*Q1349,2)</f>
        <v>0</v>
      </c>
      <c r="R1350" s="127">
        <f t="shared" ref="R1350:T1350" si="5716">ROUND($C1350*R1349,2)</f>
        <v>0</v>
      </c>
      <c r="S1350" s="127">
        <f t="shared" si="5716"/>
        <v>0</v>
      </c>
      <c r="T1350" s="127">
        <f t="shared" si="5716"/>
        <v>0</v>
      </c>
      <c r="U1350" s="127">
        <f>$C1350-SUM(D1350:T1350)</f>
        <v>0</v>
      </c>
    </row>
    <row r="1351" spans="1:21" x14ac:dyDescent="0.2">
      <c r="A1351" s="224" t="s">
        <v>1866</v>
      </c>
      <c r="B1351" s="222" t="str">
        <f>VLOOKUP($A1351,'Orçamento Sintético'!$A:$H,4,0)</f>
        <v>Registro de vazão fabricado em chapa de aço galvanizado, dimensões 500x405mm, com lâminas convergentes e acionamento por alavanca. Modelo de referência: TROX série RL-B (B=500mm e H=405) ou similar equivalente.</v>
      </c>
      <c r="C1351" s="126">
        <f>ROUND(C1352/$U$1572,4)</f>
        <v>0</v>
      </c>
      <c r="D1351" s="126"/>
      <c r="E1351" s="126"/>
      <c r="F1351" s="126"/>
      <c r="G1351" s="126"/>
      <c r="H1351" s="126"/>
      <c r="I1351" s="126"/>
      <c r="J1351" s="126"/>
      <c r="K1351" s="126"/>
      <c r="L1351" s="126"/>
      <c r="M1351" s="126">
        <v>1</v>
      </c>
      <c r="N1351" s="126"/>
      <c r="O1351" s="126"/>
      <c r="P1351" s="126"/>
      <c r="Q1351" s="126"/>
      <c r="R1351" s="126"/>
      <c r="S1351" s="126"/>
      <c r="T1351" s="126"/>
      <c r="U1351" s="126">
        <f t="shared" si="5698"/>
        <v>0</v>
      </c>
    </row>
    <row r="1352" spans="1:21" s="90" customFormat="1" x14ac:dyDescent="0.2">
      <c r="A1352" s="224"/>
      <c r="B1352" s="223"/>
      <c r="C1352" s="127">
        <f>VLOOKUP($A1351,'Orçamento Sintético'!$A:$H,8,0)</f>
        <v>338.2</v>
      </c>
      <c r="D1352" s="127">
        <f>ROUND($C1352*D1351,2)</f>
        <v>0</v>
      </c>
      <c r="E1352" s="127">
        <f>ROUND($C1352*E1351,2)</f>
        <v>0</v>
      </c>
      <c r="F1352" s="127">
        <f>ROUND($C1352*F1351,2)</f>
        <v>0</v>
      </c>
      <c r="G1352" s="127">
        <f t="shared" ref="G1352:P1352" si="5717">ROUND($C1352*G1351,2)</f>
        <v>0</v>
      </c>
      <c r="H1352" s="127">
        <f t="shared" si="5717"/>
        <v>0</v>
      </c>
      <c r="I1352" s="127">
        <f t="shared" si="5717"/>
        <v>0</v>
      </c>
      <c r="J1352" s="127">
        <f t="shared" si="5717"/>
        <v>0</v>
      </c>
      <c r="K1352" s="127">
        <f t="shared" si="5717"/>
        <v>0</v>
      </c>
      <c r="L1352" s="127">
        <f t="shared" si="5717"/>
        <v>0</v>
      </c>
      <c r="M1352" s="127">
        <f t="shared" si="5717"/>
        <v>338.2</v>
      </c>
      <c r="N1352" s="127">
        <f t="shared" si="5717"/>
        <v>0</v>
      </c>
      <c r="O1352" s="127">
        <f t="shared" si="5717"/>
        <v>0</v>
      </c>
      <c r="P1352" s="127">
        <f t="shared" si="5717"/>
        <v>0</v>
      </c>
      <c r="Q1352" s="127">
        <f>ROUND($C1352*Q1351,2)</f>
        <v>0</v>
      </c>
      <c r="R1352" s="127">
        <f t="shared" ref="R1352:T1352" si="5718">ROUND($C1352*R1351,2)</f>
        <v>0</v>
      </c>
      <c r="S1352" s="127">
        <f t="shared" si="5718"/>
        <v>0</v>
      </c>
      <c r="T1352" s="127">
        <f t="shared" si="5718"/>
        <v>0</v>
      </c>
      <c r="U1352" s="127">
        <f>$C1352-SUM(D1352:T1352)</f>
        <v>0</v>
      </c>
    </row>
    <row r="1353" spans="1:21" s="93" customFormat="1" x14ac:dyDescent="0.2">
      <c r="A1353" s="225" t="s">
        <v>1869</v>
      </c>
      <c r="B1353" s="226" t="str">
        <f>VLOOKUP($A1353,'Orçamento Sintético'!$A:$H,4,0)</f>
        <v>Redes Hidráulicas</v>
      </c>
      <c r="C1353" s="130">
        <f>ROUND(C1354/$U$1572,4)</f>
        <v>2.1100000000000001E-2</v>
      </c>
      <c r="D1353" s="131">
        <f t="shared" ref="D1353:U1353" si="5719">ROUND(D1354/$C1354,4)</f>
        <v>0</v>
      </c>
      <c r="E1353" s="131">
        <f t="shared" si="5719"/>
        <v>0</v>
      </c>
      <c r="F1353" s="131">
        <f t="shared" si="5719"/>
        <v>4.07E-2</v>
      </c>
      <c r="G1353" s="131">
        <f t="shared" si="5719"/>
        <v>0.4763</v>
      </c>
      <c r="H1353" s="131">
        <f t="shared" si="5719"/>
        <v>0.48299999999999998</v>
      </c>
      <c r="I1353" s="131">
        <f t="shared" si="5719"/>
        <v>0</v>
      </c>
      <c r="J1353" s="131">
        <f t="shared" si="5719"/>
        <v>0</v>
      </c>
      <c r="K1353" s="131">
        <f t="shared" si="5719"/>
        <v>0</v>
      </c>
      <c r="L1353" s="131">
        <f t="shared" si="5719"/>
        <v>0</v>
      </c>
      <c r="M1353" s="131">
        <f t="shared" si="5719"/>
        <v>0</v>
      </c>
      <c r="N1353" s="131">
        <f t="shared" si="5719"/>
        <v>0</v>
      </c>
      <c r="O1353" s="131">
        <f t="shared" si="5719"/>
        <v>0</v>
      </c>
      <c r="P1353" s="131">
        <f t="shared" si="5719"/>
        <v>0</v>
      </c>
      <c r="Q1353" s="131">
        <f t="shared" si="5719"/>
        <v>0</v>
      </c>
      <c r="R1353" s="131">
        <f t="shared" si="5719"/>
        <v>0</v>
      </c>
      <c r="S1353" s="131">
        <f t="shared" si="5719"/>
        <v>0</v>
      </c>
      <c r="T1353" s="131">
        <f t="shared" si="5719"/>
        <v>0</v>
      </c>
      <c r="U1353" s="131">
        <f t="shared" si="5719"/>
        <v>0</v>
      </c>
    </row>
    <row r="1354" spans="1:21" s="93" customFormat="1" x14ac:dyDescent="0.2">
      <c r="A1354" s="225"/>
      <c r="B1354" s="226"/>
      <c r="C1354" s="132">
        <f>VLOOKUP($A1353,'Orçamento Sintético'!$A:$H,8,0)</f>
        <v>263572.67</v>
      </c>
      <c r="D1354" s="133">
        <f>D1356+D1358+D1360+D1362+D1364+D1366+D1368+D1370+D1372+D1374+D1376+D1378+D1380+D1382+D1384+D1386+D1388+D1390+D1392</f>
        <v>0</v>
      </c>
      <c r="E1354" s="133">
        <f t="shared" ref="E1354:U1354" si="5720">E1356+E1358+E1360+E1362+E1364+E1366+E1368+E1370+E1372+E1374+E1376+E1378+E1380+E1382+E1384+E1386+E1388+E1390+E1392</f>
        <v>0</v>
      </c>
      <c r="F1354" s="133">
        <f t="shared" si="5720"/>
        <v>10732.52</v>
      </c>
      <c r="G1354" s="133">
        <f t="shared" si="5720"/>
        <v>125545.26000000001</v>
      </c>
      <c r="H1354" s="133">
        <f t="shared" si="5720"/>
        <v>127294.93</v>
      </c>
      <c r="I1354" s="133">
        <f t="shared" si="5720"/>
        <v>0</v>
      </c>
      <c r="J1354" s="133">
        <f t="shared" si="5720"/>
        <v>0</v>
      </c>
      <c r="K1354" s="133">
        <f t="shared" si="5720"/>
        <v>0</v>
      </c>
      <c r="L1354" s="133">
        <f t="shared" si="5720"/>
        <v>0</v>
      </c>
      <c r="M1354" s="133">
        <f t="shared" si="5720"/>
        <v>0</v>
      </c>
      <c r="N1354" s="133">
        <f t="shared" si="5720"/>
        <v>0</v>
      </c>
      <c r="O1354" s="133">
        <f t="shared" si="5720"/>
        <v>0</v>
      </c>
      <c r="P1354" s="133">
        <f t="shared" si="5720"/>
        <v>0</v>
      </c>
      <c r="Q1354" s="133">
        <f t="shared" si="5720"/>
        <v>0</v>
      </c>
      <c r="R1354" s="133">
        <f t="shared" si="5720"/>
        <v>0</v>
      </c>
      <c r="S1354" s="133">
        <f t="shared" si="5720"/>
        <v>0</v>
      </c>
      <c r="T1354" s="133">
        <f t="shared" si="5720"/>
        <v>0</v>
      </c>
      <c r="U1354" s="133">
        <f t="shared" si="5720"/>
        <v>-4.0000000000873115E-2</v>
      </c>
    </row>
    <row r="1355" spans="1:21" x14ac:dyDescent="0.2">
      <c r="A1355" s="224" t="s">
        <v>1871</v>
      </c>
      <c r="B1355" s="222" t="str">
        <f>VLOOKUP($A1355,'Orçamento Sintético'!$A:$H,4,0)</f>
        <v>Tubo de cobre,  sem costura, diâmetro de 6,35 mm (1/4"), espessura da parede de 0,8 mm soldável, têmpera mole, para condução do gás refrigerante R-410A,incluindo: acessórios (curvas, joelhos luvas, etc); suporte para tubulação de tubo de cobre, com espaçamento máximo de 2,5m e isolamento térmico</v>
      </c>
      <c r="C1355" s="126">
        <f>ROUND(C1356/$U$1572,4)</f>
        <v>4.0000000000000002E-4</v>
      </c>
      <c r="D1355" s="126"/>
      <c r="E1355" s="126"/>
      <c r="F1355" s="126"/>
      <c r="G1355" s="126">
        <v>0.5</v>
      </c>
      <c r="H1355" s="126">
        <v>0.5</v>
      </c>
      <c r="I1355" s="126"/>
      <c r="J1355" s="126"/>
      <c r="K1355" s="126"/>
      <c r="L1355" s="126"/>
      <c r="M1355" s="126"/>
      <c r="N1355" s="126"/>
      <c r="O1355" s="126"/>
      <c r="P1355" s="126"/>
      <c r="Q1355" s="126"/>
      <c r="R1355" s="126"/>
      <c r="S1355" s="126"/>
      <c r="T1355" s="126"/>
      <c r="U1355" s="126">
        <f t="shared" ref="U1355:U1391" si="5721">ROUND(U1356/$C1356,4)</f>
        <v>0</v>
      </c>
    </row>
    <row r="1356" spans="1:21" s="90" customFormat="1" x14ac:dyDescent="0.2">
      <c r="A1356" s="224"/>
      <c r="B1356" s="223"/>
      <c r="C1356" s="127">
        <f>VLOOKUP($A1355,'Orçamento Sintético'!$A:$H,8,0)</f>
        <v>4511.88</v>
      </c>
      <c r="D1356" s="127">
        <f>ROUND($C1356*D1355,2)</f>
        <v>0</v>
      </c>
      <c r="E1356" s="127">
        <f>ROUND($C1356*E1355,2)</f>
        <v>0</v>
      </c>
      <c r="F1356" s="127">
        <f>ROUND($C1356*F1355,2)</f>
        <v>0</v>
      </c>
      <c r="G1356" s="127">
        <f t="shared" ref="G1356:P1356" si="5722">ROUND($C1356*G1355,2)</f>
        <v>2255.94</v>
      </c>
      <c r="H1356" s="127">
        <f t="shared" si="5722"/>
        <v>2255.94</v>
      </c>
      <c r="I1356" s="127">
        <f t="shared" si="5722"/>
        <v>0</v>
      </c>
      <c r="J1356" s="127">
        <f t="shared" si="5722"/>
        <v>0</v>
      </c>
      <c r="K1356" s="127">
        <f t="shared" si="5722"/>
        <v>0</v>
      </c>
      <c r="L1356" s="127">
        <f t="shared" si="5722"/>
        <v>0</v>
      </c>
      <c r="M1356" s="127">
        <f t="shared" si="5722"/>
        <v>0</v>
      </c>
      <c r="N1356" s="127">
        <f t="shared" si="5722"/>
        <v>0</v>
      </c>
      <c r="O1356" s="127">
        <f t="shared" si="5722"/>
        <v>0</v>
      </c>
      <c r="P1356" s="127">
        <f t="shared" si="5722"/>
        <v>0</v>
      </c>
      <c r="Q1356" s="127">
        <f>ROUND($C1356*Q1355,2)</f>
        <v>0</v>
      </c>
      <c r="R1356" s="127">
        <f t="shared" ref="R1356:T1356" si="5723">ROUND($C1356*R1355,2)</f>
        <v>0</v>
      </c>
      <c r="S1356" s="127">
        <f t="shared" si="5723"/>
        <v>0</v>
      </c>
      <c r="T1356" s="127">
        <f t="shared" si="5723"/>
        <v>0</v>
      </c>
      <c r="U1356" s="127">
        <f>$C1356-SUM(D1356:T1356)</f>
        <v>0</v>
      </c>
    </row>
    <row r="1357" spans="1:21" x14ac:dyDescent="0.2">
      <c r="A1357" s="224" t="s">
        <v>1874</v>
      </c>
      <c r="B1357" s="222" t="str">
        <f>VLOOKUP($A1357,'Orçamento Sintético'!$A:$H,4,0)</f>
        <v>TUBO EM COBRE FLEXÍVEL, DN 3/8", COM ISOLAMENTO, INSTALADO EM RAMAL DE ALIMENTAÇÃO DE AR CONDICIONADO COM CONDENSADORA CENTRAL  FORNECIMENTO E INSTALAÇÃO. AF_12/2015</v>
      </c>
      <c r="C1357" s="126">
        <f>ROUND(C1358/$U$1572,4)</f>
        <v>2.9999999999999997E-4</v>
      </c>
      <c r="D1357" s="126"/>
      <c r="E1357" s="126"/>
      <c r="F1357" s="126"/>
      <c r="G1357" s="126">
        <v>0.5</v>
      </c>
      <c r="H1357" s="126">
        <v>0.5</v>
      </c>
      <c r="I1357" s="126"/>
      <c r="J1357" s="126"/>
      <c r="K1357" s="126"/>
      <c r="L1357" s="126"/>
      <c r="M1357" s="126"/>
      <c r="N1357" s="126"/>
      <c r="O1357" s="126"/>
      <c r="P1357" s="126"/>
      <c r="Q1357" s="126"/>
      <c r="R1357" s="126"/>
      <c r="S1357" s="126"/>
      <c r="T1357" s="126"/>
      <c r="U1357" s="126">
        <f t="shared" si="5721"/>
        <v>0</v>
      </c>
    </row>
    <row r="1358" spans="1:21" s="90" customFormat="1" x14ac:dyDescent="0.2">
      <c r="A1358" s="224"/>
      <c r="B1358" s="223"/>
      <c r="C1358" s="127">
        <f>VLOOKUP($A1357,'Orçamento Sintético'!$A:$H,8,0)</f>
        <v>4223.7</v>
      </c>
      <c r="D1358" s="127">
        <f>ROUND($C1358*D1357,2)</f>
        <v>0</v>
      </c>
      <c r="E1358" s="127">
        <f>ROUND($C1358*E1357,2)</f>
        <v>0</v>
      </c>
      <c r="F1358" s="127">
        <f>ROUND($C1358*F1357,2)</f>
        <v>0</v>
      </c>
      <c r="G1358" s="127">
        <f t="shared" ref="G1358:P1358" si="5724">ROUND($C1358*G1357,2)</f>
        <v>2111.85</v>
      </c>
      <c r="H1358" s="127">
        <f t="shared" si="5724"/>
        <v>2111.85</v>
      </c>
      <c r="I1358" s="127">
        <f t="shared" si="5724"/>
        <v>0</v>
      </c>
      <c r="J1358" s="127">
        <f t="shared" si="5724"/>
        <v>0</v>
      </c>
      <c r="K1358" s="127">
        <f t="shared" si="5724"/>
        <v>0</v>
      </c>
      <c r="L1358" s="127">
        <f t="shared" si="5724"/>
        <v>0</v>
      </c>
      <c r="M1358" s="127">
        <f t="shared" si="5724"/>
        <v>0</v>
      </c>
      <c r="N1358" s="127">
        <f t="shared" si="5724"/>
        <v>0</v>
      </c>
      <c r="O1358" s="127">
        <f t="shared" si="5724"/>
        <v>0</v>
      </c>
      <c r="P1358" s="127">
        <f t="shared" si="5724"/>
        <v>0</v>
      </c>
      <c r="Q1358" s="127">
        <f>ROUND($C1358*Q1357,2)</f>
        <v>0</v>
      </c>
      <c r="R1358" s="127">
        <f t="shared" ref="R1358:T1358" si="5725">ROUND($C1358*R1357,2)</f>
        <v>0</v>
      </c>
      <c r="S1358" s="127">
        <f t="shared" si="5725"/>
        <v>0</v>
      </c>
      <c r="T1358" s="127">
        <f t="shared" si="5725"/>
        <v>0</v>
      </c>
      <c r="U1358" s="127">
        <f>$C1358-SUM(D1358:T1358)</f>
        <v>0</v>
      </c>
    </row>
    <row r="1359" spans="1:21" x14ac:dyDescent="0.2">
      <c r="A1359" s="224" t="s">
        <v>1877</v>
      </c>
      <c r="B1359" s="222" t="str">
        <f>VLOOKUP($A1359,'Orçamento Sintético'!$A:$H,4,0)</f>
        <v>TUBO EM COBRE FLEXÍVEL, DN 1/2", COM ISOLAMENTO, INSTALADO EM RAMAL DE ALIMENTAÇÃO DE AR CONDICIONADO COM CONDENSADORA CENTRAL  FORNECIMENTO E INSTALAÇÃO. AF_12/2015</v>
      </c>
      <c r="C1359" s="126">
        <f>ROUND(C1360/$U$1572,4)</f>
        <v>1E-3</v>
      </c>
      <c r="D1359" s="126"/>
      <c r="E1359" s="126"/>
      <c r="F1359" s="126"/>
      <c r="G1359" s="126">
        <v>0.5</v>
      </c>
      <c r="H1359" s="126">
        <v>0.5</v>
      </c>
      <c r="I1359" s="126"/>
      <c r="J1359" s="126"/>
      <c r="K1359" s="126"/>
      <c r="L1359" s="126"/>
      <c r="M1359" s="126"/>
      <c r="N1359" s="126"/>
      <c r="O1359" s="126"/>
      <c r="P1359" s="126"/>
      <c r="Q1359" s="126"/>
      <c r="R1359" s="126"/>
      <c r="S1359" s="126"/>
      <c r="T1359" s="126"/>
      <c r="U1359" s="126">
        <f t="shared" si="5721"/>
        <v>0</v>
      </c>
    </row>
    <row r="1360" spans="1:21" s="90" customFormat="1" x14ac:dyDescent="0.2">
      <c r="A1360" s="224"/>
      <c r="B1360" s="223"/>
      <c r="C1360" s="127">
        <f>VLOOKUP($A1359,'Orçamento Sintético'!$A:$H,8,0)</f>
        <v>12505.92</v>
      </c>
      <c r="D1360" s="127">
        <f>ROUND($C1360*D1359,2)</f>
        <v>0</v>
      </c>
      <c r="E1360" s="127">
        <f>ROUND($C1360*E1359,2)</f>
        <v>0</v>
      </c>
      <c r="F1360" s="127">
        <f>ROUND($C1360*F1359,2)</f>
        <v>0</v>
      </c>
      <c r="G1360" s="127">
        <f t="shared" ref="G1360:P1360" si="5726">ROUND($C1360*G1359,2)</f>
        <v>6252.96</v>
      </c>
      <c r="H1360" s="127">
        <f t="shared" si="5726"/>
        <v>6252.96</v>
      </c>
      <c r="I1360" s="127">
        <f t="shared" si="5726"/>
        <v>0</v>
      </c>
      <c r="J1360" s="127">
        <f t="shared" si="5726"/>
        <v>0</v>
      </c>
      <c r="K1360" s="127">
        <f t="shared" si="5726"/>
        <v>0</v>
      </c>
      <c r="L1360" s="127">
        <f t="shared" si="5726"/>
        <v>0</v>
      </c>
      <c r="M1360" s="127">
        <f t="shared" si="5726"/>
        <v>0</v>
      </c>
      <c r="N1360" s="127">
        <f t="shared" si="5726"/>
        <v>0</v>
      </c>
      <c r="O1360" s="127">
        <f t="shared" si="5726"/>
        <v>0</v>
      </c>
      <c r="P1360" s="127">
        <f t="shared" si="5726"/>
        <v>0</v>
      </c>
      <c r="Q1360" s="127">
        <f>ROUND($C1360*Q1359,2)</f>
        <v>0</v>
      </c>
      <c r="R1360" s="127">
        <f t="shared" ref="R1360:T1360" si="5727">ROUND($C1360*R1359,2)</f>
        <v>0</v>
      </c>
      <c r="S1360" s="127">
        <f t="shared" si="5727"/>
        <v>0</v>
      </c>
      <c r="T1360" s="127">
        <f t="shared" si="5727"/>
        <v>0</v>
      </c>
      <c r="U1360" s="127">
        <f>$C1360-SUM(D1360:T1360)</f>
        <v>0</v>
      </c>
    </row>
    <row r="1361" spans="1:21" x14ac:dyDescent="0.2">
      <c r="A1361" s="224" t="s">
        <v>1880</v>
      </c>
      <c r="B1361" s="222" t="str">
        <f>VLOOKUP($A1361,'Orçamento Sintético'!$A:$H,4,0)</f>
        <v>Tubo de cobre,  sem costura, diâmetro de 15,88 mm (5/8"), espessura da parede de 1 mm soldável, têmpera mole, para condução do gás refrigerante R-410A,incluindo: acessórios (curvas, joelhos luvas, etc); suporte para tubulação de tubo de cobre, com espaçamento máximo de 2,5m e isolamento térmico</v>
      </c>
      <c r="C1361" s="126">
        <f>ROUND(C1362/$U$1572,4)</f>
        <v>1E-3</v>
      </c>
      <c r="D1361" s="126"/>
      <c r="E1361" s="126"/>
      <c r="F1361" s="126"/>
      <c r="G1361" s="126">
        <v>0.5</v>
      </c>
      <c r="H1361" s="126">
        <v>0.5</v>
      </c>
      <c r="I1361" s="126"/>
      <c r="J1361" s="126"/>
      <c r="K1361" s="126"/>
      <c r="L1361" s="126"/>
      <c r="M1361" s="126"/>
      <c r="N1361" s="126"/>
      <c r="O1361" s="126"/>
      <c r="P1361" s="126"/>
      <c r="Q1361" s="126"/>
      <c r="R1361" s="126"/>
      <c r="S1361" s="126"/>
      <c r="T1361" s="126"/>
      <c r="U1361" s="126">
        <f t="shared" si="5721"/>
        <v>0</v>
      </c>
    </row>
    <row r="1362" spans="1:21" s="90" customFormat="1" x14ac:dyDescent="0.2">
      <c r="A1362" s="224"/>
      <c r="B1362" s="223"/>
      <c r="C1362" s="127">
        <f>VLOOKUP($A1361,'Orçamento Sintético'!$A:$H,8,0)</f>
        <v>11978</v>
      </c>
      <c r="D1362" s="127">
        <f>ROUND($C1362*D1361,2)</f>
        <v>0</v>
      </c>
      <c r="E1362" s="127">
        <f>ROUND($C1362*E1361,2)</f>
        <v>0</v>
      </c>
      <c r="F1362" s="127">
        <f>ROUND($C1362*F1361,2)</f>
        <v>0</v>
      </c>
      <c r="G1362" s="127">
        <f t="shared" ref="G1362:P1362" si="5728">ROUND($C1362*G1361,2)</f>
        <v>5989</v>
      </c>
      <c r="H1362" s="127">
        <f t="shared" si="5728"/>
        <v>5989</v>
      </c>
      <c r="I1362" s="127">
        <f t="shared" si="5728"/>
        <v>0</v>
      </c>
      <c r="J1362" s="127">
        <f t="shared" si="5728"/>
        <v>0</v>
      </c>
      <c r="K1362" s="127">
        <f t="shared" si="5728"/>
        <v>0</v>
      </c>
      <c r="L1362" s="127">
        <f t="shared" si="5728"/>
        <v>0</v>
      </c>
      <c r="M1362" s="127">
        <f t="shared" si="5728"/>
        <v>0</v>
      </c>
      <c r="N1362" s="127">
        <f t="shared" si="5728"/>
        <v>0</v>
      </c>
      <c r="O1362" s="127">
        <f t="shared" si="5728"/>
        <v>0</v>
      </c>
      <c r="P1362" s="127">
        <f t="shared" si="5728"/>
        <v>0</v>
      </c>
      <c r="Q1362" s="127">
        <f>ROUND($C1362*Q1361,2)</f>
        <v>0</v>
      </c>
      <c r="R1362" s="127">
        <f t="shared" ref="R1362:T1362" si="5729">ROUND($C1362*R1361,2)</f>
        <v>0</v>
      </c>
      <c r="S1362" s="127">
        <f t="shared" si="5729"/>
        <v>0</v>
      </c>
      <c r="T1362" s="127">
        <f t="shared" si="5729"/>
        <v>0</v>
      </c>
      <c r="U1362" s="127">
        <f>$C1362-SUM(D1362:T1362)</f>
        <v>0</v>
      </c>
    </row>
    <row r="1363" spans="1:21" x14ac:dyDescent="0.2">
      <c r="A1363" s="224" t="s">
        <v>1883</v>
      </c>
      <c r="B1363" s="222" t="str">
        <f>VLOOKUP($A1363,'Orçamento Sintético'!$A:$H,4,0)</f>
        <v>Tubo de cobre,  sem costura, diâmetro de 19,05 mm (3/4"), espessura da parede de 1 mm soldável, têmpera mole, para condução do gás refrigerante R-410A,incluindo: acessórios (curvas, joelhos luvas, etc); suporte para tubulação de tubo de cobre, com espaçamento máximo de 2,5m e isolamento térmico</v>
      </c>
      <c r="C1363" s="126">
        <f>ROUND(C1364/$U$1572,4)</f>
        <v>8.0000000000000004E-4</v>
      </c>
      <c r="D1363" s="126"/>
      <c r="E1363" s="126"/>
      <c r="F1363" s="126"/>
      <c r="G1363" s="126">
        <v>0.5</v>
      </c>
      <c r="H1363" s="126">
        <v>0.5</v>
      </c>
      <c r="I1363" s="126"/>
      <c r="J1363" s="126"/>
      <c r="K1363" s="126"/>
      <c r="L1363" s="126"/>
      <c r="M1363" s="126"/>
      <c r="N1363" s="126"/>
      <c r="O1363" s="126"/>
      <c r="P1363" s="126"/>
      <c r="Q1363" s="126"/>
      <c r="R1363" s="126"/>
      <c r="S1363" s="126"/>
      <c r="T1363" s="126"/>
      <c r="U1363" s="126">
        <f t="shared" si="5721"/>
        <v>0</v>
      </c>
    </row>
    <row r="1364" spans="1:21" s="90" customFormat="1" x14ac:dyDescent="0.2">
      <c r="A1364" s="224"/>
      <c r="B1364" s="223"/>
      <c r="C1364" s="127">
        <f>VLOOKUP($A1363,'Orçamento Sintético'!$A:$H,8,0)</f>
        <v>10574.85</v>
      </c>
      <c r="D1364" s="127">
        <f>ROUND($C1364*D1363,2)</f>
        <v>0</v>
      </c>
      <c r="E1364" s="127">
        <f>ROUND($C1364*E1363,2)</f>
        <v>0</v>
      </c>
      <c r="F1364" s="127">
        <f>ROUND($C1364*F1363,2)</f>
        <v>0</v>
      </c>
      <c r="G1364" s="127">
        <f t="shared" ref="G1364:P1364" si="5730">ROUND($C1364*G1363,2)</f>
        <v>5287.43</v>
      </c>
      <c r="H1364" s="127">
        <f t="shared" si="5730"/>
        <v>5287.43</v>
      </c>
      <c r="I1364" s="127">
        <f t="shared" si="5730"/>
        <v>0</v>
      </c>
      <c r="J1364" s="127">
        <f t="shared" si="5730"/>
        <v>0</v>
      </c>
      <c r="K1364" s="127">
        <f t="shared" si="5730"/>
        <v>0</v>
      </c>
      <c r="L1364" s="127">
        <f t="shared" si="5730"/>
        <v>0</v>
      </c>
      <c r="M1364" s="127">
        <f t="shared" si="5730"/>
        <v>0</v>
      </c>
      <c r="N1364" s="127">
        <f t="shared" si="5730"/>
        <v>0</v>
      </c>
      <c r="O1364" s="127">
        <f t="shared" si="5730"/>
        <v>0</v>
      </c>
      <c r="P1364" s="127">
        <f t="shared" si="5730"/>
        <v>0</v>
      </c>
      <c r="Q1364" s="127">
        <f>ROUND($C1364*Q1363,2)</f>
        <v>0</v>
      </c>
      <c r="R1364" s="127">
        <f t="shared" ref="R1364:T1364" si="5731">ROUND($C1364*R1363,2)</f>
        <v>0</v>
      </c>
      <c r="S1364" s="127">
        <f t="shared" si="5731"/>
        <v>0</v>
      </c>
      <c r="T1364" s="127">
        <f t="shared" si="5731"/>
        <v>0</v>
      </c>
      <c r="U1364" s="127">
        <f>$C1364-SUM(D1364:T1364)</f>
        <v>-1.0000000000218279E-2</v>
      </c>
    </row>
    <row r="1365" spans="1:21" x14ac:dyDescent="0.2">
      <c r="A1365" s="224" t="s">
        <v>1886</v>
      </c>
      <c r="B1365" s="222" t="str">
        <f>VLOOKUP($A1365,'Orçamento Sintético'!$A:$H,4,0)</f>
        <v>Tubo de cobre,  sem costura, diâmetro de 22,20 mm (7/8"), espessura da parede de 1 mm soldável, têmpera duro, para condução do gás refrigerante R-410A,incluindo: acessórios (curvas, joelhos luvas, etc); suporte para tubulação de tubo de cobre, com espaçamento máximo de 2,5m e isolamento térmico</v>
      </c>
      <c r="C1365" s="126">
        <f>ROUND(C1366/$U$1572,4)</f>
        <v>1.9E-3</v>
      </c>
      <c r="D1365" s="126"/>
      <c r="E1365" s="126"/>
      <c r="F1365" s="126"/>
      <c r="G1365" s="126">
        <v>0.5</v>
      </c>
      <c r="H1365" s="126">
        <v>0.5</v>
      </c>
      <c r="I1365" s="126"/>
      <c r="J1365" s="126"/>
      <c r="K1365" s="126"/>
      <c r="L1365" s="126"/>
      <c r="M1365" s="126"/>
      <c r="N1365" s="126"/>
      <c r="O1365" s="126"/>
      <c r="P1365" s="126"/>
      <c r="Q1365" s="126"/>
      <c r="R1365" s="126"/>
      <c r="S1365" s="126"/>
      <c r="T1365" s="126"/>
      <c r="U1365" s="126">
        <f t="shared" si="5721"/>
        <v>0</v>
      </c>
    </row>
    <row r="1366" spans="1:21" s="90" customFormat="1" x14ac:dyDescent="0.2">
      <c r="A1366" s="224"/>
      <c r="B1366" s="223"/>
      <c r="C1366" s="127">
        <f>VLOOKUP($A1365,'Orçamento Sintético'!$A:$H,8,0)</f>
        <v>23710.44</v>
      </c>
      <c r="D1366" s="127">
        <f>ROUND($C1366*D1365,2)</f>
        <v>0</v>
      </c>
      <c r="E1366" s="127">
        <f>ROUND($C1366*E1365,2)</f>
        <v>0</v>
      </c>
      <c r="F1366" s="127">
        <f>ROUND($C1366*F1365,2)</f>
        <v>0</v>
      </c>
      <c r="G1366" s="127">
        <f t="shared" ref="G1366:P1366" si="5732">ROUND($C1366*G1365,2)</f>
        <v>11855.22</v>
      </c>
      <c r="H1366" s="127">
        <f t="shared" si="5732"/>
        <v>11855.22</v>
      </c>
      <c r="I1366" s="127">
        <f t="shared" si="5732"/>
        <v>0</v>
      </c>
      <c r="J1366" s="127">
        <f t="shared" si="5732"/>
        <v>0</v>
      </c>
      <c r="K1366" s="127">
        <f t="shared" si="5732"/>
        <v>0</v>
      </c>
      <c r="L1366" s="127">
        <f t="shared" si="5732"/>
        <v>0</v>
      </c>
      <c r="M1366" s="127">
        <f t="shared" si="5732"/>
        <v>0</v>
      </c>
      <c r="N1366" s="127">
        <f t="shared" si="5732"/>
        <v>0</v>
      </c>
      <c r="O1366" s="127">
        <f t="shared" si="5732"/>
        <v>0</v>
      </c>
      <c r="P1366" s="127">
        <f t="shared" si="5732"/>
        <v>0</v>
      </c>
      <c r="Q1366" s="127">
        <f>ROUND($C1366*Q1365,2)</f>
        <v>0</v>
      </c>
      <c r="R1366" s="127">
        <f t="shared" ref="R1366:T1366" si="5733">ROUND($C1366*R1365,2)</f>
        <v>0</v>
      </c>
      <c r="S1366" s="127">
        <f t="shared" si="5733"/>
        <v>0</v>
      </c>
      <c r="T1366" s="127">
        <f t="shared" si="5733"/>
        <v>0</v>
      </c>
      <c r="U1366" s="127">
        <f>$C1366-SUM(D1366:T1366)</f>
        <v>0</v>
      </c>
    </row>
    <row r="1367" spans="1:21" x14ac:dyDescent="0.2">
      <c r="A1367" s="224" t="s">
        <v>1889</v>
      </c>
      <c r="B1367" s="222" t="str">
        <f>VLOOKUP($A1367,'Orçamento Sintético'!$A:$H,4,0)</f>
        <v>Tubo de cobre,  sem costura, diâmetro de 28,60 mm (1 1/8"), espessura da parede de 1 mm soldável, têmpera duro, para condução do gás refrigerante R-410A,incluindo: acessórios (curvas, joelhos luvas, etc); suporte para tubulação de tubo de cobre, com espaçamento máximo de 2,5m e isolamento térmico</v>
      </c>
      <c r="C1367" s="126">
        <f>ROUND(C1368/$U$1572,4)</f>
        <v>3.8E-3</v>
      </c>
      <c r="D1367" s="126"/>
      <c r="E1367" s="126"/>
      <c r="F1367" s="126"/>
      <c r="G1367" s="126">
        <v>0.5</v>
      </c>
      <c r="H1367" s="126">
        <v>0.5</v>
      </c>
      <c r="I1367" s="126"/>
      <c r="J1367" s="126"/>
      <c r="K1367" s="126"/>
      <c r="L1367" s="126"/>
      <c r="M1367" s="126"/>
      <c r="N1367" s="126"/>
      <c r="O1367" s="126"/>
      <c r="P1367" s="126"/>
      <c r="Q1367" s="126"/>
      <c r="R1367" s="126"/>
      <c r="S1367" s="126"/>
      <c r="T1367" s="126"/>
      <c r="U1367" s="126">
        <f t="shared" si="5721"/>
        <v>0</v>
      </c>
    </row>
    <row r="1368" spans="1:21" s="90" customFormat="1" x14ac:dyDescent="0.2">
      <c r="A1368" s="224"/>
      <c r="B1368" s="223"/>
      <c r="C1368" s="127">
        <f>VLOOKUP($A1367,'Orçamento Sintético'!$A:$H,8,0)</f>
        <v>47950.31</v>
      </c>
      <c r="D1368" s="127">
        <f>ROUND($C1368*D1367,2)</f>
        <v>0</v>
      </c>
      <c r="E1368" s="127">
        <f>ROUND($C1368*E1367,2)</f>
        <v>0</v>
      </c>
      <c r="F1368" s="127">
        <f>ROUND($C1368*F1367,2)</f>
        <v>0</v>
      </c>
      <c r="G1368" s="127">
        <f t="shared" ref="G1368:P1368" si="5734">ROUND($C1368*G1367,2)</f>
        <v>23975.16</v>
      </c>
      <c r="H1368" s="127">
        <f t="shared" si="5734"/>
        <v>23975.16</v>
      </c>
      <c r="I1368" s="127">
        <f t="shared" si="5734"/>
        <v>0</v>
      </c>
      <c r="J1368" s="127">
        <f t="shared" si="5734"/>
        <v>0</v>
      </c>
      <c r="K1368" s="127">
        <f t="shared" si="5734"/>
        <v>0</v>
      </c>
      <c r="L1368" s="127">
        <f t="shared" si="5734"/>
        <v>0</v>
      </c>
      <c r="M1368" s="127">
        <f t="shared" si="5734"/>
        <v>0</v>
      </c>
      <c r="N1368" s="127">
        <f t="shared" si="5734"/>
        <v>0</v>
      </c>
      <c r="O1368" s="127">
        <f t="shared" si="5734"/>
        <v>0</v>
      </c>
      <c r="P1368" s="127">
        <f t="shared" si="5734"/>
        <v>0</v>
      </c>
      <c r="Q1368" s="127">
        <f>ROUND($C1368*Q1367,2)</f>
        <v>0</v>
      </c>
      <c r="R1368" s="127">
        <f t="shared" ref="R1368:T1368" si="5735">ROUND($C1368*R1367,2)</f>
        <v>0</v>
      </c>
      <c r="S1368" s="127">
        <f t="shared" si="5735"/>
        <v>0</v>
      </c>
      <c r="T1368" s="127">
        <f t="shared" si="5735"/>
        <v>0</v>
      </c>
      <c r="U1368" s="127">
        <f>$C1368-SUM(D1368:T1368)</f>
        <v>-1.0000000002037268E-2</v>
      </c>
    </row>
    <row r="1369" spans="1:21" x14ac:dyDescent="0.2">
      <c r="A1369" s="224" t="s">
        <v>1892</v>
      </c>
      <c r="B1369" s="222" t="str">
        <f>VLOOKUP($A1369,'Orçamento Sintético'!$A:$H,4,0)</f>
        <v>Tubo de cobre,  sem costura, diâmetro de 31,75 mm (1 1/4"), espessura da parede de 1,10 mm soldável, têmpera duro, para condução do gás refrigerante R-410A,incluindo: acessórios (curvas, joelhos luvas, etc); suporte para tubulação de tubo de cobre, com espaçamento máximo de 2,5m e isolamento térmico</v>
      </c>
      <c r="C1369" s="126">
        <f>ROUND(C1370/$U$1572,4)</f>
        <v>1E-3</v>
      </c>
      <c r="D1369" s="126"/>
      <c r="E1369" s="126"/>
      <c r="F1369" s="126"/>
      <c r="G1369" s="126">
        <v>0.5</v>
      </c>
      <c r="H1369" s="126">
        <v>0.5</v>
      </c>
      <c r="I1369" s="126"/>
      <c r="J1369" s="126"/>
      <c r="K1369" s="126"/>
      <c r="L1369" s="126"/>
      <c r="M1369" s="126"/>
      <c r="N1369" s="126"/>
      <c r="O1369" s="126"/>
      <c r="P1369" s="126"/>
      <c r="Q1369" s="126"/>
      <c r="R1369" s="126"/>
      <c r="S1369" s="126"/>
      <c r="T1369" s="126"/>
      <c r="U1369" s="126">
        <f t="shared" si="5721"/>
        <v>0</v>
      </c>
    </row>
    <row r="1370" spans="1:21" s="90" customFormat="1" x14ac:dyDescent="0.2">
      <c r="A1370" s="224"/>
      <c r="B1370" s="223"/>
      <c r="C1370" s="127">
        <f>VLOOKUP($A1369,'Orçamento Sintético'!$A:$H,8,0)</f>
        <v>12332.25</v>
      </c>
      <c r="D1370" s="127">
        <f>ROUND($C1370*D1369,2)</f>
        <v>0</v>
      </c>
      <c r="E1370" s="127">
        <f>ROUND($C1370*E1369,2)</f>
        <v>0</v>
      </c>
      <c r="F1370" s="127">
        <f>ROUND($C1370*F1369,2)</f>
        <v>0</v>
      </c>
      <c r="G1370" s="127">
        <f t="shared" ref="G1370:P1370" si="5736">ROUND($C1370*G1369,2)</f>
        <v>6166.13</v>
      </c>
      <c r="H1370" s="127">
        <f t="shared" si="5736"/>
        <v>6166.13</v>
      </c>
      <c r="I1370" s="127">
        <f t="shared" si="5736"/>
        <v>0</v>
      </c>
      <c r="J1370" s="127">
        <f t="shared" si="5736"/>
        <v>0</v>
      </c>
      <c r="K1370" s="127">
        <f t="shared" si="5736"/>
        <v>0</v>
      </c>
      <c r="L1370" s="127">
        <f t="shared" si="5736"/>
        <v>0</v>
      </c>
      <c r="M1370" s="127">
        <f t="shared" si="5736"/>
        <v>0</v>
      </c>
      <c r="N1370" s="127">
        <f t="shared" si="5736"/>
        <v>0</v>
      </c>
      <c r="O1370" s="127">
        <f t="shared" si="5736"/>
        <v>0</v>
      </c>
      <c r="P1370" s="127">
        <f t="shared" si="5736"/>
        <v>0</v>
      </c>
      <c r="Q1370" s="127">
        <f>ROUND($C1370*Q1369,2)</f>
        <v>0</v>
      </c>
      <c r="R1370" s="127">
        <f t="shared" ref="R1370:T1370" si="5737">ROUND($C1370*R1369,2)</f>
        <v>0</v>
      </c>
      <c r="S1370" s="127">
        <f t="shared" si="5737"/>
        <v>0</v>
      </c>
      <c r="T1370" s="127">
        <f t="shared" si="5737"/>
        <v>0</v>
      </c>
      <c r="U1370" s="127">
        <f>$C1370-SUM(D1370:T1370)</f>
        <v>-1.0000000000218279E-2</v>
      </c>
    </row>
    <row r="1371" spans="1:21" x14ac:dyDescent="0.2">
      <c r="A1371" s="224" t="s">
        <v>1895</v>
      </c>
      <c r="B1371" s="222" t="str">
        <f>VLOOKUP($A1371,'Orçamento Sintético'!$A:$H,4,0)</f>
        <v>Tubo de cobre,  sem costura, diâmetro de 34,92 mm (1 3/8"), espessura da parede de 1,35 mm soldável, têmpera duro, para condução do gás refrigerante R-410A,incluindo: acessórios (curvas, joelhos luvas, etc); suporte para tubulação de tubo de cobre, com espaçamento máximo de 2,5m e isolamento térmico</v>
      </c>
      <c r="C1371" s="126">
        <f>ROUND(C1372/$U$1572,4)</f>
        <v>2.0000000000000001E-4</v>
      </c>
      <c r="D1371" s="126"/>
      <c r="E1371" s="126"/>
      <c r="F1371" s="126"/>
      <c r="G1371" s="126">
        <v>1</v>
      </c>
      <c r="H1371" s="126"/>
      <c r="I1371" s="126"/>
      <c r="J1371" s="126"/>
      <c r="K1371" s="126"/>
      <c r="L1371" s="126"/>
      <c r="M1371" s="126"/>
      <c r="N1371" s="126"/>
      <c r="O1371" s="126"/>
      <c r="P1371" s="126"/>
      <c r="Q1371" s="126"/>
      <c r="R1371" s="126"/>
      <c r="S1371" s="126"/>
      <c r="T1371" s="126"/>
      <c r="U1371" s="126">
        <f t="shared" si="5721"/>
        <v>0</v>
      </c>
    </row>
    <row r="1372" spans="1:21" s="90" customFormat="1" x14ac:dyDescent="0.2">
      <c r="A1372" s="224"/>
      <c r="B1372" s="223"/>
      <c r="C1372" s="127">
        <f>VLOOKUP($A1371,'Orçamento Sintético'!$A:$H,8,0)</f>
        <v>2229.1999999999998</v>
      </c>
      <c r="D1372" s="127">
        <f>ROUND($C1372*D1371,2)</f>
        <v>0</v>
      </c>
      <c r="E1372" s="127">
        <f>ROUND($C1372*E1371,2)</f>
        <v>0</v>
      </c>
      <c r="F1372" s="127">
        <f>ROUND($C1372*F1371,2)</f>
        <v>0</v>
      </c>
      <c r="G1372" s="127">
        <f t="shared" ref="G1372:P1372" si="5738">ROUND($C1372*G1371,2)</f>
        <v>2229.1999999999998</v>
      </c>
      <c r="H1372" s="127">
        <f t="shared" si="5738"/>
        <v>0</v>
      </c>
      <c r="I1372" s="127">
        <f t="shared" si="5738"/>
        <v>0</v>
      </c>
      <c r="J1372" s="127">
        <f t="shared" si="5738"/>
        <v>0</v>
      </c>
      <c r="K1372" s="127">
        <f t="shared" si="5738"/>
        <v>0</v>
      </c>
      <c r="L1372" s="127">
        <f t="shared" si="5738"/>
        <v>0</v>
      </c>
      <c r="M1372" s="127">
        <f t="shared" si="5738"/>
        <v>0</v>
      </c>
      <c r="N1372" s="127">
        <f t="shared" si="5738"/>
        <v>0</v>
      </c>
      <c r="O1372" s="127">
        <f t="shared" si="5738"/>
        <v>0</v>
      </c>
      <c r="P1372" s="127">
        <f t="shared" si="5738"/>
        <v>0</v>
      </c>
      <c r="Q1372" s="127">
        <f>ROUND($C1372*Q1371,2)</f>
        <v>0</v>
      </c>
      <c r="R1372" s="127">
        <f t="shared" ref="R1372:T1372" si="5739">ROUND($C1372*R1371,2)</f>
        <v>0</v>
      </c>
      <c r="S1372" s="127">
        <f t="shared" si="5739"/>
        <v>0</v>
      </c>
      <c r="T1372" s="127">
        <f t="shared" si="5739"/>
        <v>0</v>
      </c>
      <c r="U1372" s="127">
        <f>$C1372-SUM(D1372:T1372)</f>
        <v>0</v>
      </c>
    </row>
    <row r="1373" spans="1:21" x14ac:dyDescent="0.2">
      <c r="A1373" s="224" t="s">
        <v>1898</v>
      </c>
      <c r="B1373" s="222" t="str">
        <f>VLOOKUP($A1373,'Orçamento Sintético'!$A:$H,4,0)</f>
        <v>Tubo de cobre,  sem costura, diâmetro de 38,10 mm (1 1/2"), espessura da parede de 1,35 mm soldável, têmpera duro, para condução do gás refrigerante R-410A,incluindo: acessórios (curvas, joelhos luvas, etc); suporte para tubulação de tubo de cobre, com espaçamento máximo de 2,5m e isolamento térmico</v>
      </c>
      <c r="C1373" s="126">
        <f>ROUND(C1374/$U$1572,4)</f>
        <v>2.5000000000000001E-3</v>
      </c>
      <c r="D1373" s="126"/>
      <c r="E1373" s="126"/>
      <c r="F1373" s="126"/>
      <c r="G1373" s="126">
        <v>1</v>
      </c>
      <c r="H1373" s="126"/>
      <c r="I1373" s="126"/>
      <c r="J1373" s="126"/>
      <c r="K1373" s="126"/>
      <c r="L1373" s="126"/>
      <c r="M1373" s="126"/>
      <c r="N1373" s="126"/>
      <c r="O1373" s="126"/>
      <c r="P1373" s="126"/>
      <c r="Q1373" s="126"/>
      <c r="R1373" s="126"/>
      <c r="S1373" s="126"/>
      <c r="T1373" s="126"/>
      <c r="U1373" s="126">
        <f t="shared" si="5721"/>
        <v>0</v>
      </c>
    </row>
    <row r="1374" spans="1:21" s="90" customFormat="1" x14ac:dyDescent="0.2">
      <c r="A1374" s="224"/>
      <c r="B1374" s="223"/>
      <c r="C1374" s="127">
        <f>VLOOKUP($A1373,'Orçamento Sintético'!$A:$H,8,0)</f>
        <v>31797.9</v>
      </c>
      <c r="D1374" s="127">
        <f>ROUND($C1374*D1373,2)</f>
        <v>0</v>
      </c>
      <c r="E1374" s="127">
        <f>ROUND($C1374*E1373,2)</f>
        <v>0</v>
      </c>
      <c r="F1374" s="127">
        <f>ROUND($C1374*F1373,2)</f>
        <v>0</v>
      </c>
      <c r="G1374" s="127">
        <f t="shared" ref="G1374:P1374" si="5740">ROUND($C1374*G1373,2)</f>
        <v>31797.9</v>
      </c>
      <c r="H1374" s="127">
        <f t="shared" si="5740"/>
        <v>0</v>
      </c>
      <c r="I1374" s="127">
        <f t="shared" si="5740"/>
        <v>0</v>
      </c>
      <c r="J1374" s="127">
        <f t="shared" si="5740"/>
        <v>0</v>
      </c>
      <c r="K1374" s="127">
        <f t="shared" si="5740"/>
        <v>0</v>
      </c>
      <c r="L1374" s="127">
        <f t="shared" si="5740"/>
        <v>0</v>
      </c>
      <c r="M1374" s="127">
        <f t="shared" si="5740"/>
        <v>0</v>
      </c>
      <c r="N1374" s="127">
        <f t="shared" si="5740"/>
        <v>0</v>
      </c>
      <c r="O1374" s="127">
        <f t="shared" si="5740"/>
        <v>0</v>
      </c>
      <c r="P1374" s="127">
        <f t="shared" si="5740"/>
        <v>0</v>
      </c>
      <c r="Q1374" s="127">
        <f>ROUND($C1374*Q1373,2)</f>
        <v>0</v>
      </c>
      <c r="R1374" s="127">
        <f t="shared" ref="R1374:T1374" si="5741">ROUND($C1374*R1373,2)</f>
        <v>0</v>
      </c>
      <c r="S1374" s="127">
        <f t="shared" si="5741"/>
        <v>0</v>
      </c>
      <c r="T1374" s="127">
        <f t="shared" si="5741"/>
        <v>0</v>
      </c>
      <c r="U1374" s="127">
        <f>$C1374-SUM(D1374:T1374)</f>
        <v>0</v>
      </c>
    </row>
    <row r="1375" spans="1:21" x14ac:dyDescent="0.2">
      <c r="A1375" s="224" t="s">
        <v>1901</v>
      </c>
      <c r="B1375" s="222" t="str">
        <f>VLOOKUP($A1375,'Orçamento Sintético'!$A:$H,4,0)</f>
        <v>Tubo de dreno em PVC soldável 25mm, com isolamento térmico com espuma elastomérica, espessura mínima de 8mm. Modelo : Poliplex - Isoline ou similar equivalente</v>
      </c>
      <c r="C1375" s="126">
        <f>ROUND(C1376/$U$1572,4)</f>
        <v>2.5999999999999999E-3</v>
      </c>
      <c r="D1375" s="126"/>
      <c r="E1375" s="126"/>
      <c r="F1375" s="126">
        <v>0.3</v>
      </c>
      <c r="G1375" s="126">
        <v>0.3</v>
      </c>
      <c r="H1375" s="126">
        <v>0.4</v>
      </c>
      <c r="I1375" s="126"/>
      <c r="J1375" s="126"/>
      <c r="K1375" s="126"/>
      <c r="L1375" s="126"/>
      <c r="M1375" s="126"/>
      <c r="N1375" s="126"/>
      <c r="O1375" s="126"/>
      <c r="P1375" s="126"/>
      <c r="Q1375" s="126"/>
      <c r="R1375" s="126"/>
      <c r="S1375" s="126"/>
      <c r="T1375" s="126"/>
      <c r="U1375" s="126">
        <f t="shared" si="5721"/>
        <v>0</v>
      </c>
    </row>
    <row r="1376" spans="1:21" s="90" customFormat="1" x14ac:dyDescent="0.2">
      <c r="A1376" s="224"/>
      <c r="B1376" s="223"/>
      <c r="C1376" s="127">
        <f>VLOOKUP($A1375,'Orçamento Sintético'!$A:$H,8,0)</f>
        <v>32768.339999999997</v>
      </c>
      <c r="D1376" s="127">
        <f>ROUND($C1376*D1375,2)</f>
        <v>0</v>
      </c>
      <c r="E1376" s="127">
        <f>ROUND($C1376*E1375,2)</f>
        <v>0</v>
      </c>
      <c r="F1376" s="127">
        <f>ROUND($C1376*F1375,2)</f>
        <v>9830.5</v>
      </c>
      <c r="G1376" s="127">
        <f t="shared" ref="G1376:P1376" si="5742">ROUND($C1376*G1375,2)</f>
        <v>9830.5</v>
      </c>
      <c r="H1376" s="127">
        <f t="shared" si="5742"/>
        <v>13107.34</v>
      </c>
      <c r="I1376" s="127">
        <f t="shared" si="5742"/>
        <v>0</v>
      </c>
      <c r="J1376" s="127">
        <f t="shared" si="5742"/>
        <v>0</v>
      </c>
      <c r="K1376" s="127">
        <f t="shared" si="5742"/>
        <v>0</v>
      </c>
      <c r="L1376" s="127">
        <f t="shared" si="5742"/>
        <v>0</v>
      </c>
      <c r="M1376" s="127">
        <f t="shared" si="5742"/>
        <v>0</v>
      </c>
      <c r="N1376" s="127">
        <f t="shared" si="5742"/>
        <v>0</v>
      </c>
      <c r="O1376" s="127">
        <f t="shared" si="5742"/>
        <v>0</v>
      </c>
      <c r="P1376" s="127">
        <f t="shared" si="5742"/>
        <v>0</v>
      </c>
      <c r="Q1376" s="127">
        <f>ROUND($C1376*Q1375,2)</f>
        <v>0</v>
      </c>
      <c r="R1376" s="127">
        <f t="shared" ref="R1376:T1376" si="5743">ROUND($C1376*R1375,2)</f>
        <v>0</v>
      </c>
      <c r="S1376" s="127">
        <f t="shared" si="5743"/>
        <v>0</v>
      </c>
      <c r="T1376" s="127">
        <f t="shared" si="5743"/>
        <v>0</v>
      </c>
      <c r="U1376" s="127">
        <f>$C1376-SUM(D1376:T1376)</f>
        <v>0</v>
      </c>
    </row>
    <row r="1377" spans="1:21" x14ac:dyDescent="0.2">
      <c r="A1377" s="224" t="s">
        <v>1904</v>
      </c>
      <c r="B1377" s="222" t="str">
        <f>VLOOKUP($A1377,'Orçamento Sintético'!$A:$H,4,0)</f>
        <v>Tubo de dreno em PVC soldável 32mm, com isolamento térmico com espuma elastomérica, espessura mínima de 8mm. Modelo : Poliplex - Isoline ou similar equivalente</v>
      </c>
      <c r="C1377" s="126">
        <f>ROUND(C1378/$U$1572,4)</f>
        <v>2.0000000000000001E-4</v>
      </c>
      <c r="D1377" s="126"/>
      <c r="E1377" s="126"/>
      <c r="F1377" s="126">
        <v>0.3</v>
      </c>
      <c r="G1377" s="126">
        <v>0.3</v>
      </c>
      <c r="H1377" s="126">
        <v>0.4</v>
      </c>
      <c r="I1377" s="126"/>
      <c r="J1377" s="126"/>
      <c r="K1377" s="126"/>
      <c r="L1377" s="126"/>
      <c r="M1377" s="126"/>
      <c r="N1377" s="126"/>
      <c r="O1377" s="126"/>
      <c r="P1377" s="126"/>
      <c r="Q1377" s="126"/>
      <c r="R1377" s="126"/>
      <c r="S1377" s="126"/>
      <c r="T1377" s="126"/>
      <c r="U1377" s="126">
        <f t="shared" si="5721"/>
        <v>0</v>
      </c>
    </row>
    <row r="1378" spans="1:21" s="90" customFormat="1" x14ac:dyDescent="0.2">
      <c r="A1378" s="224"/>
      <c r="B1378" s="223"/>
      <c r="C1378" s="127">
        <f>VLOOKUP($A1377,'Orçamento Sintético'!$A:$H,8,0)</f>
        <v>3006.74</v>
      </c>
      <c r="D1378" s="127">
        <f>ROUND($C1378*D1377,2)</f>
        <v>0</v>
      </c>
      <c r="E1378" s="127">
        <f>ROUND($C1378*E1377,2)</f>
        <v>0</v>
      </c>
      <c r="F1378" s="127">
        <f>ROUND($C1378*F1377,2)</f>
        <v>902.02</v>
      </c>
      <c r="G1378" s="127">
        <f t="shared" ref="G1378:P1378" si="5744">ROUND($C1378*G1377,2)</f>
        <v>902.02</v>
      </c>
      <c r="H1378" s="127">
        <f t="shared" si="5744"/>
        <v>1202.7</v>
      </c>
      <c r="I1378" s="127">
        <f t="shared" si="5744"/>
        <v>0</v>
      </c>
      <c r="J1378" s="127">
        <f t="shared" si="5744"/>
        <v>0</v>
      </c>
      <c r="K1378" s="127">
        <f t="shared" si="5744"/>
        <v>0</v>
      </c>
      <c r="L1378" s="127">
        <f t="shared" si="5744"/>
        <v>0</v>
      </c>
      <c r="M1378" s="127">
        <f t="shared" si="5744"/>
        <v>0</v>
      </c>
      <c r="N1378" s="127">
        <f t="shared" si="5744"/>
        <v>0</v>
      </c>
      <c r="O1378" s="127">
        <f t="shared" si="5744"/>
        <v>0</v>
      </c>
      <c r="P1378" s="127">
        <f t="shared" si="5744"/>
        <v>0</v>
      </c>
      <c r="Q1378" s="127">
        <f>ROUND($C1378*Q1377,2)</f>
        <v>0</v>
      </c>
      <c r="R1378" s="127">
        <f t="shared" ref="R1378:T1378" si="5745">ROUND($C1378*R1377,2)</f>
        <v>0</v>
      </c>
      <c r="S1378" s="127">
        <f t="shared" si="5745"/>
        <v>0</v>
      </c>
      <c r="T1378" s="127">
        <f t="shared" si="5745"/>
        <v>0</v>
      </c>
      <c r="U1378" s="127">
        <f>$C1378-SUM(D1378:T1378)</f>
        <v>0</v>
      </c>
    </row>
    <row r="1379" spans="1:21" x14ac:dyDescent="0.2">
      <c r="A1379" s="224" t="s">
        <v>1907</v>
      </c>
      <c r="B1379" s="222" t="str">
        <f>VLOOKUP($A1379,'Orçamento Sintético'!$A:$H,4,0)</f>
        <v>Tubo de dreno em PVC soldável 40mm, com isolamento térmico com espuma elastomérica, espessura mínima de 8mm. Modelo : Poliplex - Isoline ou similar equivalente</v>
      </c>
      <c r="C1379" s="126">
        <f>ROUND(C1380/$U$1572,4)</f>
        <v>1.1999999999999999E-3</v>
      </c>
      <c r="D1379" s="126"/>
      <c r="E1379" s="126"/>
      <c r="F1379" s="126"/>
      <c r="G1379" s="126">
        <v>0.5</v>
      </c>
      <c r="H1379" s="126">
        <v>0.5</v>
      </c>
      <c r="I1379" s="126"/>
      <c r="J1379" s="126"/>
      <c r="K1379" s="126"/>
      <c r="L1379" s="126"/>
      <c r="M1379" s="126"/>
      <c r="N1379" s="126"/>
      <c r="O1379" s="126"/>
      <c r="P1379" s="126"/>
      <c r="Q1379" s="126"/>
      <c r="R1379" s="126"/>
      <c r="S1379" s="126"/>
      <c r="T1379" s="126"/>
      <c r="U1379" s="126">
        <f t="shared" si="5721"/>
        <v>0</v>
      </c>
    </row>
    <row r="1380" spans="1:21" s="90" customFormat="1" x14ac:dyDescent="0.2">
      <c r="A1380" s="224"/>
      <c r="B1380" s="223"/>
      <c r="C1380" s="127">
        <f>VLOOKUP($A1379,'Orçamento Sintético'!$A:$H,8,0)</f>
        <v>15448.95</v>
      </c>
      <c r="D1380" s="127">
        <f>ROUND($C1380*D1379,2)</f>
        <v>0</v>
      </c>
      <c r="E1380" s="127">
        <f>ROUND($C1380*E1379,2)</f>
        <v>0</v>
      </c>
      <c r="F1380" s="127">
        <f>ROUND($C1380*F1379,2)</f>
        <v>0</v>
      </c>
      <c r="G1380" s="127">
        <f t="shared" ref="G1380:P1380" si="5746">ROUND($C1380*G1379,2)</f>
        <v>7724.48</v>
      </c>
      <c r="H1380" s="127">
        <f t="shared" si="5746"/>
        <v>7724.48</v>
      </c>
      <c r="I1380" s="127">
        <f t="shared" si="5746"/>
        <v>0</v>
      </c>
      <c r="J1380" s="127">
        <f t="shared" si="5746"/>
        <v>0</v>
      </c>
      <c r="K1380" s="127">
        <f t="shared" si="5746"/>
        <v>0</v>
      </c>
      <c r="L1380" s="127">
        <f t="shared" si="5746"/>
        <v>0</v>
      </c>
      <c r="M1380" s="127">
        <f t="shared" si="5746"/>
        <v>0</v>
      </c>
      <c r="N1380" s="127">
        <f t="shared" si="5746"/>
        <v>0</v>
      </c>
      <c r="O1380" s="127">
        <f t="shared" si="5746"/>
        <v>0</v>
      </c>
      <c r="P1380" s="127">
        <f t="shared" si="5746"/>
        <v>0</v>
      </c>
      <c r="Q1380" s="127">
        <f>ROUND($C1380*Q1379,2)</f>
        <v>0</v>
      </c>
      <c r="R1380" s="127">
        <f t="shared" ref="R1380:T1380" si="5747">ROUND($C1380*R1379,2)</f>
        <v>0</v>
      </c>
      <c r="S1380" s="127">
        <f t="shared" si="5747"/>
        <v>0</v>
      </c>
      <c r="T1380" s="127">
        <f t="shared" si="5747"/>
        <v>0</v>
      </c>
      <c r="U1380" s="127">
        <f>$C1380-SUM(D1380:T1380)</f>
        <v>-9.9999999983992893E-3</v>
      </c>
    </row>
    <row r="1381" spans="1:21" x14ac:dyDescent="0.2">
      <c r="A1381" s="224" t="s">
        <v>1910</v>
      </c>
      <c r="B1381" s="222" t="str">
        <f>VLOOKUP($A1381,'Orçamento Sintético'!$A:$H,4,0)</f>
        <v>Tubo de dreno em PVC soldável 50mm, com isolamento térmico com espuma elastomérica, espessura mínima de 8mm. Modelo : Poliplex - Isoline ou similar equivalente</v>
      </c>
      <c r="C1381" s="126">
        <f>ROUND(C1382/$U$1572,4)</f>
        <v>1.5E-3</v>
      </c>
      <c r="D1381" s="126"/>
      <c r="E1381" s="126"/>
      <c r="F1381" s="126"/>
      <c r="G1381" s="126">
        <v>0.5</v>
      </c>
      <c r="H1381" s="126">
        <v>0.5</v>
      </c>
      <c r="I1381" s="126"/>
      <c r="J1381" s="126"/>
      <c r="K1381" s="126"/>
      <c r="L1381" s="126"/>
      <c r="M1381" s="126"/>
      <c r="N1381" s="126"/>
      <c r="O1381" s="126"/>
      <c r="P1381" s="126"/>
      <c r="Q1381" s="126"/>
      <c r="R1381" s="126"/>
      <c r="S1381" s="126"/>
      <c r="T1381" s="126"/>
      <c r="U1381" s="126">
        <f t="shared" si="5721"/>
        <v>0</v>
      </c>
    </row>
    <row r="1382" spans="1:21" s="90" customFormat="1" x14ac:dyDescent="0.2">
      <c r="A1382" s="224"/>
      <c r="B1382" s="223"/>
      <c r="C1382" s="127">
        <f>VLOOKUP($A1381,'Orçamento Sintético'!$A:$H,8,0)</f>
        <v>18334.939999999999</v>
      </c>
      <c r="D1382" s="127">
        <f>ROUND($C1382*D1381,2)</f>
        <v>0</v>
      </c>
      <c r="E1382" s="127">
        <f>ROUND($C1382*E1381,2)</f>
        <v>0</v>
      </c>
      <c r="F1382" s="127">
        <f>ROUND($C1382*F1381,2)</f>
        <v>0</v>
      </c>
      <c r="G1382" s="127">
        <f t="shared" ref="G1382:P1382" si="5748">ROUND($C1382*G1381,2)</f>
        <v>9167.4699999999993</v>
      </c>
      <c r="H1382" s="127">
        <f t="shared" si="5748"/>
        <v>9167.4699999999993</v>
      </c>
      <c r="I1382" s="127">
        <f t="shared" si="5748"/>
        <v>0</v>
      </c>
      <c r="J1382" s="127">
        <f t="shared" si="5748"/>
        <v>0</v>
      </c>
      <c r="K1382" s="127">
        <f t="shared" si="5748"/>
        <v>0</v>
      </c>
      <c r="L1382" s="127">
        <f t="shared" si="5748"/>
        <v>0</v>
      </c>
      <c r="M1382" s="127">
        <f t="shared" si="5748"/>
        <v>0</v>
      </c>
      <c r="N1382" s="127">
        <f t="shared" si="5748"/>
        <v>0</v>
      </c>
      <c r="O1382" s="127">
        <f t="shared" si="5748"/>
        <v>0</v>
      </c>
      <c r="P1382" s="127">
        <f t="shared" si="5748"/>
        <v>0</v>
      </c>
      <c r="Q1382" s="127">
        <f>ROUND($C1382*Q1381,2)</f>
        <v>0</v>
      </c>
      <c r="R1382" s="127">
        <f t="shared" ref="R1382:T1382" si="5749">ROUND($C1382*R1381,2)</f>
        <v>0</v>
      </c>
      <c r="S1382" s="127">
        <f t="shared" si="5749"/>
        <v>0</v>
      </c>
      <c r="T1382" s="127">
        <f t="shared" si="5749"/>
        <v>0</v>
      </c>
      <c r="U1382" s="127">
        <f>$C1382-SUM(D1382:T1382)</f>
        <v>0</v>
      </c>
    </row>
    <row r="1383" spans="1:21" ht="14.25" customHeight="1" x14ac:dyDescent="0.2">
      <c r="A1383" s="224" t="s">
        <v>1913</v>
      </c>
      <c r="B1383" s="222" t="str">
        <f>VLOOKUP($A1383,'Orçamento Sintético'!$A:$H,4,0)</f>
        <v>Tubos de ramificação (refnet) em cobre fabricado/aprovado pelo fabricante dos equipamentos do sistema VRF, para as linhas de líquido e de gás, para unidades internas abaixo de 20.000 kcal/h. Modelo de referência: Daikin -KHRP26A22T ou similar equivalente.</v>
      </c>
      <c r="C1383" s="126">
        <f>ROUND(C1384/$U$1572,4)</f>
        <v>4.0000000000000002E-4</v>
      </c>
      <c r="D1383" s="126"/>
      <c r="E1383" s="126"/>
      <c r="F1383" s="126"/>
      <c r="G1383" s="126"/>
      <c r="H1383" s="126">
        <v>1</v>
      </c>
      <c r="I1383" s="126"/>
      <c r="J1383" s="126"/>
      <c r="K1383" s="126"/>
      <c r="L1383" s="126"/>
      <c r="M1383" s="126"/>
      <c r="N1383" s="126"/>
      <c r="O1383" s="126"/>
      <c r="P1383" s="126"/>
      <c r="Q1383" s="126"/>
      <c r="R1383" s="126"/>
      <c r="S1383" s="126"/>
      <c r="T1383" s="126"/>
      <c r="U1383" s="126">
        <f t="shared" si="5721"/>
        <v>0</v>
      </c>
    </row>
    <row r="1384" spans="1:21" s="90" customFormat="1" x14ac:dyDescent="0.2">
      <c r="A1384" s="224"/>
      <c r="B1384" s="223"/>
      <c r="C1384" s="127">
        <f>VLOOKUP($A1383,'Orçamento Sintético'!$A:$H,8,0)</f>
        <v>5591.6</v>
      </c>
      <c r="D1384" s="127">
        <f>ROUND($C1384*D1383,2)</f>
        <v>0</v>
      </c>
      <c r="E1384" s="127">
        <f>ROUND($C1384*E1383,2)</f>
        <v>0</v>
      </c>
      <c r="F1384" s="127">
        <f>ROUND($C1384*F1383,2)</f>
        <v>0</v>
      </c>
      <c r="G1384" s="127">
        <f t="shared" ref="G1384:P1384" si="5750">ROUND($C1384*G1383,2)</f>
        <v>0</v>
      </c>
      <c r="H1384" s="127">
        <f t="shared" si="5750"/>
        <v>5591.6</v>
      </c>
      <c r="I1384" s="127">
        <f t="shared" si="5750"/>
        <v>0</v>
      </c>
      <c r="J1384" s="127">
        <f t="shared" si="5750"/>
        <v>0</v>
      </c>
      <c r="K1384" s="127">
        <f t="shared" si="5750"/>
        <v>0</v>
      </c>
      <c r="L1384" s="127">
        <f t="shared" si="5750"/>
        <v>0</v>
      </c>
      <c r="M1384" s="127">
        <f t="shared" si="5750"/>
        <v>0</v>
      </c>
      <c r="N1384" s="127">
        <f t="shared" si="5750"/>
        <v>0</v>
      </c>
      <c r="O1384" s="127">
        <f t="shared" si="5750"/>
        <v>0</v>
      </c>
      <c r="P1384" s="127">
        <f t="shared" si="5750"/>
        <v>0</v>
      </c>
      <c r="Q1384" s="127">
        <f>ROUND($C1384*Q1383,2)</f>
        <v>0</v>
      </c>
      <c r="R1384" s="127">
        <f t="shared" ref="R1384:T1384" si="5751">ROUND($C1384*R1383,2)</f>
        <v>0</v>
      </c>
      <c r="S1384" s="127">
        <f t="shared" si="5751"/>
        <v>0</v>
      </c>
      <c r="T1384" s="127">
        <f t="shared" si="5751"/>
        <v>0</v>
      </c>
      <c r="U1384" s="127">
        <f>$C1384-SUM(D1384:T1384)</f>
        <v>0</v>
      </c>
    </row>
    <row r="1385" spans="1:21" x14ac:dyDescent="0.2">
      <c r="A1385" s="224" t="s">
        <v>1916</v>
      </c>
      <c r="B1385" s="222" t="str">
        <f>VLOOKUP($A1385,'Orçamento Sintético'!$A:$H,4,0)</f>
        <v>Tubos de ramificação (refnet) em cobre fabricado/aprovado pelo fabricante dos equipamentos do sistema VRF, para as linhas de líquido e de gás, para unidades internas abaixo de 29.000 kcal/h. Modelo de referência: Daikin -KHRP26A33T ou similar equivalente.</v>
      </c>
      <c r="C1385" s="126">
        <f>ROUND(C1386/$U$1572,4)</f>
        <v>4.0000000000000002E-4</v>
      </c>
      <c r="D1385" s="126"/>
      <c r="E1385" s="126"/>
      <c r="F1385" s="126"/>
      <c r="G1385" s="126"/>
      <c r="H1385" s="126">
        <v>1</v>
      </c>
      <c r="I1385" s="126"/>
      <c r="J1385" s="126"/>
      <c r="K1385" s="126"/>
      <c r="L1385" s="126"/>
      <c r="M1385" s="126"/>
      <c r="N1385" s="126"/>
      <c r="O1385" s="126"/>
      <c r="P1385" s="126"/>
      <c r="Q1385" s="126"/>
      <c r="R1385" s="126"/>
      <c r="S1385" s="126"/>
      <c r="T1385" s="126"/>
      <c r="U1385" s="126">
        <f t="shared" si="5721"/>
        <v>0</v>
      </c>
    </row>
    <row r="1386" spans="1:21" s="90" customFormat="1" x14ac:dyDescent="0.2">
      <c r="A1386" s="224"/>
      <c r="B1386" s="223"/>
      <c r="C1386" s="127">
        <f>VLOOKUP($A1385,'Orçamento Sintético'!$A:$H,8,0)</f>
        <v>5220.18</v>
      </c>
      <c r="D1386" s="127">
        <f>ROUND($C1386*D1385,2)</f>
        <v>0</v>
      </c>
      <c r="E1386" s="127">
        <f>ROUND($C1386*E1385,2)</f>
        <v>0</v>
      </c>
      <c r="F1386" s="127">
        <f>ROUND($C1386*F1385,2)</f>
        <v>0</v>
      </c>
      <c r="G1386" s="127">
        <f t="shared" ref="G1386:P1386" si="5752">ROUND($C1386*G1385,2)</f>
        <v>0</v>
      </c>
      <c r="H1386" s="127">
        <f t="shared" si="5752"/>
        <v>5220.18</v>
      </c>
      <c r="I1386" s="127">
        <f t="shared" si="5752"/>
        <v>0</v>
      </c>
      <c r="J1386" s="127">
        <f t="shared" si="5752"/>
        <v>0</v>
      </c>
      <c r="K1386" s="127">
        <f t="shared" si="5752"/>
        <v>0</v>
      </c>
      <c r="L1386" s="127">
        <f t="shared" si="5752"/>
        <v>0</v>
      </c>
      <c r="M1386" s="127">
        <f t="shared" si="5752"/>
        <v>0</v>
      </c>
      <c r="N1386" s="127">
        <f t="shared" si="5752"/>
        <v>0</v>
      </c>
      <c r="O1386" s="127">
        <f t="shared" si="5752"/>
        <v>0</v>
      </c>
      <c r="P1386" s="127">
        <f t="shared" si="5752"/>
        <v>0</v>
      </c>
      <c r="Q1386" s="127">
        <f>ROUND($C1386*Q1385,2)</f>
        <v>0</v>
      </c>
      <c r="R1386" s="127">
        <f t="shared" ref="R1386:T1386" si="5753">ROUND($C1386*R1385,2)</f>
        <v>0</v>
      </c>
      <c r="S1386" s="127">
        <f t="shared" si="5753"/>
        <v>0</v>
      </c>
      <c r="T1386" s="127">
        <f t="shared" si="5753"/>
        <v>0</v>
      </c>
      <c r="U1386" s="127">
        <f>$C1386-SUM(D1386:T1386)</f>
        <v>0</v>
      </c>
    </row>
    <row r="1387" spans="1:21" x14ac:dyDescent="0.2">
      <c r="A1387" s="224" t="s">
        <v>1919</v>
      </c>
      <c r="B1387" s="222" t="str">
        <f>VLOOKUP($A1387,'Orçamento Sintético'!$A:$H,4,0)</f>
        <v>Tubos de ramificação (refnet) em cobre fabricado/aprovado pelo fabricante dos equipamentos do sistema VRF, para as linhas de líquido e de gás, para unidades internas abaixo de 64.000 kcal/h. Modelo de referência: Daikin -KHRP26A72T ou similar equivalente.</v>
      </c>
      <c r="C1387" s="126">
        <f>ROUND(C1388/$U$1572,4)</f>
        <v>1.1999999999999999E-3</v>
      </c>
      <c r="D1387" s="126"/>
      <c r="E1387" s="126"/>
      <c r="F1387" s="126"/>
      <c r="G1387" s="126"/>
      <c r="H1387" s="126">
        <v>1</v>
      </c>
      <c r="I1387" s="126"/>
      <c r="J1387" s="126"/>
      <c r="K1387" s="126"/>
      <c r="L1387" s="126"/>
      <c r="M1387" s="126"/>
      <c r="N1387" s="126"/>
      <c r="O1387" s="126"/>
      <c r="P1387" s="126"/>
      <c r="Q1387" s="126"/>
      <c r="R1387" s="126"/>
      <c r="S1387" s="126"/>
      <c r="T1387" s="126"/>
      <c r="U1387" s="126">
        <f t="shared" si="5721"/>
        <v>0</v>
      </c>
    </row>
    <row r="1388" spans="1:21" s="90" customFormat="1" x14ac:dyDescent="0.2">
      <c r="A1388" s="224"/>
      <c r="B1388" s="223"/>
      <c r="C1388" s="127">
        <f>VLOOKUP($A1387,'Orçamento Sintético'!$A:$H,8,0)</f>
        <v>14734.17</v>
      </c>
      <c r="D1388" s="127">
        <f>ROUND($C1388*D1387,2)</f>
        <v>0</v>
      </c>
      <c r="E1388" s="127">
        <f>ROUND($C1388*E1387,2)</f>
        <v>0</v>
      </c>
      <c r="F1388" s="127">
        <f>ROUND($C1388*F1387,2)</f>
        <v>0</v>
      </c>
      <c r="G1388" s="127">
        <f t="shared" ref="G1388:P1388" si="5754">ROUND($C1388*G1387,2)</f>
        <v>0</v>
      </c>
      <c r="H1388" s="127">
        <f t="shared" si="5754"/>
        <v>14734.17</v>
      </c>
      <c r="I1388" s="127">
        <f t="shared" si="5754"/>
        <v>0</v>
      </c>
      <c r="J1388" s="127">
        <f t="shared" si="5754"/>
        <v>0</v>
      </c>
      <c r="K1388" s="127">
        <f t="shared" si="5754"/>
        <v>0</v>
      </c>
      <c r="L1388" s="127">
        <f t="shared" si="5754"/>
        <v>0</v>
      </c>
      <c r="M1388" s="127">
        <f t="shared" si="5754"/>
        <v>0</v>
      </c>
      <c r="N1388" s="127">
        <f t="shared" si="5754"/>
        <v>0</v>
      </c>
      <c r="O1388" s="127">
        <f t="shared" si="5754"/>
        <v>0</v>
      </c>
      <c r="P1388" s="127">
        <f t="shared" si="5754"/>
        <v>0</v>
      </c>
      <c r="Q1388" s="127">
        <f>ROUND($C1388*Q1387,2)</f>
        <v>0</v>
      </c>
      <c r="R1388" s="127">
        <f t="shared" ref="R1388:T1388" si="5755">ROUND($C1388*R1387,2)</f>
        <v>0</v>
      </c>
      <c r="S1388" s="127">
        <f t="shared" si="5755"/>
        <v>0</v>
      </c>
      <c r="T1388" s="127">
        <f t="shared" si="5755"/>
        <v>0</v>
      </c>
      <c r="U1388" s="127">
        <f>$C1388-SUM(D1388:T1388)</f>
        <v>0</v>
      </c>
    </row>
    <row r="1389" spans="1:21" x14ac:dyDescent="0.2">
      <c r="A1389" s="224" t="s">
        <v>1922</v>
      </c>
      <c r="B1389" s="222" t="str">
        <f>VLOOKUP($A1389,'Orçamento Sintético'!$A:$H,4,0)</f>
        <v>Tubos de ramificação (refnet) em cobre fabricado/aprovado pelo fabricante dos equipamentos do sistema VRF, para as linhas de líquido e de gás, para unidades internas acima de 64.000 kcal/h, incluindo  redução. Modelo de referência: Daikin - KHRP26A73T +KHRP26M73TP ou similar equivalente.</v>
      </c>
      <c r="C1389" s="126">
        <f>ROUND(C1390/$U$1572,4)</f>
        <v>2.9999999999999997E-4</v>
      </c>
      <c r="D1389" s="126"/>
      <c r="E1389" s="126"/>
      <c r="F1389" s="126"/>
      <c r="G1389" s="126"/>
      <c r="H1389" s="126">
        <v>1</v>
      </c>
      <c r="I1389" s="126"/>
      <c r="J1389" s="126"/>
      <c r="K1389" s="126"/>
      <c r="L1389" s="126"/>
      <c r="M1389" s="126"/>
      <c r="N1389" s="126"/>
      <c r="O1389" s="126"/>
      <c r="P1389" s="126"/>
      <c r="Q1389" s="126"/>
      <c r="R1389" s="126"/>
      <c r="S1389" s="126"/>
      <c r="T1389" s="126"/>
      <c r="U1389" s="126">
        <f t="shared" si="5721"/>
        <v>0</v>
      </c>
    </row>
    <row r="1390" spans="1:21" s="90" customFormat="1" x14ac:dyDescent="0.2">
      <c r="A1390" s="224"/>
      <c r="B1390" s="223"/>
      <c r="C1390" s="127">
        <f>VLOOKUP($A1389,'Orçamento Sintético'!$A:$H,8,0)</f>
        <v>4331.4399999999996</v>
      </c>
      <c r="D1390" s="127">
        <f>ROUND($C1390*D1389,2)</f>
        <v>0</v>
      </c>
      <c r="E1390" s="127">
        <f>ROUND($C1390*E1389,2)</f>
        <v>0</v>
      </c>
      <c r="F1390" s="127">
        <f>ROUND($C1390*F1389,2)</f>
        <v>0</v>
      </c>
      <c r="G1390" s="127">
        <f t="shared" ref="G1390:P1390" si="5756">ROUND($C1390*G1389,2)</f>
        <v>0</v>
      </c>
      <c r="H1390" s="127">
        <f t="shared" si="5756"/>
        <v>4331.4399999999996</v>
      </c>
      <c r="I1390" s="127">
        <f t="shared" si="5756"/>
        <v>0</v>
      </c>
      <c r="J1390" s="127">
        <f t="shared" si="5756"/>
        <v>0</v>
      </c>
      <c r="K1390" s="127">
        <f t="shared" si="5756"/>
        <v>0</v>
      </c>
      <c r="L1390" s="127">
        <f t="shared" si="5756"/>
        <v>0</v>
      </c>
      <c r="M1390" s="127">
        <f t="shared" si="5756"/>
        <v>0</v>
      </c>
      <c r="N1390" s="127">
        <f t="shared" si="5756"/>
        <v>0</v>
      </c>
      <c r="O1390" s="127">
        <f t="shared" si="5756"/>
        <v>0</v>
      </c>
      <c r="P1390" s="127">
        <f t="shared" si="5756"/>
        <v>0</v>
      </c>
      <c r="Q1390" s="127">
        <f>ROUND($C1390*Q1389,2)</f>
        <v>0</v>
      </c>
      <c r="R1390" s="127">
        <f t="shared" ref="R1390:T1390" si="5757">ROUND($C1390*R1389,2)</f>
        <v>0</v>
      </c>
      <c r="S1390" s="127">
        <f t="shared" si="5757"/>
        <v>0</v>
      </c>
      <c r="T1390" s="127">
        <f t="shared" si="5757"/>
        <v>0</v>
      </c>
      <c r="U1390" s="127">
        <f>$C1390-SUM(D1390:T1390)</f>
        <v>0</v>
      </c>
    </row>
    <row r="1391" spans="1:21" x14ac:dyDescent="0.2">
      <c r="A1391" s="224" t="s">
        <v>1925</v>
      </c>
      <c r="B1391" s="222" t="str">
        <f>VLOOKUP($A1391,'Orçamento Sintético'!$A:$H,4,0)</f>
        <v>Kit de tubulação para conexões múltiplas das unidades externas. Modelo de referência: Daikin BHFP22P100 ou similar equivalente.</v>
      </c>
      <c r="C1391" s="126">
        <f>ROUND(C1392/$U$1572,4)</f>
        <v>2.0000000000000001E-4</v>
      </c>
      <c r="D1391" s="126"/>
      <c r="E1391" s="126"/>
      <c r="F1391" s="126"/>
      <c r="G1391" s="126"/>
      <c r="H1391" s="126">
        <v>1</v>
      </c>
      <c r="I1391" s="126"/>
      <c r="J1391" s="126"/>
      <c r="K1391" s="126"/>
      <c r="L1391" s="126"/>
      <c r="M1391" s="126"/>
      <c r="N1391" s="126"/>
      <c r="O1391" s="126"/>
      <c r="P1391" s="126"/>
      <c r="Q1391" s="126"/>
      <c r="R1391" s="126"/>
      <c r="S1391" s="126"/>
      <c r="T1391" s="126"/>
      <c r="U1391" s="126">
        <f t="shared" si="5721"/>
        <v>0</v>
      </c>
    </row>
    <row r="1392" spans="1:21" s="90" customFormat="1" x14ac:dyDescent="0.2">
      <c r="A1392" s="224"/>
      <c r="B1392" s="223"/>
      <c r="C1392" s="127">
        <f>VLOOKUP($A1391,'Orçamento Sintético'!$A:$H,8,0)</f>
        <v>2321.86</v>
      </c>
      <c r="D1392" s="127">
        <f>ROUND($C1392*D1391,2)</f>
        <v>0</v>
      </c>
      <c r="E1392" s="127">
        <f>ROUND($C1392*E1391,2)</f>
        <v>0</v>
      </c>
      <c r="F1392" s="127">
        <f>ROUND($C1392*F1391,2)</f>
        <v>0</v>
      </c>
      <c r="G1392" s="127">
        <f t="shared" ref="G1392:P1392" si="5758">ROUND($C1392*G1391,2)</f>
        <v>0</v>
      </c>
      <c r="H1392" s="127">
        <f t="shared" si="5758"/>
        <v>2321.86</v>
      </c>
      <c r="I1392" s="127">
        <f t="shared" si="5758"/>
        <v>0</v>
      </c>
      <c r="J1392" s="127">
        <f t="shared" si="5758"/>
        <v>0</v>
      </c>
      <c r="K1392" s="127">
        <f t="shared" si="5758"/>
        <v>0</v>
      </c>
      <c r="L1392" s="127">
        <f t="shared" si="5758"/>
        <v>0</v>
      </c>
      <c r="M1392" s="127">
        <f t="shared" si="5758"/>
        <v>0</v>
      </c>
      <c r="N1392" s="127">
        <f t="shared" si="5758"/>
        <v>0</v>
      </c>
      <c r="O1392" s="127">
        <f t="shared" si="5758"/>
        <v>0</v>
      </c>
      <c r="P1392" s="127">
        <f t="shared" si="5758"/>
        <v>0</v>
      </c>
      <c r="Q1392" s="127">
        <f>ROUND($C1392*Q1391,2)</f>
        <v>0</v>
      </c>
      <c r="R1392" s="127">
        <f t="shared" ref="R1392:T1392" si="5759">ROUND($C1392*R1391,2)</f>
        <v>0</v>
      </c>
      <c r="S1392" s="127">
        <f t="shared" si="5759"/>
        <v>0</v>
      </c>
      <c r="T1392" s="127">
        <f t="shared" si="5759"/>
        <v>0</v>
      </c>
      <c r="U1392" s="127">
        <f>$C1392-SUM(D1392:T1392)</f>
        <v>0</v>
      </c>
    </row>
    <row r="1393" spans="1:21" x14ac:dyDescent="0.2">
      <c r="A1393" s="225" t="s">
        <v>1928</v>
      </c>
      <c r="B1393" s="226" t="str">
        <f>VLOOKUP($A1393,'Orçamento Sintético'!$A:$H,4,0)</f>
        <v>Redes Elétricas</v>
      </c>
      <c r="C1393" s="130">
        <f>ROUND(C1394/$U$1572,4)</f>
        <v>8.0000000000000004E-4</v>
      </c>
      <c r="D1393" s="131">
        <f t="shared" ref="D1393:U1393" si="5760">ROUND(D1394/$C1394,4)</f>
        <v>0</v>
      </c>
      <c r="E1393" s="131">
        <f t="shared" si="5760"/>
        <v>0</v>
      </c>
      <c r="F1393" s="131">
        <f t="shared" si="5760"/>
        <v>0.21099999999999999</v>
      </c>
      <c r="G1393" s="131">
        <f t="shared" si="5760"/>
        <v>0.25</v>
      </c>
      <c r="H1393" s="131">
        <f t="shared" si="5760"/>
        <v>0.25</v>
      </c>
      <c r="I1393" s="131">
        <f t="shared" si="5760"/>
        <v>0.25</v>
      </c>
      <c r="J1393" s="131">
        <f t="shared" si="5760"/>
        <v>3.9E-2</v>
      </c>
      <c r="K1393" s="131">
        <f t="shared" si="5760"/>
        <v>0</v>
      </c>
      <c r="L1393" s="131">
        <f t="shared" si="5760"/>
        <v>0</v>
      </c>
      <c r="M1393" s="131">
        <f t="shared" si="5760"/>
        <v>0</v>
      </c>
      <c r="N1393" s="131">
        <f t="shared" si="5760"/>
        <v>0</v>
      </c>
      <c r="O1393" s="131">
        <f t="shared" si="5760"/>
        <v>0</v>
      </c>
      <c r="P1393" s="131">
        <f t="shared" si="5760"/>
        <v>0</v>
      </c>
      <c r="Q1393" s="131">
        <f t="shared" si="5760"/>
        <v>0</v>
      </c>
      <c r="R1393" s="131">
        <f t="shared" si="5760"/>
        <v>0</v>
      </c>
      <c r="S1393" s="131">
        <f t="shared" si="5760"/>
        <v>0</v>
      </c>
      <c r="T1393" s="131">
        <f t="shared" si="5760"/>
        <v>0</v>
      </c>
      <c r="U1393" s="131">
        <f t="shared" si="5760"/>
        <v>0</v>
      </c>
    </row>
    <row r="1394" spans="1:21" s="90" customFormat="1" x14ac:dyDescent="0.2">
      <c r="A1394" s="225"/>
      <c r="B1394" s="226"/>
      <c r="C1394" s="132">
        <f>VLOOKUP($A1393,'Orçamento Sintético'!$A:$H,8,0)</f>
        <v>10045.279999999999</v>
      </c>
      <c r="D1394" s="133">
        <f>D1396+D1398</f>
        <v>0</v>
      </c>
      <c r="E1394" s="133">
        <f t="shared" ref="E1394:U1394" si="5761">E1396+E1398</f>
        <v>0</v>
      </c>
      <c r="F1394" s="133">
        <f t="shared" si="5761"/>
        <v>2119.6999999999998</v>
      </c>
      <c r="G1394" s="133">
        <f t="shared" si="5761"/>
        <v>2511.3199999999997</v>
      </c>
      <c r="H1394" s="133">
        <f t="shared" si="5761"/>
        <v>2511.3199999999997</v>
      </c>
      <c r="I1394" s="133">
        <f t="shared" si="5761"/>
        <v>2511.3199999999997</v>
      </c>
      <c r="J1394" s="133">
        <f t="shared" si="5761"/>
        <v>391.62</v>
      </c>
      <c r="K1394" s="133">
        <f t="shared" si="5761"/>
        <v>0</v>
      </c>
      <c r="L1394" s="133">
        <f t="shared" si="5761"/>
        <v>0</v>
      </c>
      <c r="M1394" s="133">
        <f t="shared" si="5761"/>
        <v>0</v>
      </c>
      <c r="N1394" s="133">
        <f t="shared" si="5761"/>
        <v>0</v>
      </c>
      <c r="O1394" s="133">
        <f t="shared" si="5761"/>
        <v>0</v>
      </c>
      <c r="P1394" s="133">
        <f t="shared" si="5761"/>
        <v>0</v>
      </c>
      <c r="Q1394" s="133">
        <f t="shared" si="5761"/>
        <v>0</v>
      </c>
      <c r="R1394" s="133">
        <f t="shared" si="5761"/>
        <v>0</v>
      </c>
      <c r="S1394" s="133">
        <f t="shared" si="5761"/>
        <v>0</v>
      </c>
      <c r="T1394" s="133">
        <f t="shared" si="5761"/>
        <v>0</v>
      </c>
      <c r="U1394" s="133">
        <f t="shared" si="5761"/>
        <v>0</v>
      </c>
    </row>
    <row r="1395" spans="1:21" x14ac:dyDescent="0.2">
      <c r="A1395" s="224" t="s">
        <v>1930</v>
      </c>
      <c r="B1395" s="222" t="str">
        <f>VLOOKUP($A1395,'Orçamento Sintético'!$A:$H,4,0)</f>
        <v>Eletroduto roscável em PVC para comunicação do sistema VRF, incluindo para cada ciclo indicado cabos de comunicação 2x1,5mm², blindado, com aterramento, interligando as unidades evaporadoras e unidades condensadoras de cada ciclo. Modelo de referência: Elecon (eletroduto) - Poliron (cabo) ou similar equivalente</v>
      </c>
      <c r="C1395" s="126">
        <f>ROUND(C1396/$U$1572,4)</f>
        <v>6.9999999999999999E-4</v>
      </c>
      <c r="D1395" s="126"/>
      <c r="E1395" s="126"/>
      <c r="F1395" s="126">
        <v>0.25</v>
      </c>
      <c r="G1395" s="126">
        <v>0.25</v>
      </c>
      <c r="H1395" s="126">
        <v>0.25</v>
      </c>
      <c r="I1395" s="126">
        <v>0.25</v>
      </c>
      <c r="J1395" s="126"/>
      <c r="K1395" s="126"/>
      <c r="L1395" s="126"/>
      <c r="M1395" s="126"/>
      <c r="N1395" s="126"/>
      <c r="O1395" s="126"/>
      <c r="P1395" s="126"/>
      <c r="Q1395" s="126"/>
      <c r="R1395" s="126"/>
      <c r="S1395" s="126"/>
      <c r="T1395" s="126"/>
      <c r="U1395" s="126">
        <f t="shared" ref="U1395:U1397" si="5762">ROUND(U1396/$C1396,4)</f>
        <v>0</v>
      </c>
    </row>
    <row r="1396" spans="1:21" s="90" customFormat="1" x14ac:dyDescent="0.2">
      <c r="A1396" s="224"/>
      <c r="B1396" s="223"/>
      <c r="C1396" s="127">
        <f>VLOOKUP($A1395,'Orçamento Sintético'!$A:$H,8,0)</f>
        <v>8478.7999999999993</v>
      </c>
      <c r="D1396" s="127">
        <f>ROUND($C1396*D1395,2)</f>
        <v>0</v>
      </c>
      <c r="E1396" s="127">
        <f>ROUND($C1396*E1395,2)</f>
        <v>0</v>
      </c>
      <c r="F1396" s="127">
        <f>ROUND($C1396*F1395,2)</f>
        <v>2119.6999999999998</v>
      </c>
      <c r="G1396" s="127">
        <f t="shared" ref="G1396:P1396" si="5763">ROUND($C1396*G1395,2)</f>
        <v>2119.6999999999998</v>
      </c>
      <c r="H1396" s="127">
        <f t="shared" si="5763"/>
        <v>2119.6999999999998</v>
      </c>
      <c r="I1396" s="127">
        <f t="shared" si="5763"/>
        <v>2119.6999999999998</v>
      </c>
      <c r="J1396" s="127">
        <f t="shared" si="5763"/>
        <v>0</v>
      </c>
      <c r="K1396" s="127">
        <f t="shared" si="5763"/>
        <v>0</v>
      </c>
      <c r="L1396" s="127">
        <f t="shared" si="5763"/>
        <v>0</v>
      </c>
      <c r="M1396" s="127">
        <f t="shared" si="5763"/>
        <v>0</v>
      </c>
      <c r="N1396" s="127">
        <f t="shared" si="5763"/>
        <v>0</v>
      </c>
      <c r="O1396" s="127">
        <f t="shared" si="5763"/>
        <v>0</v>
      </c>
      <c r="P1396" s="127">
        <f t="shared" si="5763"/>
        <v>0</v>
      </c>
      <c r="Q1396" s="127">
        <f>ROUND($C1396*Q1395,2)</f>
        <v>0</v>
      </c>
      <c r="R1396" s="127">
        <f t="shared" ref="R1396:T1396" si="5764">ROUND($C1396*R1395,2)</f>
        <v>0</v>
      </c>
      <c r="S1396" s="127">
        <f t="shared" si="5764"/>
        <v>0</v>
      </c>
      <c r="T1396" s="127">
        <f t="shared" si="5764"/>
        <v>0</v>
      </c>
      <c r="U1396" s="127">
        <f>$C1396-SUM(D1396:T1396)</f>
        <v>0</v>
      </c>
    </row>
    <row r="1397" spans="1:21" x14ac:dyDescent="0.2">
      <c r="A1397" s="224" t="s">
        <v>1933</v>
      </c>
      <c r="B1397" s="222" t="str">
        <f>VLOOKUP($A1397,'Orçamento Sintético'!$A:$H,4,0)</f>
        <v>CONDULETE DE ALUMÍNIO, TIPO T, PARA ELETRODUTO DE AÇO GALVANIZADO DN 20 MM (3/4</v>
      </c>
      <c r="C1397" s="126">
        <f>ROUND(C1398/$U$1572,4)</f>
        <v>1E-4</v>
      </c>
      <c r="D1397" s="126"/>
      <c r="E1397" s="126"/>
      <c r="F1397" s="126"/>
      <c r="G1397" s="126">
        <v>0.25</v>
      </c>
      <c r="H1397" s="126">
        <v>0.25</v>
      </c>
      <c r="I1397" s="126">
        <v>0.25</v>
      </c>
      <c r="J1397" s="126">
        <v>0.25</v>
      </c>
      <c r="K1397" s="126"/>
      <c r="L1397" s="126"/>
      <c r="M1397" s="126"/>
      <c r="N1397" s="126"/>
      <c r="O1397" s="126"/>
      <c r="P1397" s="126"/>
      <c r="Q1397" s="126"/>
      <c r="R1397" s="126"/>
      <c r="S1397" s="126"/>
      <c r="T1397" s="126"/>
      <c r="U1397" s="126">
        <f t="shared" si="5762"/>
        <v>0</v>
      </c>
    </row>
    <row r="1398" spans="1:21" s="90" customFormat="1" x14ac:dyDescent="0.2">
      <c r="A1398" s="224"/>
      <c r="B1398" s="223"/>
      <c r="C1398" s="127">
        <f>VLOOKUP($A1397,'Orçamento Sintético'!$A:$H,8,0)</f>
        <v>1566.48</v>
      </c>
      <c r="D1398" s="127">
        <f>ROUND($C1398*D1397,2)</f>
        <v>0</v>
      </c>
      <c r="E1398" s="127">
        <f>ROUND($C1398*E1397,2)</f>
        <v>0</v>
      </c>
      <c r="F1398" s="127">
        <f>ROUND($C1398*F1397,2)</f>
        <v>0</v>
      </c>
      <c r="G1398" s="127">
        <f t="shared" ref="G1398:P1398" si="5765">ROUND($C1398*G1397,2)</f>
        <v>391.62</v>
      </c>
      <c r="H1398" s="127">
        <f t="shared" si="5765"/>
        <v>391.62</v>
      </c>
      <c r="I1398" s="127">
        <f t="shared" si="5765"/>
        <v>391.62</v>
      </c>
      <c r="J1398" s="127">
        <f t="shared" si="5765"/>
        <v>391.62</v>
      </c>
      <c r="K1398" s="127">
        <f t="shared" si="5765"/>
        <v>0</v>
      </c>
      <c r="L1398" s="127">
        <f t="shared" si="5765"/>
        <v>0</v>
      </c>
      <c r="M1398" s="127">
        <f t="shared" si="5765"/>
        <v>0</v>
      </c>
      <c r="N1398" s="127">
        <f t="shared" si="5765"/>
        <v>0</v>
      </c>
      <c r="O1398" s="127">
        <f t="shared" si="5765"/>
        <v>0</v>
      </c>
      <c r="P1398" s="127">
        <f t="shared" si="5765"/>
        <v>0</v>
      </c>
      <c r="Q1398" s="127">
        <f>ROUND($C1398*Q1397,2)</f>
        <v>0</v>
      </c>
      <c r="R1398" s="127">
        <f t="shared" ref="R1398:T1398" si="5766">ROUND($C1398*R1397,2)</f>
        <v>0</v>
      </c>
      <c r="S1398" s="127">
        <f t="shared" si="5766"/>
        <v>0</v>
      </c>
      <c r="T1398" s="127">
        <f t="shared" si="5766"/>
        <v>0</v>
      </c>
      <c r="U1398" s="127">
        <f>$C1398-SUM(D1398:T1398)</f>
        <v>0</v>
      </c>
    </row>
    <row r="1399" spans="1:21" x14ac:dyDescent="0.2">
      <c r="A1399" s="225" t="s">
        <v>1936</v>
      </c>
      <c r="B1399" s="226" t="str">
        <f>VLOOKUP($A1399,'Orçamento Sintético'!$A:$H,4,0)</f>
        <v>Serviços Diversos</v>
      </c>
      <c r="C1399" s="130">
        <f>ROUND(C1400/$U$1572,4)</f>
        <v>5.4000000000000003E-3</v>
      </c>
      <c r="D1399" s="131">
        <f t="shared" ref="D1399:U1399" si="5767">ROUND(D1400/$C1400,4)</f>
        <v>0</v>
      </c>
      <c r="E1399" s="131">
        <f t="shared" si="5767"/>
        <v>0</v>
      </c>
      <c r="F1399" s="131">
        <f t="shared" si="5767"/>
        <v>0</v>
      </c>
      <c r="G1399" s="131">
        <f t="shared" si="5767"/>
        <v>0</v>
      </c>
      <c r="H1399" s="131">
        <f t="shared" si="5767"/>
        <v>0</v>
      </c>
      <c r="I1399" s="131">
        <f t="shared" si="5767"/>
        <v>0.1135</v>
      </c>
      <c r="J1399" s="131">
        <f t="shared" si="5767"/>
        <v>7.5700000000000003E-2</v>
      </c>
      <c r="K1399" s="131">
        <f t="shared" si="5767"/>
        <v>7.5700000000000003E-2</v>
      </c>
      <c r="L1399" s="131">
        <f t="shared" si="5767"/>
        <v>7.5700000000000003E-2</v>
      </c>
      <c r="M1399" s="131">
        <f t="shared" si="5767"/>
        <v>7.5700000000000003E-2</v>
      </c>
      <c r="N1399" s="131">
        <f t="shared" si="5767"/>
        <v>0.1135</v>
      </c>
      <c r="O1399" s="131">
        <f t="shared" si="5767"/>
        <v>0.1135</v>
      </c>
      <c r="P1399" s="131">
        <f t="shared" si="5767"/>
        <v>0.1288</v>
      </c>
      <c r="Q1399" s="131">
        <f t="shared" si="5767"/>
        <v>0</v>
      </c>
      <c r="R1399" s="131">
        <f t="shared" si="5767"/>
        <v>0</v>
      </c>
      <c r="S1399" s="131">
        <f t="shared" si="5767"/>
        <v>0</v>
      </c>
      <c r="T1399" s="131">
        <f t="shared" si="5767"/>
        <v>0</v>
      </c>
      <c r="U1399" s="131">
        <f t="shared" si="5767"/>
        <v>0.2278</v>
      </c>
    </row>
    <row r="1400" spans="1:21" s="90" customFormat="1" x14ac:dyDescent="0.2">
      <c r="A1400" s="225"/>
      <c r="B1400" s="226"/>
      <c r="C1400" s="132">
        <f>VLOOKUP($A1399,'Orçamento Sintético'!$A:$H,8,0)</f>
        <v>67473.63</v>
      </c>
      <c r="D1400" s="133">
        <f>D1402+D1404+D1406</f>
        <v>0</v>
      </c>
      <c r="E1400" s="133">
        <f t="shared" ref="E1400:U1400" si="5768">E1402+E1404+E1406</f>
        <v>0</v>
      </c>
      <c r="F1400" s="133">
        <f t="shared" si="5768"/>
        <v>0</v>
      </c>
      <c r="G1400" s="133">
        <f t="shared" si="5768"/>
        <v>0</v>
      </c>
      <c r="H1400" s="133">
        <f t="shared" si="5768"/>
        <v>0</v>
      </c>
      <c r="I1400" s="133">
        <f t="shared" si="5768"/>
        <v>7661.03</v>
      </c>
      <c r="J1400" s="133">
        <f t="shared" si="5768"/>
        <v>5107.3500000000004</v>
      </c>
      <c r="K1400" s="133">
        <f t="shared" si="5768"/>
        <v>5107.3500000000004</v>
      </c>
      <c r="L1400" s="133">
        <f t="shared" si="5768"/>
        <v>5107.3500000000004</v>
      </c>
      <c r="M1400" s="133">
        <f t="shared" si="5768"/>
        <v>5107.3500000000004</v>
      </c>
      <c r="N1400" s="133">
        <f t="shared" si="5768"/>
        <v>7661.03</v>
      </c>
      <c r="O1400" s="133">
        <f t="shared" si="5768"/>
        <v>7661.03</v>
      </c>
      <c r="P1400" s="133">
        <f t="shared" si="5768"/>
        <v>8688.85</v>
      </c>
      <c r="Q1400" s="133">
        <f t="shared" si="5768"/>
        <v>0</v>
      </c>
      <c r="R1400" s="133">
        <f t="shared" si="5768"/>
        <v>0</v>
      </c>
      <c r="S1400" s="133">
        <f t="shared" si="5768"/>
        <v>0</v>
      </c>
      <c r="T1400" s="133">
        <f t="shared" si="5768"/>
        <v>0</v>
      </c>
      <c r="U1400" s="133">
        <f t="shared" si="5768"/>
        <v>15372.290000000003</v>
      </c>
    </row>
    <row r="1401" spans="1:21" x14ac:dyDescent="0.2">
      <c r="A1401" s="224" t="s">
        <v>1938</v>
      </c>
      <c r="B1401" s="222" t="str">
        <f>VLOOKUP($A1401,'Orçamento Sintético'!$A:$H,4,0)</f>
        <v>LASTRO DE CONCRETO MAGRO, APLICADO EM PISOS OU RADIERS. AF_08/2017</v>
      </c>
      <c r="C1401" s="126">
        <f>ROUND(C1402/$U$1572,4)</f>
        <v>1E-4</v>
      </c>
      <c r="D1401" s="126"/>
      <c r="E1401" s="126"/>
      <c r="F1401" s="126"/>
      <c r="G1401" s="126"/>
      <c r="H1401" s="126"/>
      <c r="I1401" s="126"/>
      <c r="J1401" s="126"/>
      <c r="K1401" s="126"/>
      <c r="L1401" s="126"/>
      <c r="M1401" s="126"/>
      <c r="N1401" s="126"/>
      <c r="O1401" s="126"/>
      <c r="P1401" s="126">
        <v>1</v>
      </c>
      <c r="Q1401" s="126"/>
      <c r="R1401" s="126"/>
      <c r="S1401" s="126"/>
      <c r="T1401" s="126"/>
      <c r="U1401" s="126">
        <f t="shared" ref="U1401" si="5769">ROUND(U1402/$C1402,4)</f>
        <v>0</v>
      </c>
    </row>
    <row r="1402" spans="1:21" s="90" customFormat="1" x14ac:dyDescent="0.2">
      <c r="A1402" s="224"/>
      <c r="B1402" s="223"/>
      <c r="C1402" s="127">
        <f>VLOOKUP($A1401,'Orçamento Sintético'!$A:$H,8,0)</f>
        <v>1027.82</v>
      </c>
      <c r="D1402" s="127">
        <f>ROUND($C1402*D1401,2)</f>
        <v>0</v>
      </c>
      <c r="E1402" s="127">
        <f>ROUND($C1402*E1401,2)</f>
        <v>0</v>
      </c>
      <c r="F1402" s="127">
        <f>ROUND($C1402*F1401,2)</f>
        <v>0</v>
      </c>
      <c r="G1402" s="127">
        <f t="shared" ref="G1402:P1402" si="5770">ROUND($C1402*G1401,2)</f>
        <v>0</v>
      </c>
      <c r="H1402" s="127">
        <f t="shared" si="5770"/>
        <v>0</v>
      </c>
      <c r="I1402" s="127">
        <f t="shared" si="5770"/>
        <v>0</v>
      </c>
      <c r="J1402" s="127">
        <f t="shared" si="5770"/>
        <v>0</v>
      </c>
      <c r="K1402" s="127">
        <f t="shared" si="5770"/>
        <v>0</v>
      </c>
      <c r="L1402" s="127">
        <f t="shared" si="5770"/>
        <v>0</v>
      </c>
      <c r="M1402" s="127">
        <f t="shared" si="5770"/>
        <v>0</v>
      </c>
      <c r="N1402" s="127">
        <f t="shared" si="5770"/>
        <v>0</v>
      </c>
      <c r="O1402" s="127">
        <f t="shared" si="5770"/>
        <v>0</v>
      </c>
      <c r="P1402" s="127">
        <f t="shared" si="5770"/>
        <v>1027.82</v>
      </c>
      <c r="Q1402" s="127">
        <f>ROUND($C1402*Q1401,2)</f>
        <v>0</v>
      </c>
      <c r="R1402" s="127">
        <f t="shared" ref="R1402:T1402" si="5771">ROUND($C1402*R1401,2)</f>
        <v>0</v>
      </c>
      <c r="S1402" s="127">
        <f t="shared" si="5771"/>
        <v>0</v>
      </c>
      <c r="T1402" s="127">
        <f t="shared" si="5771"/>
        <v>0</v>
      </c>
      <c r="U1402" s="127">
        <f>$C1402-SUM(D1402:T1402)</f>
        <v>0</v>
      </c>
    </row>
    <row r="1403" spans="1:21" x14ac:dyDescent="0.2">
      <c r="A1403" s="224" t="s">
        <v>1941</v>
      </c>
      <c r="B1403" s="222" t="str">
        <f>VLOOKUP($A1403,'Orçamento Sintético'!$A:$H,4,0)</f>
        <v>ENGENHEIRO ELETRICISTA COM ENCARGOS COMPLEMENTARES</v>
      </c>
      <c r="C1403" s="126">
        <f>ROUND(C1404/$U$1572,4)</f>
        <v>4.1000000000000003E-3</v>
      </c>
      <c r="D1403" s="126"/>
      <c r="E1403" s="126"/>
      <c r="F1403" s="126"/>
      <c r="G1403" s="126"/>
      <c r="H1403" s="126"/>
      <c r="I1403" s="126">
        <v>0.15</v>
      </c>
      <c r="J1403" s="126">
        <v>0.1</v>
      </c>
      <c r="K1403" s="126">
        <v>0.1</v>
      </c>
      <c r="L1403" s="126">
        <v>0.1</v>
      </c>
      <c r="M1403" s="126">
        <v>0.1</v>
      </c>
      <c r="N1403" s="126">
        <v>0.15</v>
      </c>
      <c r="O1403" s="126">
        <v>0.15</v>
      </c>
      <c r="P1403" s="126">
        <v>0.15</v>
      </c>
      <c r="Q1403" s="126"/>
      <c r="R1403" s="126"/>
      <c r="S1403" s="126"/>
      <c r="T1403" s="126"/>
      <c r="U1403" s="126">
        <f t="shared" ref="U1403:U1405" si="5772">ROUND(U1404/$C1404,4)</f>
        <v>0</v>
      </c>
    </row>
    <row r="1404" spans="1:21" s="90" customFormat="1" x14ac:dyDescent="0.2">
      <c r="A1404" s="224"/>
      <c r="B1404" s="223"/>
      <c r="C1404" s="127">
        <f>VLOOKUP($A1403,'Orçamento Sintético'!$A:$H,8,0)</f>
        <v>51073.53</v>
      </c>
      <c r="D1404" s="127">
        <f>ROUND($C1404*D1403,2)</f>
        <v>0</v>
      </c>
      <c r="E1404" s="127">
        <f>ROUND($C1404*E1403,2)</f>
        <v>0</v>
      </c>
      <c r="F1404" s="127">
        <f>ROUND($C1404*F1403,2)</f>
        <v>0</v>
      </c>
      <c r="G1404" s="127">
        <f t="shared" ref="G1404:P1404" si="5773">ROUND($C1404*G1403,2)</f>
        <v>0</v>
      </c>
      <c r="H1404" s="127">
        <f t="shared" si="5773"/>
        <v>0</v>
      </c>
      <c r="I1404" s="127">
        <f t="shared" si="5773"/>
        <v>7661.03</v>
      </c>
      <c r="J1404" s="127">
        <f t="shared" si="5773"/>
        <v>5107.3500000000004</v>
      </c>
      <c r="K1404" s="127">
        <f t="shared" si="5773"/>
        <v>5107.3500000000004</v>
      </c>
      <c r="L1404" s="127">
        <f t="shared" si="5773"/>
        <v>5107.3500000000004</v>
      </c>
      <c r="M1404" s="127">
        <f t="shared" si="5773"/>
        <v>5107.3500000000004</v>
      </c>
      <c r="N1404" s="127">
        <f t="shared" si="5773"/>
        <v>7661.03</v>
      </c>
      <c r="O1404" s="127">
        <f t="shared" si="5773"/>
        <v>7661.03</v>
      </c>
      <c r="P1404" s="127">
        <f t="shared" si="5773"/>
        <v>7661.03</v>
      </c>
      <c r="Q1404" s="127">
        <f>ROUND($C1404*Q1403,2)</f>
        <v>0</v>
      </c>
      <c r="R1404" s="127">
        <f t="shared" ref="R1404:T1404" si="5774">ROUND($C1404*R1403,2)</f>
        <v>0</v>
      </c>
      <c r="S1404" s="127">
        <f t="shared" si="5774"/>
        <v>0</v>
      </c>
      <c r="T1404" s="127">
        <f t="shared" si="5774"/>
        <v>0</v>
      </c>
      <c r="U1404" s="127">
        <f>$C1404-SUM(D1404:T1404)</f>
        <v>1.0000000002037268E-2</v>
      </c>
    </row>
    <row r="1405" spans="1:21" x14ac:dyDescent="0.2">
      <c r="A1405" s="224" t="s">
        <v>1942</v>
      </c>
      <c r="B1405" s="222" t="str">
        <f>VLOOKUP($A1405,'Orçamento Sintético'!$A:$H,4,0)</f>
        <v>Balanceamento, treinamento, testes e comissionamento das instalações mecânicas conforme memorial descritivo - PJBZ</v>
      </c>
      <c r="C1405" s="126">
        <f>ROUND(C1406/$U$1572,4)</f>
        <v>1.1999999999999999E-3</v>
      </c>
      <c r="D1405" s="126"/>
      <c r="E1405" s="126"/>
      <c r="F1405" s="126"/>
      <c r="G1405" s="126"/>
      <c r="H1405" s="126"/>
      <c r="I1405" s="126"/>
      <c r="J1405" s="126"/>
      <c r="K1405" s="126"/>
      <c r="L1405" s="126"/>
      <c r="M1405" s="126"/>
      <c r="N1405" s="126"/>
      <c r="O1405" s="126"/>
      <c r="P1405" s="126"/>
      <c r="Q1405" s="126"/>
      <c r="R1405" s="126"/>
      <c r="S1405" s="126"/>
      <c r="T1405" s="126"/>
      <c r="U1405" s="126">
        <f t="shared" si="5772"/>
        <v>1</v>
      </c>
    </row>
    <row r="1406" spans="1:21" s="90" customFormat="1" x14ac:dyDescent="0.2">
      <c r="A1406" s="224"/>
      <c r="B1406" s="223"/>
      <c r="C1406" s="127">
        <f>VLOOKUP($A1405,'Orçamento Sintético'!$A:$H,8,0)</f>
        <v>15372.28</v>
      </c>
      <c r="D1406" s="127">
        <f>ROUND($C1406*D1405,2)</f>
        <v>0</v>
      </c>
      <c r="E1406" s="127">
        <f>ROUND($C1406*E1405,2)</f>
        <v>0</v>
      </c>
      <c r="F1406" s="127">
        <f>ROUND($C1406*F1405,2)</f>
        <v>0</v>
      </c>
      <c r="G1406" s="127">
        <f t="shared" ref="G1406:P1406" si="5775">ROUND($C1406*G1405,2)</f>
        <v>0</v>
      </c>
      <c r="H1406" s="127">
        <f t="shared" si="5775"/>
        <v>0</v>
      </c>
      <c r="I1406" s="127">
        <f t="shared" si="5775"/>
        <v>0</v>
      </c>
      <c r="J1406" s="127">
        <f t="shared" si="5775"/>
        <v>0</v>
      </c>
      <c r="K1406" s="127">
        <f t="shared" si="5775"/>
        <v>0</v>
      </c>
      <c r="L1406" s="127">
        <f t="shared" si="5775"/>
        <v>0</v>
      </c>
      <c r="M1406" s="127">
        <f t="shared" si="5775"/>
        <v>0</v>
      </c>
      <c r="N1406" s="127">
        <f t="shared" si="5775"/>
        <v>0</v>
      </c>
      <c r="O1406" s="127">
        <f t="shared" si="5775"/>
        <v>0</v>
      </c>
      <c r="P1406" s="127">
        <f t="shared" si="5775"/>
        <v>0</v>
      </c>
      <c r="Q1406" s="127">
        <f>ROUND($C1406*Q1405,2)</f>
        <v>0</v>
      </c>
      <c r="R1406" s="127">
        <f t="shared" ref="R1406:T1406" si="5776">ROUND($C1406*R1405,2)</f>
        <v>0</v>
      </c>
      <c r="S1406" s="127">
        <f t="shared" si="5776"/>
        <v>0</v>
      </c>
      <c r="T1406" s="127">
        <f t="shared" si="5776"/>
        <v>0</v>
      </c>
      <c r="U1406" s="127">
        <f>$C1406-SUM(D1406:T1406)</f>
        <v>15372.28</v>
      </c>
    </row>
    <row r="1407" spans="1:21" x14ac:dyDescent="0.2">
      <c r="A1407" s="232" t="s">
        <v>1945</v>
      </c>
      <c r="B1407" s="231" t="str">
        <f>VLOOKUP($A1407,'Orçamento Sintético'!$A:$H,4,0)</f>
        <v>INSTALAÇÕES DE PREVENÇÃO E COMBATE A INCÊNDIO</v>
      </c>
      <c r="C1407" s="122">
        <f>ROUND(C1408/$U$1572,4)</f>
        <v>6.4000000000000003E-3</v>
      </c>
      <c r="D1407" s="123">
        <f t="shared" ref="D1407:U1407" si="5777">ROUND(D1408/$C1408,4)</f>
        <v>0</v>
      </c>
      <c r="E1407" s="123">
        <f t="shared" si="5777"/>
        <v>0</v>
      </c>
      <c r="F1407" s="123">
        <f t="shared" si="5777"/>
        <v>0</v>
      </c>
      <c r="G1407" s="123">
        <f t="shared" si="5777"/>
        <v>0</v>
      </c>
      <c r="H1407" s="123">
        <f t="shared" si="5777"/>
        <v>0</v>
      </c>
      <c r="I1407" s="123">
        <f t="shared" si="5777"/>
        <v>0.1295</v>
      </c>
      <c r="J1407" s="123">
        <f t="shared" si="5777"/>
        <v>0.14299999999999999</v>
      </c>
      <c r="K1407" s="123">
        <f t="shared" si="5777"/>
        <v>0.10150000000000001</v>
      </c>
      <c r="L1407" s="123">
        <f t="shared" si="5777"/>
        <v>2.07E-2</v>
      </c>
      <c r="M1407" s="123">
        <f t="shared" si="5777"/>
        <v>0</v>
      </c>
      <c r="N1407" s="123">
        <f t="shared" si="5777"/>
        <v>0</v>
      </c>
      <c r="O1407" s="123">
        <f t="shared" si="5777"/>
        <v>4.1200000000000001E-2</v>
      </c>
      <c r="P1407" s="123">
        <f t="shared" si="5777"/>
        <v>5.4899999999999997E-2</v>
      </c>
      <c r="Q1407" s="123">
        <f t="shared" si="5777"/>
        <v>0.2266</v>
      </c>
      <c r="R1407" s="123">
        <f t="shared" si="5777"/>
        <v>0</v>
      </c>
      <c r="S1407" s="123">
        <f t="shared" si="5777"/>
        <v>0</v>
      </c>
      <c r="T1407" s="123">
        <f t="shared" si="5777"/>
        <v>0</v>
      </c>
      <c r="U1407" s="123">
        <f t="shared" si="5777"/>
        <v>0.28249999999999997</v>
      </c>
    </row>
    <row r="1408" spans="1:21" s="90" customFormat="1" x14ac:dyDescent="0.2">
      <c r="A1408" s="232"/>
      <c r="B1408" s="231"/>
      <c r="C1408" s="124">
        <f>VLOOKUP($A1407,'Orçamento Sintético'!$A:$H,8,0)</f>
        <v>80443.34</v>
      </c>
      <c r="D1408" s="136">
        <f>D1410</f>
        <v>0</v>
      </c>
      <c r="E1408" s="136">
        <f t="shared" ref="E1408:U1408" si="5778">E1410</f>
        <v>0</v>
      </c>
      <c r="F1408" s="136">
        <f t="shared" si="5778"/>
        <v>0</v>
      </c>
      <c r="G1408" s="136">
        <f t="shared" si="5778"/>
        <v>0</v>
      </c>
      <c r="H1408" s="136">
        <f t="shared" si="5778"/>
        <v>0</v>
      </c>
      <c r="I1408" s="136">
        <f t="shared" si="5778"/>
        <v>10419.279999999999</v>
      </c>
      <c r="J1408" s="136">
        <f t="shared" si="5778"/>
        <v>11500.53</v>
      </c>
      <c r="K1408" s="136">
        <f t="shared" si="5778"/>
        <v>8161.2400000000007</v>
      </c>
      <c r="L1408" s="136">
        <f t="shared" si="5778"/>
        <v>1668.48</v>
      </c>
      <c r="M1408" s="136">
        <f t="shared" si="5778"/>
        <v>0</v>
      </c>
      <c r="N1408" s="136">
        <f t="shared" si="5778"/>
        <v>0</v>
      </c>
      <c r="O1408" s="136">
        <f t="shared" si="5778"/>
        <v>3315.23</v>
      </c>
      <c r="P1408" s="136">
        <f t="shared" si="5778"/>
        <v>4420.3</v>
      </c>
      <c r="Q1408" s="136">
        <f t="shared" si="5778"/>
        <v>18231.73</v>
      </c>
      <c r="R1408" s="136">
        <f t="shared" si="5778"/>
        <v>0</v>
      </c>
      <c r="S1408" s="136">
        <f t="shared" si="5778"/>
        <v>0</v>
      </c>
      <c r="T1408" s="136">
        <f t="shared" si="5778"/>
        <v>0</v>
      </c>
      <c r="U1408" s="136">
        <f t="shared" si="5778"/>
        <v>22726.55</v>
      </c>
    </row>
    <row r="1409" spans="1:21" x14ac:dyDescent="0.2">
      <c r="A1409" s="229" t="s">
        <v>1947</v>
      </c>
      <c r="B1409" s="227" t="str">
        <f>VLOOKUP($A1409,'Orçamento Sintético'!$A:$H,4,0)</f>
        <v>PREVENÇÃO E COMBATE A INCÊNDIO</v>
      </c>
      <c r="C1409" s="128">
        <f>ROUND(C1410/$U$1572,4)</f>
        <v>6.4000000000000003E-3</v>
      </c>
      <c r="D1409" s="128">
        <f t="shared" ref="D1409" si="5779">ROUND(D1410/$C1410,4)</f>
        <v>0</v>
      </c>
      <c r="E1409" s="128">
        <f t="shared" ref="E1409" si="5780">ROUND(E1410/$C1410,4)</f>
        <v>0</v>
      </c>
      <c r="F1409" s="128">
        <f t="shared" ref="F1409" si="5781">ROUND(F1410/$C1410,4)</f>
        <v>0</v>
      </c>
      <c r="G1409" s="128">
        <f t="shared" ref="G1409" si="5782">ROUND(G1410/$C1410,4)</f>
        <v>0</v>
      </c>
      <c r="H1409" s="128">
        <f t="shared" ref="H1409" si="5783">ROUND(H1410/$C1410,4)</f>
        <v>0</v>
      </c>
      <c r="I1409" s="128">
        <f t="shared" ref="I1409" si="5784">ROUND(I1410/$C1410,4)</f>
        <v>0.1295</v>
      </c>
      <c r="J1409" s="128">
        <f t="shared" ref="J1409" si="5785">ROUND(J1410/$C1410,4)</f>
        <v>0.14299999999999999</v>
      </c>
      <c r="K1409" s="128">
        <f t="shared" ref="K1409" si="5786">ROUND(K1410/$C1410,4)</f>
        <v>0.10150000000000001</v>
      </c>
      <c r="L1409" s="128">
        <f t="shared" ref="L1409" si="5787">ROUND(L1410/$C1410,4)</f>
        <v>2.07E-2</v>
      </c>
      <c r="M1409" s="128">
        <f t="shared" ref="M1409" si="5788">ROUND(M1410/$C1410,4)</f>
        <v>0</v>
      </c>
      <c r="N1409" s="128">
        <f t="shared" ref="N1409" si="5789">ROUND(N1410/$C1410,4)</f>
        <v>0</v>
      </c>
      <c r="O1409" s="128">
        <f t="shared" ref="O1409" si="5790">ROUND(O1410/$C1410,4)</f>
        <v>4.1200000000000001E-2</v>
      </c>
      <c r="P1409" s="128">
        <f t="shared" ref="P1409" si="5791">ROUND(P1410/$C1410,4)</f>
        <v>5.4899999999999997E-2</v>
      </c>
      <c r="Q1409" s="128">
        <f t="shared" ref="Q1409" si="5792">ROUND(Q1410/$C1410,4)</f>
        <v>0.2266</v>
      </c>
      <c r="R1409" s="128">
        <f t="shared" ref="R1409" si="5793">ROUND(R1410/$C1410,4)</f>
        <v>0</v>
      </c>
      <c r="S1409" s="128">
        <f t="shared" ref="S1409" si="5794">ROUND(S1410/$C1410,4)</f>
        <v>0</v>
      </c>
      <c r="T1409" s="128">
        <f t="shared" ref="T1409" si="5795">ROUND(T1410/$C1410,4)</f>
        <v>0</v>
      </c>
      <c r="U1409" s="128">
        <f t="shared" ref="U1409" si="5796">ROUND(U1410/$C1410,4)</f>
        <v>0.28249999999999997</v>
      </c>
    </row>
    <row r="1410" spans="1:21" s="90" customFormat="1" x14ac:dyDescent="0.2">
      <c r="A1410" s="229"/>
      <c r="B1410" s="228"/>
      <c r="C1410" s="129">
        <f>VLOOKUP($A1409,'Orçamento Sintético'!$A:$H,8,0)</f>
        <v>80443.34</v>
      </c>
      <c r="D1410" s="129">
        <f>D1412+D1466+D1490+D1530</f>
        <v>0</v>
      </c>
      <c r="E1410" s="129">
        <f t="shared" ref="E1410:U1410" si="5797">E1412+E1466+E1490+E1530</f>
        <v>0</v>
      </c>
      <c r="F1410" s="129">
        <f t="shared" si="5797"/>
        <v>0</v>
      </c>
      <c r="G1410" s="129">
        <f t="shared" si="5797"/>
        <v>0</v>
      </c>
      <c r="H1410" s="129">
        <f t="shared" si="5797"/>
        <v>0</v>
      </c>
      <c r="I1410" s="129">
        <f t="shared" si="5797"/>
        <v>10419.279999999999</v>
      </c>
      <c r="J1410" s="129">
        <f t="shared" si="5797"/>
        <v>11500.53</v>
      </c>
      <c r="K1410" s="129">
        <f t="shared" si="5797"/>
        <v>8161.2400000000007</v>
      </c>
      <c r="L1410" s="129">
        <f t="shared" si="5797"/>
        <v>1668.48</v>
      </c>
      <c r="M1410" s="129">
        <f t="shared" si="5797"/>
        <v>0</v>
      </c>
      <c r="N1410" s="129">
        <f t="shared" si="5797"/>
        <v>0</v>
      </c>
      <c r="O1410" s="129">
        <f t="shared" si="5797"/>
        <v>3315.23</v>
      </c>
      <c r="P1410" s="129">
        <f t="shared" si="5797"/>
        <v>4420.3</v>
      </c>
      <c r="Q1410" s="129">
        <f t="shared" si="5797"/>
        <v>18231.73</v>
      </c>
      <c r="R1410" s="129">
        <f t="shared" si="5797"/>
        <v>0</v>
      </c>
      <c r="S1410" s="129">
        <f t="shared" si="5797"/>
        <v>0</v>
      </c>
      <c r="T1410" s="129">
        <f t="shared" si="5797"/>
        <v>0</v>
      </c>
      <c r="U1410" s="129">
        <f t="shared" si="5797"/>
        <v>22726.55</v>
      </c>
    </row>
    <row r="1411" spans="1:21" x14ac:dyDescent="0.2">
      <c r="A1411" s="225" t="s">
        <v>1949</v>
      </c>
      <c r="B1411" s="226" t="str">
        <f>VLOOKUP($A1411,'Orçamento Sintético'!$A:$H,4,0)</f>
        <v>Tubulações de Aço-Carbono e Conexões de Ferro Maleável</v>
      </c>
      <c r="C1411" s="130">
        <f>ROUND(C1412/$U$1572,4)</f>
        <v>2.3999999999999998E-3</v>
      </c>
      <c r="D1411" s="131">
        <f t="shared" ref="D1411:U1411" si="5798">ROUND(D1412/$C1412,4)</f>
        <v>0</v>
      </c>
      <c r="E1411" s="131">
        <f t="shared" si="5798"/>
        <v>0</v>
      </c>
      <c r="F1411" s="131">
        <f t="shared" si="5798"/>
        <v>0</v>
      </c>
      <c r="G1411" s="131">
        <f t="shared" si="5798"/>
        <v>0</v>
      </c>
      <c r="H1411" s="131">
        <f t="shared" si="5798"/>
        <v>0</v>
      </c>
      <c r="I1411" s="131">
        <f t="shared" si="5798"/>
        <v>0.34639999999999999</v>
      </c>
      <c r="J1411" s="131">
        <f t="shared" si="5798"/>
        <v>0.38229999999999997</v>
      </c>
      <c r="K1411" s="131">
        <f t="shared" si="5798"/>
        <v>0.27129999999999999</v>
      </c>
      <c r="L1411" s="131">
        <f t="shared" si="5798"/>
        <v>0</v>
      </c>
      <c r="M1411" s="131">
        <f t="shared" si="5798"/>
        <v>0</v>
      </c>
      <c r="N1411" s="131">
        <f t="shared" si="5798"/>
        <v>0</v>
      </c>
      <c r="O1411" s="131">
        <f t="shared" si="5798"/>
        <v>0</v>
      </c>
      <c r="P1411" s="131">
        <f t="shared" si="5798"/>
        <v>0</v>
      </c>
      <c r="Q1411" s="131">
        <f t="shared" si="5798"/>
        <v>0</v>
      </c>
      <c r="R1411" s="131">
        <f t="shared" si="5798"/>
        <v>0</v>
      </c>
      <c r="S1411" s="131">
        <f t="shared" si="5798"/>
        <v>0</v>
      </c>
      <c r="T1411" s="131">
        <f t="shared" si="5798"/>
        <v>0</v>
      </c>
      <c r="U1411" s="131">
        <f t="shared" si="5798"/>
        <v>0</v>
      </c>
    </row>
    <row r="1412" spans="1:21" s="90" customFormat="1" x14ac:dyDescent="0.2">
      <c r="A1412" s="225"/>
      <c r="B1412" s="226"/>
      <c r="C1412" s="132">
        <f>VLOOKUP($A1411,'Orçamento Sintético'!$A:$H,8,0)</f>
        <v>30081.049999999996</v>
      </c>
      <c r="D1412" s="133">
        <f>D1414+D1416+D1418+D1420+D1422+D1424+D1426+D1428+D1430+D1432+D1434+D1436+D1438+D1440+D1442+D1444+D1446+D1448+D1450+D1452+D1454+D1456+D1458+D1460+D1462+D1464</f>
        <v>0</v>
      </c>
      <c r="E1412" s="133">
        <f t="shared" ref="E1412:U1412" si="5799">E1414+E1416+E1418+E1420+E1422+E1424+E1426+E1428+E1430+E1432+E1434+E1436+E1438+E1440+E1442+E1444+E1446+E1448+E1450+E1452+E1454+E1456+E1458+E1460+E1462+E1464</f>
        <v>0</v>
      </c>
      <c r="F1412" s="133">
        <f t="shared" si="5799"/>
        <v>0</v>
      </c>
      <c r="G1412" s="133">
        <f t="shared" si="5799"/>
        <v>0</v>
      </c>
      <c r="H1412" s="133">
        <f t="shared" si="5799"/>
        <v>0</v>
      </c>
      <c r="I1412" s="133">
        <f t="shared" si="5799"/>
        <v>10419.279999999999</v>
      </c>
      <c r="J1412" s="133">
        <f t="shared" si="5799"/>
        <v>11500.53</v>
      </c>
      <c r="K1412" s="133">
        <f t="shared" si="5799"/>
        <v>8161.2400000000007</v>
      </c>
      <c r="L1412" s="133">
        <f t="shared" si="5799"/>
        <v>0</v>
      </c>
      <c r="M1412" s="133">
        <f t="shared" si="5799"/>
        <v>0</v>
      </c>
      <c r="N1412" s="133">
        <f t="shared" si="5799"/>
        <v>0</v>
      </c>
      <c r="O1412" s="133">
        <f t="shared" si="5799"/>
        <v>0</v>
      </c>
      <c r="P1412" s="133">
        <f t="shared" si="5799"/>
        <v>0</v>
      </c>
      <c r="Q1412" s="133">
        <f t="shared" si="5799"/>
        <v>0</v>
      </c>
      <c r="R1412" s="133">
        <f t="shared" si="5799"/>
        <v>0</v>
      </c>
      <c r="S1412" s="133">
        <f t="shared" si="5799"/>
        <v>0</v>
      </c>
      <c r="T1412" s="133">
        <f t="shared" si="5799"/>
        <v>0</v>
      </c>
      <c r="U1412" s="133">
        <f t="shared" si="5799"/>
        <v>0</v>
      </c>
    </row>
    <row r="1413" spans="1:21" x14ac:dyDescent="0.2">
      <c r="A1413" s="224" t="s">
        <v>1950</v>
      </c>
      <c r="B1413" s="222" t="str">
        <f>VLOOKUP($A1413,'Orçamento Sintético'!$A:$H,4,0)</f>
        <v>TUBO DE AÇO GALVANIZADO COM COSTURA, CLASSE MÉDIA, CONEXÃO ROSQUEADA, DN 15 (1/2"), INSTALADO EM RAMAIS E SUB-RAMAIS DE GÁS - FORNECIMENTO E INSTALAÇÃO. AF_12/2015</v>
      </c>
      <c r="C1413" s="126">
        <f>ROUND(C1414/$U$1572,4)</f>
        <v>0</v>
      </c>
      <c r="D1413" s="126"/>
      <c r="E1413" s="126"/>
      <c r="F1413" s="126"/>
      <c r="G1413" s="126"/>
      <c r="H1413" s="126"/>
      <c r="I1413" s="126"/>
      <c r="J1413" s="126"/>
      <c r="K1413" s="126">
        <v>1</v>
      </c>
      <c r="L1413" s="126"/>
      <c r="M1413" s="126"/>
      <c r="N1413" s="126"/>
      <c r="O1413" s="126"/>
      <c r="P1413" s="126"/>
      <c r="Q1413" s="126"/>
      <c r="R1413" s="126"/>
      <c r="S1413" s="126"/>
      <c r="T1413" s="126"/>
      <c r="U1413" s="126">
        <f t="shared" ref="U1413:U1433" si="5800">ROUND(U1414/$C1414,4)</f>
        <v>0</v>
      </c>
    </row>
    <row r="1414" spans="1:21" s="90" customFormat="1" x14ac:dyDescent="0.2">
      <c r="A1414" s="224"/>
      <c r="B1414" s="223"/>
      <c r="C1414" s="127">
        <f>VLOOKUP($A1413,'Orçamento Sintético'!$A:$H,8,0)</f>
        <v>30.35</v>
      </c>
      <c r="D1414" s="127">
        <f>ROUND($C1414*D1413,2)</f>
        <v>0</v>
      </c>
      <c r="E1414" s="127">
        <f>ROUND($C1414*E1413,2)</f>
        <v>0</v>
      </c>
      <c r="F1414" s="127">
        <f>ROUND($C1414*F1413,2)</f>
        <v>0</v>
      </c>
      <c r="G1414" s="127">
        <f t="shared" ref="G1414:P1414" si="5801">ROUND($C1414*G1413,2)</f>
        <v>0</v>
      </c>
      <c r="H1414" s="127">
        <f t="shared" si="5801"/>
        <v>0</v>
      </c>
      <c r="I1414" s="127">
        <f t="shared" si="5801"/>
        <v>0</v>
      </c>
      <c r="J1414" s="127">
        <f t="shared" si="5801"/>
        <v>0</v>
      </c>
      <c r="K1414" s="127">
        <f t="shared" si="5801"/>
        <v>30.35</v>
      </c>
      <c r="L1414" s="127">
        <f t="shared" si="5801"/>
        <v>0</v>
      </c>
      <c r="M1414" s="127">
        <f t="shared" si="5801"/>
        <v>0</v>
      </c>
      <c r="N1414" s="127">
        <f t="shared" si="5801"/>
        <v>0</v>
      </c>
      <c r="O1414" s="127">
        <f t="shared" si="5801"/>
        <v>0</v>
      </c>
      <c r="P1414" s="127">
        <f t="shared" si="5801"/>
        <v>0</v>
      </c>
      <c r="Q1414" s="127">
        <f>ROUND($C1414*Q1413,2)</f>
        <v>0</v>
      </c>
      <c r="R1414" s="127">
        <f t="shared" ref="R1414:T1414" si="5802">ROUND($C1414*R1413,2)</f>
        <v>0</v>
      </c>
      <c r="S1414" s="127">
        <f t="shared" si="5802"/>
        <v>0</v>
      </c>
      <c r="T1414" s="127">
        <f t="shared" si="5802"/>
        <v>0</v>
      </c>
      <c r="U1414" s="127">
        <f>$C1414-SUM(D1414:T1414)</f>
        <v>0</v>
      </c>
    </row>
    <row r="1415" spans="1:21" x14ac:dyDescent="0.2">
      <c r="A1415" s="224" t="s">
        <v>1953</v>
      </c>
      <c r="B1415" s="222" t="str">
        <f>VLOOKUP($A1415,'Orçamento Sintético'!$A:$H,4,0)</f>
        <v>TUBO DE AÇO GALVANIZADO COM COSTURA, CLASSE MÉDIA, DN 25 (1"), CONEXÃO ROSQUEADA, INSTALADO EM REDE DE ALIMENTAÇÃO PARA HIDRANTE - FORNECIMENTO E INSTALAÇÃO. AF_12/2015</v>
      </c>
      <c r="C1415" s="126">
        <f>ROUND(C1416/$U$1572,4)</f>
        <v>0</v>
      </c>
      <c r="D1415" s="126"/>
      <c r="E1415" s="126"/>
      <c r="F1415" s="126"/>
      <c r="G1415" s="126"/>
      <c r="H1415" s="126"/>
      <c r="I1415" s="126"/>
      <c r="J1415" s="126"/>
      <c r="K1415" s="126">
        <v>1</v>
      </c>
      <c r="L1415" s="126"/>
      <c r="M1415" s="126"/>
      <c r="N1415" s="126"/>
      <c r="O1415" s="126"/>
      <c r="P1415" s="126"/>
      <c r="Q1415" s="126"/>
      <c r="R1415" s="126"/>
      <c r="S1415" s="126"/>
      <c r="T1415" s="126"/>
      <c r="U1415" s="126">
        <f t="shared" si="5800"/>
        <v>0</v>
      </c>
    </row>
    <row r="1416" spans="1:21" s="90" customFormat="1" x14ac:dyDescent="0.2">
      <c r="A1416" s="224"/>
      <c r="B1416" s="223"/>
      <c r="C1416" s="127">
        <f>VLOOKUP($A1415,'Orçamento Sintético'!$A:$H,8,0)</f>
        <v>302.45999999999998</v>
      </c>
      <c r="D1416" s="127">
        <f>ROUND($C1416*D1415,2)</f>
        <v>0</v>
      </c>
      <c r="E1416" s="127">
        <f>ROUND($C1416*E1415,2)</f>
        <v>0</v>
      </c>
      <c r="F1416" s="127">
        <f>ROUND($C1416*F1415,2)</f>
        <v>0</v>
      </c>
      <c r="G1416" s="127">
        <f t="shared" ref="G1416:P1416" si="5803">ROUND($C1416*G1415,2)</f>
        <v>0</v>
      </c>
      <c r="H1416" s="127">
        <f t="shared" si="5803"/>
        <v>0</v>
      </c>
      <c r="I1416" s="127">
        <f t="shared" si="5803"/>
        <v>0</v>
      </c>
      <c r="J1416" s="127">
        <f t="shared" si="5803"/>
        <v>0</v>
      </c>
      <c r="K1416" s="127">
        <f t="shared" si="5803"/>
        <v>302.45999999999998</v>
      </c>
      <c r="L1416" s="127">
        <f t="shared" si="5803"/>
        <v>0</v>
      </c>
      <c r="M1416" s="127">
        <f t="shared" si="5803"/>
        <v>0</v>
      </c>
      <c r="N1416" s="127">
        <f t="shared" si="5803"/>
        <v>0</v>
      </c>
      <c r="O1416" s="127">
        <f t="shared" si="5803"/>
        <v>0</v>
      </c>
      <c r="P1416" s="127">
        <f t="shared" si="5803"/>
        <v>0</v>
      </c>
      <c r="Q1416" s="127">
        <f>ROUND($C1416*Q1415,2)</f>
        <v>0</v>
      </c>
      <c r="R1416" s="127">
        <f t="shared" ref="R1416:T1416" si="5804">ROUND($C1416*R1415,2)</f>
        <v>0</v>
      </c>
      <c r="S1416" s="127">
        <f t="shared" si="5804"/>
        <v>0</v>
      </c>
      <c r="T1416" s="127">
        <f t="shared" si="5804"/>
        <v>0</v>
      </c>
      <c r="U1416" s="127">
        <f>$C1416-SUM(D1416:T1416)</f>
        <v>0</v>
      </c>
    </row>
    <row r="1417" spans="1:21" x14ac:dyDescent="0.2">
      <c r="A1417" s="224" t="s">
        <v>1956</v>
      </c>
      <c r="B1417" s="222" t="str">
        <f>VLOOKUP($A1417,'Orçamento Sintético'!$A:$H,4,0)</f>
        <v>TUBO DE AÇO GALVANIZADO COM COSTURA, CLASSE MÉDIA, DN 50 (2"), CONEXÃO ROSQUEADA, INSTALADO EM REDE DE ALIMENTAÇÃO PARA HIDRANTE - FORNECIMENTO E INSTALAÇÃO. AF_12/2015</v>
      </c>
      <c r="C1417" s="126">
        <f>ROUND(C1418/$U$1572,4)</f>
        <v>0</v>
      </c>
      <c r="D1417" s="126"/>
      <c r="E1417" s="126"/>
      <c r="F1417" s="126"/>
      <c r="G1417" s="126"/>
      <c r="H1417" s="126"/>
      <c r="I1417" s="126"/>
      <c r="J1417" s="126"/>
      <c r="K1417" s="126">
        <v>1</v>
      </c>
      <c r="L1417" s="126"/>
      <c r="M1417" s="126"/>
      <c r="N1417" s="126"/>
      <c r="O1417" s="126"/>
      <c r="P1417" s="126"/>
      <c r="Q1417" s="126"/>
      <c r="R1417" s="126"/>
      <c r="S1417" s="126"/>
      <c r="T1417" s="126"/>
      <c r="U1417" s="126">
        <f t="shared" si="5800"/>
        <v>0</v>
      </c>
    </row>
    <row r="1418" spans="1:21" s="90" customFormat="1" x14ac:dyDescent="0.2">
      <c r="A1418" s="224"/>
      <c r="B1418" s="223"/>
      <c r="C1418" s="127">
        <f>VLOOKUP($A1417,'Orçamento Sintético'!$A:$H,8,0)</f>
        <v>101.29</v>
      </c>
      <c r="D1418" s="127">
        <f>ROUND($C1418*D1417,2)</f>
        <v>0</v>
      </c>
      <c r="E1418" s="127">
        <f>ROUND($C1418*E1417,2)</f>
        <v>0</v>
      </c>
      <c r="F1418" s="127">
        <f>ROUND($C1418*F1417,2)</f>
        <v>0</v>
      </c>
      <c r="G1418" s="127">
        <f t="shared" ref="G1418:P1418" si="5805">ROUND($C1418*G1417,2)</f>
        <v>0</v>
      </c>
      <c r="H1418" s="127">
        <f t="shared" si="5805"/>
        <v>0</v>
      </c>
      <c r="I1418" s="127">
        <f t="shared" si="5805"/>
        <v>0</v>
      </c>
      <c r="J1418" s="127">
        <f t="shared" si="5805"/>
        <v>0</v>
      </c>
      <c r="K1418" s="127">
        <f t="shared" si="5805"/>
        <v>101.29</v>
      </c>
      <c r="L1418" s="127">
        <f t="shared" si="5805"/>
        <v>0</v>
      </c>
      <c r="M1418" s="127">
        <f t="shared" si="5805"/>
        <v>0</v>
      </c>
      <c r="N1418" s="127">
        <f t="shared" si="5805"/>
        <v>0</v>
      </c>
      <c r="O1418" s="127">
        <f t="shared" si="5805"/>
        <v>0</v>
      </c>
      <c r="P1418" s="127">
        <f t="shared" si="5805"/>
        <v>0</v>
      </c>
      <c r="Q1418" s="127">
        <f>ROUND($C1418*Q1417,2)</f>
        <v>0</v>
      </c>
      <c r="R1418" s="127">
        <f t="shared" ref="R1418:T1418" si="5806">ROUND($C1418*R1417,2)</f>
        <v>0</v>
      </c>
      <c r="S1418" s="127">
        <f t="shared" si="5806"/>
        <v>0</v>
      </c>
      <c r="T1418" s="127">
        <f t="shared" si="5806"/>
        <v>0</v>
      </c>
      <c r="U1418" s="127">
        <f>$C1418-SUM(D1418:T1418)</f>
        <v>0</v>
      </c>
    </row>
    <row r="1419" spans="1:21" x14ac:dyDescent="0.2">
      <c r="A1419" s="224" t="s">
        <v>1959</v>
      </c>
      <c r="B1419" s="222" t="str">
        <f>VLOOKUP($A1419,'Orçamento Sintético'!$A:$H,4,0)</f>
        <v>TUBO DE AÇO GALVANIZADO COM COSTURA, CLASSE MÉDIA, DN 65 (2 1/2"), CONEXÃO ROSQUEADA, INSTALADO EM REDE DE ALIMENTAÇÃO PARA HIDRANTE - FORNECIMENTO E INSTALAÇÃO. AF_12/2015</v>
      </c>
      <c r="C1419" s="126">
        <f>ROUND(C1420/$U$1572,4)</f>
        <v>1.5E-3</v>
      </c>
      <c r="D1419" s="126"/>
      <c r="E1419" s="126"/>
      <c r="F1419" s="126"/>
      <c r="G1419" s="126"/>
      <c r="H1419" s="126"/>
      <c r="I1419" s="126">
        <v>0.3</v>
      </c>
      <c r="J1419" s="126">
        <v>0.3</v>
      </c>
      <c r="K1419" s="126">
        <v>0.4</v>
      </c>
      <c r="L1419" s="126"/>
      <c r="M1419" s="126"/>
      <c r="N1419" s="126"/>
      <c r="O1419" s="126"/>
      <c r="P1419" s="126"/>
      <c r="Q1419" s="126"/>
      <c r="R1419" s="126"/>
      <c r="S1419" s="126"/>
      <c r="T1419" s="126"/>
      <c r="U1419" s="126">
        <f t="shared" si="5800"/>
        <v>0</v>
      </c>
    </row>
    <row r="1420" spans="1:21" s="90" customFormat="1" x14ac:dyDescent="0.2">
      <c r="A1420" s="224"/>
      <c r="B1420" s="223"/>
      <c r="C1420" s="127">
        <f>VLOOKUP($A1419,'Orçamento Sintético'!$A:$H,8,0)</f>
        <v>18473.36</v>
      </c>
      <c r="D1420" s="127">
        <f>ROUND($C1420*D1419,2)</f>
        <v>0</v>
      </c>
      <c r="E1420" s="127">
        <f>ROUND($C1420*E1419,2)</f>
        <v>0</v>
      </c>
      <c r="F1420" s="127">
        <f>ROUND($C1420*F1419,2)</f>
        <v>0</v>
      </c>
      <c r="G1420" s="127">
        <f t="shared" ref="G1420:P1420" si="5807">ROUND($C1420*G1419,2)</f>
        <v>0</v>
      </c>
      <c r="H1420" s="127">
        <f t="shared" si="5807"/>
        <v>0</v>
      </c>
      <c r="I1420" s="127">
        <f t="shared" si="5807"/>
        <v>5542.01</v>
      </c>
      <c r="J1420" s="127">
        <f t="shared" si="5807"/>
        <v>5542.01</v>
      </c>
      <c r="K1420" s="127">
        <f t="shared" si="5807"/>
        <v>7389.34</v>
      </c>
      <c r="L1420" s="127">
        <f t="shared" si="5807"/>
        <v>0</v>
      </c>
      <c r="M1420" s="127">
        <f t="shared" si="5807"/>
        <v>0</v>
      </c>
      <c r="N1420" s="127">
        <f t="shared" si="5807"/>
        <v>0</v>
      </c>
      <c r="O1420" s="127">
        <f t="shared" si="5807"/>
        <v>0</v>
      </c>
      <c r="P1420" s="127">
        <f t="shared" si="5807"/>
        <v>0</v>
      </c>
      <c r="Q1420" s="127">
        <f>ROUND($C1420*Q1419,2)</f>
        <v>0</v>
      </c>
      <c r="R1420" s="127">
        <f t="shared" ref="R1420:T1420" si="5808">ROUND($C1420*R1419,2)</f>
        <v>0</v>
      </c>
      <c r="S1420" s="127">
        <f t="shared" si="5808"/>
        <v>0</v>
      </c>
      <c r="T1420" s="127">
        <f t="shared" si="5808"/>
        <v>0</v>
      </c>
      <c r="U1420" s="127">
        <f>$C1420-SUM(D1420:T1420)</f>
        <v>0</v>
      </c>
    </row>
    <row r="1421" spans="1:21" x14ac:dyDescent="0.2">
      <c r="A1421" s="224" t="s">
        <v>1962</v>
      </c>
      <c r="B1421" s="222" t="str">
        <f>VLOOKUP($A1421,'Orçamento Sintético'!$A:$H,4,0)</f>
        <v>TUBO DE AÇO GALVANIZADO COM COSTURA, CLASSE MÉDIA, DN 80 (3"), CONEXÃO ROSQUEADA, INSTALADO EM REDE DE ALIMENTAÇÃO PARA HIDRANTE - FORNECIMENTO E INSTALAÇÃO. AF_12/2015</v>
      </c>
      <c r="C1421" s="126">
        <f>ROUND(C1422/$U$1572,4)</f>
        <v>1E-4</v>
      </c>
      <c r="D1421" s="126"/>
      <c r="E1421" s="126"/>
      <c r="F1421" s="126"/>
      <c r="G1421" s="126"/>
      <c r="H1421" s="126"/>
      <c r="I1421" s="126">
        <v>1</v>
      </c>
      <c r="J1421" s="126"/>
      <c r="K1421" s="126"/>
      <c r="L1421" s="126"/>
      <c r="M1421" s="126"/>
      <c r="N1421" s="126"/>
      <c r="O1421" s="126"/>
      <c r="P1421" s="126"/>
      <c r="Q1421" s="126"/>
      <c r="R1421" s="126"/>
      <c r="S1421" s="126"/>
      <c r="T1421" s="126"/>
      <c r="U1421" s="126">
        <f t="shared" si="5800"/>
        <v>0</v>
      </c>
    </row>
    <row r="1422" spans="1:21" s="90" customFormat="1" x14ac:dyDescent="0.2">
      <c r="A1422" s="224"/>
      <c r="B1422" s="223"/>
      <c r="C1422" s="127">
        <f>VLOOKUP($A1421,'Orçamento Sintético'!$A:$H,8,0)</f>
        <v>829</v>
      </c>
      <c r="D1422" s="127">
        <f>ROUND($C1422*D1421,2)</f>
        <v>0</v>
      </c>
      <c r="E1422" s="127">
        <f>ROUND($C1422*E1421,2)</f>
        <v>0</v>
      </c>
      <c r="F1422" s="127">
        <f>ROUND($C1422*F1421,2)</f>
        <v>0</v>
      </c>
      <c r="G1422" s="127">
        <f t="shared" ref="G1422:P1422" si="5809">ROUND($C1422*G1421,2)</f>
        <v>0</v>
      </c>
      <c r="H1422" s="127">
        <f t="shared" si="5809"/>
        <v>0</v>
      </c>
      <c r="I1422" s="127">
        <f t="shared" si="5809"/>
        <v>829</v>
      </c>
      <c r="J1422" s="127">
        <f t="shared" si="5809"/>
        <v>0</v>
      </c>
      <c r="K1422" s="127">
        <f t="shared" si="5809"/>
        <v>0</v>
      </c>
      <c r="L1422" s="127">
        <f t="shared" si="5809"/>
        <v>0</v>
      </c>
      <c r="M1422" s="127">
        <f t="shared" si="5809"/>
        <v>0</v>
      </c>
      <c r="N1422" s="127">
        <f t="shared" si="5809"/>
        <v>0</v>
      </c>
      <c r="O1422" s="127">
        <f t="shared" si="5809"/>
        <v>0</v>
      </c>
      <c r="P1422" s="127">
        <f t="shared" si="5809"/>
        <v>0</v>
      </c>
      <c r="Q1422" s="127">
        <f>ROUND($C1422*Q1421,2)</f>
        <v>0</v>
      </c>
      <c r="R1422" s="127">
        <f t="shared" ref="R1422:T1422" si="5810">ROUND($C1422*R1421,2)</f>
        <v>0</v>
      </c>
      <c r="S1422" s="127">
        <f t="shared" si="5810"/>
        <v>0</v>
      </c>
      <c r="T1422" s="127">
        <f t="shared" si="5810"/>
        <v>0</v>
      </c>
      <c r="U1422" s="127">
        <f>$C1422-SUM(D1422:T1422)</f>
        <v>0</v>
      </c>
    </row>
    <row r="1423" spans="1:21" x14ac:dyDescent="0.2">
      <c r="A1423" s="224" t="s">
        <v>1965</v>
      </c>
      <c r="B1423" s="222" t="str">
        <f>VLOOKUP($A1423,'Orçamento Sintético'!$A:$H,4,0)</f>
        <v>FIXAÇÃO DE TUBOS HORIZONTAIS DE PVC, CPVC OU COBRE DIÂMETROS MENORES OU IGUAIS A 40 MM COM ABRAÇADEIRA METÁLICA FLEXÍVEL 18 MM, FIXADA DIRETAMENTE NA LAJE. AF_05/2015</v>
      </c>
      <c r="C1423" s="126">
        <f>ROUND(C1424/$U$1572,4)</f>
        <v>0</v>
      </c>
      <c r="D1423" s="126"/>
      <c r="E1423" s="126"/>
      <c r="F1423" s="126"/>
      <c r="G1423" s="126"/>
      <c r="H1423" s="126"/>
      <c r="I1423" s="126"/>
      <c r="J1423" s="126"/>
      <c r="K1423" s="126">
        <v>1</v>
      </c>
      <c r="L1423" s="126"/>
      <c r="M1423" s="126"/>
      <c r="N1423" s="126"/>
      <c r="O1423" s="126"/>
      <c r="P1423" s="126"/>
      <c r="Q1423" s="126"/>
      <c r="R1423" s="126"/>
      <c r="S1423" s="126"/>
      <c r="T1423" s="126"/>
      <c r="U1423" s="126">
        <f t="shared" si="5800"/>
        <v>0</v>
      </c>
    </row>
    <row r="1424" spans="1:21" s="90" customFormat="1" x14ac:dyDescent="0.2">
      <c r="A1424" s="224"/>
      <c r="B1424" s="223"/>
      <c r="C1424" s="127">
        <f>VLOOKUP($A1423,'Orçamento Sintético'!$A:$H,8,0)</f>
        <v>35.880000000000003</v>
      </c>
      <c r="D1424" s="127">
        <f>ROUND($C1424*D1423,2)</f>
        <v>0</v>
      </c>
      <c r="E1424" s="127">
        <f>ROUND($C1424*E1423,2)</f>
        <v>0</v>
      </c>
      <c r="F1424" s="127">
        <f>ROUND($C1424*F1423,2)</f>
        <v>0</v>
      </c>
      <c r="G1424" s="127">
        <f t="shared" ref="G1424:P1424" si="5811">ROUND($C1424*G1423,2)</f>
        <v>0</v>
      </c>
      <c r="H1424" s="127">
        <f t="shared" si="5811"/>
        <v>0</v>
      </c>
      <c r="I1424" s="127">
        <f t="shared" si="5811"/>
        <v>0</v>
      </c>
      <c r="J1424" s="127">
        <f t="shared" si="5811"/>
        <v>0</v>
      </c>
      <c r="K1424" s="127">
        <f t="shared" si="5811"/>
        <v>35.880000000000003</v>
      </c>
      <c r="L1424" s="127">
        <f t="shared" si="5811"/>
        <v>0</v>
      </c>
      <c r="M1424" s="127">
        <f t="shared" si="5811"/>
        <v>0</v>
      </c>
      <c r="N1424" s="127">
        <f t="shared" si="5811"/>
        <v>0</v>
      </c>
      <c r="O1424" s="127">
        <f t="shared" si="5811"/>
        <v>0</v>
      </c>
      <c r="P1424" s="127">
        <f t="shared" si="5811"/>
        <v>0</v>
      </c>
      <c r="Q1424" s="127">
        <f>ROUND($C1424*Q1423,2)</f>
        <v>0</v>
      </c>
      <c r="R1424" s="127">
        <f t="shared" ref="R1424:T1424" si="5812">ROUND($C1424*R1423,2)</f>
        <v>0</v>
      </c>
      <c r="S1424" s="127">
        <f t="shared" si="5812"/>
        <v>0</v>
      </c>
      <c r="T1424" s="127">
        <f t="shared" si="5812"/>
        <v>0</v>
      </c>
      <c r="U1424" s="127">
        <f>$C1424-SUM(D1424:T1424)</f>
        <v>0</v>
      </c>
    </row>
    <row r="1425" spans="1:21" x14ac:dyDescent="0.2">
      <c r="A1425" s="224" t="s">
        <v>1968</v>
      </c>
      <c r="B1425" s="222" t="str">
        <f>VLOOKUP($A1425,'Orçamento Sintético'!$A:$H,4,0)</f>
        <v>FIXAÇÃO DE TUBOS HORIZONTAIS DE PVC, CPVC OU COBRE DIÂMETROS MAIORES QUE 40 MM E MENORES OU IGUAIS A 75 MM COM ABRAÇADEIRA METÁLICA RÍGIDA TIPO D 1 1/2, FIXADA DIRETAMENTE NA LAJE. AF_05/2015</v>
      </c>
      <c r="C1425" s="126">
        <f>ROUND(C1426/$U$1572,4)</f>
        <v>1E-4</v>
      </c>
      <c r="D1425" s="126"/>
      <c r="E1425" s="126"/>
      <c r="F1425" s="126"/>
      <c r="G1425" s="126"/>
      <c r="H1425" s="126"/>
      <c r="I1425" s="126">
        <v>0.3</v>
      </c>
      <c r="J1425" s="126">
        <v>0.3</v>
      </c>
      <c r="K1425" s="126">
        <v>0.4</v>
      </c>
      <c r="L1425" s="126"/>
      <c r="M1425" s="126"/>
      <c r="N1425" s="126"/>
      <c r="O1425" s="126"/>
      <c r="P1425" s="126"/>
      <c r="Q1425" s="126"/>
      <c r="R1425" s="126"/>
      <c r="S1425" s="126"/>
      <c r="T1425" s="126"/>
      <c r="U1425" s="126">
        <f t="shared" si="5800"/>
        <v>0</v>
      </c>
    </row>
    <row r="1426" spans="1:21" s="90" customFormat="1" x14ac:dyDescent="0.2">
      <c r="A1426" s="224"/>
      <c r="B1426" s="223"/>
      <c r="C1426" s="127">
        <f>VLOOKUP($A1425,'Orçamento Sintético'!$A:$H,8,0)</f>
        <v>754.8</v>
      </c>
      <c r="D1426" s="127">
        <f>ROUND($C1426*D1425,2)</f>
        <v>0</v>
      </c>
      <c r="E1426" s="127">
        <f>ROUND($C1426*E1425,2)</f>
        <v>0</v>
      </c>
      <c r="F1426" s="127">
        <f>ROUND($C1426*F1425,2)</f>
        <v>0</v>
      </c>
      <c r="G1426" s="127">
        <f t="shared" ref="G1426:P1426" si="5813">ROUND($C1426*G1425,2)</f>
        <v>0</v>
      </c>
      <c r="H1426" s="127">
        <f t="shared" si="5813"/>
        <v>0</v>
      </c>
      <c r="I1426" s="127">
        <f t="shared" si="5813"/>
        <v>226.44</v>
      </c>
      <c r="J1426" s="127">
        <f t="shared" si="5813"/>
        <v>226.44</v>
      </c>
      <c r="K1426" s="127">
        <f t="shared" si="5813"/>
        <v>301.92</v>
      </c>
      <c r="L1426" s="127">
        <f t="shared" si="5813"/>
        <v>0</v>
      </c>
      <c r="M1426" s="127">
        <f t="shared" si="5813"/>
        <v>0</v>
      </c>
      <c r="N1426" s="127">
        <f t="shared" si="5813"/>
        <v>0</v>
      </c>
      <c r="O1426" s="127">
        <f t="shared" si="5813"/>
        <v>0</v>
      </c>
      <c r="P1426" s="127">
        <f t="shared" si="5813"/>
        <v>0</v>
      </c>
      <c r="Q1426" s="127">
        <f>ROUND($C1426*Q1425,2)</f>
        <v>0</v>
      </c>
      <c r="R1426" s="127">
        <f t="shared" ref="R1426:T1426" si="5814">ROUND($C1426*R1425,2)</f>
        <v>0</v>
      </c>
      <c r="S1426" s="127">
        <f t="shared" si="5814"/>
        <v>0</v>
      </c>
      <c r="T1426" s="127">
        <f t="shared" si="5814"/>
        <v>0</v>
      </c>
      <c r="U1426" s="127">
        <f>$C1426-SUM(D1426:T1426)</f>
        <v>0</v>
      </c>
    </row>
    <row r="1427" spans="1:21" x14ac:dyDescent="0.2">
      <c r="A1427" s="224" t="s">
        <v>1971</v>
      </c>
      <c r="B1427" s="222" t="str">
        <f>VLOOKUP($A1427,'Orçamento Sintético'!$A:$H,4,0)</f>
        <v>FIXAÇÃO DE TUBOS HORIZONTAIS DE PVC, CPVC OU COBRE DIÂMETROS MAIORES QUE 75 MM COM ABRAÇADEIRA METÁLICA RÍGIDA TIPO  D  3" , FIXADA DIRETAMENTE NA LAJE. AF_05/2015</v>
      </c>
      <c r="C1427" s="126">
        <f>ROUND(C1428/$U$1572,4)</f>
        <v>0</v>
      </c>
      <c r="D1427" s="126"/>
      <c r="E1427" s="126"/>
      <c r="F1427" s="126"/>
      <c r="G1427" s="126"/>
      <c r="H1427" s="126"/>
      <c r="I1427" s="126">
        <v>1</v>
      </c>
      <c r="J1427" s="126"/>
      <c r="K1427" s="126"/>
      <c r="L1427" s="126"/>
      <c r="M1427" s="126"/>
      <c r="N1427" s="126"/>
      <c r="O1427" s="126"/>
      <c r="P1427" s="126"/>
      <c r="Q1427" s="126"/>
      <c r="R1427" s="126"/>
      <c r="S1427" s="126"/>
      <c r="T1427" s="126"/>
      <c r="U1427" s="126">
        <f t="shared" si="5800"/>
        <v>0</v>
      </c>
    </row>
    <row r="1428" spans="1:21" s="90" customFormat="1" x14ac:dyDescent="0.2">
      <c r="A1428" s="224"/>
      <c r="B1428" s="223"/>
      <c r="C1428" s="127">
        <f>VLOOKUP($A1427,'Orçamento Sintético'!$A:$H,8,0)</f>
        <v>29.3</v>
      </c>
      <c r="D1428" s="127">
        <f>ROUND($C1428*D1427,2)</f>
        <v>0</v>
      </c>
      <c r="E1428" s="127">
        <f>ROUND($C1428*E1427,2)</f>
        <v>0</v>
      </c>
      <c r="F1428" s="127">
        <f>ROUND($C1428*F1427,2)</f>
        <v>0</v>
      </c>
      <c r="G1428" s="127">
        <f t="shared" ref="G1428:P1428" si="5815">ROUND($C1428*G1427,2)</f>
        <v>0</v>
      </c>
      <c r="H1428" s="127">
        <f t="shared" si="5815"/>
        <v>0</v>
      </c>
      <c r="I1428" s="127">
        <f t="shared" si="5815"/>
        <v>29.3</v>
      </c>
      <c r="J1428" s="127">
        <f t="shared" si="5815"/>
        <v>0</v>
      </c>
      <c r="K1428" s="127">
        <f t="shared" si="5815"/>
        <v>0</v>
      </c>
      <c r="L1428" s="127">
        <f t="shared" si="5815"/>
        <v>0</v>
      </c>
      <c r="M1428" s="127">
        <f t="shared" si="5815"/>
        <v>0</v>
      </c>
      <c r="N1428" s="127">
        <f t="shared" si="5815"/>
        <v>0</v>
      </c>
      <c r="O1428" s="127">
        <f t="shared" si="5815"/>
        <v>0</v>
      </c>
      <c r="P1428" s="127">
        <f t="shared" si="5815"/>
        <v>0</v>
      </c>
      <c r="Q1428" s="127">
        <f>ROUND($C1428*Q1427,2)</f>
        <v>0</v>
      </c>
      <c r="R1428" s="127">
        <f t="shared" ref="R1428:T1428" si="5816">ROUND($C1428*R1427,2)</f>
        <v>0</v>
      </c>
      <c r="S1428" s="127">
        <f t="shared" si="5816"/>
        <v>0</v>
      </c>
      <c r="T1428" s="127">
        <f t="shared" si="5816"/>
        <v>0</v>
      </c>
      <c r="U1428" s="127">
        <f>$C1428-SUM(D1428:T1428)</f>
        <v>0</v>
      </c>
    </row>
    <row r="1429" spans="1:21" x14ac:dyDescent="0.2">
      <c r="A1429" s="224" t="s">
        <v>1974</v>
      </c>
      <c r="B1429" s="222" t="str">
        <f>VLOOKUP($A1429,'Orçamento Sintético'!$A:$H,4,0)</f>
        <v>REGISTRO DE GAVETA BRUTO, LATÃO, ROSCÁVEL, 1, INSTALADO EM RESERVAÇÃO DE ÁGUA DE EDIFICAÇÃO QUE POSSUA RESERVATÓRIO DE FIBRA/FIBROCIMENTO  FORNECIMENTO E INSTALAÇÃO. AF_06/2016</v>
      </c>
      <c r="C1429" s="126">
        <f>ROUND(C1430/$U$1572,4)</f>
        <v>0</v>
      </c>
      <c r="D1429" s="126"/>
      <c r="E1429" s="126"/>
      <c r="F1429" s="126"/>
      <c r="G1429" s="126"/>
      <c r="H1429" s="126"/>
      <c r="I1429" s="126">
        <v>1</v>
      </c>
      <c r="J1429" s="126"/>
      <c r="K1429" s="126"/>
      <c r="L1429" s="126"/>
      <c r="M1429" s="126"/>
      <c r="N1429" s="126"/>
      <c r="O1429" s="126"/>
      <c r="P1429" s="126"/>
      <c r="Q1429" s="126"/>
      <c r="R1429" s="126"/>
      <c r="S1429" s="126"/>
      <c r="T1429" s="126"/>
      <c r="U1429" s="126">
        <f t="shared" si="5800"/>
        <v>0</v>
      </c>
    </row>
    <row r="1430" spans="1:21" s="90" customFormat="1" x14ac:dyDescent="0.2">
      <c r="A1430" s="224"/>
      <c r="B1430" s="223"/>
      <c r="C1430" s="127">
        <f>VLOOKUP($A1429,'Orçamento Sintético'!$A:$H,8,0)</f>
        <v>160.08000000000001</v>
      </c>
      <c r="D1430" s="127">
        <f>ROUND($C1430*D1429,2)</f>
        <v>0</v>
      </c>
      <c r="E1430" s="127">
        <f>ROUND($C1430*E1429,2)</f>
        <v>0</v>
      </c>
      <c r="F1430" s="127">
        <f>ROUND($C1430*F1429,2)</f>
        <v>0</v>
      </c>
      <c r="G1430" s="127">
        <f t="shared" ref="G1430:P1430" si="5817">ROUND($C1430*G1429,2)</f>
        <v>0</v>
      </c>
      <c r="H1430" s="127">
        <f t="shared" si="5817"/>
        <v>0</v>
      </c>
      <c r="I1430" s="127">
        <f t="shared" si="5817"/>
        <v>160.08000000000001</v>
      </c>
      <c r="J1430" s="127">
        <f t="shared" si="5817"/>
        <v>0</v>
      </c>
      <c r="K1430" s="127">
        <f t="shared" si="5817"/>
        <v>0</v>
      </c>
      <c r="L1430" s="127">
        <f t="shared" si="5817"/>
        <v>0</v>
      </c>
      <c r="M1430" s="127">
        <f t="shared" si="5817"/>
        <v>0</v>
      </c>
      <c r="N1430" s="127">
        <f t="shared" si="5817"/>
        <v>0</v>
      </c>
      <c r="O1430" s="127">
        <f t="shared" si="5817"/>
        <v>0</v>
      </c>
      <c r="P1430" s="127">
        <f t="shared" si="5817"/>
        <v>0</v>
      </c>
      <c r="Q1430" s="127">
        <f>ROUND($C1430*Q1429,2)</f>
        <v>0</v>
      </c>
      <c r="R1430" s="127">
        <f t="shared" ref="R1430:T1430" si="5818">ROUND($C1430*R1429,2)</f>
        <v>0</v>
      </c>
      <c r="S1430" s="127">
        <f t="shared" si="5818"/>
        <v>0</v>
      </c>
      <c r="T1430" s="127">
        <f t="shared" si="5818"/>
        <v>0</v>
      </c>
      <c r="U1430" s="127">
        <f>$C1430-SUM(D1430:T1430)</f>
        <v>0</v>
      </c>
    </row>
    <row r="1431" spans="1:21" x14ac:dyDescent="0.2">
      <c r="A1431" s="224" t="s">
        <v>1975</v>
      </c>
      <c r="B1431" s="222" t="str">
        <f>VLOOKUP($A1431,'Orçamento Sintético'!$A:$H,4,0)</f>
        <v>REGISTRO DE GAVETA BRUTO, LATÃO, ROSCÁVEL, 2 1/2, INSTALADO EM RESERVAÇÃO DE ÁGUA DE EDIFICAÇÃO QUE POSSUA RESERVATÓRIO DE FIBRA/FIBROCIMENTO  FORNECIMENTO E INSTALAÇÃO. AF_06/2016</v>
      </c>
      <c r="C1431" s="126">
        <f>ROUND(C1432/$U$1572,4)</f>
        <v>0</v>
      </c>
      <c r="D1431" s="126"/>
      <c r="E1431" s="126"/>
      <c r="F1431" s="126"/>
      <c r="G1431" s="126"/>
      <c r="H1431" s="126"/>
      <c r="I1431" s="126">
        <v>1</v>
      </c>
      <c r="J1431" s="126"/>
      <c r="K1431" s="126"/>
      <c r="L1431" s="126"/>
      <c r="M1431" s="126"/>
      <c r="N1431" s="126"/>
      <c r="O1431" s="126"/>
      <c r="P1431" s="126"/>
      <c r="Q1431" s="126"/>
      <c r="R1431" s="126"/>
      <c r="S1431" s="126"/>
      <c r="T1431" s="126"/>
      <c r="U1431" s="126">
        <f t="shared" si="5800"/>
        <v>0</v>
      </c>
    </row>
    <row r="1432" spans="1:21" s="90" customFormat="1" x14ac:dyDescent="0.2">
      <c r="A1432" s="224"/>
      <c r="B1432" s="223"/>
      <c r="C1432" s="127">
        <f>VLOOKUP($A1431,'Orçamento Sintético'!$A:$H,8,0)</f>
        <v>549.76</v>
      </c>
      <c r="D1432" s="127">
        <f>ROUND($C1432*D1431,2)</f>
        <v>0</v>
      </c>
      <c r="E1432" s="127">
        <f>ROUND($C1432*E1431,2)</f>
        <v>0</v>
      </c>
      <c r="F1432" s="127">
        <f>ROUND($C1432*F1431,2)</f>
        <v>0</v>
      </c>
      <c r="G1432" s="127">
        <f t="shared" ref="G1432:P1432" si="5819">ROUND($C1432*G1431,2)</f>
        <v>0</v>
      </c>
      <c r="H1432" s="127">
        <f t="shared" si="5819"/>
        <v>0</v>
      </c>
      <c r="I1432" s="127">
        <f t="shared" si="5819"/>
        <v>549.76</v>
      </c>
      <c r="J1432" s="127">
        <f t="shared" si="5819"/>
        <v>0</v>
      </c>
      <c r="K1432" s="127">
        <f t="shared" si="5819"/>
        <v>0</v>
      </c>
      <c r="L1432" s="127">
        <f t="shared" si="5819"/>
        <v>0</v>
      </c>
      <c r="M1432" s="127">
        <f t="shared" si="5819"/>
        <v>0</v>
      </c>
      <c r="N1432" s="127">
        <f t="shared" si="5819"/>
        <v>0</v>
      </c>
      <c r="O1432" s="127">
        <f t="shared" si="5819"/>
        <v>0</v>
      </c>
      <c r="P1432" s="127">
        <f t="shared" si="5819"/>
        <v>0</v>
      </c>
      <c r="Q1432" s="127">
        <f>ROUND($C1432*Q1431,2)</f>
        <v>0</v>
      </c>
      <c r="R1432" s="127">
        <f t="shared" ref="R1432:T1432" si="5820">ROUND($C1432*R1431,2)</f>
        <v>0</v>
      </c>
      <c r="S1432" s="127">
        <f t="shared" si="5820"/>
        <v>0</v>
      </c>
      <c r="T1432" s="127">
        <f t="shared" si="5820"/>
        <v>0</v>
      </c>
      <c r="U1432" s="127">
        <f>$C1432-SUM(D1432:T1432)</f>
        <v>0</v>
      </c>
    </row>
    <row r="1433" spans="1:21" x14ac:dyDescent="0.2">
      <c r="A1433" s="224" t="s">
        <v>1976</v>
      </c>
      <c r="B1433" s="222" t="str">
        <f>VLOOKUP($A1433,'Orçamento Sintético'!$A:$H,4,0)</f>
        <v>REGISTRO DE GAVETA BRUTO, LATÃO, ROSCÁVEL, 3, INSTALADO EM RESERVAÇÃO DE ÁGUA DE EDIFICAÇÃO QUE POSSUA RESERVATÓRIO DE FIBRA/FIBROCIMENTO  FORNECIMENTO E INSTALAÇÃO. AF_06/2016</v>
      </c>
      <c r="C1433" s="126">
        <f>ROUND(C1434/$U$1572,4)</f>
        <v>1E-4</v>
      </c>
      <c r="D1433" s="126"/>
      <c r="E1433" s="126"/>
      <c r="F1433" s="126"/>
      <c r="G1433" s="126"/>
      <c r="H1433" s="126"/>
      <c r="I1433" s="126">
        <v>1</v>
      </c>
      <c r="J1433" s="126"/>
      <c r="K1433" s="126"/>
      <c r="L1433" s="126"/>
      <c r="M1433" s="126"/>
      <c r="N1433" s="126"/>
      <c r="O1433" s="126"/>
      <c r="P1433" s="126"/>
      <c r="Q1433" s="126"/>
      <c r="R1433" s="126"/>
      <c r="S1433" s="126"/>
      <c r="T1433" s="126"/>
      <c r="U1433" s="126">
        <f t="shared" si="5800"/>
        <v>0</v>
      </c>
    </row>
    <row r="1434" spans="1:21" s="90" customFormat="1" x14ac:dyDescent="0.2">
      <c r="A1434" s="224"/>
      <c r="B1434" s="223"/>
      <c r="C1434" s="127">
        <f>VLOOKUP($A1433,'Orçamento Sintético'!$A:$H,8,0)</f>
        <v>654.26</v>
      </c>
      <c r="D1434" s="127">
        <f>ROUND($C1434*D1433,2)</f>
        <v>0</v>
      </c>
      <c r="E1434" s="127">
        <f>ROUND($C1434*E1433,2)</f>
        <v>0</v>
      </c>
      <c r="F1434" s="127">
        <f>ROUND($C1434*F1433,2)</f>
        <v>0</v>
      </c>
      <c r="G1434" s="127">
        <f t="shared" ref="G1434:P1434" si="5821">ROUND($C1434*G1433,2)</f>
        <v>0</v>
      </c>
      <c r="H1434" s="127">
        <f t="shared" si="5821"/>
        <v>0</v>
      </c>
      <c r="I1434" s="127">
        <f t="shared" si="5821"/>
        <v>654.26</v>
      </c>
      <c r="J1434" s="127">
        <f t="shared" si="5821"/>
        <v>0</v>
      </c>
      <c r="K1434" s="127">
        <f t="shared" si="5821"/>
        <v>0</v>
      </c>
      <c r="L1434" s="127">
        <f t="shared" si="5821"/>
        <v>0</v>
      </c>
      <c r="M1434" s="127">
        <f t="shared" si="5821"/>
        <v>0</v>
      </c>
      <c r="N1434" s="127">
        <f t="shared" si="5821"/>
        <v>0</v>
      </c>
      <c r="O1434" s="127">
        <f t="shared" si="5821"/>
        <v>0</v>
      </c>
      <c r="P1434" s="127">
        <f t="shared" si="5821"/>
        <v>0</v>
      </c>
      <c r="Q1434" s="127">
        <f>ROUND($C1434*Q1433,2)</f>
        <v>0</v>
      </c>
      <c r="R1434" s="127">
        <f t="shared" ref="R1434:T1434" si="5822">ROUND($C1434*R1433,2)</f>
        <v>0</v>
      </c>
      <c r="S1434" s="127">
        <f t="shared" si="5822"/>
        <v>0</v>
      </c>
      <c r="T1434" s="127">
        <f t="shared" si="5822"/>
        <v>0</v>
      </c>
      <c r="U1434" s="127">
        <f>$C1434-SUM(D1434:T1434)</f>
        <v>0</v>
      </c>
    </row>
    <row r="1435" spans="1:21" x14ac:dyDescent="0.2">
      <c r="A1435" s="224" t="s">
        <v>1979</v>
      </c>
      <c r="B1435" s="222" t="str">
        <f>VLOOKUP($A1435,'Orçamento Sintético'!$A:$H,4,0)</f>
        <v>LUVA DE REDUÇÃO, EM FERRO GALVANIZADO, 1 1/4" X 1", CONEXÃO ROSQUEADA, INSTALADO EM REDE DE ALIMENTAÇÃO PARA HIDRANTE - FORNECIMENTO E INSTALAÇÃO. AF_12/2015</v>
      </c>
      <c r="C1435" s="126">
        <f>ROUND(C1436/$U$1572,4)</f>
        <v>0</v>
      </c>
      <c r="D1435" s="126"/>
      <c r="E1435" s="126"/>
      <c r="F1435" s="126"/>
      <c r="G1435" s="126"/>
      <c r="H1435" s="126"/>
      <c r="I1435" s="126"/>
      <c r="J1435" s="126">
        <v>1</v>
      </c>
      <c r="K1435" s="126"/>
      <c r="L1435" s="126"/>
      <c r="M1435" s="126"/>
      <c r="N1435" s="126"/>
      <c r="O1435" s="126"/>
      <c r="P1435" s="126"/>
      <c r="Q1435" s="126"/>
      <c r="R1435" s="126"/>
      <c r="S1435" s="126"/>
      <c r="T1435" s="126"/>
      <c r="U1435" s="126">
        <f t="shared" ref="U1435" si="5823">ROUND(U1436/$C1436,4)</f>
        <v>0</v>
      </c>
    </row>
    <row r="1436" spans="1:21" s="90" customFormat="1" x14ac:dyDescent="0.2">
      <c r="A1436" s="224"/>
      <c r="B1436" s="223"/>
      <c r="C1436" s="127">
        <f>VLOOKUP($A1435,'Orçamento Sintético'!$A:$H,8,0)</f>
        <v>69.239999999999995</v>
      </c>
      <c r="D1436" s="127">
        <f>ROUND($C1436*D1435,2)</f>
        <v>0</v>
      </c>
      <c r="E1436" s="127">
        <f>ROUND($C1436*E1435,2)</f>
        <v>0</v>
      </c>
      <c r="F1436" s="127">
        <f>ROUND($C1436*F1435,2)</f>
        <v>0</v>
      </c>
      <c r="G1436" s="127">
        <f t="shared" ref="G1436:P1436" si="5824">ROUND($C1436*G1435,2)</f>
        <v>0</v>
      </c>
      <c r="H1436" s="127">
        <f t="shared" si="5824"/>
        <v>0</v>
      </c>
      <c r="I1436" s="127">
        <f t="shared" si="5824"/>
        <v>0</v>
      </c>
      <c r="J1436" s="127">
        <f t="shared" si="5824"/>
        <v>69.239999999999995</v>
      </c>
      <c r="K1436" s="127">
        <f t="shared" si="5824"/>
        <v>0</v>
      </c>
      <c r="L1436" s="127">
        <f t="shared" si="5824"/>
        <v>0</v>
      </c>
      <c r="M1436" s="127">
        <f t="shared" si="5824"/>
        <v>0</v>
      </c>
      <c r="N1436" s="127">
        <f t="shared" si="5824"/>
        <v>0</v>
      </c>
      <c r="O1436" s="127">
        <f t="shared" si="5824"/>
        <v>0</v>
      </c>
      <c r="P1436" s="127">
        <f t="shared" si="5824"/>
        <v>0</v>
      </c>
      <c r="Q1436" s="127">
        <f>ROUND($C1436*Q1435,2)</f>
        <v>0</v>
      </c>
      <c r="R1436" s="127">
        <f t="shared" ref="R1436:T1436" si="5825">ROUND($C1436*R1435,2)</f>
        <v>0</v>
      </c>
      <c r="S1436" s="127">
        <f t="shared" si="5825"/>
        <v>0</v>
      </c>
      <c r="T1436" s="127">
        <f t="shared" si="5825"/>
        <v>0</v>
      </c>
      <c r="U1436" s="127">
        <f>$C1436-SUM(D1436:T1436)</f>
        <v>0</v>
      </c>
    </row>
    <row r="1437" spans="1:21" x14ac:dyDescent="0.2">
      <c r="A1437" s="224" t="s">
        <v>1982</v>
      </c>
      <c r="B1437" s="222" t="str">
        <f>VLOOKUP($A1437,'Orçamento Sintético'!$A:$H,4,0)</f>
        <v>LUVA DE REDUÇÃO, EM FERRO GALVANIZADO, 2" X 1", CONEXÃO ROSQUEADA, INSTALADO EM REDE DE ALIMENTAÇÃO PARA HIDRANTE - FORNECIMENTO E INSTALAÇÃO. AF_12/2015</v>
      </c>
      <c r="C1437" s="126">
        <f>ROUND(C1438/$U$1572,4)</f>
        <v>0</v>
      </c>
      <c r="D1437" s="126"/>
      <c r="E1437" s="126"/>
      <c r="F1437" s="126"/>
      <c r="G1437" s="126"/>
      <c r="H1437" s="126"/>
      <c r="I1437" s="126"/>
      <c r="J1437" s="126">
        <v>1</v>
      </c>
      <c r="K1437" s="126"/>
      <c r="L1437" s="126"/>
      <c r="M1437" s="126"/>
      <c r="N1437" s="126"/>
      <c r="O1437" s="126"/>
      <c r="P1437" s="126"/>
      <c r="Q1437" s="126"/>
      <c r="R1437" s="126"/>
      <c r="S1437" s="126"/>
      <c r="T1437" s="126"/>
      <c r="U1437" s="126">
        <f t="shared" ref="U1437" si="5826">ROUND(U1438/$C1438,4)</f>
        <v>0</v>
      </c>
    </row>
    <row r="1438" spans="1:21" s="90" customFormat="1" x14ac:dyDescent="0.2">
      <c r="A1438" s="224"/>
      <c r="B1438" s="223"/>
      <c r="C1438" s="127">
        <f>VLOOKUP($A1437,'Orçamento Sintético'!$A:$H,8,0)</f>
        <v>51.19</v>
      </c>
      <c r="D1438" s="127">
        <f>ROUND($C1438*D1437,2)</f>
        <v>0</v>
      </c>
      <c r="E1438" s="127">
        <f>ROUND($C1438*E1437,2)</f>
        <v>0</v>
      </c>
      <c r="F1438" s="127">
        <f>ROUND($C1438*F1437,2)</f>
        <v>0</v>
      </c>
      <c r="G1438" s="127">
        <f t="shared" ref="G1438:P1438" si="5827">ROUND($C1438*G1437,2)</f>
        <v>0</v>
      </c>
      <c r="H1438" s="127">
        <f t="shared" si="5827"/>
        <v>0</v>
      </c>
      <c r="I1438" s="127">
        <f t="shared" si="5827"/>
        <v>0</v>
      </c>
      <c r="J1438" s="127">
        <f t="shared" si="5827"/>
        <v>51.19</v>
      </c>
      <c r="K1438" s="127">
        <f t="shared" si="5827"/>
        <v>0</v>
      </c>
      <c r="L1438" s="127">
        <f t="shared" si="5827"/>
        <v>0</v>
      </c>
      <c r="M1438" s="127">
        <f t="shared" si="5827"/>
        <v>0</v>
      </c>
      <c r="N1438" s="127">
        <f t="shared" si="5827"/>
        <v>0</v>
      </c>
      <c r="O1438" s="127">
        <f t="shared" si="5827"/>
        <v>0</v>
      </c>
      <c r="P1438" s="127">
        <f t="shared" si="5827"/>
        <v>0</v>
      </c>
      <c r="Q1438" s="127">
        <f>ROUND($C1438*Q1437,2)</f>
        <v>0</v>
      </c>
      <c r="R1438" s="127">
        <f t="shared" ref="R1438:T1438" si="5828">ROUND($C1438*R1437,2)</f>
        <v>0</v>
      </c>
      <c r="S1438" s="127">
        <f t="shared" si="5828"/>
        <v>0</v>
      </c>
      <c r="T1438" s="127">
        <f t="shared" si="5828"/>
        <v>0</v>
      </c>
      <c r="U1438" s="127">
        <f>$C1438-SUM(D1438:T1438)</f>
        <v>0</v>
      </c>
    </row>
    <row r="1439" spans="1:21" x14ac:dyDescent="0.2">
      <c r="A1439" s="224" t="s">
        <v>1985</v>
      </c>
      <c r="B1439" s="222" t="str">
        <f>VLOOKUP($A1439,'Orçamento Sintético'!$A:$H,4,0)</f>
        <v>LUVA DE REDUÇÃO, EM FERRO GALVANIZADO, 3" X 2 1/2", CONEXÃO ROSQUEADA, INSTALADO EM REDE DE ALIMENTAÇÃO PARA HIDRANTE - FORNECIMENTO E INSTALAÇÃO. AF_12/2015</v>
      </c>
      <c r="C1439" s="126">
        <f>ROUND(C1440/$U$1572,4)</f>
        <v>0</v>
      </c>
      <c r="D1439" s="126"/>
      <c r="E1439" s="126"/>
      <c r="F1439" s="126"/>
      <c r="G1439" s="126"/>
      <c r="H1439" s="126"/>
      <c r="I1439" s="126">
        <v>1</v>
      </c>
      <c r="J1439" s="126"/>
      <c r="K1439" s="126"/>
      <c r="L1439" s="126"/>
      <c r="M1439" s="126"/>
      <c r="N1439" s="126"/>
      <c r="O1439" s="126"/>
      <c r="P1439" s="126"/>
      <c r="Q1439" s="126"/>
      <c r="R1439" s="126"/>
      <c r="S1439" s="126"/>
      <c r="T1439" s="126"/>
      <c r="U1439" s="126">
        <f t="shared" ref="U1439" si="5829">ROUND(U1440/$C1440,4)</f>
        <v>0</v>
      </c>
    </row>
    <row r="1440" spans="1:21" s="90" customFormat="1" x14ac:dyDescent="0.2">
      <c r="A1440" s="224"/>
      <c r="B1440" s="223"/>
      <c r="C1440" s="127">
        <f>VLOOKUP($A1439,'Orçamento Sintético'!$A:$H,8,0)</f>
        <v>99.94</v>
      </c>
      <c r="D1440" s="127">
        <f>ROUND($C1440*D1439,2)</f>
        <v>0</v>
      </c>
      <c r="E1440" s="127">
        <f>ROUND($C1440*E1439,2)</f>
        <v>0</v>
      </c>
      <c r="F1440" s="127">
        <f>ROUND($C1440*F1439,2)</f>
        <v>0</v>
      </c>
      <c r="G1440" s="127">
        <f t="shared" ref="G1440:P1440" si="5830">ROUND($C1440*G1439,2)</f>
        <v>0</v>
      </c>
      <c r="H1440" s="127">
        <f t="shared" si="5830"/>
        <v>0</v>
      </c>
      <c r="I1440" s="127">
        <f t="shared" si="5830"/>
        <v>99.94</v>
      </c>
      <c r="J1440" s="127">
        <f t="shared" si="5830"/>
        <v>0</v>
      </c>
      <c r="K1440" s="127">
        <f t="shared" si="5830"/>
        <v>0</v>
      </c>
      <c r="L1440" s="127">
        <f t="shared" si="5830"/>
        <v>0</v>
      </c>
      <c r="M1440" s="127">
        <f t="shared" si="5830"/>
        <v>0</v>
      </c>
      <c r="N1440" s="127">
        <f t="shared" si="5830"/>
        <v>0</v>
      </c>
      <c r="O1440" s="127">
        <f t="shared" si="5830"/>
        <v>0</v>
      </c>
      <c r="P1440" s="127">
        <f t="shared" si="5830"/>
        <v>0</v>
      </c>
      <c r="Q1440" s="127">
        <f>ROUND($C1440*Q1439,2)</f>
        <v>0</v>
      </c>
      <c r="R1440" s="127">
        <f t="shared" ref="R1440:T1440" si="5831">ROUND($C1440*R1439,2)</f>
        <v>0</v>
      </c>
      <c r="S1440" s="127">
        <f t="shared" si="5831"/>
        <v>0</v>
      </c>
      <c r="T1440" s="127">
        <f t="shared" si="5831"/>
        <v>0</v>
      </c>
      <c r="U1440" s="127">
        <f>$C1440-SUM(D1440:T1440)</f>
        <v>0</v>
      </c>
    </row>
    <row r="1441" spans="1:21" x14ac:dyDescent="0.2">
      <c r="A1441" s="224" t="s">
        <v>1988</v>
      </c>
      <c r="B1441" s="222" t="str">
        <f>VLOOKUP($A1441,'Orçamento Sintético'!$A:$H,4,0)</f>
        <v>LUVA DE REDUÇÃO, EM FERRO GALVANIZADO, 3" X 2", CONEXÃO ROSQUEADA, INSTALADO EM REDE DE ALIMENTAÇÃO PARA HIDRANTE - FORNECIMENTO E INSTALAÇÃO. AF_12/2015</v>
      </c>
      <c r="C1441" s="126">
        <f>ROUND(C1442/$U$1572,4)</f>
        <v>0</v>
      </c>
      <c r="D1441" s="126"/>
      <c r="E1441" s="126"/>
      <c r="F1441" s="126"/>
      <c r="G1441" s="126"/>
      <c r="H1441" s="126"/>
      <c r="I1441" s="126">
        <v>1</v>
      </c>
      <c r="J1441" s="126"/>
      <c r="K1441" s="126"/>
      <c r="L1441" s="126"/>
      <c r="M1441" s="126"/>
      <c r="N1441" s="126"/>
      <c r="O1441" s="126"/>
      <c r="P1441" s="126"/>
      <c r="Q1441" s="126"/>
      <c r="R1441" s="126"/>
      <c r="S1441" s="126"/>
      <c r="T1441" s="126"/>
      <c r="U1441" s="126">
        <f t="shared" ref="U1441" si="5832">ROUND(U1442/$C1442,4)</f>
        <v>0</v>
      </c>
    </row>
    <row r="1442" spans="1:21" s="90" customFormat="1" x14ac:dyDescent="0.2">
      <c r="A1442" s="224"/>
      <c r="B1442" s="223"/>
      <c r="C1442" s="127">
        <f>VLOOKUP($A1441,'Orçamento Sintético'!$A:$H,8,0)</f>
        <v>199.88</v>
      </c>
      <c r="D1442" s="127">
        <f>ROUND($C1442*D1441,2)</f>
        <v>0</v>
      </c>
      <c r="E1442" s="127">
        <f>ROUND($C1442*E1441,2)</f>
        <v>0</v>
      </c>
      <c r="F1442" s="127">
        <f>ROUND($C1442*F1441,2)</f>
        <v>0</v>
      </c>
      <c r="G1442" s="127">
        <f t="shared" ref="G1442:P1442" si="5833">ROUND($C1442*G1441,2)</f>
        <v>0</v>
      </c>
      <c r="H1442" s="127">
        <f t="shared" si="5833"/>
        <v>0</v>
      </c>
      <c r="I1442" s="127">
        <f t="shared" si="5833"/>
        <v>199.88</v>
      </c>
      <c r="J1442" s="127">
        <f t="shared" si="5833"/>
        <v>0</v>
      </c>
      <c r="K1442" s="127">
        <f t="shared" si="5833"/>
        <v>0</v>
      </c>
      <c r="L1442" s="127">
        <f t="shared" si="5833"/>
        <v>0</v>
      </c>
      <c r="M1442" s="127">
        <f t="shared" si="5833"/>
        <v>0</v>
      </c>
      <c r="N1442" s="127">
        <f t="shared" si="5833"/>
        <v>0</v>
      </c>
      <c r="O1442" s="127">
        <f t="shared" si="5833"/>
        <v>0</v>
      </c>
      <c r="P1442" s="127">
        <f t="shared" si="5833"/>
        <v>0</v>
      </c>
      <c r="Q1442" s="127">
        <f>ROUND($C1442*Q1441,2)</f>
        <v>0</v>
      </c>
      <c r="R1442" s="127">
        <f t="shared" ref="R1442:T1442" si="5834">ROUND($C1442*R1441,2)</f>
        <v>0</v>
      </c>
      <c r="S1442" s="127">
        <f t="shared" si="5834"/>
        <v>0</v>
      </c>
      <c r="T1442" s="127">
        <f t="shared" si="5834"/>
        <v>0</v>
      </c>
      <c r="U1442" s="127">
        <f>$C1442-SUM(D1442:T1442)</f>
        <v>0</v>
      </c>
    </row>
    <row r="1443" spans="1:21" x14ac:dyDescent="0.2">
      <c r="A1443" s="224" t="s">
        <v>1991</v>
      </c>
      <c r="B1443" s="222" t="str">
        <f>VLOOKUP($A1443,'Orçamento Sintético'!$A:$H,4,0)</f>
        <v>UNIÃO, EM FERRO GALVANIZADO, DN 65 (2 1/2"), CONEXÃO ROSQUEADA, INSTALADO EM REDE DE ALIMENTAÇÃO PARA HIDRANTE - FORNECIMENTO E INSTALAÇÃO. AF_12/2015</v>
      </c>
      <c r="C1443" s="126">
        <f>ROUND(C1444/$U$1572,4)</f>
        <v>1E-4</v>
      </c>
      <c r="D1443" s="126"/>
      <c r="E1443" s="126"/>
      <c r="F1443" s="126"/>
      <c r="G1443" s="126"/>
      <c r="H1443" s="126"/>
      <c r="I1443" s="126">
        <v>1</v>
      </c>
      <c r="J1443" s="126"/>
      <c r="K1443" s="126"/>
      <c r="L1443" s="126"/>
      <c r="M1443" s="126"/>
      <c r="N1443" s="126"/>
      <c r="O1443" s="126"/>
      <c r="P1443" s="126"/>
      <c r="Q1443" s="126"/>
      <c r="R1443" s="126"/>
      <c r="S1443" s="126"/>
      <c r="T1443" s="126"/>
      <c r="U1443" s="126">
        <f t="shared" ref="U1443" si="5835">ROUND(U1444/$C1444,4)</f>
        <v>0</v>
      </c>
    </row>
    <row r="1444" spans="1:21" s="90" customFormat="1" x14ac:dyDescent="0.2">
      <c r="A1444" s="224"/>
      <c r="B1444" s="223"/>
      <c r="C1444" s="127">
        <f>VLOOKUP($A1443,'Orçamento Sintético'!$A:$H,8,0)</f>
        <v>682.9</v>
      </c>
      <c r="D1444" s="127">
        <f>ROUND($C1444*D1443,2)</f>
        <v>0</v>
      </c>
      <c r="E1444" s="127">
        <f>ROUND($C1444*E1443,2)</f>
        <v>0</v>
      </c>
      <c r="F1444" s="127">
        <f>ROUND($C1444*F1443,2)</f>
        <v>0</v>
      </c>
      <c r="G1444" s="127">
        <f t="shared" ref="G1444:P1444" si="5836">ROUND($C1444*G1443,2)</f>
        <v>0</v>
      </c>
      <c r="H1444" s="127">
        <f t="shared" si="5836"/>
        <v>0</v>
      </c>
      <c r="I1444" s="127">
        <f t="shared" si="5836"/>
        <v>682.9</v>
      </c>
      <c r="J1444" s="127">
        <f t="shared" si="5836"/>
        <v>0</v>
      </c>
      <c r="K1444" s="127">
        <f t="shared" si="5836"/>
        <v>0</v>
      </c>
      <c r="L1444" s="127">
        <f t="shared" si="5836"/>
        <v>0</v>
      </c>
      <c r="M1444" s="127">
        <f t="shared" si="5836"/>
        <v>0</v>
      </c>
      <c r="N1444" s="127">
        <f t="shared" si="5836"/>
        <v>0</v>
      </c>
      <c r="O1444" s="127">
        <f t="shared" si="5836"/>
        <v>0</v>
      </c>
      <c r="P1444" s="127">
        <f t="shared" si="5836"/>
        <v>0</v>
      </c>
      <c r="Q1444" s="127">
        <f>ROUND($C1444*Q1443,2)</f>
        <v>0</v>
      </c>
      <c r="R1444" s="127">
        <f t="shared" ref="R1444:T1444" si="5837">ROUND($C1444*R1443,2)</f>
        <v>0</v>
      </c>
      <c r="S1444" s="127">
        <f t="shared" si="5837"/>
        <v>0</v>
      </c>
      <c r="T1444" s="127">
        <f t="shared" si="5837"/>
        <v>0</v>
      </c>
      <c r="U1444" s="127">
        <f>$C1444-SUM(D1444:T1444)</f>
        <v>0</v>
      </c>
    </row>
    <row r="1445" spans="1:21" x14ac:dyDescent="0.2">
      <c r="A1445" s="224" t="s">
        <v>1994</v>
      </c>
      <c r="B1445" s="222" t="str">
        <f>VLOOKUP($A1445,'Orçamento Sintético'!$A:$H,4,0)</f>
        <v>UNIÃO, EM FERRO GALVANIZADO, DN 80 (3"), CONEXÃO ROSQUEADA, INSTALADO EM REDE DE ALIMENTAÇÃO PARA HIDRANTE - FORNECIMENTO E INSTALAÇÃO. AF_12/2015</v>
      </c>
      <c r="C1445" s="126">
        <f>ROUND(C1446/$U$1572,4)</f>
        <v>0</v>
      </c>
      <c r="D1445" s="126"/>
      <c r="E1445" s="126"/>
      <c r="F1445" s="126"/>
      <c r="G1445" s="126"/>
      <c r="H1445" s="126"/>
      <c r="I1445" s="126">
        <v>1</v>
      </c>
      <c r="J1445" s="126"/>
      <c r="K1445" s="126"/>
      <c r="L1445" s="126"/>
      <c r="M1445" s="126"/>
      <c r="N1445" s="126"/>
      <c r="O1445" s="126"/>
      <c r="P1445" s="126"/>
      <c r="Q1445" s="126"/>
      <c r="R1445" s="126"/>
      <c r="S1445" s="126"/>
      <c r="T1445" s="126"/>
      <c r="U1445" s="126">
        <f t="shared" ref="U1445" si="5838">ROUND(U1446/$C1446,4)</f>
        <v>0</v>
      </c>
    </row>
    <row r="1446" spans="1:21" s="90" customFormat="1" x14ac:dyDescent="0.2">
      <c r="A1446" s="224"/>
      <c r="B1446" s="223"/>
      <c r="C1446" s="127">
        <f>VLOOKUP($A1445,'Orçamento Sintético'!$A:$H,8,0)</f>
        <v>397.38</v>
      </c>
      <c r="D1446" s="127">
        <f>ROUND($C1446*D1445,2)</f>
        <v>0</v>
      </c>
      <c r="E1446" s="127">
        <f>ROUND($C1446*E1445,2)</f>
        <v>0</v>
      </c>
      <c r="F1446" s="127">
        <f>ROUND($C1446*F1445,2)</f>
        <v>0</v>
      </c>
      <c r="G1446" s="127">
        <f t="shared" ref="G1446:P1446" si="5839">ROUND($C1446*G1445,2)</f>
        <v>0</v>
      </c>
      <c r="H1446" s="127">
        <f t="shared" si="5839"/>
        <v>0</v>
      </c>
      <c r="I1446" s="127">
        <f t="shared" si="5839"/>
        <v>397.38</v>
      </c>
      <c r="J1446" s="127">
        <f t="shared" si="5839"/>
        <v>0</v>
      </c>
      <c r="K1446" s="127">
        <f t="shared" si="5839"/>
        <v>0</v>
      </c>
      <c r="L1446" s="127">
        <f t="shared" si="5839"/>
        <v>0</v>
      </c>
      <c r="M1446" s="127">
        <f t="shared" si="5839"/>
        <v>0</v>
      </c>
      <c r="N1446" s="127">
        <f t="shared" si="5839"/>
        <v>0</v>
      </c>
      <c r="O1446" s="127">
        <f t="shared" si="5839"/>
        <v>0</v>
      </c>
      <c r="P1446" s="127">
        <f t="shared" si="5839"/>
        <v>0</v>
      </c>
      <c r="Q1446" s="127">
        <f>ROUND($C1446*Q1445,2)</f>
        <v>0</v>
      </c>
      <c r="R1446" s="127">
        <f t="shared" ref="R1446:T1446" si="5840">ROUND($C1446*R1445,2)</f>
        <v>0</v>
      </c>
      <c r="S1446" s="127">
        <f t="shared" si="5840"/>
        <v>0</v>
      </c>
      <c r="T1446" s="127">
        <f t="shared" si="5840"/>
        <v>0</v>
      </c>
      <c r="U1446" s="127">
        <f>$C1446-SUM(D1446:T1446)</f>
        <v>0</v>
      </c>
    </row>
    <row r="1447" spans="1:21" x14ac:dyDescent="0.2">
      <c r="A1447" s="224" t="s">
        <v>1997</v>
      </c>
      <c r="B1447" s="222" t="str">
        <f>VLOOKUP($A1447,'Orçamento Sintético'!$A:$H,4,0)</f>
        <v>JOELHO 90 GRAUS, EM FERRO GALVANIZADO, DN 25 (1"), CONEXÃO ROSQUEADA, INSTALADO EM REDE DE ALIMENTAÇÃO PARA HIDRANTE - FORNECIMENTO E INSTALAÇÃO. AF_12/2015</v>
      </c>
      <c r="C1447" s="126">
        <f>ROUND(C1448/$U$1572,4)</f>
        <v>0</v>
      </c>
      <c r="D1447" s="126"/>
      <c r="E1447" s="126"/>
      <c r="F1447" s="126"/>
      <c r="G1447" s="126"/>
      <c r="H1447" s="126"/>
      <c r="I1447" s="126"/>
      <c r="J1447" s="126">
        <v>1</v>
      </c>
      <c r="K1447" s="126"/>
      <c r="L1447" s="126"/>
      <c r="M1447" s="126"/>
      <c r="N1447" s="126"/>
      <c r="O1447" s="126"/>
      <c r="P1447" s="126"/>
      <c r="Q1447" s="126"/>
      <c r="R1447" s="126"/>
      <c r="S1447" s="126"/>
      <c r="T1447" s="126"/>
      <c r="U1447" s="126">
        <f t="shared" ref="U1447" si="5841">ROUND(U1448/$C1448,4)</f>
        <v>0</v>
      </c>
    </row>
    <row r="1448" spans="1:21" s="90" customFormat="1" x14ac:dyDescent="0.2">
      <c r="A1448" s="224"/>
      <c r="B1448" s="223"/>
      <c r="C1448" s="127">
        <f>VLOOKUP($A1447,'Orçamento Sintético'!$A:$H,8,0)</f>
        <v>79.7</v>
      </c>
      <c r="D1448" s="127">
        <f>ROUND($C1448*D1447,2)</f>
        <v>0</v>
      </c>
      <c r="E1448" s="127">
        <f>ROUND($C1448*E1447,2)</f>
        <v>0</v>
      </c>
      <c r="F1448" s="127">
        <f>ROUND($C1448*F1447,2)</f>
        <v>0</v>
      </c>
      <c r="G1448" s="127">
        <f t="shared" ref="G1448:P1448" si="5842">ROUND($C1448*G1447,2)</f>
        <v>0</v>
      </c>
      <c r="H1448" s="127">
        <f t="shared" si="5842"/>
        <v>0</v>
      </c>
      <c r="I1448" s="127">
        <f t="shared" si="5842"/>
        <v>0</v>
      </c>
      <c r="J1448" s="127">
        <f t="shared" si="5842"/>
        <v>79.7</v>
      </c>
      <c r="K1448" s="127">
        <f t="shared" si="5842"/>
        <v>0</v>
      </c>
      <c r="L1448" s="127">
        <f t="shared" si="5842"/>
        <v>0</v>
      </c>
      <c r="M1448" s="127">
        <f t="shared" si="5842"/>
        <v>0</v>
      </c>
      <c r="N1448" s="127">
        <f t="shared" si="5842"/>
        <v>0</v>
      </c>
      <c r="O1448" s="127">
        <f t="shared" si="5842"/>
        <v>0</v>
      </c>
      <c r="P1448" s="127">
        <f t="shared" si="5842"/>
        <v>0</v>
      </c>
      <c r="Q1448" s="127">
        <f>ROUND($C1448*Q1447,2)</f>
        <v>0</v>
      </c>
      <c r="R1448" s="127">
        <f t="shared" ref="R1448:T1448" si="5843">ROUND($C1448*R1447,2)</f>
        <v>0</v>
      </c>
      <c r="S1448" s="127">
        <f t="shared" si="5843"/>
        <v>0</v>
      </c>
      <c r="T1448" s="127">
        <f t="shared" si="5843"/>
        <v>0</v>
      </c>
      <c r="U1448" s="127">
        <f>$C1448-SUM(D1448:T1448)</f>
        <v>0</v>
      </c>
    </row>
    <row r="1449" spans="1:21" x14ac:dyDescent="0.2">
      <c r="A1449" s="224" t="s">
        <v>2000</v>
      </c>
      <c r="B1449" s="222" t="str">
        <f>VLOOKUP($A1449,'Orçamento Sintético'!$A:$H,4,0)</f>
        <v>JOELHO 90 GRAUS, EM FERRO GALVANIZADO, DN 65 (2 1/2"), CONEXÃO ROSQUEADA, INSTALADO EM REDE DE ALIMENTAÇÃO PARA HIDRANTE - FORNECIMENTO E INSTALAÇÃO. AF_12/2015</v>
      </c>
      <c r="C1449" s="126">
        <f>ROUND(C1450/$U$1572,4)</f>
        <v>2.9999999999999997E-4</v>
      </c>
      <c r="D1449" s="126"/>
      <c r="E1449" s="126"/>
      <c r="F1449" s="126"/>
      <c r="G1449" s="126"/>
      <c r="H1449" s="126"/>
      <c r="I1449" s="126"/>
      <c r="J1449" s="126">
        <v>1</v>
      </c>
      <c r="K1449" s="126"/>
      <c r="L1449" s="126"/>
      <c r="M1449" s="126"/>
      <c r="N1449" s="126"/>
      <c r="O1449" s="126"/>
      <c r="P1449" s="126"/>
      <c r="Q1449" s="126"/>
      <c r="R1449" s="126"/>
      <c r="S1449" s="126"/>
      <c r="T1449" s="126"/>
      <c r="U1449" s="126">
        <f t="shared" ref="U1449" si="5844">ROUND(U1450/$C1450,4)</f>
        <v>0</v>
      </c>
    </row>
    <row r="1450" spans="1:21" s="90" customFormat="1" x14ac:dyDescent="0.2">
      <c r="A1450" s="224"/>
      <c r="B1450" s="223"/>
      <c r="C1450" s="127">
        <f>VLOOKUP($A1449,'Orçamento Sintético'!$A:$H,8,0)</f>
        <v>3897.28</v>
      </c>
      <c r="D1450" s="127">
        <f>ROUND($C1450*D1449,2)</f>
        <v>0</v>
      </c>
      <c r="E1450" s="127">
        <f>ROUND($C1450*E1449,2)</f>
        <v>0</v>
      </c>
      <c r="F1450" s="127">
        <f>ROUND($C1450*F1449,2)</f>
        <v>0</v>
      </c>
      <c r="G1450" s="127">
        <f t="shared" ref="G1450:P1450" si="5845">ROUND($C1450*G1449,2)</f>
        <v>0</v>
      </c>
      <c r="H1450" s="127">
        <f t="shared" si="5845"/>
        <v>0</v>
      </c>
      <c r="I1450" s="127">
        <f t="shared" si="5845"/>
        <v>0</v>
      </c>
      <c r="J1450" s="127">
        <f t="shared" si="5845"/>
        <v>3897.28</v>
      </c>
      <c r="K1450" s="127">
        <f t="shared" si="5845"/>
        <v>0</v>
      </c>
      <c r="L1450" s="127">
        <f t="shared" si="5845"/>
        <v>0</v>
      </c>
      <c r="M1450" s="127">
        <f t="shared" si="5845"/>
        <v>0</v>
      </c>
      <c r="N1450" s="127">
        <f t="shared" si="5845"/>
        <v>0</v>
      </c>
      <c r="O1450" s="127">
        <f t="shared" si="5845"/>
        <v>0</v>
      </c>
      <c r="P1450" s="127">
        <f t="shared" si="5845"/>
        <v>0</v>
      </c>
      <c r="Q1450" s="127">
        <f>ROUND($C1450*Q1449,2)</f>
        <v>0</v>
      </c>
      <c r="R1450" s="127">
        <f t="shared" ref="R1450:T1450" si="5846">ROUND($C1450*R1449,2)</f>
        <v>0</v>
      </c>
      <c r="S1450" s="127">
        <f t="shared" si="5846"/>
        <v>0</v>
      </c>
      <c r="T1450" s="127">
        <f t="shared" si="5846"/>
        <v>0</v>
      </c>
      <c r="U1450" s="127">
        <f>$C1450-SUM(D1450:T1450)</f>
        <v>0</v>
      </c>
    </row>
    <row r="1451" spans="1:21" x14ac:dyDescent="0.2">
      <c r="A1451" s="224" t="s">
        <v>2003</v>
      </c>
      <c r="B1451" s="222" t="str">
        <f>VLOOKUP($A1451,'Orçamento Sintético'!$A:$H,4,0)</f>
        <v>JOELHO 90 GRAUS, EM FERRO GALVANIZADO, CONEXÃO ROSQUEADA, DN 80 (3"), INSTALADO EM REDE DE ALIMENTAÇÃO PARA HIDRANTE - FORNECIMENTO E INSTALAÇÃO. AF_12/2015</v>
      </c>
      <c r="C1451" s="126">
        <f>ROUND(C1452/$U$1572,4)</f>
        <v>0</v>
      </c>
      <c r="D1451" s="126"/>
      <c r="E1451" s="126"/>
      <c r="F1451" s="126"/>
      <c r="G1451" s="126"/>
      <c r="H1451" s="126"/>
      <c r="I1451" s="126">
        <v>1</v>
      </c>
      <c r="J1451" s="126"/>
      <c r="K1451" s="126"/>
      <c r="L1451" s="126"/>
      <c r="M1451" s="126"/>
      <c r="N1451" s="126"/>
      <c r="O1451" s="126"/>
      <c r="P1451" s="126"/>
      <c r="Q1451" s="126"/>
      <c r="R1451" s="126"/>
      <c r="S1451" s="126"/>
      <c r="T1451" s="126"/>
      <c r="U1451" s="126">
        <f t="shared" ref="U1451" si="5847">ROUND(U1452/$C1452,4)</f>
        <v>0</v>
      </c>
    </row>
    <row r="1452" spans="1:21" s="90" customFormat="1" x14ac:dyDescent="0.2">
      <c r="A1452" s="224"/>
      <c r="B1452" s="223"/>
      <c r="C1452" s="127">
        <f>VLOOKUP($A1451,'Orçamento Sintético'!$A:$H,8,0)</f>
        <v>263.45999999999998</v>
      </c>
      <c r="D1452" s="127">
        <f>ROUND($C1452*D1451,2)</f>
        <v>0</v>
      </c>
      <c r="E1452" s="127">
        <f>ROUND($C1452*E1451,2)</f>
        <v>0</v>
      </c>
      <c r="F1452" s="127">
        <f>ROUND($C1452*F1451,2)</f>
        <v>0</v>
      </c>
      <c r="G1452" s="127">
        <f t="shared" ref="G1452:P1452" si="5848">ROUND($C1452*G1451,2)</f>
        <v>0</v>
      </c>
      <c r="H1452" s="127">
        <f t="shared" si="5848"/>
        <v>0</v>
      </c>
      <c r="I1452" s="127">
        <f t="shared" si="5848"/>
        <v>263.45999999999998</v>
      </c>
      <c r="J1452" s="127">
        <f t="shared" si="5848"/>
        <v>0</v>
      </c>
      <c r="K1452" s="127">
        <f t="shared" si="5848"/>
        <v>0</v>
      </c>
      <c r="L1452" s="127">
        <f t="shared" si="5848"/>
        <v>0</v>
      </c>
      <c r="M1452" s="127">
        <f t="shared" si="5848"/>
        <v>0</v>
      </c>
      <c r="N1452" s="127">
        <f t="shared" si="5848"/>
        <v>0</v>
      </c>
      <c r="O1452" s="127">
        <f t="shared" si="5848"/>
        <v>0</v>
      </c>
      <c r="P1452" s="127">
        <f t="shared" si="5848"/>
        <v>0</v>
      </c>
      <c r="Q1452" s="127">
        <f>ROUND($C1452*Q1451,2)</f>
        <v>0</v>
      </c>
      <c r="R1452" s="127">
        <f t="shared" ref="R1452:T1452" si="5849">ROUND($C1452*R1451,2)</f>
        <v>0</v>
      </c>
      <c r="S1452" s="127">
        <f t="shared" si="5849"/>
        <v>0</v>
      </c>
      <c r="T1452" s="127">
        <f t="shared" si="5849"/>
        <v>0</v>
      </c>
      <c r="U1452" s="127">
        <f>$C1452-SUM(D1452:T1452)</f>
        <v>0</v>
      </c>
    </row>
    <row r="1453" spans="1:21" x14ac:dyDescent="0.2">
      <c r="A1453" s="224" t="s">
        <v>2006</v>
      </c>
      <c r="B1453" s="222" t="str">
        <f>VLOOKUP($A1453,'Orçamento Sintético'!$A:$H,4,0)</f>
        <v>TÊ, EM FERRO GALVANIZADO, CONEXÃO ROSQUEADA, DN 65 (2 1/2"), INSTALADO EM REDE DE ALIMENTAÇÃO PARA HIDRANTE - FORNECIMENTO E INSTALAÇÃO. AF_12/2015</v>
      </c>
      <c r="C1453" s="126">
        <f>ROUND(C1454/$U$1572,4)</f>
        <v>1E-4</v>
      </c>
      <c r="D1453" s="126"/>
      <c r="E1453" s="126"/>
      <c r="F1453" s="126"/>
      <c r="G1453" s="126"/>
      <c r="H1453" s="126"/>
      <c r="I1453" s="126"/>
      <c r="J1453" s="126">
        <v>1</v>
      </c>
      <c r="K1453" s="126"/>
      <c r="L1453" s="126"/>
      <c r="M1453" s="126"/>
      <c r="N1453" s="126"/>
      <c r="O1453" s="126"/>
      <c r="P1453" s="126"/>
      <c r="Q1453" s="126"/>
      <c r="R1453" s="126"/>
      <c r="S1453" s="126"/>
      <c r="T1453" s="126"/>
      <c r="U1453" s="126">
        <f t="shared" ref="U1453" si="5850">ROUND(U1454/$C1454,4)</f>
        <v>0</v>
      </c>
    </row>
    <row r="1454" spans="1:21" s="90" customFormat="1" x14ac:dyDescent="0.2">
      <c r="A1454" s="224"/>
      <c r="B1454" s="223"/>
      <c r="C1454" s="127">
        <f>VLOOKUP($A1453,'Orçamento Sintético'!$A:$H,8,0)</f>
        <v>1259.28</v>
      </c>
      <c r="D1454" s="127">
        <f>ROUND($C1454*D1453,2)</f>
        <v>0</v>
      </c>
      <c r="E1454" s="127">
        <f>ROUND($C1454*E1453,2)</f>
        <v>0</v>
      </c>
      <c r="F1454" s="127">
        <f>ROUND($C1454*F1453,2)</f>
        <v>0</v>
      </c>
      <c r="G1454" s="127">
        <f t="shared" ref="G1454:P1454" si="5851">ROUND($C1454*G1453,2)</f>
        <v>0</v>
      </c>
      <c r="H1454" s="127">
        <f t="shared" si="5851"/>
        <v>0</v>
      </c>
      <c r="I1454" s="127">
        <f t="shared" si="5851"/>
        <v>0</v>
      </c>
      <c r="J1454" s="127">
        <f t="shared" si="5851"/>
        <v>1259.28</v>
      </c>
      <c r="K1454" s="127">
        <f t="shared" si="5851"/>
        <v>0</v>
      </c>
      <c r="L1454" s="127">
        <f t="shared" si="5851"/>
        <v>0</v>
      </c>
      <c r="M1454" s="127">
        <f t="shared" si="5851"/>
        <v>0</v>
      </c>
      <c r="N1454" s="127">
        <f t="shared" si="5851"/>
        <v>0</v>
      </c>
      <c r="O1454" s="127">
        <f t="shared" si="5851"/>
        <v>0</v>
      </c>
      <c r="P1454" s="127">
        <f t="shared" si="5851"/>
        <v>0</v>
      </c>
      <c r="Q1454" s="127">
        <f>ROUND($C1454*Q1453,2)</f>
        <v>0</v>
      </c>
      <c r="R1454" s="127">
        <f t="shared" ref="R1454:T1454" si="5852">ROUND($C1454*R1453,2)</f>
        <v>0</v>
      </c>
      <c r="S1454" s="127">
        <f t="shared" si="5852"/>
        <v>0</v>
      </c>
      <c r="T1454" s="127">
        <f t="shared" si="5852"/>
        <v>0</v>
      </c>
      <c r="U1454" s="127">
        <f>$C1454-SUM(D1454:T1454)</f>
        <v>0</v>
      </c>
    </row>
    <row r="1455" spans="1:21" x14ac:dyDescent="0.2">
      <c r="A1455" s="224" t="s">
        <v>2009</v>
      </c>
      <c r="B1455" s="222" t="str">
        <f>VLOOKUP($A1455,'Orçamento Sintético'!$A:$H,4,0)</f>
        <v>TÊ, EM FERRO GALVANIZADO, CONEXÃO ROSQUEADA, DN 80 (3"), INSTALADO EM REDE DE ALIMENTAÇÃO PARA HIDRANTE - FORNECIMENTO E INSTALAÇÃO. AF_12/2015</v>
      </c>
      <c r="C1455" s="126">
        <f>ROUND(C1456/$U$1572,4)</f>
        <v>0</v>
      </c>
      <c r="D1455" s="126"/>
      <c r="E1455" s="126"/>
      <c r="F1455" s="126"/>
      <c r="G1455" s="126"/>
      <c r="H1455" s="126"/>
      <c r="I1455" s="126">
        <v>1</v>
      </c>
      <c r="J1455" s="126"/>
      <c r="K1455" s="126"/>
      <c r="L1455" s="126"/>
      <c r="M1455" s="126"/>
      <c r="N1455" s="126"/>
      <c r="O1455" s="126"/>
      <c r="P1455" s="126"/>
      <c r="Q1455" s="126"/>
      <c r="R1455" s="126"/>
      <c r="S1455" s="126"/>
      <c r="T1455" s="126"/>
      <c r="U1455" s="126">
        <f t="shared" ref="U1455" si="5853">ROUND(U1456/$C1456,4)</f>
        <v>0</v>
      </c>
    </row>
    <row r="1456" spans="1:21" s="90" customFormat="1" x14ac:dyDescent="0.2">
      <c r="A1456" s="224"/>
      <c r="B1456" s="223"/>
      <c r="C1456" s="127">
        <f>VLOOKUP($A1455,'Orçamento Sintético'!$A:$H,8,0)</f>
        <v>174.53</v>
      </c>
      <c r="D1456" s="127">
        <f>ROUND($C1456*D1455,2)</f>
        <v>0</v>
      </c>
      <c r="E1456" s="127">
        <f>ROUND($C1456*E1455,2)</f>
        <v>0</v>
      </c>
      <c r="F1456" s="127">
        <f>ROUND($C1456*F1455,2)</f>
        <v>0</v>
      </c>
      <c r="G1456" s="127">
        <f t="shared" ref="G1456:P1456" si="5854">ROUND($C1456*G1455,2)</f>
        <v>0</v>
      </c>
      <c r="H1456" s="127">
        <f t="shared" si="5854"/>
        <v>0</v>
      </c>
      <c r="I1456" s="127">
        <f t="shared" si="5854"/>
        <v>174.53</v>
      </c>
      <c r="J1456" s="127">
        <f t="shared" si="5854"/>
        <v>0</v>
      </c>
      <c r="K1456" s="127">
        <f t="shared" si="5854"/>
        <v>0</v>
      </c>
      <c r="L1456" s="127">
        <f t="shared" si="5854"/>
        <v>0</v>
      </c>
      <c r="M1456" s="127">
        <f t="shared" si="5854"/>
        <v>0</v>
      </c>
      <c r="N1456" s="127">
        <f t="shared" si="5854"/>
        <v>0</v>
      </c>
      <c r="O1456" s="127">
        <f t="shared" si="5854"/>
        <v>0</v>
      </c>
      <c r="P1456" s="127">
        <f t="shared" si="5854"/>
        <v>0</v>
      </c>
      <c r="Q1456" s="127">
        <f>ROUND($C1456*Q1455,2)</f>
        <v>0</v>
      </c>
      <c r="R1456" s="127">
        <f t="shared" ref="R1456:T1456" si="5855">ROUND($C1456*R1455,2)</f>
        <v>0</v>
      </c>
      <c r="S1456" s="127">
        <f t="shared" si="5855"/>
        <v>0</v>
      </c>
      <c r="T1456" s="127">
        <f t="shared" si="5855"/>
        <v>0</v>
      </c>
      <c r="U1456" s="127">
        <f>$C1456-SUM(D1456:T1456)</f>
        <v>0</v>
      </c>
    </row>
    <row r="1457" spans="1:21" x14ac:dyDescent="0.2">
      <c r="A1457" s="224" t="s">
        <v>2012</v>
      </c>
      <c r="B1457" s="222" t="str">
        <f>VLOOKUP($A1457,'Orçamento Sintético'!$A:$H,4,0)</f>
        <v>Te de redução, em ferro galvanizado, linha BSP, 1"x1/2"x1" ou 1"x3/8"x1"</v>
      </c>
      <c r="C1457" s="126">
        <f>ROUND(C1458/$U$1572,4)</f>
        <v>0</v>
      </c>
      <c r="D1457" s="126"/>
      <c r="E1457" s="126"/>
      <c r="F1457" s="126"/>
      <c r="G1457" s="126"/>
      <c r="H1457" s="126"/>
      <c r="I1457" s="126"/>
      <c r="J1457" s="126">
        <v>1</v>
      </c>
      <c r="K1457" s="126"/>
      <c r="L1457" s="126"/>
      <c r="M1457" s="126"/>
      <c r="N1457" s="126"/>
      <c r="O1457" s="126"/>
      <c r="P1457" s="126"/>
      <c r="Q1457" s="126"/>
      <c r="R1457" s="126"/>
      <c r="S1457" s="126"/>
      <c r="T1457" s="126"/>
      <c r="U1457" s="126">
        <f t="shared" ref="U1457" si="5856">ROUND(U1458/$C1458,4)</f>
        <v>0</v>
      </c>
    </row>
    <row r="1458" spans="1:21" s="90" customFormat="1" x14ac:dyDescent="0.2">
      <c r="A1458" s="224"/>
      <c r="B1458" s="223"/>
      <c r="C1458" s="127">
        <f>VLOOKUP($A1457,'Orçamento Sintético'!$A:$H,8,0)</f>
        <v>246.69</v>
      </c>
      <c r="D1458" s="127">
        <f>ROUND($C1458*D1457,2)</f>
        <v>0</v>
      </c>
      <c r="E1458" s="127">
        <f>ROUND($C1458*E1457,2)</f>
        <v>0</v>
      </c>
      <c r="F1458" s="127">
        <f>ROUND($C1458*F1457,2)</f>
        <v>0</v>
      </c>
      <c r="G1458" s="127">
        <f t="shared" ref="G1458:P1458" si="5857">ROUND($C1458*G1457,2)</f>
        <v>0</v>
      </c>
      <c r="H1458" s="127">
        <f t="shared" si="5857"/>
        <v>0</v>
      </c>
      <c r="I1458" s="127">
        <f t="shared" si="5857"/>
        <v>0</v>
      </c>
      <c r="J1458" s="127">
        <f t="shared" si="5857"/>
        <v>246.69</v>
      </c>
      <c r="K1458" s="127">
        <f t="shared" si="5857"/>
        <v>0</v>
      </c>
      <c r="L1458" s="127">
        <f t="shared" si="5857"/>
        <v>0</v>
      </c>
      <c r="M1458" s="127">
        <f t="shared" si="5857"/>
        <v>0</v>
      </c>
      <c r="N1458" s="127">
        <f t="shared" si="5857"/>
        <v>0</v>
      </c>
      <c r="O1458" s="127">
        <f t="shared" si="5857"/>
        <v>0</v>
      </c>
      <c r="P1458" s="127">
        <f t="shared" si="5857"/>
        <v>0</v>
      </c>
      <c r="Q1458" s="127">
        <f>ROUND($C1458*Q1457,2)</f>
        <v>0</v>
      </c>
      <c r="R1458" s="127">
        <f t="shared" ref="R1458:T1458" si="5858">ROUND($C1458*R1457,2)</f>
        <v>0</v>
      </c>
      <c r="S1458" s="127">
        <f t="shared" si="5858"/>
        <v>0</v>
      </c>
      <c r="T1458" s="127">
        <f t="shared" si="5858"/>
        <v>0</v>
      </c>
      <c r="U1458" s="127">
        <f>$C1458-SUM(D1458:T1458)</f>
        <v>0</v>
      </c>
    </row>
    <row r="1459" spans="1:21" x14ac:dyDescent="0.2">
      <c r="A1459" s="224" t="s">
        <v>2015</v>
      </c>
      <c r="B1459" s="222" t="str">
        <f>VLOOKUP($A1459,'Orçamento Sintético'!$A:$H,4,0)</f>
        <v>Cópia de Seinfra (C0968) - Cruzeta, ferro galvanizado, linha BSP, 80mm</v>
      </c>
      <c r="C1459" s="126">
        <f>ROUND(C1460/$U$1572,4)</f>
        <v>0</v>
      </c>
      <c r="D1459" s="126"/>
      <c r="E1459" s="126"/>
      <c r="F1459" s="126"/>
      <c r="G1459" s="126"/>
      <c r="H1459" s="126"/>
      <c r="I1459" s="126">
        <v>1</v>
      </c>
      <c r="J1459" s="126"/>
      <c r="K1459" s="126"/>
      <c r="L1459" s="126"/>
      <c r="M1459" s="126"/>
      <c r="N1459" s="126"/>
      <c r="O1459" s="126"/>
      <c r="P1459" s="126"/>
      <c r="Q1459" s="126"/>
      <c r="R1459" s="126"/>
      <c r="S1459" s="126"/>
      <c r="T1459" s="126"/>
      <c r="U1459" s="126">
        <f t="shared" ref="U1459" si="5859">ROUND(U1460/$C1460,4)</f>
        <v>0</v>
      </c>
    </row>
    <row r="1460" spans="1:21" s="90" customFormat="1" x14ac:dyDescent="0.2">
      <c r="A1460" s="224"/>
      <c r="B1460" s="223"/>
      <c r="C1460" s="127">
        <f>VLOOKUP($A1459,'Orçamento Sintético'!$A:$H,8,0)</f>
        <v>223.78</v>
      </c>
      <c r="D1460" s="127">
        <f>ROUND($C1460*D1459,2)</f>
        <v>0</v>
      </c>
      <c r="E1460" s="127">
        <f>ROUND($C1460*E1459,2)</f>
        <v>0</v>
      </c>
      <c r="F1460" s="127">
        <f>ROUND($C1460*F1459,2)</f>
        <v>0</v>
      </c>
      <c r="G1460" s="127">
        <f t="shared" ref="G1460:P1460" si="5860">ROUND($C1460*G1459,2)</f>
        <v>0</v>
      </c>
      <c r="H1460" s="127">
        <f t="shared" si="5860"/>
        <v>0</v>
      </c>
      <c r="I1460" s="127">
        <f t="shared" si="5860"/>
        <v>223.78</v>
      </c>
      <c r="J1460" s="127">
        <f t="shared" si="5860"/>
        <v>0</v>
      </c>
      <c r="K1460" s="127">
        <f t="shared" si="5860"/>
        <v>0</v>
      </c>
      <c r="L1460" s="127">
        <f t="shared" si="5860"/>
        <v>0</v>
      </c>
      <c r="M1460" s="127">
        <f t="shared" si="5860"/>
        <v>0</v>
      </c>
      <c r="N1460" s="127">
        <f t="shared" si="5860"/>
        <v>0</v>
      </c>
      <c r="O1460" s="127">
        <f t="shared" si="5860"/>
        <v>0</v>
      </c>
      <c r="P1460" s="127">
        <f t="shared" si="5860"/>
        <v>0</v>
      </c>
      <c r="Q1460" s="127">
        <f>ROUND($C1460*Q1459,2)</f>
        <v>0</v>
      </c>
      <c r="R1460" s="127">
        <f t="shared" ref="R1460:T1460" si="5861">ROUND($C1460*R1459,2)</f>
        <v>0</v>
      </c>
      <c r="S1460" s="127">
        <f t="shared" si="5861"/>
        <v>0</v>
      </c>
      <c r="T1460" s="127">
        <f t="shared" si="5861"/>
        <v>0</v>
      </c>
      <c r="U1460" s="127">
        <f>$C1460-SUM(D1460:T1460)</f>
        <v>0</v>
      </c>
    </row>
    <row r="1461" spans="1:21" x14ac:dyDescent="0.2">
      <c r="A1461" s="224" t="s">
        <v>2018</v>
      </c>
      <c r="B1461" s="222" t="str">
        <f>VLOOKUP($A1461,'Orçamento Sintético'!$A:$H,4,0)</f>
        <v>Cópia da Sinapi (94790) - Flange, ferro galvanizado, linha BSP, 80mm</v>
      </c>
      <c r="C1461" s="126">
        <f>ROUND(C1462/$U$1572,4)</f>
        <v>0</v>
      </c>
      <c r="D1461" s="126"/>
      <c r="E1461" s="126"/>
      <c r="F1461" s="126"/>
      <c r="G1461" s="126"/>
      <c r="H1461" s="126"/>
      <c r="I1461" s="126">
        <v>1</v>
      </c>
      <c r="J1461" s="126"/>
      <c r="K1461" s="126"/>
      <c r="L1461" s="126"/>
      <c r="M1461" s="126"/>
      <c r="N1461" s="126"/>
      <c r="O1461" s="126"/>
      <c r="P1461" s="126"/>
      <c r="Q1461" s="126"/>
      <c r="R1461" s="126"/>
      <c r="S1461" s="126"/>
      <c r="T1461" s="126"/>
      <c r="U1461" s="126">
        <f t="shared" ref="U1461" si="5862">ROUND(U1462/$C1462,4)</f>
        <v>0</v>
      </c>
    </row>
    <row r="1462" spans="1:21" s="90" customFormat="1" x14ac:dyDescent="0.2">
      <c r="A1462" s="224"/>
      <c r="B1462" s="223"/>
      <c r="C1462" s="127">
        <f>VLOOKUP($A1461,'Orçamento Sintético'!$A:$H,8,0)</f>
        <v>386.56</v>
      </c>
      <c r="D1462" s="127">
        <f>ROUND($C1462*D1461,2)</f>
        <v>0</v>
      </c>
      <c r="E1462" s="127">
        <f>ROUND($C1462*E1461,2)</f>
        <v>0</v>
      </c>
      <c r="F1462" s="127">
        <f>ROUND($C1462*F1461,2)</f>
        <v>0</v>
      </c>
      <c r="G1462" s="127">
        <f t="shared" ref="G1462:P1462" si="5863">ROUND($C1462*G1461,2)</f>
        <v>0</v>
      </c>
      <c r="H1462" s="127">
        <f t="shared" si="5863"/>
        <v>0</v>
      </c>
      <c r="I1462" s="127">
        <f t="shared" si="5863"/>
        <v>386.56</v>
      </c>
      <c r="J1462" s="127">
        <f t="shared" si="5863"/>
        <v>0</v>
      </c>
      <c r="K1462" s="127">
        <f t="shared" si="5863"/>
        <v>0</v>
      </c>
      <c r="L1462" s="127">
        <f t="shared" si="5863"/>
        <v>0</v>
      </c>
      <c r="M1462" s="127">
        <f t="shared" si="5863"/>
        <v>0</v>
      </c>
      <c r="N1462" s="127">
        <f t="shared" si="5863"/>
        <v>0</v>
      </c>
      <c r="O1462" s="127">
        <f t="shared" si="5863"/>
        <v>0</v>
      </c>
      <c r="P1462" s="127">
        <f t="shared" si="5863"/>
        <v>0</v>
      </c>
      <c r="Q1462" s="127">
        <f>ROUND($C1462*Q1461,2)</f>
        <v>0</v>
      </c>
      <c r="R1462" s="127">
        <f t="shared" ref="R1462:T1462" si="5864">ROUND($C1462*R1461,2)</f>
        <v>0</v>
      </c>
      <c r="S1462" s="127">
        <f t="shared" si="5864"/>
        <v>0</v>
      </c>
      <c r="T1462" s="127">
        <f t="shared" si="5864"/>
        <v>0</v>
      </c>
      <c r="U1462" s="127">
        <f>$C1462-SUM(D1462:T1462)</f>
        <v>0</v>
      </c>
    </row>
    <row r="1463" spans="1:21" x14ac:dyDescent="0.2">
      <c r="A1463" s="224" t="s">
        <v>2021</v>
      </c>
      <c r="B1463" s="222" t="str">
        <f>VLOOKUP($A1463,'Orçamento Sintético'!$A:$H,4,0)</f>
        <v>NIPLE, EM FERRO GALVANIZADO, DN 65 (2 1/2"), CONEXÃO ROSQUEADA, INSTALADO EM REDE DE ALIMENTAÇÃO PARA HIDRANTE - FORNECIMENTO E INSTALAÇÃO. AF_12/2015</v>
      </c>
      <c r="C1463" s="126">
        <f>ROUND(C1464/$U$1572,4)</f>
        <v>0</v>
      </c>
      <c r="D1463" s="126"/>
      <c r="E1463" s="126"/>
      <c r="F1463" s="126"/>
      <c r="G1463" s="126"/>
      <c r="H1463" s="126"/>
      <c r="I1463" s="126"/>
      <c r="J1463" s="126">
        <v>1</v>
      </c>
      <c r="K1463" s="126"/>
      <c r="L1463" s="126"/>
      <c r="M1463" s="126"/>
      <c r="N1463" s="126"/>
      <c r="O1463" s="126"/>
      <c r="P1463" s="126"/>
      <c r="Q1463" s="126"/>
      <c r="R1463" s="126"/>
      <c r="S1463" s="126"/>
      <c r="T1463" s="126"/>
      <c r="U1463" s="126">
        <f t="shared" ref="U1463" si="5865">ROUND(U1464/$C1464,4)</f>
        <v>0</v>
      </c>
    </row>
    <row r="1464" spans="1:21" s="90" customFormat="1" x14ac:dyDescent="0.2">
      <c r="A1464" s="224"/>
      <c r="B1464" s="223"/>
      <c r="C1464" s="127">
        <f>VLOOKUP($A1463,'Orçamento Sintético'!$A:$H,8,0)</f>
        <v>128.69999999999999</v>
      </c>
      <c r="D1464" s="127">
        <f>ROUND($C1464*D1463,2)</f>
        <v>0</v>
      </c>
      <c r="E1464" s="127">
        <f>ROUND($C1464*E1463,2)</f>
        <v>0</v>
      </c>
      <c r="F1464" s="127">
        <f>ROUND($C1464*F1463,2)</f>
        <v>0</v>
      </c>
      <c r="G1464" s="127">
        <f t="shared" ref="G1464:P1464" si="5866">ROUND($C1464*G1463,2)</f>
        <v>0</v>
      </c>
      <c r="H1464" s="127">
        <f t="shared" si="5866"/>
        <v>0</v>
      </c>
      <c r="I1464" s="127">
        <f t="shared" si="5866"/>
        <v>0</v>
      </c>
      <c r="J1464" s="127">
        <f t="shared" si="5866"/>
        <v>128.69999999999999</v>
      </c>
      <c r="K1464" s="127">
        <f t="shared" si="5866"/>
        <v>0</v>
      </c>
      <c r="L1464" s="127">
        <f t="shared" si="5866"/>
        <v>0</v>
      </c>
      <c r="M1464" s="127">
        <f t="shared" si="5866"/>
        <v>0</v>
      </c>
      <c r="N1464" s="127">
        <f t="shared" si="5866"/>
        <v>0</v>
      </c>
      <c r="O1464" s="127">
        <f t="shared" si="5866"/>
        <v>0</v>
      </c>
      <c r="P1464" s="127">
        <f t="shared" si="5866"/>
        <v>0</v>
      </c>
      <c r="Q1464" s="127">
        <f>ROUND($C1464*Q1463,2)</f>
        <v>0</v>
      </c>
      <c r="R1464" s="127">
        <f t="shared" ref="R1464:T1464" si="5867">ROUND($C1464*R1463,2)</f>
        <v>0</v>
      </c>
      <c r="S1464" s="127">
        <f t="shared" si="5867"/>
        <v>0</v>
      </c>
      <c r="T1464" s="127">
        <f t="shared" si="5867"/>
        <v>0</v>
      </c>
      <c r="U1464" s="127">
        <f>$C1464-SUM(D1464:T1464)</f>
        <v>0</v>
      </c>
    </row>
    <row r="1465" spans="1:21" x14ac:dyDescent="0.2">
      <c r="A1465" s="225" t="s">
        <v>2024</v>
      </c>
      <c r="B1465" s="226" t="str">
        <f>VLOOKUP($A1465,'Orçamento Sintético'!$A:$H,4,0)</f>
        <v>Equipamentos e Acessórios</v>
      </c>
      <c r="C1465" s="130">
        <f>ROUND(C1466/$U$1572,4)</f>
        <v>3.0000000000000001E-3</v>
      </c>
      <c r="D1465" s="131">
        <f t="shared" ref="D1465:U1465" si="5868">ROUND(D1466/$C1466,4)</f>
        <v>0</v>
      </c>
      <c r="E1465" s="131">
        <f t="shared" si="5868"/>
        <v>0</v>
      </c>
      <c r="F1465" s="131">
        <f t="shared" si="5868"/>
        <v>0</v>
      </c>
      <c r="G1465" s="131">
        <f t="shared" si="5868"/>
        <v>0</v>
      </c>
      <c r="H1465" s="131">
        <f t="shared" si="5868"/>
        <v>0</v>
      </c>
      <c r="I1465" s="131">
        <f t="shared" si="5868"/>
        <v>0</v>
      </c>
      <c r="J1465" s="131">
        <f t="shared" si="5868"/>
        <v>0</v>
      </c>
      <c r="K1465" s="131">
        <f t="shared" si="5868"/>
        <v>0</v>
      </c>
      <c r="L1465" s="131">
        <f t="shared" si="5868"/>
        <v>0</v>
      </c>
      <c r="M1465" s="131">
        <f t="shared" si="5868"/>
        <v>0</v>
      </c>
      <c r="N1465" s="131">
        <f t="shared" si="5868"/>
        <v>0</v>
      </c>
      <c r="O1465" s="131">
        <f t="shared" si="5868"/>
        <v>8.9899999999999994E-2</v>
      </c>
      <c r="P1465" s="131">
        <f t="shared" si="5868"/>
        <v>0.11990000000000001</v>
      </c>
      <c r="Q1465" s="131">
        <f t="shared" si="5868"/>
        <v>0.49469999999999997</v>
      </c>
      <c r="R1465" s="131">
        <f t="shared" si="5868"/>
        <v>0</v>
      </c>
      <c r="S1465" s="131">
        <f t="shared" si="5868"/>
        <v>0</v>
      </c>
      <c r="T1465" s="131">
        <f t="shared" si="5868"/>
        <v>0</v>
      </c>
      <c r="U1465" s="131">
        <f t="shared" si="5868"/>
        <v>0.29549999999999998</v>
      </c>
    </row>
    <row r="1466" spans="1:21" s="90" customFormat="1" x14ac:dyDescent="0.2">
      <c r="A1466" s="225"/>
      <c r="B1466" s="226"/>
      <c r="C1466" s="132">
        <f>VLOOKUP($A1465,'Orçamento Sintético'!$A:$H,8,0)</f>
        <v>36857.740000000013</v>
      </c>
      <c r="D1466" s="133">
        <f>D1468+D1470+D1472+D1474+D1476+D1478+D1480+D1482+D1484+D1486+D1488</f>
        <v>0</v>
      </c>
      <c r="E1466" s="133">
        <f t="shared" ref="E1466:U1466" si="5869">E1468+E1470+E1472+E1474+E1476+E1478+E1480+E1482+E1484+E1486+E1488</f>
        <v>0</v>
      </c>
      <c r="F1466" s="133">
        <f t="shared" si="5869"/>
        <v>0</v>
      </c>
      <c r="G1466" s="133">
        <f t="shared" si="5869"/>
        <v>0</v>
      </c>
      <c r="H1466" s="133">
        <f t="shared" si="5869"/>
        <v>0</v>
      </c>
      <c r="I1466" s="133">
        <f t="shared" si="5869"/>
        <v>0</v>
      </c>
      <c r="J1466" s="133">
        <f t="shared" si="5869"/>
        <v>0</v>
      </c>
      <c r="K1466" s="133">
        <f t="shared" si="5869"/>
        <v>0</v>
      </c>
      <c r="L1466" s="133">
        <f t="shared" si="5869"/>
        <v>0</v>
      </c>
      <c r="M1466" s="133">
        <f t="shared" si="5869"/>
        <v>0</v>
      </c>
      <c r="N1466" s="133">
        <f t="shared" si="5869"/>
        <v>0</v>
      </c>
      <c r="O1466" s="133">
        <f t="shared" si="5869"/>
        <v>3315.23</v>
      </c>
      <c r="P1466" s="133">
        <f t="shared" si="5869"/>
        <v>4420.3</v>
      </c>
      <c r="Q1466" s="133">
        <f t="shared" si="5869"/>
        <v>18231.73</v>
      </c>
      <c r="R1466" s="133">
        <f t="shared" si="5869"/>
        <v>0</v>
      </c>
      <c r="S1466" s="133">
        <f t="shared" si="5869"/>
        <v>0</v>
      </c>
      <c r="T1466" s="133">
        <f t="shared" si="5869"/>
        <v>0</v>
      </c>
      <c r="U1466" s="133">
        <f t="shared" si="5869"/>
        <v>10890.48</v>
      </c>
    </row>
    <row r="1467" spans="1:21" x14ac:dyDescent="0.2">
      <c r="A1467" s="224" t="s">
        <v>2025</v>
      </c>
      <c r="B1467" s="222" t="str">
        <f>VLOOKUP($A1467,'Orçamento Sintético'!$A:$H,4,0)</f>
        <v>Cópia da SINAPI (96765) - Hidrante simples com abrigo para mangueiras, em chapa de aço #20, DN 900x600x200mm, pintura epóxi, dotado de duas mangueiras Ø40mm, esguicho regulável em latão 1.1/2" de jato sólido e neblina e chave Storz, conforme NBR13714; sinalização conforme 13434-2</v>
      </c>
      <c r="C1467" s="126">
        <f>ROUND(C1468/$U$1572,4)</f>
        <v>8.9999999999999998E-4</v>
      </c>
      <c r="D1467" s="126"/>
      <c r="E1467" s="126"/>
      <c r="F1467" s="126"/>
      <c r="G1467" s="126"/>
      <c r="H1467" s="126"/>
      <c r="I1467" s="126"/>
      <c r="J1467" s="126"/>
      <c r="K1467" s="126"/>
      <c r="L1467" s="126"/>
      <c r="M1467" s="126"/>
      <c r="N1467" s="126"/>
      <c r="O1467" s="126">
        <v>0.3</v>
      </c>
      <c r="P1467" s="126">
        <v>0.4</v>
      </c>
      <c r="Q1467" s="126">
        <v>0.3</v>
      </c>
      <c r="R1467" s="126"/>
      <c r="S1467" s="126"/>
      <c r="T1467" s="126"/>
      <c r="U1467" s="126">
        <f t="shared" ref="U1467" si="5870">ROUND(U1468/$C1468,4)</f>
        <v>0</v>
      </c>
    </row>
    <row r="1468" spans="1:21" s="90" customFormat="1" x14ac:dyDescent="0.2">
      <c r="A1468" s="224"/>
      <c r="B1468" s="223"/>
      <c r="C1468" s="127">
        <f>VLOOKUP($A1467,'Orçamento Sintético'!$A:$H,8,0)</f>
        <v>11050.76</v>
      </c>
      <c r="D1468" s="127">
        <f>ROUND($C1468*D1467,2)</f>
        <v>0</v>
      </c>
      <c r="E1468" s="127">
        <f>ROUND($C1468*E1467,2)</f>
        <v>0</v>
      </c>
      <c r="F1468" s="127">
        <f>ROUND($C1468*F1467,2)</f>
        <v>0</v>
      </c>
      <c r="G1468" s="127">
        <f t="shared" ref="G1468:P1468" si="5871">ROUND($C1468*G1467,2)</f>
        <v>0</v>
      </c>
      <c r="H1468" s="127">
        <f t="shared" si="5871"/>
        <v>0</v>
      </c>
      <c r="I1468" s="127">
        <f t="shared" si="5871"/>
        <v>0</v>
      </c>
      <c r="J1468" s="127">
        <f t="shared" si="5871"/>
        <v>0</v>
      </c>
      <c r="K1468" s="127">
        <f t="shared" si="5871"/>
        <v>0</v>
      </c>
      <c r="L1468" s="127">
        <f t="shared" si="5871"/>
        <v>0</v>
      </c>
      <c r="M1468" s="127">
        <f t="shared" si="5871"/>
        <v>0</v>
      </c>
      <c r="N1468" s="127">
        <f t="shared" si="5871"/>
        <v>0</v>
      </c>
      <c r="O1468" s="127">
        <f t="shared" si="5871"/>
        <v>3315.23</v>
      </c>
      <c r="P1468" s="127">
        <f t="shared" si="5871"/>
        <v>4420.3</v>
      </c>
      <c r="Q1468" s="127">
        <f>ROUND($C1468*Q1467,2)</f>
        <v>3315.23</v>
      </c>
      <c r="R1468" s="127">
        <f t="shared" ref="R1468:T1468" si="5872">ROUND($C1468*R1467,2)</f>
        <v>0</v>
      </c>
      <c r="S1468" s="127">
        <f t="shared" si="5872"/>
        <v>0</v>
      </c>
      <c r="T1468" s="127">
        <f t="shared" si="5872"/>
        <v>0</v>
      </c>
      <c r="U1468" s="127">
        <f>$C1468-SUM(D1468:T1468)</f>
        <v>0</v>
      </c>
    </row>
    <row r="1469" spans="1:21" x14ac:dyDescent="0.2">
      <c r="A1469" s="224" t="s">
        <v>2028</v>
      </c>
      <c r="B1469" s="222" t="str">
        <f>VLOOKUP($A1469,'Orçamento Sintético'!$A:$H,4,0)</f>
        <v>Registro de recalque (ou passeio) com caixa em alvenaria e tampão de ferro fundido</v>
      </c>
      <c r="C1469" s="126">
        <f>ROUND(C1470/$U$1572,4)</f>
        <v>1E-4</v>
      </c>
      <c r="D1469" s="126"/>
      <c r="E1469" s="126"/>
      <c r="F1469" s="126"/>
      <c r="G1469" s="126"/>
      <c r="H1469" s="126"/>
      <c r="I1469" s="126"/>
      <c r="J1469" s="126"/>
      <c r="K1469" s="126"/>
      <c r="L1469" s="126"/>
      <c r="M1469" s="126"/>
      <c r="N1469" s="126"/>
      <c r="O1469" s="126"/>
      <c r="P1469" s="126"/>
      <c r="Q1469" s="126">
        <v>1</v>
      </c>
      <c r="R1469" s="126"/>
      <c r="S1469" s="126"/>
      <c r="T1469" s="126"/>
      <c r="U1469" s="126">
        <f t="shared" ref="U1469:U1475" si="5873">ROUND(U1470/$C1470,4)</f>
        <v>0</v>
      </c>
    </row>
    <row r="1470" spans="1:21" s="90" customFormat="1" x14ac:dyDescent="0.2">
      <c r="A1470" s="224"/>
      <c r="B1470" s="223"/>
      <c r="C1470" s="127">
        <f>VLOOKUP($A1469,'Orçamento Sintético'!$A:$H,8,0)</f>
        <v>1664.83</v>
      </c>
      <c r="D1470" s="127">
        <f>ROUND($C1470*D1469,2)</f>
        <v>0</v>
      </c>
      <c r="E1470" s="127">
        <f>ROUND($C1470*E1469,2)</f>
        <v>0</v>
      </c>
      <c r="F1470" s="127">
        <f>ROUND($C1470*F1469,2)</f>
        <v>0</v>
      </c>
      <c r="G1470" s="127">
        <f t="shared" ref="G1470:P1470" si="5874">ROUND($C1470*G1469,2)</f>
        <v>0</v>
      </c>
      <c r="H1470" s="127">
        <f t="shared" si="5874"/>
        <v>0</v>
      </c>
      <c r="I1470" s="127">
        <f t="shared" si="5874"/>
        <v>0</v>
      </c>
      <c r="J1470" s="127">
        <f t="shared" si="5874"/>
        <v>0</v>
      </c>
      <c r="K1470" s="127">
        <f t="shared" si="5874"/>
        <v>0</v>
      </c>
      <c r="L1470" s="127">
        <f t="shared" si="5874"/>
        <v>0</v>
      </c>
      <c r="M1470" s="127">
        <f t="shared" si="5874"/>
        <v>0</v>
      </c>
      <c r="N1470" s="127">
        <f t="shared" si="5874"/>
        <v>0</v>
      </c>
      <c r="O1470" s="127">
        <f t="shared" si="5874"/>
        <v>0</v>
      </c>
      <c r="P1470" s="127">
        <f t="shared" si="5874"/>
        <v>0</v>
      </c>
      <c r="Q1470" s="127">
        <f>ROUND($C1470*Q1469,2)</f>
        <v>1664.83</v>
      </c>
      <c r="R1470" s="127">
        <f t="shared" ref="R1470:T1470" si="5875">ROUND($C1470*R1469,2)</f>
        <v>0</v>
      </c>
      <c r="S1470" s="127">
        <f t="shared" si="5875"/>
        <v>0</v>
      </c>
      <c r="T1470" s="127">
        <f t="shared" si="5875"/>
        <v>0</v>
      </c>
      <c r="U1470" s="127">
        <f>$C1470-SUM(D1470:T1470)</f>
        <v>0</v>
      </c>
    </row>
    <row r="1471" spans="1:21" x14ac:dyDescent="0.2">
      <c r="A1471" s="224" t="s">
        <v>2031</v>
      </c>
      <c r="B1471" s="222" t="str">
        <f>VLOOKUP($A1471,'Orçamento Sintético'!$A:$H,4,0)</f>
        <v>Copia da SINAPI (102123) - Bomba centrífuga, trifásica, para pressurização do sistema de combate a incêndio 5CV, 220/380V, 60Hz, 28,0mca, modelo Firebloc, KSB-32-125 diâmetro do rotor 131mm</v>
      </c>
      <c r="C1471" s="126">
        <f>ROUND(C1472/$U$1572,4)</f>
        <v>8.0000000000000004E-4</v>
      </c>
      <c r="D1471" s="126"/>
      <c r="E1471" s="126"/>
      <c r="F1471" s="126"/>
      <c r="G1471" s="126"/>
      <c r="H1471" s="126"/>
      <c r="I1471" s="126"/>
      <c r="J1471" s="126"/>
      <c r="K1471" s="126"/>
      <c r="L1471" s="126"/>
      <c r="M1471" s="126"/>
      <c r="N1471" s="126"/>
      <c r="O1471" s="126"/>
      <c r="P1471" s="126"/>
      <c r="Q1471" s="126">
        <v>1</v>
      </c>
      <c r="R1471" s="126"/>
      <c r="S1471" s="126"/>
      <c r="T1471" s="126"/>
      <c r="U1471" s="126">
        <f t="shared" si="5873"/>
        <v>0</v>
      </c>
    </row>
    <row r="1472" spans="1:21" s="90" customFormat="1" x14ac:dyDescent="0.2">
      <c r="A1472" s="224"/>
      <c r="B1472" s="223"/>
      <c r="C1472" s="127">
        <f>VLOOKUP($A1471,'Orçamento Sintético'!$A:$H,8,0)</f>
        <v>9743.42</v>
      </c>
      <c r="D1472" s="127">
        <f>ROUND($C1472*D1471,2)</f>
        <v>0</v>
      </c>
      <c r="E1472" s="127">
        <f>ROUND($C1472*E1471,2)</f>
        <v>0</v>
      </c>
      <c r="F1472" s="127">
        <f>ROUND($C1472*F1471,2)</f>
        <v>0</v>
      </c>
      <c r="G1472" s="127">
        <f t="shared" ref="G1472:P1472" si="5876">ROUND($C1472*G1471,2)</f>
        <v>0</v>
      </c>
      <c r="H1472" s="127">
        <f t="shared" si="5876"/>
        <v>0</v>
      </c>
      <c r="I1472" s="127">
        <f t="shared" si="5876"/>
        <v>0</v>
      </c>
      <c r="J1472" s="127">
        <f t="shared" si="5876"/>
        <v>0</v>
      </c>
      <c r="K1472" s="127">
        <f t="shared" si="5876"/>
        <v>0</v>
      </c>
      <c r="L1472" s="127">
        <f t="shared" si="5876"/>
        <v>0</v>
      </c>
      <c r="M1472" s="127">
        <f t="shared" si="5876"/>
        <v>0</v>
      </c>
      <c r="N1472" s="127">
        <f t="shared" si="5876"/>
        <v>0</v>
      </c>
      <c r="O1472" s="127">
        <f t="shared" si="5876"/>
        <v>0</v>
      </c>
      <c r="P1472" s="127">
        <f t="shared" si="5876"/>
        <v>0</v>
      </c>
      <c r="Q1472" s="127">
        <f>ROUND($C1472*Q1471,2)</f>
        <v>9743.42</v>
      </c>
      <c r="R1472" s="127">
        <f t="shared" ref="R1472:T1472" si="5877">ROUND($C1472*R1471,2)</f>
        <v>0</v>
      </c>
      <c r="S1472" s="127">
        <f t="shared" si="5877"/>
        <v>0</v>
      </c>
      <c r="T1472" s="127">
        <f t="shared" si="5877"/>
        <v>0</v>
      </c>
      <c r="U1472" s="127">
        <f>$C1472-SUM(D1472:T1472)</f>
        <v>0</v>
      </c>
    </row>
    <row r="1473" spans="1:21" x14ac:dyDescent="0.2">
      <c r="A1473" s="224" t="s">
        <v>2034</v>
      </c>
      <c r="B1473" s="222" t="str">
        <f>VLOOKUP($A1473,'Orçamento Sintético'!$A:$H,4,0)</f>
        <v>EXTINTOR DE INCÊNDIO PORTÁTIL COM CARGA DE PQS DE 6 KG, CLASSE BC - FORNECIMENTO E INSTALAÇÃO. AF_10/2020_P</v>
      </c>
      <c r="C1473" s="126">
        <f>ROUND(C1474/$U$1572,4)</f>
        <v>4.0000000000000002E-4</v>
      </c>
      <c r="D1473" s="126"/>
      <c r="E1473" s="126"/>
      <c r="F1473" s="126"/>
      <c r="G1473" s="126"/>
      <c r="H1473" s="126"/>
      <c r="I1473" s="126"/>
      <c r="J1473" s="126"/>
      <c r="K1473" s="126"/>
      <c r="L1473" s="126"/>
      <c r="M1473" s="126"/>
      <c r="N1473" s="126"/>
      <c r="O1473" s="126"/>
      <c r="P1473" s="126"/>
      <c r="Q1473" s="126"/>
      <c r="R1473" s="126"/>
      <c r="S1473" s="126"/>
      <c r="T1473" s="126"/>
      <c r="U1473" s="126">
        <f t="shared" si="5873"/>
        <v>1</v>
      </c>
    </row>
    <row r="1474" spans="1:21" s="90" customFormat="1" x14ac:dyDescent="0.2">
      <c r="A1474" s="224"/>
      <c r="B1474" s="223"/>
      <c r="C1474" s="127">
        <f>VLOOKUP($A1473,'Orçamento Sintético'!$A:$H,8,0)</f>
        <v>4540.32</v>
      </c>
      <c r="D1474" s="127">
        <f>ROUND($C1474*D1473,2)</f>
        <v>0</v>
      </c>
      <c r="E1474" s="127">
        <f>ROUND($C1474*E1473,2)</f>
        <v>0</v>
      </c>
      <c r="F1474" s="127">
        <f>ROUND($C1474*F1473,2)</f>
        <v>0</v>
      </c>
      <c r="G1474" s="127">
        <f t="shared" ref="G1474:P1474" si="5878">ROUND($C1474*G1473,2)</f>
        <v>0</v>
      </c>
      <c r="H1474" s="127">
        <f t="shared" si="5878"/>
        <v>0</v>
      </c>
      <c r="I1474" s="127">
        <f t="shared" si="5878"/>
        <v>0</v>
      </c>
      <c r="J1474" s="127">
        <f t="shared" si="5878"/>
        <v>0</v>
      </c>
      <c r="K1474" s="127">
        <f t="shared" si="5878"/>
        <v>0</v>
      </c>
      <c r="L1474" s="127">
        <f t="shared" si="5878"/>
        <v>0</v>
      </c>
      <c r="M1474" s="127">
        <f t="shared" si="5878"/>
        <v>0</v>
      </c>
      <c r="N1474" s="127">
        <f t="shared" si="5878"/>
        <v>0</v>
      </c>
      <c r="O1474" s="127">
        <f t="shared" si="5878"/>
        <v>0</v>
      </c>
      <c r="P1474" s="127">
        <f t="shared" si="5878"/>
        <v>0</v>
      </c>
      <c r="Q1474" s="127">
        <f>ROUND($C1474*Q1473,2)</f>
        <v>0</v>
      </c>
      <c r="R1474" s="127">
        <f t="shared" ref="R1474:T1474" si="5879">ROUND($C1474*R1473,2)</f>
        <v>0</v>
      </c>
      <c r="S1474" s="127">
        <f t="shared" si="5879"/>
        <v>0</v>
      </c>
      <c r="T1474" s="127">
        <f t="shared" si="5879"/>
        <v>0</v>
      </c>
      <c r="U1474" s="127">
        <f>$C1474-SUM(D1474:T1474)</f>
        <v>4540.32</v>
      </c>
    </row>
    <row r="1475" spans="1:21" x14ac:dyDescent="0.2">
      <c r="A1475" s="224" t="s">
        <v>2037</v>
      </c>
      <c r="B1475" s="222" t="str">
        <f>VLOOKUP($A1475,'Orçamento Sintético'!$A:$H,4,0)</f>
        <v>EXTINTOR DE INCÊNDIO PORTÁTIL COM CARGA DE CO2 DE 6 KG, CLASSE BC - FORNECIMENTO E INSTALAÇÃO. AF_10/2020_P</v>
      </c>
      <c r="C1475" s="126">
        <f>ROUND(C1476/$U$1572,4)</f>
        <v>5.0000000000000001E-4</v>
      </c>
      <c r="D1475" s="126"/>
      <c r="E1475" s="126"/>
      <c r="F1475" s="126"/>
      <c r="G1475" s="126"/>
      <c r="H1475" s="126"/>
      <c r="I1475" s="126"/>
      <c r="J1475" s="126"/>
      <c r="K1475" s="126"/>
      <c r="L1475" s="126"/>
      <c r="M1475" s="126"/>
      <c r="N1475" s="126"/>
      <c r="O1475" s="126"/>
      <c r="P1475" s="126"/>
      <c r="Q1475" s="126"/>
      <c r="R1475" s="126"/>
      <c r="S1475" s="126"/>
      <c r="T1475" s="126"/>
      <c r="U1475" s="126">
        <f t="shared" si="5873"/>
        <v>1</v>
      </c>
    </row>
    <row r="1476" spans="1:21" s="90" customFormat="1" x14ac:dyDescent="0.2">
      <c r="A1476" s="224"/>
      <c r="B1476" s="223"/>
      <c r="C1476" s="127">
        <f>VLOOKUP($A1475,'Orçamento Sintético'!$A:$H,8,0)</f>
        <v>6350.16</v>
      </c>
      <c r="D1476" s="127">
        <f>ROUND($C1476*D1475,2)</f>
        <v>0</v>
      </c>
      <c r="E1476" s="127">
        <f>ROUND($C1476*E1475,2)</f>
        <v>0</v>
      </c>
      <c r="F1476" s="127">
        <f>ROUND($C1476*F1475,2)</f>
        <v>0</v>
      </c>
      <c r="G1476" s="127">
        <f t="shared" ref="G1476:P1476" si="5880">ROUND($C1476*G1475,2)</f>
        <v>0</v>
      </c>
      <c r="H1476" s="127">
        <f t="shared" si="5880"/>
        <v>0</v>
      </c>
      <c r="I1476" s="127">
        <f t="shared" si="5880"/>
        <v>0</v>
      </c>
      <c r="J1476" s="127">
        <f t="shared" si="5880"/>
        <v>0</v>
      </c>
      <c r="K1476" s="127">
        <f t="shared" si="5880"/>
        <v>0</v>
      </c>
      <c r="L1476" s="127">
        <f t="shared" si="5880"/>
        <v>0</v>
      </c>
      <c r="M1476" s="127">
        <f t="shared" si="5880"/>
        <v>0</v>
      </c>
      <c r="N1476" s="127">
        <f t="shared" si="5880"/>
        <v>0</v>
      </c>
      <c r="O1476" s="127">
        <f t="shared" si="5880"/>
        <v>0</v>
      </c>
      <c r="P1476" s="127">
        <f t="shared" si="5880"/>
        <v>0</v>
      </c>
      <c r="Q1476" s="127">
        <f>ROUND($C1476*Q1475,2)</f>
        <v>0</v>
      </c>
      <c r="R1476" s="127">
        <f t="shared" ref="R1476:T1476" si="5881">ROUND($C1476*R1475,2)</f>
        <v>0</v>
      </c>
      <c r="S1476" s="127">
        <f t="shared" si="5881"/>
        <v>0</v>
      </c>
      <c r="T1476" s="127">
        <f t="shared" si="5881"/>
        <v>0</v>
      </c>
      <c r="U1476" s="127">
        <f>$C1476-SUM(D1476:T1476)</f>
        <v>6350.16</v>
      </c>
    </row>
    <row r="1477" spans="1:21" x14ac:dyDescent="0.2">
      <c r="A1477" s="224" t="s">
        <v>2038</v>
      </c>
      <c r="B1477" s="222" t="str">
        <f>VLOOKUP($A1477,'Orçamento Sintético'!$A:$H,4,0)</f>
        <v>Cópia da SINAPI (99624) - Válvula de retenção vertical, de bronze, roscável, 2 1/2" - fornecimento e instalação</v>
      </c>
      <c r="C1477" s="126">
        <f>ROUND(C1478/$U$1572,4)</f>
        <v>0</v>
      </c>
      <c r="D1477" s="126"/>
      <c r="E1477" s="126"/>
      <c r="F1477" s="126"/>
      <c r="G1477" s="126"/>
      <c r="H1477" s="126"/>
      <c r="I1477" s="126"/>
      <c r="J1477" s="126"/>
      <c r="K1477" s="126"/>
      <c r="L1477" s="126"/>
      <c r="M1477" s="126"/>
      <c r="N1477" s="126"/>
      <c r="O1477" s="126"/>
      <c r="P1477" s="126"/>
      <c r="Q1477" s="126">
        <v>1</v>
      </c>
      <c r="R1477" s="126"/>
      <c r="S1477" s="126"/>
      <c r="T1477" s="126"/>
      <c r="U1477" s="126">
        <f t="shared" ref="U1477" si="5882">ROUND(U1478/$C1478,4)</f>
        <v>0</v>
      </c>
    </row>
    <row r="1478" spans="1:21" s="90" customFormat="1" x14ac:dyDescent="0.2">
      <c r="A1478" s="224"/>
      <c r="B1478" s="223"/>
      <c r="C1478" s="127">
        <f>VLOOKUP($A1477,'Orçamento Sintético'!$A:$H,8,0)</f>
        <v>453.26</v>
      </c>
      <c r="D1478" s="127">
        <f>ROUND($C1478*D1477,2)</f>
        <v>0</v>
      </c>
      <c r="E1478" s="127">
        <f>ROUND($C1478*E1477,2)</f>
        <v>0</v>
      </c>
      <c r="F1478" s="127">
        <f>ROUND($C1478*F1477,2)</f>
        <v>0</v>
      </c>
      <c r="G1478" s="127">
        <f t="shared" ref="G1478:P1478" si="5883">ROUND($C1478*G1477,2)</f>
        <v>0</v>
      </c>
      <c r="H1478" s="127">
        <f t="shared" si="5883"/>
        <v>0</v>
      </c>
      <c r="I1478" s="127">
        <f t="shared" si="5883"/>
        <v>0</v>
      </c>
      <c r="J1478" s="127">
        <f t="shared" si="5883"/>
        <v>0</v>
      </c>
      <c r="K1478" s="127">
        <f t="shared" si="5883"/>
        <v>0</v>
      </c>
      <c r="L1478" s="127">
        <f t="shared" si="5883"/>
        <v>0</v>
      </c>
      <c r="M1478" s="127">
        <f t="shared" si="5883"/>
        <v>0</v>
      </c>
      <c r="N1478" s="127">
        <f t="shared" si="5883"/>
        <v>0</v>
      </c>
      <c r="O1478" s="127">
        <f t="shared" si="5883"/>
        <v>0</v>
      </c>
      <c r="P1478" s="127">
        <f t="shared" si="5883"/>
        <v>0</v>
      </c>
      <c r="Q1478" s="127">
        <f>ROUND($C1478*Q1477,2)</f>
        <v>453.26</v>
      </c>
      <c r="R1478" s="127">
        <f t="shared" ref="R1478:T1478" si="5884">ROUND($C1478*R1477,2)</f>
        <v>0</v>
      </c>
      <c r="S1478" s="127">
        <f t="shared" si="5884"/>
        <v>0</v>
      </c>
      <c r="T1478" s="127">
        <f t="shared" si="5884"/>
        <v>0</v>
      </c>
      <c r="U1478" s="127">
        <f>$C1478-SUM(D1478:T1478)</f>
        <v>0</v>
      </c>
    </row>
    <row r="1479" spans="1:21" x14ac:dyDescent="0.2">
      <c r="A1479" s="224" t="s">
        <v>2041</v>
      </c>
      <c r="B1479" s="222" t="str">
        <f>VLOOKUP($A1479,'Orçamento Sintético'!$A:$H,4,0)</f>
        <v>VÁLVULA DE RETENÇÃO HORIZONTAL, DE BRONZE, ROSCÁVEL, 2 1/2" - FORNECIMENTO E INSTALAÇÃO. AF_01/2019</v>
      </c>
      <c r="C1479" s="126">
        <f>ROUND(C1480/$U$1572,4)</f>
        <v>1E-4</v>
      </c>
      <c r="D1479" s="126"/>
      <c r="E1479" s="126"/>
      <c r="F1479" s="126"/>
      <c r="G1479" s="126"/>
      <c r="H1479" s="126"/>
      <c r="I1479" s="126"/>
      <c r="J1479" s="126"/>
      <c r="K1479" s="126"/>
      <c r="L1479" s="126"/>
      <c r="M1479" s="126"/>
      <c r="N1479" s="126"/>
      <c r="O1479" s="126"/>
      <c r="P1479" s="126"/>
      <c r="Q1479" s="126">
        <v>1</v>
      </c>
      <c r="R1479" s="126"/>
      <c r="S1479" s="126"/>
      <c r="T1479" s="126"/>
      <c r="U1479" s="126">
        <f t="shared" ref="U1479" si="5885">ROUND(U1480/$C1480,4)</f>
        <v>0</v>
      </c>
    </row>
    <row r="1480" spans="1:21" s="90" customFormat="1" x14ac:dyDescent="0.2">
      <c r="A1480" s="224"/>
      <c r="B1480" s="223"/>
      <c r="C1480" s="127">
        <f>VLOOKUP($A1479,'Orçamento Sintético'!$A:$H,8,0)</f>
        <v>689.36</v>
      </c>
      <c r="D1480" s="127">
        <f>ROUND($C1480*D1479,2)</f>
        <v>0</v>
      </c>
      <c r="E1480" s="127">
        <f>ROUND($C1480*E1479,2)</f>
        <v>0</v>
      </c>
      <c r="F1480" s="127">
        <f>ROUND($C1480*F1479,2)</f>
        <v>0</v>
      </c>
      <c r="G1480" s="127">
        <f t="shared" ref="G1480:P1480" si="5886">ROUND($C1480*G1479,2)</f>
        <v>0</v>
      </c>
      <c r="H1480" s="127">
        <f t="shared" si="5886"/>
        <v>0</v>
      </c>
      <c r="I1480" s="127">
        <f t="shared" si="5886"/>
        <v>0</v>
      </c>
      <c r="J1480" s="127">
        <f t="shared" si="5886"/>
        <v>0</v>
      </c>
      <c r="K1480" s="127">
        <f t="shared" si="5886"/>
        <v>0</v>
      </c>
      <c r="L1480" s="127">
        <f t="shared" si="5886"/>
        <v>0</v>
      </c>
      <c r="M1480" s="127">
        <f t="shared" si="5886"/>
        <v>0</v>
      </c>
      <c r="N1480" s="127">
        <f t="shared" si="5886"/>
        <v>0</v>
      </c>
      <c r="O1480" s="127">
        <f t="shared" si="5886"/>
        <v>0</v>
      </c>
      <c r="P1480" s="127">
        <f t="shared" si="5886"/>
        <v>0</v>
      </c>
      <c r="Q1480" s="127">
        <f>ROUND($C1480*Q1479,2)</f>
        <v>689.36</v>
      </c>
      <c r="R1480" s="127">
        <f t="shared" ref="R1480:T1480" si="5887">ROUND($C1480*R1479,2)</f>
        <v>0</v>
      </c>
      <c r="S1480" s="127">
        <f t="shared" si="5887"/>
        <v>0</v>
      </c>
      <c r="T1480" s="127">
        <f t="shared" si="5887"/>
        <v>0</v>
      </c>
      <c r="U1480" s="127">
        <f>$C1480-SUM(D1480:T1480)</f>
        <v>0</v>
      </c>
    </row>
    <row r="1481" spans="1:21" x14ac:dyDescent="0.2">
      <c r="A1481" s="224" t="s">
        <v>2044</v>
      </c>
      <c r="B1481" s="222" t="str">
        <f>VLOOKUP($A1481,'Orçamento Sintético'!$A:$H,4,0)</f>
        <v>Cópia da Orse (1518) - Válvula de fluxo - flow switch - 2 1/2"</v>
      </c>
      <c r="C1481" s="126">
        <f>ROUND(C1482/$U$1572,4)</f>
        <v>1E-4</v>
      </c>
      <c r="D1481" s="126"/>
      <c r="E1481" s="126"/>
      <c r="F1481" s="126"/>
      <c r="G1481" s="126"/>
      <c r="H1481" s="126"/>
      <c r="I1481" s="126"/>
      <c r="J1481" s="126"/>
      <c r="K1481" s="126"/>
      <c r="L1481" s="126"/>
      <c r="M1481" s="126"/>
      <c r="N1481" s="126"/>
      <c r="O1481" s="126"/>
      <c r="P1481" s="126"/>
      <c r="Q1481" s="126">
        <v>1</v>
      </c>
      <c r="R1481" s="126"/>
      <c r="S1481" s="126"/>
      <c r="T1481" s="126"/>
      <c r="U1481" s="126">
        <f t="shared" ref="U1481" si="5888">ROUND(U1482/$C1482,4)</f>
        <v>0</v>
      </c>
    </row>
    <row r="1482" spans="1:21" s="90" customFormat="1" x14ac:dyDescent="0.2">
      <c r="A1482" s="224"/>
      <c r="B1482" s="223"/>
      <c r="C1482" s="127">
        <f>VLOOKUP($A1481,'Orçamento Sintético'!$A:$H,8,0)</f>
        <v>910.8</v>
      </c>
      <c r="D1482" s="127">
        <f>ROUND($C1482*D1481,2)</f>
        <v>0</v>
      </c>
      <c r="E1482" s="127">
        <f>ROUND($C1482*E1481,2)</f>
        <v>0</v>
      </c>
      <c r="F1482" s="127">
        <f>ROUND($C1482*F1481,2)</f>
        <v>0</v>
      </c>
      <c r="G1482" s="127">
        <f t="shared" ref="G1482:P1482" si="5889">ROUND($C1482*G1481,2)</f>
        <v>0</v>
      </c>
      <c r="H1482" s="127">
        <f t="shared" si="5889"/>
        <v>0</v>
      </c>
      <c r="I1482" s="127">
        <f t="shared" si="5889"/>
        <v>0</v>
      </c>
      <c r="J1482" s="127">
        <f t="shared" si="5889"/>
        <v>0</v>
      </c>
      <c r="K1482" s="127">
        <f t="shared" si="5889"/>
        <v>0</v>
      </c>
      <c r="L1482" s="127">
        <f t="shared" si="5889"/>
        <v>0</v>
      </c>
      <c r="M1482" s="127">
        <f t="shared" si="5889"/>
        <v>0</v>
      </c>
      <c r="N1482" s="127">
        <f t="shared" si="5889"/>
        <v>0</v>
      </c>
      <c r="O1482" s="127">
        <f t="shared" si="5889"/>
        <v>0</v>
      </c>
      <c r="P1482" s="127">
        <f t="shared" si="5889"/>
        <v>0</v>
      </c>
      <c r="Q1482" s="127">
        <f>ROUND($C1482*Q1481,2)</f>
        <v>910.8</v>
      </c>
      <c r="R1482" s="127">
        <f t="shared" ref="R1482:T1482" si="5890">ROUND($C1482*R1481,2)</f>
        <v>0</v>
      </c>
      <c r="S1482" s="127">
        <f t="shared" si="5890"/>
        <v>0</v>
      </c>
      <c r="T1482" s="127">
        <f t="shared" si="5890"/>
        <v>0</v>
      </c>
      <c r="U1482" s="127">
        <f>$C1482-SUM(D1482:T1482)</f>
        <v>0</v>
      </c>
    </row>
    <row r="1483" spans="1:21" x14ac:dyDescent="0.2">
      <c r="A1483" s="224" t="s">
        <v>2047</v>
      </c>
      <c r="B1483" s="222" t="str">
        <f>VLOOKUP($A1483,'Orçamento Sintético'!$A:$H,4,0)</f>
        <v>Cópia da Agetop Civil (085039) - Pressostato, tipo diferencial fixo, média pressão, para líquidos, rosca externa de 1/4" BSP, em latão, sobrepressão máxima de 50 kgf/cm², ref. TAP-M-17-A-B-B-R Tecnofluid</v>
      </c>
      <c r="C1483" s="126">
        <f>ROUND(C1484/$U$1572,4)</f>
        <v>1E-4</v>
      </c>
      <c r="D1483" s="126"/>
      <c r="E1483" s="126"/>
      <c r="F1483" s="126"/>
      <c r="G1483" s="126"/>
      <c r="H1483" s="126"/>
      <c r="I1483" s="126"/>
      <c r="J1483" s="126"/>
      <c r="K1483" s="126"/>
      <c r="L1483" s="126"/>
      <c r="M1483" s="126"/>
      <c r="N1483" s="126"/>
      <c r="O1483" s="126"/>
      <c r="P1483" s="126"/>
      <c r="Q1483" s="126">
        <v>1</v>
      </c>
      <c r="R1483" s="126"/>
      <c r="S1483" s="126"/>
      <c r="T1483" s="126"/>
      <c r="U1483" s="126">
        <f t="shared" ref="U1483" si="5891">ROUND(U1484/$C1484,4)</f>
        <v>0</v>
      </c>
    </row>
    <row r="1484" spans="1:21" s="90" customFormat="1" x14ac:dyDescent="0.2">
      <c r="A1484" s="224"/>
      <c r="B1484" s="223"/>
      <c r="C1484" s="127">
        <f>VLOOKUP($A1483,'Orçamento Sintético'!$A:$H,8,0)</f>
        <v>1169.67</v>
      </c>
      <c r="D1484" s="127">
        <f>ROUND($C1484*D1483,2)</f>
        <v>0</v>
      </c>
      <c r="E1484" s="127">
        <f>ROUND($C1484*E1483,2)</f>
        <v>0</v>
      </c>
      <c r="F1484" s="127">
        <f>ROUND($C1484*F1483,2)</f>
        <v>0</v>
      </c>
      <c r="G1484" s="127">
        <f t="shared" ref="G1484:P1484" si="5892">ROUND($C1484*G1483,2)</f>
        <v>0</v>
      </c>
      <c r="H1484" s="127">
        <f t="shared" si="5892"/>
        <v>0</v>
      </c>
      <c r="I1484" s="127">
        <f t="shared" si="5892"/>
        <v>0</v>
      </c>
      <c r="J1484" s="127">
        <f t="shared" si="5892"/>
        <v>0</v>
      </c>
      <c r="K1484" s="127">
        <f t="shared" si="5892"/>
        <v>0</v>
      </c>
      <c r="L1484" s="127">
        <f t="shared" si="5892"/>
        <v>0</v>
      </c>
      <c r="M1484" s="127">
        <f t="shared" si="5892"/>
        <v>0</v>
      </c>
      <c r="N1484" s="127">
        <f t="shared" si="5892"/>
        <v>0</v>
      </c>
      <c r="O1484" s="127">
        <f t="shared" si="5892"/>
        <v>0</v>
      </c>
      <c r="P1484" s="127">
        <f t="shared" si="5892"/>
        <v>0</v>
      </c>
      <c r="Q1484" s="127">
        <f>ROUND($C1484*Q1483,2)</f>
        <v>1169.67</v>
      </c>
      <c r="R1484" s="127">
        <f t="shared" ref="R1484:T1484" si="5893">ROUND($C1484*R1483,2)</f>
        <v>0</v>
      </c>
      <c r="S1484" s="127">
        <f t="shared" si="5893"/>
        <v>0</v>
      </c>
      <c r="T1484" s="127">
        <f t="shared" si="5893"/>
        <v>0</v>
      </c>
      <c r="U1484" s="127">
        <f>$C1484-SUM(D1484:T1484)</f>
        <v>0</v>
      </c>
    </row>
    <row r="1485" spans="1:21" x14ac:dyDescent="0.2">
      <c r="A1485" s="224" t="s">
        <v>2050</v>
      </c>
      <c r="B1485" s="222" t="str">
        <f>VLOOKUP($A1485,'Orçamento Sintético'!$A:$H,4,0)</f>
        <v>MANÔMETRO 0 A 200 PSI (0 A 14 KGF/CM2), D = 50MM - FORNECIMENTO E INSTALAÇÃO. AF_10/2020</v>
      </c>
      <c r="C1485" s="126">
        <f>ROUND(C1486/$U$1572,4)</f>
        <v>0</v>
      </c>
      <c r="D1485" s="126"/>
      <c r="E1485" s="126"/>
      <c r="F1485" s="126"/>
      <c r="G1485" s="126"/>
      <c r="H1485" s="126"/>
      <c r="I1485" s="126"/>
      <c r="J1485" s="126"/>
      <c r="K1485" s="126"/>
      <c r="L1485" s="126"/>
      <c r="M1485" s="126"/>
      <c r="N1485" s="126"/>
      <c r="O1485" s="126"/>
      <c r="P1485" s="126"/>
      <c r="Q1485" s="126">
        <v>1</v>
      </c>
      <c r="R1485" s="126"/>
      <c r="S1485" s="126"/>
      <c r="T1485" s="126"/>
      <c r="U1485" s="126">
        <f t="shared" ref="U1485" si="5894">ROUND(U1486/$C1486,4)</f>
        <v>0</v>
      </c>
    </row>
    <row r="1486" spans="1:21" s="90" customFormat="1" x14ac:dyDescent="0.2">
      <c r="A1486" s="224"/>
      <c r="B1486" s="223"/>
      <c r="C1486" s="127">
        <f>VLOOKUP($A1485,'Orçamento Sintético'!$A:$H,8,0)</f>
        <v>123.43</v>
      </c>
      <c r="D1486" s="127">
        <f>ROUND($C1486*D1485,2)</f>
        <v>0</v>
      </c>
      <c r="E1486" s="127">
        <f>ROUND($C1486*E1485,2)</f>
        <v>0</v>
      </c>
      <c r="F1486" s="127">
        <f>ROUND($C1486*F1485,2)</f>
        <v>0</v>
      </c>
      <c r="G1486" s="127">
        <f t="shared" ref="G1486:P1486" si="5895">ROUND($C1486*G1485,2)</f>
        <v>0</v>
      </c>
      <c r="H1486" s="127">
        <f t="shared" si="5895"/>
        <v>0</v>
      </c>
      <c r="I1486" s="127">
        <f t="shared" si="5895"/>
        <v>0</v>
      </c>
      <c r="J1486" s="127">
        <f t="shared" si="5895"/>
        <v>0</v>
      </c>
      <c r="K1486" s="127">
        <f t="shared" si="5895"/>
        <v>0</v>
      </c>
      <c r="L1486" s="127">
        <f t="shared" si="5895"/>
        <v>0</v>
      </c>
      <c r="M1486" s="127">
        <f t="shared" si="5895"/>
        <v>0</v>
      </c>
      <c r="N1486" s="127">
        <f t="shared" si="5895"/>
        <v>0</v>
      </c>
      <c r="O1486" s="127">
        <f t="shared" si="5895"/>
        <v>0</v>
      </c>
      <c r="P1486" s="127">
        <f t="shared" si="5895"/>
        <v>0</v>
      </c>
      <c r="Q1486" s="127">
        <f>ROUND($C1486*Q1485,2)</f>
        <v>123.43</v>
      </c>
      <c r="R1486" s="127">
        <f t="shared" ref="R1486:T1486" si="5896">ROUND($C1486*R1485,2)</f>
        <v>0</v>
      </c>
      <c r="S1486" s="127">
        <f t="shared" si="5896"/>
        <v>0</v>
      </c>
      <c r="T1486" s="127">
        <f t="shared" si="5896"/>
        <v>0</v>
      </c>
      <c r="U1486" s="127">
        <f>$C1486-SUM(D1486:T1486)</f>
        <v>0</v>
      </c>
    </row>
    <row r="1487" spans="1:21" x14ac:dyDescent="0.2">
      <c r="A1487" s="224" t="s">
        <v>2053</v>
      </c>
      <c r="B1487" s="222" t="str">
        <f>VLOOKUP($A1487,'Orçamento Sintético'!$A:$H,4,0)</f>
        <v>Cópia da Agetop Civil (085037) - Tanque de pressão - 10 litros</v>
      </c>
      <c r="C1487" s="126">
        <f>ROUND(C1488/$U$1572,4)</f>
        <v>0</v>
      </c>
      <c r="D1487" s="126"/>
      <c r="E1487" s="126"/>
      <c r="F1487" s="126"/>
      <c r="G1487" s="126"/>
      <c r="H1487" s="126"/>
      <c r="I1487" s="126"/>
      <c r="J1487" s="126"/>
      <c r="K1487" s="126"/>
      <c r="L1487" s="126"/>
      <c r="M1487" s="126"/>
      <c r="N1487" s="126"/>
      <c r="O1487" s="126"/>
      <c r="P1487" s="126"/>
      <c r="Q1487" s="126">
        <v>1</v>
      </c>
      <c r="R1487" s="126"/>
      <c r="S1487" s="126"/>
      <c r="T1487" s="126"/>
      <c r="U1487" s="126">
        <f t="shared" ref="U1487" si="5897">ROUND(U1488/$C1488,4)</f>
        <v>0</v>
      </c>
    </row>
    <row r="1488" spans="1:21" s="90" customFormat="1" x14ac:dyDescent="0.2">
      <c r="A1488" s="224"/>
      <c r="B1488" s="223"/>
      <c r="C1488" s="127">
        <f>VLOOKUP($A1487,'Orçamento Sintético'!$A:$H,8,0)</f>
        <v>161.72999999999999</v>
      </c>
      <c r="D1488" s="127">
        <f>ROUND($C1488*D1487,2)</f>
        <v>0</v>
      </c>
      <c r="E1488" s="127">
        <f>ROUND($C1488*E1487,2)</f>
        <v>0</v>
      </c>
      <c r="F1488" s="127">
        <f>ROUND($C1488*F1487,2)</f>
        <v>0</v>
      </c>
      <c r="G1488" s="127">
        <f t="shared" ref="G1488:P1488" si="5898">ROUND($C1488*G1487,2)</f>
        <v>0</v>
      </c>
      <c r="H1488" s="127">
        <f t="shared" si="5898"/>
        <v>0</v>
      </c>
      <c r="I1488" s="127">
        <f t="shared" si="5898"/>
        <v>0</v>
      </c>
      <c r="J1488" s="127">
        <f t="shared" si="5898"/>
        <v>0</v>
      </c>
      <c r="K1488" s="127">
        <f t="shared" si="5898"/>
        <v>0</v>
      </c>
      <c r="L1488" s="127">
        <f t="shared" si="5898"/>
        <v>0</v>
      </c>
      <c r="M1488" s="127">
        <f t="shared" si="5898"/>
        <v>0</v>
      </c>
      <c r="N1488" s="127">
        <f t="shared" si="5898"/>
        <v>0</v>
      </c>
      <c r="O1488" s="127">
        <f t="shared" si="5898"/>
        <v>0</v>
      </c>
      <c r="P1488" s="127">
        <f t="shared" si="5898"/>
        <v>0</v>
      </c>
      <c r="Q1488" s="127">
        <f>ROUND($C1488*Q1487,2)</f>
        <v>161.72999999999999</v>
      </c>
      <c r="R1488" s="127">
        <f t="shared" ref="R1488:T1488" si="5899">ROUND($C1488*R1487,2)</f>
        <v>0</v>
      </c>
      <c r="S1488" s="127">
        <f t="shared" si="5899"/>
        <v>0</v>
      </c>
      <c r="T1488" s="127">
        <f t="shared" si="5899"/>
        <v>0</v>
      </c>
      <c r="U1488" s="127">
        <f>$C1488-SUM(D1488:T1488)</f>
        <v>0</v>
      </c>
    </row>
    <row r="1489" spans="1:21" x14ac:dyDescent="0.2">
      <c r="A1489" s="225" t="s">
        <v>2056</v>
      </c>
      <c r="B1489" s="226" t="str">
        <f>VLOOKUP($A1489,'Orçamento Sintético'!$A:$H,4,0)</f>
        <v>Sinalização de rota e fuga</v>
      </c>
      <c r="C1489" s="130">
        <f>ROUND(C1490/$U$1572,4)</f>
        <v>5.9999999999999995E-4</v>
      </c>
      <c r="D1489" s="131">
        <f t="shared" ref="D1489:U1489" si="5900">ROUND(D1490/$C1490,4)</f>
        <v>0</v>
      </c>
      <c r="E1489" s="131">
        <f t="shared" si="5900"/>
        <v>0</v>
      </c>
      <c r="F1489" s="131">
        <f t="shared" si="5900"/>
        <v>0</v>
      </c>
      <c r="G1489" s="131">
        <f t="shared" si="5900"/>
        <v>0</v>
      </c>
      <c r="H1489" s="131">
        <f t="shared" si="5900"/>
        <v>0</v>
      </c>
      <c r="I1489" s="131">
        <f t="shared" si="5900"/>
        <v>0</v>
      </c>
      <c r="J1489" s="131">
        <f t="shared" si="5900"/>
        <v>0</v>
      </c>
      <c r="K1489" s="131">
        <f t="shared" si="5900"/>
        <v>0</v>
      </c>
      <c r="L1489" s="131">
        <f t="shared" si="5900"/>
        <v>0</v>
      </c>
      <c r="M1489" s="131">
        <f t="shared" si="5900"/>
        <v>0</v>
      </c>
      <c r="N1489" s="131">
        <f t="shared" si="5900"/>
        <v>0</v>
      </c>
      <c r="O1489" s="131">
        <f t="shared" si="5900"/>
        <v>0</v>
      </c>
      <c r="P1489" s="131">
        <f t="shared" si="5900"/>
        <v>0</v>
      </c>
      <c r="Q1489" s="131">
        <f t="shared" si="5900"/>
        <v>0</v>
      </c>
      <c r="R1489" s="131">
        <f t="shared" si="5900"/>
        <v>0</v>
      </c>
      <c r="S1489" s="131">
        <f t="shared" si="5900"/>
        <v>0</v>
      </c>
      <c r="T1489" s="131">
        <f t="shared" si="5900"/>
        <v>0</v>
      </c>
      <c r="U1489" s="131">
        <f t="shared" si="5900"/>
        <v>1</v>
      </c>
    </row>
    <row r="1490" spans="1:21" s="90" customFormat="1" x14ac:dyDescent="0.2">
      <c r="A1490" s="225"/>
      <c r="B1490" s="226"/>
      <c r="C1490" s="132">
        <f>VLOOKUP($A1489,'Orçamento Sintético'!$A:$H,8,0)</f>
        <v>6946.5699999999988</v>
      </c>
      <c r="D1490" s="133">
        <f>D1492+D1494+D1496+D1498+D1500+D1502+D1504+D1506+D1508+D1510+D1512+D1514+D1516+D1518+D1520+D1522+D1524+D1526+D1528</f>
        <v>0</v>
      </c>
      <c r="E1490" s="133">
        <f t="shared" ref="E1490:U1490" si="5901">E1492+E1494+E1496+E1498+E1500+E1502+E1504+E1506+E1508+E1510+E1512+E1514+E1516+E1518+E1520+E1522+E1524+E1526+E1528</f>
        <v>0</v>
      </c>
      <c r="F1490" s="133">
        <f t="shared" si="5901"/>
        <v>0</v>
      </c>
      <c r="G1490" s="133">
        <f t="shared" si="5901"/>
        <v>0</v>
      </c>
      <c r="H1490" s="133">
        <f t="shared" si="5901"/>
        <v>0</v>
      </c>
      <c r="I1490" s="133">
        <f t="shared" si="5901"/>
        <v>0</v>
      </c>
      <c r="J1490" s="133">
        <f t="shared" si="5901"/>
        <v>0</v>
      </c>
      <c r="K1490" s="133">
        <f t="shared" si="5901"/>
        <v>0</v>
      </c>
      <c r="L1490" s="133">
        <f t="shared" si="5901"/>
        <v>0</v>
      </c>
      <c r="M1490" s="133">
        <f t="shared" si="5901"/>
        <v>0</v>
      </c>
      <c r="N1490" s="133">
        <f t="shared" si="5901"/>
        <v>0</v>
      </c>
      <c r="O1490" s="133">
        <f t="shared" si="5901"/>
        <v>0</v>
      </c>
      <c r="P1490" s="133">
        <f t="shared" si="5901"/>
        <v>0</v>
      </c>
      <c r="Q1490" s="133">
        <f t="shared" si="5901"/>
        <v>0</v>
      </c>
      <c r="R1490" s="133">
        <f t="shared" si="5901"/>
        <v>0</v>
      </c>
      <c r="S1490" s="133">
        <f t="shared" si="5901"/>
        <v>0</v>
      </c>
      <c r="T1490" s="133">
        <f t="shared" si="5901"/>
        <v>0</v>
      </c>
      <c r="U1490" s="133">
        <f t="shared" si="5901"/>
        <v>6946.5699999999988</v>
      </c>
    </row>
    <row r="1491" spans="1:21" x14ac:dyDescent="0.2">
      <c r="A1491" s="224" t="s">
        <v>2058</v>
      </c>
      <c r="B1491" s="222" t="str">
        <f>VLOOKUP($A1491,'Orçamento Sintético'!$A:$H,4,0)</f>
        <v>16a - Placa de Saída de Emergência (PSA), 260x130mm, fixada nas superfícies por meio de fita dupla-face, fundo em chapa de acrílico opaca, espessura 3mm, acabamento pintura esmalte automotivo sobre  primer surfacer, referência cromática Verde C60, M0, Y40, K30, símbolo em vinil fotoluminescente</v>
      </c>
      <c r="C1491" s="126">
        <f>ROUND(C1492/$U$1572,4)</f>
        <v>0</v>
      </c>
      <c r="D1491" s="126"/>
      <c r="E1491" s="126"/>
      <c r="F1491" s="126"/>
      <c r="G1491" s="126"/>
      <c r="H1491" s="126"/>
      <c r="I1491" s="126"/>
      <c r="J1491" s="126"/>
      <c r="K1491" s="126"/>
      <c r="L1491" s="126"/>
      <c r="M1491" s="126"/>
      <c r="N1491" s="126"/>
      <c r="O1491" s="126"/>
      <c r="P1491" s="126"/>
      <c r="Q1491" s="126"/>
      <c r="R1491" s="126"/>
      <c r="S1491" s="126"/>
      <c r="T1491" s="126"/>
      <c r="U1491" s="126">
        <f t="shared" ref="U1491:U1527" si="5902">ROUND(U1492/$C1492,4)</f>
        <v>1</v>
      </c>
    </row>
    <row r="1492" spans="1:21" s="90" customFormat="1" x14ac:dyDescent="0.2">
      <c r="A1492" s="224"/>
      <c r="B1492" s="223"/>
      <c r="C1492" s="127">
        <f>VLOOKUP($A1491,'Orçamento Sintético'!$A:$H,8,0)</f>
        <v>31.67</v>
      </c>
      <c r="D1492" s="127">
        <f>ROUND($C1492*D1491,2)</f>
        <v>0</v>
      </c>
      <c r="E1492" s="127">
        <f>ROUND($C1492*E1491,2)</f>
        <v>0</v>
      </c>
      <c r="F1492" s="127">
        <f>ROUND($C1492*F1491,2)</f>
        <v>0</v>
      </c>
      <c r="G1492" s="127">
        <f t="shared" ref="G1492:P1492" si="5903">ROUND($C1492*G1491,2)</f>
        <v>0</v>
      </c>
      <c r="H1492" s="127">
        <f t="shared" si="5903"/>
        <v>0</v>
      </c>
      <c r="I1492" s="127">
        <f t="shared" si="5903"/>
        <v>0</v>
      </c>
      <c r="J1492" s="127">
        <f t="shared" si="5903"/>
        <v>0</v>
      </c>
      <c r="K1492" s="127">
        <f t="shared" si="5903"/>
        <v>0</v>
      </c>
      <c r="L1492" s="127">
        <f t="shared" si="5903"/>
        <v>0</v>
      </c>
      <c r="M1492" s="127">
        <f t="shared" si="5903"/>
        <v>0</v>
      </c>
      <c r="N1492" s="127">
        <f t="shared" si="5903"/>
        <v>0</v>
      </c>
      <c r="O1492" s="127">
        <f t="shared" si="5903"/>
        <v>0</v>
      </c>
      <c r="P1492" s="127">
        <f t="shared" si="5903"/>
        <v>0</v>
      </c>
      <c r="Q1492" s="127">
        <f>ROUND($C1492*Q1491,2)</f>
        <v>0</v>
      </c>
      <c r="R1492" s="127">
        <f t="shared" ref="R1492:T1492" si="5904">ROUND($C1492*R1491,2)</f>
        <v>0</v>
      </c>
      <c r="S1492" s="127">
        <f t="shared" si="5904"/>
        <v>0</v>
      </c>
      <c r="T1492" s="127">
        <f t="shared" si="5904"/>
        <v>0</v>
      </c>
      <c r="U1492" s="127">
        <f>$C1492-SUM(D1492:T1492)</f>
        <v>31.67</v>
      </c>
    </row>
    <row r="1493" spans="1:21" x14ac:dyDescent="0.2">
      <c r="A1493" s="224" t="s">
        <v>2061</v>
      </c>
      <c r="B1493" s="222" t="str">
        <f>VLOOKUP($A1493,'Orçamento Sintético'!$A:$H,4,0)</f>
        <v>16b - Placa de Saída de Emergência (PSA), 260x130mm, fixada nas superfícies por meio de fita dupla-face, fundo em chapa de acrílico opaca, espessura 3mm, acabamento pintura esmalte automotivo sobre  primer surfacer, referência cromática Verde C60, M0, Y40, K30, símbolo em vinil fotoluminescente</v>
      </c>
      <c r="C1493" s="126">
        <f>ROUND(C1494/$U$1572,4)</f>
        <v>0</v>
      </c>
      <c r="D1493" s="126"/>
      <c r="E1493" s="126"/>
      <c r="F1493" s="126"/>
      <c r="G1493" s="126"/>
      <c r="H1493" s="126"/>
      <c r="I1493" s="126"/>
      <c r="J1493" s="126"/>
      <c r="K1493" s="126"/>
      <c r="L1493" s="126"/>
      <c r="M1493" s="126"/>
      <c r="N1493" s="126"/>
      <c r="O1493" s="126"/>
      <c r="P1493" s="126"/>
      <c r="Q1493" s="126"/>
      <c r="R1493" s="126"/>
      <c r="S1493" s="126"/>
      <c r="T1493" s="126"/>
      <c r="U1493" s="126">
        <f t="shared" si="5902"/>
        <v>1</v>
      </c>
    </row>
    <row r="1494" spans="1:21" s="90" customFormat="1" x14ac:dyDescent="0.2">
      <c r="A1494" s="224"/>
      <c r="B1494" s="223"/>
      <c r="C1494" s="127">
        <f>VLOOKUP($A1493,'Orçamento Sintético'!$A:$H,8,0)</f>
        <v>31.67</v>
      </c>
      <c r="D1494" s="127">
        <f>ROUND($C1494*D1493,2)</f>
        <v>0</v>
      </c>
      <c r="E1494" s="127">
        <f>ROUND($C1494*E1493,2)</f>
        <v>0</v>
      </c>
      <c r="F1494" s="127">
        <f>ROUND($C1494*F1493,2)</f>
        <v>0</v>
      </c>
      <c r="G1494" s="127">
        <f t="shared" ref="G1494:P1494" si="5905">ROUND($C1494*G1493,2)</f>
        <v>0</v>
      </c>
      <c r="H1494" s="127">
        <f t="shared" si="5905"/>
        <v>0</v>
      </c>
      <c r="I1494" s="127">
        <f t="shared" si="5905"/>
        <v>0</v>
      </c>
      <c r="J1494" s="127">
        <f t="shared" si="5905"/>
        <v>0</v>
      </c>
      <c r="K1494" s="127">
        <f t="shared" si="5905"/>
        <v>0</v>
      </c>
      <c r="L1494" s="127">
        <f t="shared" si="5905"/>
        <v>0</v>
      </c>
      <c r="M1494" s="127">
        <f t="shared" si="5905"/>
        <v>0</v>
      </c>
      <c r="N1494" s="127">
        <f t="shared" si="5905"/>
        <v>0</v>
      </c>
      <c r="O1494" s="127">
        <f t="shared" si="5905"/>
        <v>0</v>
      </c>
      <c r="P1494" s="127">
        <f t="shared" si="5905"/>
        <v>0</v>
      </c>
      <c r="Q1494" s="127">
        <f>ROUND($C1494*Q1493,2)</f>
        <v>0</v>
      </c>
      <c r="R1494" s="127">
        <f t="shared" ref="R1494:T1494" si="5906">ROUND($C1494*R1493,2)</f>
        <v>0</v>
      </c>
      <c r="S1494" s="127">
        <f t="shared" si="5906"/>
        <v>0</v>
      </c>
      <c r="T1494" s="127">
        <f t="shared" si="5906"/>
        <v>0</v>
      </c>
      <c r="U1494" s="127">
        <f>$C1494-SUM(D1494:T1494)</f>
        <v>31.67</v>
      </c>
    </row>
    <row r="1495" spans="1:21" x14ac:dyDescent="0.2">
      <c r="A1495" s="224" t="s">
        <v>2064</v>
      </c>
      <c r="B1495" s="222" t="str">
        <f>VLOOKUP($A1495,'Orçamento Sintético'!$A:$H,4,0)</f>
        <v>17a - Placa de Saída de Emergência (PSA), 600x130mm, fixada nas superfícies por meio de chapa de aço inox escovado #20 dobrada, fundo em chapa de acrílico opaca, espessura 3mm, acabamento pintura esmalte automotivo sobre  primer surfacer, referência cromática Verde C60, M0, Y40, K30, símbolo em vinil fotoluminescente</v>
      </c>
      <c r="C1495" s="126">
        <f>ROUND(C1496/$U$1572,4)</f>
        <v>1E-4</v>
      </c>
      <c r="D1495" s="126"/>
      <c r="E1495" s="126"/>
      <c r="F1495" s="126"/>
      <c r="G1495" s="126"/>
      <c r="H1495" s="126"/>
      <c r="I1495" s="126"/>
      <c r="J1495" s="126"/>
      <c r="K1495" s="126"/>
      <c r="L1495" s="126"/>
      <c r="M1495" s="126"/>
      <c r="N1495" s="126"/>
      <c r="O1495" s="126"/>
      <c r="P1495" s="126"/>
      <c r="Q1495" s="126"/>
      <c r="R1495" s="126"/>
      <c r="S1495" s="126"/>
      <c r="T1495" s="126"/>
      <c r="U1495" s="126">
        <f t="shared" si="5902"/>
        <v>1</v>
      </c>
    </row>
    <row r="1496" spans="1:21" s="90" customFormat="1" x14ac:dyDescent="0.2">
      <c r="A1496" s="224"/>
      <c r="B1496" s="223"/>
      <c r="C1496" s="127">
        <f>VLOOKUP($A1495,'Orçamento Sintético'!$A:$H,8,0)</f>
        <v>712.95</v>
      </c>
      <c r="D1496" s="127">
        <f>ROUND($C1496*D1495,2)</f>
        <v>0</v>
      </c>
      <c r="E1496" s="127">
        <f>ROUND($C1496*E1495,2)</f>
        <v>0</v>
      </c>
      <c r="F1496" s="127">
        <f>ROUND($C1496*F1495,2)</f>
        <v>0</v>
      </c>
      <c r="G1496" s="127">
        <f t="shared" ref="G1496:P1496" si="5907">ROUND($C1496*G1495,2)</f>
        <v>0</v>
      </c>
      <c r="H1496" s="127">
        <f t="shared" si="5907"/>
        <v>0</v>
      </c>
      <c r="I1496" s="127">
        <f t="shared" si="5907"/>
        <v>0</v>
      </c>
      <c r="J1496" s="127">
        <f t="shared" si="5907"/>
        <v>0</v>
      </c>
      <c r="K1496" s="127">
        <f t="shared" si="5907"/>
        <v>0</v>
      </c>
      <c r="L1496" s="127">
        <f t="shared" si="5907"/>
        <v>0</v>
      </c>
      <c r="M1496" s="127">
        <f t="shared" si="5907"/>
        <v>0</v>
      </c>
      <c r="N1496" s="127">
        <f t="shared" si="5907"/>
        <v>0</v>
      </c>
      <c r="O1496" s="127">
        <f t="shared" si="5907"/>
        <v>0</v>
      </c>
      <c r="P1496" s="127">
        <f t="shared" si="5907"/>
        <v>0</v>
      </c>
      <c r="Q1496" s="127">
        <f>ROUND($C1496*Q1495,2)</f>
        <v>0</v>
      </c>
      <c r="R1496" s="127">
        <f t="shared" ref="R1496:T1496" si="5908">ROUND($C1496*R1495,2)</f>
        <v>0</v>
      </c>
      <c r="S1496" s="127">
        <f t="shared" si="5908"/>
        <v>0</v>
      </c>
      <c r="T1496" s="127">
        <f t="shared" si="5908"/>
        <v>0</v>
      </c>
      <c r="U1496" s="127">
        <f>$C1496-SUM(D1496:T1496)</f>
        <v>712.95</v>
      </c>
    </row>
    <row r="1497" spans="1:21" x14ac:dyDescent="0.2">
      <c r="A1497" s="224" t="s">
        <v>2067</v>
      </c>
      <c r="B1497" s="222" t="str">
        <f>VLOOKUP($A1497,'Orçamento Sintético'!$A:$H,4,0)</f>
        <v>17b - Placa de Saída de Emergência (PSA), 600x130mm,fixada nas superfícies por meio de chapa de aço inox escovado #20 dobrada, fundo em chapa de acrílico opaca, espessura 3mm, acabamento pintura esmalte automotivo sobre  primer surfacer, referência cromática Verde C60, M0, Y40, K30, símbolo em vinil fotoluminescente</v>
      </c>
      <c r="C1497" s="126">
        <f>ROUND(C1498/$U$1572,4)</f>
        <v>0</v>
      </c>
      <c r="D1497" s="126"/>
      <c r="E1497" s="126"/>
      <c r="F1497" s="126"/>
      <c r="G1497" s="126"/>
      <c r="H1497" s="126"/>
      <c r="I1497" s="126"/>
      <c r="J1497" s="126"/>
      <c r="K1497" s="126"/>
      <c r="L1497" s="126"/>
      <c r="M1497" s="126"/>
      <c r="N1497" s="126"/>
      <c r="O1497" s="126"/>
      <c r="P1497" s="126"/>
      <c r="Q1497" s="126"/>
      <c r="R1497" s="126"/>
      <c r="S1497" s="126"/>
      <c r="T1497" s="126"/>
      <c r="U1497" s="126">
        <f t="shared" si="5902"/>
        <v>1</v>
      </c>
    </row>
    <row r="1498" spans="1:21" s="90" customFormat="1" x14ac:dyDescent="0.2">
      <c r="A1498" s="224"/>
      <c r="B1498" s="223"/>
      <c r="C1498" s="127">
        <f>VLOOKUP($A1497,'Orçamento Sintético'!$A:$H,8,0)</f>
        <v>332.71</v>
      </c>
      <c r="D1498" s="127">
        <f>ROUND($C1498*D1497,2)</f>
        <v>0</v>
      </c>
      <c r="E1498" s="127">
        <f>ROUND($C1498*E1497,2)</f>
        <v>0</v>
      </c>
      <c r="F1498" s="127">
        <f>ROUND($C1498*F1497,2)</f>
        <v>0</v>
      </c>
      <c r="G1498" s="127">
        <f t="shared" ref="G1498:P1498" si="5909">ROUND($C1498*G1497,2)</f>
        <v>0</v>
      </c>
      <c r="H1498" s="127">
        <f t="shared" si="5909"/>
        <v>0</v>
      </c>
      <c r="I1498" s="127">
        <f t="shared" si="5909"/>
        <v>0</v>
      </c>
      <c r="J1498" s="127">
        <f t="shared" si="5909"/>
        <v>0</v>
      </c>
      <c r="K1498" s="127">
        <f t="shared" si="5909"/>
        <v>0</v>
      </c>
      <c r="L1498" s="127">
        <f t="shared" si="5909"/>
        <v>0</v>
      </c>
      <c r="M1498" s="127">
        <f t="shared" si="5909"/>
        <v>0</v>
      </c>
      <c r="N1498" s="127">
        <f t="shared" si="5909"/>
        <v>0</v>
      </c>
      <c r="O1498" s="127">
        <f t="shared" si="5909"/>
        <v>0</v>
      </c>
      <c r="P1498" s="127">
        <f t="shared" si="5909"/>
        <v>0</v>
      </c>
      <c r="Q1498" s="127">
        <f>ROUND($C1498*Q1497,2)</f>
        <v>0</v>
      </c>
      <c r="R1498" s="127">
        <f t="shared" ref="R1498:T1498" si="5910">ROUND($C1498*R1497,2)</f>
        <v>0</v>
      </c>
      <c r="S1498" s="127">
        <f t="shared" si="5910"/>
        <v>0</v>
      </c>
      <c r="T1498" s="127">
        <f t="shared" si="5910"/>
        <v>0</v>
      </c>
      <c r="U1498" s="127">
        <f>$C1498-SUM(D1498:T1498)</f>
        <v>332.71</v>
      </c>
    </row>
    <row r="1499" spans="1:21" x14ac:dyDescent="0.2">
      <c r="A1499" s="224" t="s">
        <v>2070</v>
      </c>
      <c r="B1499" s="222" t="str">
        <f>VLOOKUP($A1499,'Orçamento Sintético'!$A:$H,4,0)</f>
        <v>17c - Placa de Saída de Emergência (PSA), 300x100mm, fixada nas superfícies por meio de fita dupla-face, fundo em chapa de acrílico opaca, espessura 3mm, acabamento pintura esmalte automotivo sobre  primer surfacer, referência cromática Verde C60, M0, Y40, K30, símbolo em vinil fotoluminescente</v>
      </c>
      <c r="C1499" s="126">
        <f>ROUND(C1500/$U$1572,4)</f>
        <v>0</v>
      </c>
      <c r="D1499" s="126"/>
      <c r="E1499" s="126"/>
      <c r="F1499" s="126"/>
      <c r="G1499" s="126"/>
      <c r="H1499" s="126"/>
      <c r="I1499" s="126"/>
      <c r="J1499" s="126"/>
      <c r="K1499" s="126"/>
      <c r="L1499" s="126"/>
      <c r="M1499" s="126"/>
      <c r="N1499" s="126"/>
      <c r="O1499" s="126"/>
      <c r="P1499" s="126"/>
      <c r="Q1499" s="126"/>
      <c r="R1499" s="126"/>
      <c r="S1499" s="126"/>
      <c r="T1499" s="126"/>
      <c r="U1499" s="126">
        <f t="shared" si="5902"/>
        <v>1</v>
      </c>
    </row>
    <row r="1500" spans="1:21" s="90" customFormat="1" x14ac:dyDescent="0.2">
      <c r="A1500" s="224"/>
      <c r="B1500" s="223"/>
      <c r="C1500" s="127">
        <f>VLOOKUP($A1499,'Orçamento Sintético'!$A:$H,8,0)</f>
        <v>112.64</v>
      </c>
      <c r="D1500" s="127">
        <f>ROUND($C1500*D1499,2)</f>
        <v>0</v>
      </c>
      <c r="E1500" s="127">
        <f>ROUND($C1500*E1499,2)</f>
        <v>0</v>
      </c>
      <c r="F1500" s="127">
        <f>ROUND($C1500*F1499,2)</f>
        <v>0</v>
      </c>
      <c r="G1500" s="127">
        <f t="shared" ref="G1500:P1500" si="5911">ROUND($C1500*G1499,2)</f>
        <v>0</v>
      </c>
      <c r="H1500" s="127">
        <f t="shared" si="5911"/>
        <v>0</v>
      </c>
      <c r="I1500" s="127">
        <f t="shared" si="5911"/>
        <v>0</v>
      </c>
      <c r="J1500" s="127">
        <f t="shared" si="5911"/>
        <v>0</v>
      </c>
      <c r="K1500" s="127">
        <f t="shared" si="5911"/>
        <v>0</v>
      </c>
      <c r="L1500" s="127">
        <f t="shared" si="5911"/>
        <v>0</v>
      </c>
      <c r="M1500" s="127">
        <f t="shared" si="5911"/>
        <v>0</v>
      </c>
      <c r="N1500" s="127">
        <f t="shared" si="5911"/>
        <v>0</v>
      </c>
      <c r="O1500" s="127">
        <f t="shared" si="5911"/>
        <v>0</v>
      </c>
      <c r="P1500" s="127">
        <f t="shared" si="5911"/>
        <v>0</v>
      </c>
      <c r="Q1500" s="127">
        <f>ROUND($C1500*Q1499,2)</f>
        <v>0</v>
      </c>
      <c r="R1500" s="127">
        <f t="shared" ref="R1500:T1500" si="5912">ROUND($C1500*R1499,2)</f>
        <v>0</v>
      </c>
      <c r="S1500" s="127">
        <f t="shared" si="5912"/>
        <v>0</v>
      </c>
      <c r="T1500" s="127">
        <f t="shared" si="5912"/>
        <v>0</v>
      </c>
      <c r="U1500" s="127">
        <f>$C1500-SUM(D1500:T1500)</f>
        <v>112.64</v>
      </c>
    </row>
    <row r="1501" spans="1:21" x14ac:dyDescent="0.2">
      <c r="A1501" s="224" t="s">
        <v>2073</v>
      </c>
      <c r="B1501" s="222" t="str">
        <f>VLOOKUP($A1501,'Orçamento Sintético'!$A:$H,4,0)</f>
        <v>17d - Placa de Saída de Emergência (PSA), 300x100mm, fixada nas superfícies por meio de fita dupla-face, fundo em chapa de acrílico opaca, espessura 3mm, acabamento pintura esmalte automotivo sobre  primer surfacer, referência cromática Verde C60, M0, Y40, K30, símbolo em vinil fotoluminescente</v>
      </c>
      <c r="C1501" s="126">
        <f>ROUND(C1502/$U$1572,4)</f>
        <v>0</v>
      </c>
      <c r="D1501" s="126"/>
      <c r="E1501" s="126"/>
      <c r="F1501" s="126"/>
      <c r="G1501" s="126"/>
      <c r="H1501" s="126"/>
      <c r="I1501" s="126"/>
      <c r="J1501" s="126"/>
      <c r="K1501" s="126"/>
      <c r="L1501" s="126"/>
      <c r="M1501" s="126"/>
      <c r="N1501" s="126"/>
      <c r="O1501" s="126"/>
      <c r="P1501" s="126"/>
      <c r="Q1501" s="126"/>
      <c r="R1501" s="126"/>
      <c r="S1501" s="126"/>
      <c r="T1501" s="126"/>
      <c r="U1501" s="126">
        <f t="shared" si="5902"/>
        <v>1</v>
      </c>
    </row>
    <row r="1502" spans="1:21" s="90" customFormat="1" x14ac:dyDescent="0.2">
      <c r="A1502" s="224"/>
      <c r="B1502" s="223"/>
      <c r="C1502" s="127">
        <f>VLOOKUP($A1501,'Orçamento Sintético'!$A:$H,8,0)</f>
        <v>112.64</v>
      </c>
      <c r="D1502" s="127">
        <f>ROUND($C1502*D1501,2)</f>
        <v>0</v>
      </c>
      <c r="E1502" s="127">
        <f>ROUND($C1502*E1501,2)</f>
        <v>0</v>
      </c>
      <c r="F1502" s="127">
        <f>ROUND($C1502*F1501,2)</f>
        <v>0</v>
      </c>
      <c r="G1502" s="127">
        <f t="shared" ref="G1502:P1502" si="5913">ROUND($C1502*G1501,2)</f>
        <v>0</v>
      </c>
      <c r="H1502" s="127">
        <f t="shared" si="5913"/>
        <v>0</v>
      </c>
      <c r="I1502" s="127">
        <f t="shared" si="5913"/>
        <v>0</v>
      </c>
      <c r="J1502" s="127">
        <f t="shared" si="5913"/>
        <v>0</v>
      </c>
      <c r="K1502" s="127">
        <f t="shared" si="5913"/>
        <v>0</v>
      </c>
      <c r="L1502" s="127">
        <f t="shared" si="5913"/>
        <v>0</v>
      </c>
      <c r="M1502" s="127">
        <f t="shared" si="5913"/>
        <v>0</v>
      </c>
      <c r="N1502" s="127">
        <f t="shared" si="5913"/>
        <v>0</v>
      </c>
      <c r="O1502" s="127">
        <f t="shared" si="5913"/>
        <v>0</v>
      </c>
      <c r="P1502" s="127">
        <f t="shared" si="5913"/>
        <v>0</v>
      </c>
      <c r="Q1502" s="127">
        <f>ROUND($C1502*Q1501,2)</f>
        <v>0</v>
      </c>
      <c r="R1502" s="127">
        <f t="shared" ref="R1502:T1502" si="5914">ROUND($C1502*R1501,2)</f>
        <v>0</v>
      </c>
      <c r="S1502" s="127">
        <f t="shared" si="5914"/>
        <v>0</v>
      </c>
      <c r="T1502" s="127">
        <f t="shared" si="5914"/>
        <v>0</v>
      </c>
      <c r="U1502" s="127">
        <f>$C1502-SUM(D1502:T1502)</f>
        <v>112.64</v>
      </c>
    </row>
    <row r="1503" spans="1:21" x14ac:dyDescent="0.2">
      <c r="A1503" s="224" t="s">
        <v>2076</v>
      </c>
      <c r="B1503" s="222" t="str">
        <f>VLOOKUP($A1503,'Orçamento Sintético'!$A:$H,4,0)</f>
        <v>17e - Placa de Saída de Emergência (PSA), 300x100mm, fixada nas superfícies por meio de fita dupla-face, fundo em chapa de acrílico opaca, espessura 3mm, acabamento pintura esmalte automotivo sobre  primer surfacer, referência cromática Verde C60, M0, Y40, K30, símbolo em vinil fotoluminescente</v>
      </c>
      <c r="C1503" s="126">
        <f>ROUND(C1504/$U$1572,4)</f>
        <v>0</v>
      </c>
      <c r="D1503" s="126"/>
      <c r="E1503" s="126"/>
      <c r="F1503" s="126"/>
      <c r="G1503" s="126"/>
      <c r="H1503" s="126"/>
      <c r="I1503" s="126"/>
      <c r="J1503" s="126"/>
      <c r="K1503" s="126"/>
      <c r="L1503" s="126"/>
      <c r="M1503" s="126"/>
      <c r="N1503" s="126"/>
      <c r="O1503" s="126"/>
      <c r="P1503" s="126"/>
      <c r="Q1503" s="126"/>
      <c r="R1503" s="126"/>
      <c r="S1503" s="126"/>
      <c r="T1503" s="126"/>
      <c r="U1503" s="126">
        <f t="shared" si="5902"/>
        <v>1</v>
      </c>
    </row>
    <row r="1504" spans="1:21" s="90" customFormat="1" x14ac:dyDescent="0.2">
      <c r="A1504" s="224"/>
      <c r="B1504" s="223"/>
      <c r="C1504" s="127">
        <f>VLOOKUP($A1503,'Orçamento Sintético'!$A:$H,8,0)</f>
        <v>140.80000000000001</v>
      </c>
      <c r="D1504" s="127">
        <f>ROUND($C1504*D1503,2)</f>
        <v>0</v>
      </c>
      <c r="E1504" s="127">
        <f>ROUND($C1504*E1503,2)</f>
        <v>0</v>
      </c>
      <c r="F1504" s="127">
        <f>ROUND($C1504*F1503,2)</f>
        <v>0</v>
      </c>
      <c r="G1504" s="127">
        <f t="shared" ref="G1504:P1504" si="5915">ROUND($C1504*G1503,2)</f>
        <v>0</v>
      </c>
      <c r="H1504" s="127">
        <f t="shared" si="5915"/>
        <v>0</v>
      </c>
      <c r="I1504" s="127">
        <f t="shared" si="5915"/>
        <v>0</v>
      </c>
      <c r="J1504" s="127">
        <f t="shared" si="5915"/>
        <v>0</v>
      </c>
      <c r="K1504" s="127">
        <f t="shared" si="5915"/>
        <v>0</v>
      </c>
      <c r="L1504" s="127">
        <f t="shared" si="5915"/>
        <v>0</v>
      </c>
      <c r="M1504" s="127">
        <f t="shared" si="5915"/>
        <v>0</v>
      </c>
      <c r="N1504" s="127">
        <f t="shared" si="5915"/>
        <v>0</v>
      </c>
      <c r="O1504" s="127">
        <f t="shared" si="5915"/>
        <v>0</v>
      </c>
      <c r="P1504" s="127">
        <f t="shared" si="5915"/>
        <v>0</v>
      </c>
      <c r="Q1504" s="127">
        <f>ROUND($C1504*Q1503,2)</f>
        <v>0</v>
      </c>
      <c r="R1504" s="127">
        <f t="shared" ref="R1504:T1504" si="5916">ROUND($C1504*R1503,2)</f>
        <v>0</v>
      </c>
      <c r="S1504" s="127">
        <f t="shared" si="5916"/>
        <v>0</v>
      </c>
      <c r="T1504" s="127">
        <f t="shared" si="5916"/>
        <v>0</v>
      </c>
      <c r="U1504" s="127">
        <f>$C1504-SUM(D1504:T1504)</f>
        <v>140.80000000000001</v>
      </c>
    </row>
    <row r="1505" spans="1:21" x14ac:dyDescent="0.2">
      <c r="A1505" s="224" t="s">
        <v>2079</v>
      </c>
      <c r="B1505" s="222" t="str">
        <f>VLOOKUP($A1505,'Orçamento Sintético'!$A:$H,4,0)</f>
        <v>19a - Placa de Identificação de Pavimento (PIP), 150x150mm, fixada nas superfícies por meio de fita dupla-face, fundo em chapa de acrílico opaca, espessura 3mm, acabamento pintura esmalte automotivo sobre  primer surfacer, referência cromática Verde C60, M0, Y40, K30, símbolo em vinil fotoluminescente, texto em Braile em alto relevo 1mm de PVC conforme NBR 9050.</v>
      </c>
      <c r="C1505" s="126">
        <f>ROUND(C1506/$U$1572,4)</f>
        <v>0</v>
      </c>
      <c r="D1505" s="126"/>
      <c r="E1505" s="126"/>
      <c r="F1505" s="126"/>
      <c r="G1505" s="126"/>
      <c r="H1505" s="126"/>
      <c r="I1505" s="126"/>
      <c r="J1505" s="126"/>
      <c r="K1505" s="126"/>
      <c r="L1505" s="126"/>
      <c r="M1505" s="126"/>
      <c r="N1505" s="126"/>
      <c r="O1505" s="126"/>
      <c r="P1505" s="126"/>
      <c r="Q1505" s="126"/>
      <c r="R1505" s="126"/>
      <c r="S1505" s="126"/>
      <c r="T1505" s="126"/>
      <c r="U1505" s="126">
        <f t="shared" si="5902"/>
        <v>1</v>
      </c>
    </row>
    <row r="1506" spans="1:21" s="90" customFormat="1" x14ac:dyDescent="0.2">
      <c r="A1506" s="224"/>
      <c r="B1506" s="223"/>
      <c r="C1506" s="127">
        <f>VLOOKUP($A1505,'Orçamento Sintético'!$A:$H,8,0)</f>
        <v>150.01</v>
      </c>
      <c r="D1506" s="127">
        <f>ROUND($C1506*D1505,2)</f>
        <v>0</v>
      </c>
      <c r="E1506" s="127">
        <f>ROUND($C1506*E1505,2)</f>
        <v>0</v>
      </c>
      <c r="F1506" s="127">
        <f>ROUND($C1506*F1505,2)</f>
        <v>0</v>
      </c>
      <c r="G1506" s="127">
        <f t="shared" ref="G1506:P1506" si="5917">ROUND($C1506*G1505,2)</f>
        <v>0</v>
      </c>
      <c r="H1506" s="127">
        <f t="shared" si="5917"/>
        <v>0</v>
      </c>
      <c r="I1506" s="127">
        <f t="shared" si="5917"/>
        <v>0</v>
      </c>
      <c r="J1506" s="127">
        <f t="shared" si="5917"/>
        <v>0</v>
      </c>
      <c r="K1506" s="127">
        <f t="shared" si="5917"/>
        <v>0</v>
      </c>
      <c r="L1506" s="127">
        <f t="shared" si="5917"/>
        <v>0</v>
      </c>
      <c r="M1506" s="127">
        <f t="shared" si="5917"/>
        <v>0</v>
      </c>
      <c r="N1506" s="127">
        <f t="shared" si="5917"/>
        <v>0</v>
      </c>
      <c r="O1506" s="127">
        <f t="shared" si="5917"/>
        <v>0</v>
      </c>
      <c r="P1506" s="127">
        <f t="shared" si="5917"/>
        <v>0</v>
      </c>
      <c r="Q1506" s="127">
        <f>ROUND($C1506*Q1505,2)</f>
        <v>0</v>
      </c>
      <c r="R1506" s="127">
        <f t="shared" ref="R1506:T1506" si="5918">ROUND($C1506*R1505,2)</f>
        <v>0</v>
      </c>
      <c r="S1506" s="127">
        <f t="shared" si="5918"/>
        <v>0</v>
      </c>
      <c r="T1506" s="127">
        <f t="shared" si="5918"/>
        <v>0</v>
      </c>
      <c r="U1506" s="127">
        <f>$C1506-SUM(D1506:T1506)</f>
        <v>150.01</v>
      </c>
    </row>
    <row r="1507" spans="1:21" x14ac:dyDescent="0.2">
      <c r="A1507" s="224" t="s">
        <v>2082</v>
      </c>
      <c r="B1507" s="222" t="str">
        <f>VLOOKUP($A1507,'Orçamento Sintético'!$A:$H,4,0)</f>
        <v>19b - Placa de Identificação de Pavimento (PIP), 150x150mm, fixada nas superfícies por meio de fita dupla-face, fundo em chapa de acrílico opaca, espessura 3mm, acabamento pintura esmalte automotivo sobre  primer surfacer, referência cromática Verde C60, M0, Y40, K30, símbolo em vinil fotoluminescente, texto em Braile em alto relevo 1mm de PVC conforme NBR 9050.</v>
      </c>
      <c r="C1507" s="126">
        <f>ROUND(C1508/$U$1572,4)</f>
        <v>0</v>
      </c>
      <c r="D1507" s="126"/>
      <c r="E1507" s="126"/>
      <c r="F1507" s="126"/>
      <c r="G1507" s="126"/>
      <c r="H1507" s="126"/>
      <c r="I1507" s="126"/>
      <c r="J1507" s="126"/>
      <c r="K1507" s="126"/>
      <c r="L1507" s="126"/>
      <c r="M1507" s="126"/>
      <c r="N1507" s="126"/>
      <c r="O1507" s="126"/>
      <c r="P1507" s="126"/>
      <c r="Q1507" s="126"/>
      <c r="R1507" s="126"/>
      <c r="S1507" s="126"/>
      <c r="T1507" s="126"/>
      <c r="U1507" s="126">
        <f t="shared" si="5902"/>
        <v>1</v>
      </c>
    </row>
    <row r="1508" spans="1:21" s="90" customFormat="1" x14ac:dyDescent="0.2">
      <c r="A1508" s="224"/>
      <c r="B1508" s="223"/>
      <c r="C1508" s="127">
        <f>VLOOKUP($A1507,'Orçamento Sintético'!$A:$H,8,0)</f>
        <v>192.87</v>
      </c>
      <c r="D1508" s="127">
        <f>ROUND($C1508*D1507,2)</f>
        <v>0</v>
      </c>
      <c r="E1508" s="127">
        <f>ROUND($C1508*E1507,2)</f>
        <v>0</v>
      </c>
      <c r="F1508" s="127">
        <f>ROUND($C1508*F1507,2)</f>
        <v>0</v>
      </c>
      <c r="G1508" s="127">
        <f t="shared" ref="G1508:P1508" si="5919">ROUND($C1508*G1507,2)</f>
        <v>0</v>
      </c>
      <c r="H1508" s="127">
        <f t="shared" si="5919"/>
        <v>0</v>
      </c>
      <c r="I1508" s="127">
        <f t="shared" si="5919"/>
        <v>0</v>
      </c>
      <c r="J1508" s="127">
        <f t="shared" si="5919"/>
        <v>0</v>
      </c>
      <c r="K1508" s="127">
        <f t="shared" si="5919"/>
        <v>0</v>
      </c>
      <c r="L1508" s="127">
        <f t="shared" si="5919"/>
        <v>0</v>
      </c>
      <c r="M1508" s="127">
        <f t="shared" si="5919"/>
        <v>0</v>
      </c>
      <c r="N1508" s="127">
        <f t="shared" si="5919"/>
        <v>0</v>
      </c>
      <c r="O1508" s="127">
        <f t="shared" si="5919"/>
        <v>0</v>
      </c>
      <c r="P1508" s="127">
        <f t="shared" si="5919"/>
        <v>0</v>
      </c>
      <c r="Q1508" s="127">
        <f>ROUND($C1508*Q1507,2)</f>
        <v>0</v>
      </c>
      <c r="R1508" s="127">
        <f t="shared" ref="R1508:T1508" si="5920">ROUND($C1508*R1507,2)</f>
        <v>0</v>
      </c>
      <c r="S1508" s="127">
        <f t="shared" si="5920"/>
        <v>0</v>
      </c>
      <c r="T1508" s="127">
        <f t="shared" si="5920"/>
        <v>0</v>
      </c>
      <c r="U1508" s="127">
        <f>$C1508-SUM(D1508:T1508)</f>
        <v>192.87</v>
      </c>
    </row>
    <row r="1509" spans="1:21" x14ac:dyDescent="0.2">
      <c r="A1509" s="224" t="s">
        <v>2085</v>
      </c>
      <c r="B1509" s="222" t="str">
        <f>VLOOKUP($A1509,'Orçamento Sintético'!$A:$H,4,0)</f>
        <v>19c - Placa de Identificação de Pavimento (PIP), 150x150mm, fixada nas superfícies por meio de fita dupla-face, fundo em chapa de acrílico opaca, espessura 3mm, acabamento pintura esmalte automotivo sobre  primer surfacer, referência cromática Verde C60, M0, Y40, K30, símbolo em vinil fotoluminescente, texto em Braile em alto relevo 1mm de PVC conforme NBR 9050.</v>
      </c>
      <c r="C1509" s="126">
        <f>ROUND(C1510/$U$1572,4)</f>
        <v>0</v>
      </c>
      <c r="D1509" s="126"/>
      <c r="E1509" s="126"/>
      <c r="F1509" s="126"/>
      <c r="G1509" s="126"/>
      <c r="H1509" s="126"/>
      <c r="I1509" s="126"/>
      <c r="J1509" s="126"/>
      <c r="K1509" s="126"/>
      <c r="L1509" s="126"/>
      <c r="M1509" s="126"/>
      <c r="N1509" s="126"/>
      <c r="O1509" s="126"/>
      <c r="P1509" s="126"/>
      <c r="Q1509" s="126"/>
      <c r="R1509" s="126"/>
      <c r="S1509" s="126"/>
      <c r="T1509" s="126"/>
      <c r="U1509" s="126">
        <f t="shared" si="5902"/>
        <v>1</v>
      </c>
    </row>
    <row r="1510" spans="1:21" s="90" customFormat="1" x14ac:dyDescent="0.2">
      <c r="A1510" s="224"/>
      <c r="B1510" s="223"/>
      <c r="C1510" s="127">
        <f>VLOOKUP($A1509,'Orçamento Sintético'!$A:$H,8,0)</f>
        <v>192.87</v>
      </c>
      <c r="D1510" s="127">
        <f>ROUND($C1510*D1509,2)</f>
        <v>0</v>
      </c>
      <c r="E1510" s="127">
        <f>ROUND($C1510*E1509,2)</f>
        <v>0</v>
      </c>
      <c r="F1510" s="127">
        <f>ROUND($C1510*F1509,2)</f>
        <v>0</v>
      </c>
      <c r="G1510" s="127">
        <f t="shared" ref="G1510:P1510" si="5921">ROUND($C1510*G1509,2)</f>
        <v>0</v>
      </c>
      <c r="H1510" s="127">
        <f t="shared" si="5921"/>
        <v>0</v>
      </c>
      <c r="I1510" s="127">
        <f t="shared" si="5921"/>
        <v>0</v>
      </c>
      <c r="J1510" s="127">
        <f t="shared" si="5921"/>
        <v>0</v>
      </c>
      <c r="K1510" s="127">
        <f t="shared" si="5921"/>
        <v>0</v>
      </c>
      <c r="L1510" s="127">
        <f t="shared" si="5921"/>
        <v>0</v>
      </c>
      <c r="M1510" s="127">
        <f t="shared" si="5921"/>
        <v>0</v>
      </c>
      <c r="N1510" s="127">
        <f t="shared" si="5921"/>
        <v>0</v>
      </c>
      <c r="O1510" s="127">
        <f t="shared" si="5921"/>
        <v>0</v>
      </c>
      <c r="P1510" s="127">
        <f t="shared" si="5921"/>
        <v>0</v>
      </c>
      <c r="Q1510" s="127">
        <f>ROUND($C1510*Q1509,2)</f>
        <v>0</v>
      </c>
      <c r="R1510" s="127">
        <f t="shared" ref="R1510:T1510" si="5922">ROUND($C1510*R1509,2)</f>
        <v>0</v>
      </c>
      <c r="S1510" s="127">
        <f t="shared" si="5922"/>
        <v>0</v>
      </c>
      <c r="T1510" s="127">
        <f t="shared" si="5922"/>
        <v>0</v>
      </c>
      <c r="U1510" s="127">
        <f>$C1510-SUM(D1510:T1510)</f>
        <v>192.87</v>
      </c>
    </row>
    <row r="1511" spans="1:21" x14ac:dyDescent="0.2">
      <c r="A1511" s="224" t="s">
        <v>2088</v>
      </c>
      <c r="B1511" s="222" t="str">
        <f>VLOOKUP($A1511,'Orçamento Sintético'!$A:$H,4,0)</f>
        <v>28 - Placa de orientação continuada (seta) de rota de saída, 200x70mm</v>
      </c>
      <c r="C1511" s="126">
        <f>ROUND(C1512/$U$1572,4)</f>
        <v>0</v>
      </c>
      <c r="D1511" s="126"/>
      <c r="E1511" s="126"/>
      <c r="F1511" s="126"/>
      <c r="G1511" s="126"/>
      <c r="H1511" s="126"/>
      <c r="I1511" s="126"/>
      <c r="J1511" s="126"/>
      <c r="K1511" s="126"/>
      <c r="L1511" s="126"/>
      <c r="M1511" s="126"/>
      <c r="N1511" s="126"/>
      <c r="O1511" s="126"/>
      <c r="P1511" s="126"/>
      <c r="Q1511" s="126"/>
      <c r="R1511" s="126"/>
      <c r="S1511" s="126"/>
      <c r="T1511" s="126"/>
      <c r="U1511" s="126">
        <f t="shared" si="5902"/>
        <v>1</v>
      </c>
    </row>
    <row r="1512" spans="1:21" s="90" customFormat="1" x14ac:dyDescent="0.2">
      <c r="A1512" s="224"/>
      <c r="B1512" s="223"/>
      <c r="C1512" s="127">
        <f>VLOOKUP($A1511,'Orçamento Sintético'!$A:$H,8,0)</f>
        <v>229.68</v>
      </c>
      <c r="D1512" s="127">
        <f>ROUND($C1512*D1511,2)</f>
        <v>0</v>
      </c>
      <c r="E1512" s="127">
        <f>ROUND($C1512*E1511,2)</f>
        <v>0</v>
      </c>
      <c r="F1512" s="127">
        <f>ROUND($C1512*F1511,2)</f>
        <v>0</v>
      </c>
      <c r="G1512" s="127">
        <f t="shared" ref="G1512:P1512" si="5923">ROUND($C1512*G1511,2)</f>
        <v>0</v>
      </c>
      <c r="H1512" s="127">
        <f t="shared" si="5923"/>
        <v>0</v>
      </c>
      <c r="I1512" s="127">
        <f t="shared" si="5923"/>
        <v>0</v>
      </c>
      <c r="J1512" s="127">
        <f t="shared" si="5923"/>
        <v>0</v>
      </c>
      <c r="K1512" s="127">
        <f t="shared" si="5923"/>
        <v>0</v>
      </c>
      <c r="L1512" s="127">
        <f t="shared" si="5923"/>
        <v>0</v>
      </c>
      <c r="M1512" s="127">
        <f t="shared" si="5923"/>
        <v>0</v>
      </c>
      <c r="N1512" s="127">
        <f t="shared" si="5923"/>
        <v>0</v>
      </c>
      <c r="O1512" s="127">
        <f t="shared" si="5923"/>
        <v>0</v>
      </c>
      <c r="P1512" s="127">
        <f t="shared" si="5923"/>
        <v>0</v>
      </c>
      <c r="Q1512" s="127">
        <f>ROUND($C1512*Q1511,2)</f>
        <v>0</v>
      </c>
      <c r="R1512" s="127">
        <f t="shared" ref="R1512:T1512" si="5924">ROUND($C1512*R1511,2)</f>
        <v>0</v>
      </c>
      <c r="S1512" s="127">
        <f t="shared" si="5924"/>
        <v>0</v>
      </c>
      <c r="T1512" s="127">
        <f t="shared" si="5924"/>
        <v>0</v>
      </c>
      <c r="U1512" s="127">
        <f>$C1512-SUM(D1512:T1512)</f>
        <v>229.68</v>
      </c>
    </row>
    <row r="1513" spans="1:21" x14ac:dyDescent="0.2">
      <c r="A1513" s="224" t="s">
        <v>2091</v>
      </c>
      <c r="B1513" s="222" t="str">
        <f>VLOOKUP($A1513,'Orçamento Sintético'!$A:$H,4,0)</f>
        <v>4 - Placa de Sinalização de Emergência (PSE), 180x225mm - "Proibido utilizar elevador em caso de incêndio", fixada nas superfícies por meio de fita dupla-face, fundo em chapa de acrílico, espessura 6 mm, pintura esmalte automotivo sobre primer surfacer, na cor grafite, e símbolo em vinil fotoluminescente</v>
      </c>
      <c r="C1513" s="126">
        <f>ROUND(C1514/$U$1572,4)</f>
        <v>0</v>
      </c>
      <c r="D1513" s="126"/>
      <c r="E1513" s="126"/>
      <c r="F1513" s="126"/>
      <c r="G1513" s="126"/>
      <c r="H1513" s="126"/>
      <c r="I1513" s="126"/>
      <c r="J1513" s="126"/>
      <c r="K1513" s="126"/>
      <c r="L1513" s="126"/>
      <c r="M1513" s="126"/>
      <c r="N1513" s="126"/>
      <c r="O1513" s="126"/>
      <c r="P1513" s="126"/>
      <c r="Q1513" s="126"/>
      <c r="R1513" s="126"/>
      <c r="S1513" s="126"/>
      <c r="T1513" s="126"/>
      <c r="U1513" s="126">
        <f t="shared" si="5902"/>
        <v>1</v>
      </c>
    </row>
    <row r="1514" spans="1:21" s="90" customFormat="1" x14ac:dyDescent="0.2">
      <c r="A1514" s="224"/>
      <c r="B1514" s="223"/>
      <c r="C1514" s="127">
        <f>VLOOKUP($A1513,'Orçamento Sintético'!$A:$H,8,0)</f>
        <v>299.16000000000003</v>
      </c>
      <c r="D1514" s="127">
        <f>ROUND($C1514*D1513,2)</f>
        <v>0</v>
      </c>
      <c r="E1514" s="127">
        <f>ROUND($C1514*E1513,2)</f>
        <v>0</v>
      </c>
      <c r="F1514" s="127">
        <f>ROUND($C1514*F1513,2)</f>
        <v>0</v>
      </c>
      <c r="G1514" s="127">
        <f t="shared" ref="G1514:P1514" si="5925">ROUND($C1514*G1513,2)</f>
        <v>0</v>
      </c>
      <c r="H1514" s="127">
        <f t="shared" si="5925"/>
        <v>0</v>
      </c>
      <c r="I1514" s="127">
        <f t="shared" si="5925"/>
        <v>0</v>
      </c>
      <c r="J1514" s="127">
        <f t="shared" si="5925"/>
        <v>0</v>
      </c>
      <c r="K1514" s="127">
        <f t="shared" si="5925"/>
        <v>0</v>
      </c>
      <c r="L1514" s="127">
        <f t="shared" si="5925"/>
        <v>0</v>
      </c>
      <c r="M1514" s="127">
        <f t="shared" si="5925"/>
        <v>0</v>
      </c>
      <c r="N1514" s="127">
        <f t="shared" si="5925"/>
        <v>0</v>
      </c>
      <c r="O1514" s="127">
        <f t="shared" si="5925"/>
        <v>0</v>
      </c>
      <c r="P1514" s="127">
        <f t="shared" si="5925"/>
        <v>0</v>
      </c>
      <c r="Q1514" s="127">
        <f>ROUND($C1514*Q1513,2)</f>
        <v>0</v>
      </c>
      <c r="R1514" s="127">
        <f t="shared" ref="R1514:T1514" si="5926">ROUND($C1514*R1513,2)</f>
        <v>0</v>
      </c>
      <c r="S1514" s="127">
        <f t="shared" si="5926"/>
        <v>0</v>
      </c>
      <c r="T1514" s="127">
        <f t="shared" si="5926"/>
        <v>0</v>
      </c>
      <c r="U1514" s="127">
        <f>$C1514-SUM(D1514:T1514)</f>
        <v>299.16000000000003</v>
      </c>
    </row>
    <row r="1515" spans="1:21" x14ac:dyDescent="0.2">
      <c r="A1515" s="224" t="s">
        <v>2094</v>
      </c>
      <c r="B1515" s="222" t="str">
        <f>VLOOKUP($A1515,'Orçamento Sintético'!$A:$H,4,0)</f>
        <v>25 - Placa de Sinalização de Emergência (PSE), 180x225mm - "Abrigo de mangueira e hidrante" em chapa de acrílico espessura 6mm, pintura esmalte automotivo sobre primer surfacer, na cor vermelho 100% e símbolo em vinil fotoluminescente</v>
      </c>
      <c r="C1515" s="126">
        <f>ROUND(C1516/$U$1572,4)</f>
        <v>0</v>
      </c>
      <c r="D1515" s="126"/>
      <c r="E1515" s="126"/>
      <c r="F1515" s="126"/>
      <c r="G1515" s="126"/>
      <c r="H1515" s="126"/>
      <c r="I1515" s="126"/>
      <c r="J1515" s="126"/>
      <c r="K1515" s="126"/>
      <c r="L1515" s="126"/>
      <c r="M1515" s="126"/>
      <c r="N1515" s="126"/>
      <c r="O1515" s="126"/>
      <c r="P1515" s="126"/>
      <c r="Q1515" s="126"/>
      <c r="R1515" s="126"/>
      <c r="S1515" s="126"/>
      <c r="T1515" s="126"/>
      <c r="U1515" s="126">
        <f t="shared" si="5902"/>
        <v>1</v>
      </c>
    </row>
    <row r="1516" spans="1:21" s="90" customFormat="1" x14ac:dyDescent="0.2">
      <c r="A1516" s="224"/>
      <c r="B1516" s="223"/>
      <c r="C1516" s="127">
        <f>VLOOKUP($A1515,'Orçamento Sintético'!$A:$H,8,0)</f>
        <v>349.02</v>
      </c>
      <c r="D1516" s="127">
        <f>ROUND($C1516*D1515,2)</f>
        <v>0</v>
      </c>
      <c r="E1516" s="127">
        <f>ROUND($C1516*E1515,2)</f>
        <v>0</v>
      </c>
      <c r="F1516" s="127">
        <f>ROUND($C1516*F1515,2)</f>
        <v>0</v>
      </c>
      <c r="G1516" s="127">
        <f t="shared" ref="G1516:P1516" si="5927">ROUND($C1516*G1515,2)</f>
        <v>0</v>
      </c>
      <c r="H1516" s="127">
        <f t="shared" si="5927"/>
        <v>0</v>
      </c>
      <c r="I1516" s="127">
        <f t="shared" si="5927"/>
        <v>0</v>
      </c>
      <c r="J1516" s="127">
        <f t="shared" si="5927"/>
        <v>0</v>
      </c>
      <c r="K1516" s="127">
        <f t="shared" si="5927"/>
        <v>0</v>
      </c>
      <c r="L1516" s="127">
        <f t="shared" si="5927"/>
        <v>0</v>
      </c>
      <c r="M1516" s="127">
        <f t="shared" si="5927"/>
        <v>0</v>
      </c>
      <c r="N1516" s="127">
        <f t="shared" si="5927"/>
        <v>0</v>
      </c>
      <c r="O1516" s="127">
        <f t="shared" si="5927"/>
        <v>0</v>
      </c>
      <c r="P1516" s="127">
        <f t="shared" si="5927"/>
        <v>0</v>
      </c>
      <c r="Q1516" s="127">
        <f>ROUND($C1516*Q1515,2)</f>
        <v>0</v>
      </c>
      <c r="R1516" s="127">
        <f t="shared" ref="R1516:T1516" si="5928">ROUND($C1516*R1515,2)</f>
        <v>0</v>
      </c>
      <c r="S1516" s="127">
        <f t="shared" si="5928"/>
        <v>0</v>
      </c>
      <c r="T1516" s="127">
        <f t="shared" si="5928"/>
        <v>0</v>
      </c>
      <c r="U1516" s="127">
        <f>$C1516-SUM(D1516:T1516)</f>
        <v>349.02</v>
      </c>
    </row>
    <row r="1517" spans="1:21" x14ac:dyDescent="0.2">
      <c r="A1517" s="224" t="s">
        <v>2097</v>
      </c>
      <c r="B1517" s="222" t="str">
        <f>VLOOKUP($A1517,'Orçamento Sintético'!$A:$H,4,0)</f>
        <v>23a - Placa de Sinalização de Emergência (PSE), 180x225mm - Extintor de incêndio "CO²", em chapa de acrílico espessura 6mm, pintura esmalte automotivo sobre primer surfacer, na cor vermelho 100% e símbolo em vinil fotoluminescente</v>
      </c>
      <c r="C1517" s="126">
        <f>ROUND(C1518/$U$1572,4)</f>
        <v>0</v>
      </c>
      <c r="D1517" s="126"/>
      <c r="E1517" s="126"/>
      <c r="F1517" s="126"/>
      <c r="G1517" s="126"/>
      <c r="H1517" s="126"/>
      <c r="I1517" s="126"/>
      <c r="J1517" s="126"/>
      <c r="K1517" s="126"/>
      <c r="L1517" s="126"/>
      <c r="M1517" s="126"/>
      <c r="N1517" s="126"/>
      <c r="O1517" s="126"/>
      <c r="P1517" s="126"/>
      <c r="Q1517" s="126"/>
      <c r="R1517" s="126"/>
      <c r="S1517" s="126"/>
      <c r="T1517" s="126"/>
      <c r="U1517" s="126">
        <f t="shared" si="5902"/>
        <v>1</v>
      </c>
    </row>
    <row r="1518" spans="1:21" s="90" customFormat="1" x14ac:dyDescent="0.2">
      <c r="A1518" s="224"/>
      <c r="B1518" s="223"/>
      <c r="C1518" s="127">
        <f>VLOOKUP($A1517,'Orçamento Sintético'!$A:$H,8,0)</f>
        <v>598.32000000000005</v>
      </c>
      <c r="D1518" s="127">
        <f>ROUND($C1518*D1517,2)</f>
        <v>0</v>
      </c>
      <c r="E1518" s="127">
        <f>ROUND($C1518*E1517,2)</f>
        <v>0</v>
      </c>
      <c r="F1518" s="127">
        <f>ROUND($C1518*F1517,2)</f>
        <v>0</v>
      </c>
      <c r="G1518" s="127">
        <f t="shared" ref="G1518:P1518" si="5929">ROUND($C1518*G1517,2)</f>
        <v>0</v>
      </c>
      <c r="H1518" s="127">
        <f t="shared" si="5929"/>
        <v>0</v>
      </c>
      <c r="I1518" s="127">
        <f t="shared" si="5929"/>
        <v>0</v>
      </c>
      <c r="J1518" s="127">
        <f t="shared" si="5929"/>
        <v>0</v>
      </c>
      <c r="K1518" s="127">
        <f t="shared" si="5929"/>
        <v>0</v>
      </c>
      <c r="L1518" s="127">
        <f t="shared" si="5929"/>
        <v>0</v>
      </c>
      <c r="M1518" s="127">
        <f t="shared" si="5929"/>
        <v>0</v>
      </c>
      <c r="N1518" s="127">
        <f t="shared" si="5929"/>
        <v>0</v>
      </c>
      <c r="O1518" s="127">
        <f t="shared" si="5929"/>
        <v>0</v>
      </c>
      <c r="P1518" s="127">
        <f t="shared" si="5929"/>
        <v>0</v>
      </c>
      <c r="Q1518" s="127">
        <f>ROUND($C1518*Q1517,2)</f>
        <v>0</v>
      </c>
      <c r="R1518" s="127">
        <f t="shared" ref="R1518:T1518" si="5930">ROUND($C1518*R1517,2)</f>
        <v>0</v>
      </c>
      <c r="S1518" s="127">
        <f t="shared" si="5930"/>
        <v>0</v>
      </c>
      <c r="T1518" s="127">
        <f t="shared" si="5930"/>
        <v>0</v>
      </c>
      <c r="U1518" s="127">
        <f>$C1518-SUM(D1518:T1518)</f>
        <v>598.32000000000005</v>
      </c>
    </row>
    <row r="1519" spans="1:21" x14ac:dyDescent="0.2">
      <c r="A1519" s="224" t="s">
        <v>2100</v>
      </c>
      <c r="B1519" s="222" t="str">
        <f>VLOOKUP($A1519,'Orçamento Sintético'!$A:$H,4,0)</f>
        <v>23b - Placa de Sinalização de Emergência (PSE), 180x225mm - Extintor de incêndio "PQS" em chapa de acrílico espessura 6mm, pintura esmalte automotivo sobre primer surfacer, na cor vermelho 100% e símbolo em vinil fotoluminescente</v>
      </c>
      <c r="C1519" s="126">
        <f>ROUND(C1520/$U$1572,4)</f>
        <v>2.0000000000000001E-4</v>
      </c>
      <c r="D1519" s="126"/>
      <c r="E1519" s="126"/>
      <c r="F1519" s="126"/>
      <c r="G1519" s="126"/>
      <c r="H1519" s="126"/>
      <c r="I1519" s="126"/>
      <c r="J1519" s="126"/>
      <c r="K1519" s="126"/>
      <c r="L1519" s="126"/>
      <c r="M1519" s="126"/>
      <c r="N1519" s="126"/>
      <c r="O1519" s="126"/>
      <c r="P1519" s="126"/>
      <c r="Q1519" s="126"/>
      <c r="R1519" s="126"/>
      <c r="S1519" s="126"/>
      <c r="T1519" s="126"/>
      <c r="U1519" s="126">
        <f t="shared" si="5902"/>
        <v>1</v>
      </c>
    </row>
    <row r="1520" spans="1:21" s="90" customFormat="1" x14ac:dyDescent="0.2">
      <c r="A1520" s="224"/>
      <c r="B1520" s="223"/>
      <c r="C1520" s="127">
        <f>VLOOKUP($A1519,'Orçamento Sintético'!$A:$H,8,0)</f>
        <v>2243.6999999999998</v>
      </c>
      <c r="D1520" s="127">
        <f>ROUND($C1520*D1519,2)</f>
        <v>0</v>
      </c>
      <c r="E1520" s="127">
        <f>ROUND($C1520*E1519,2)</f>
        <v>0</v>
      </c>
      <c r="F1520" s="127">
        <f>ROUND($C1520*F1519,2)</f>
        <v>0</v>
      </c>
      <c r="G1520" s="127">
        <f t="shared" ref="G1520:P1520" si="5931">ROUND($C1520*G1519,2)</f>
        <v>0</v>
      </c>
      <c r="H1520" s="127">
        <f t="shared" si="5931"/>
        <v>0</v>
      </c>
      <c r="I1520" s="127">
        <f t="shared" si="5931"/>
        <v>0</v>
      </c>
      <c r="J1520" s="127">
        <f t="shared" si="5931"/>
        <v>0</v>
      </c>
      <c r="K1520" s="127">
        <f t="shared" si="5931"/>
        <v>0</v>
      </c>
      <c r="L1520" s="127">
        <f t="shared" si="5931"/>
        <v>0</v>
      </c>
      <c r="M1520" s="127">
        <f t="shared" si="5931"/>
        <v>0</v>
      </c>
      <c r="N1520" s="127">
        <f t="shared" si="5931"/>
        <v>0</v>
      </c>
      <c r="O1520" s="127">
        <f t="shared" si="5931"/>
        <v>0</v>
      </c>
      <c r="P1520" s="127">
        <f t="shared" si="5931"/>
        <v>0</v>
      </c>
      <c r="Q1520" s="127">
        <f>ROUND($C1520*Q1519,2)</f>
        <v>0</v>
      </c>
      <c r="R1520" s="127">
        <f t="shared" ref="R1520:T1520" si="5932">ROUND($C1520*R1519,2)</f>
        <v>0</v>
      </c>
      <c r="S1520" s="127">
        <f t="shared" si="5932"/>
        <v>0</v>
      </c>
      <c r="T1520" s="127">
        <f t="shared" si="5932"/>
        <v>0</v>
      </c>
      <c r="U1520" s="127">
        <f>$C1520-SUM(D1520:T1520)</f>
        <v>2243.6999999999998</v>
      </c>
    </row>
    <row r="1521" spans="1:21" x14ac:dyDescent="0.2">
      <c r="A1521" s="224" t="s">
        <v>2103</v>
      </c>
      <c r="B1521" s="222" t="str">
        <f>VLOOKUP($A1521,'Orçamento Sintético'!$A:$H,4,0)</f>
        <v>LD - Placa de Sinalização de Emergência (PSE), 180x220mm,  fixada nas superfícies por meio de fita dupla-face, fundo em chapa de acrílico, espessura 6 mm, pintura esmalte automotivo sobre primer surfacer, na cor grafite, e símbolo em vinil fotoluminescente</v>
      </c>
      <c r="C1521" s="126">
        <f>ROUND(C1522/$U$1572,4)</f>
        <v>0</v>
      </c>
      <c r="D1521" s="126"/>
      <c r="E1521" s="126"/>
      <c r="F1521" s="126"/>
      <c r="G1521" s="126"/>
      <c r="H1521" s="126"/>
      <c r="I1521" s="126"/>
      <c r="J1521" s="126"/>
      <c r="K1521" s="126"/>
      <c r="L1521" s="126"/>
      <c r="M1521" s="126"/>
      <c r="N1521" s="126"/>
      <c r="O1521" s="126"/>
      <c r="P1521" s="126"/>
      <c r="Q1521" s="126"/>
      <c r="R1521" s="126"/>
      <c r="S1521" s="126"/>
      <c r="T1521" s="126"/>
      <c r="U1521" s="126">
        <f t="shared" si="5902"/>
        <v>1</v>
      </c>
    </row>
    <row r="1522" spans="1:21" s="90" customFormat="1" x14ac:dyDescent="0.2">
      <c r="A1522" s="224"/>
      <c r="B1522" s="223"/>
      <c r="C1522" s="127">
        <f>VLOOKUP($A1521,'Orçamento Sintético'!$A:$H,8,0)</f>
        <v>190.02</v>
      </c>
      <c r="D1522" s="127">
        <f>ROUND($C1522*D1521,2)</f>
        <v>0</v>
      </c>
      <c r="E1522" s="127">
        <f>ROUND($C1522*E1521,2)</f>
        <v>0</v>
      </c>
      <c r="F1522" s="127">
        <f>ROUND($C1522*F1521,2)</f>
        <v>0</v>
      </c>
      <c r="G1522" s="127">
        <f t="shared" ref="G1522:P1522" si="5933">ROUND($C1522*G1521,2)</f>
        <v>0</v>
      </c>
      <c r="H1522" s="127">
        <f t="shared" si="5933"/>
        <v>0</v>
      </c>
      <c r="I1522" s="127">
        <f t="shared" si="5933"/>
        <v>0</v>
      </c>
      <c r="J1522" s="127">
        <f t="shared" si="5933"/>
        <v>0</v>
      </c>
      <c r="K1522" s="127">
        <f t="shared" si="5933"/>
        <v>0</v>
      </c>
      <c r="L1522" s="127">
        <f t="shared" si="5933"/>
        <v>0</v>
      </c>
      <c r="M1522" s="127">
        <f t="shared" si="5933"/>
        <v>0</v>
      </c>
      <c r="N1522" s="127">
        <f t="shared" si="5933"/>
        <v>0</v>
      </c>
      <c r="O1522" s="127">
        <f t="shared" si="5933"/>
        <v>0</v>
      </c>
      <c r="P1522" s="127">
        <f t="shared" si="5933"/>
        <v>0</v>
      </c>
      <c r="Q1522" s="127">
        <f>ROUND($C1522*Q1521,2)</f>
        <v>0</v>
      </c>
      <c r="R1522" s="127">
        <f t="shared" ref="R1522:T1522" si="5934">ROUND($C1522*R1521,2)</f>
        <v>0</v>
      </c>
      <c r="S1522" s="127">
        <f t="shared" si="5934"/>
        <v>0</v>
      </c>
      <c r="T1522" s="127">
        <f t="shared" si="5934"/>
        <v>0</v>
      </c>
      <c r="U1522" s="127">
        <f>$C1522-SUM(D1522:T1522)</f>
        <v>190.02</v>
      </c>
    </row>
    <row r="1523" spans="1:21" x14ac:dyDescent="0.2">
      <c r="A1523" s="224" t="s">
        <v>2106</v>
      </c>
      <c r="B1523" s="222" t="str">
        <f>VLOOKUP($A1523,'Orçamento Sintético'!$A:$H,4,0)</f>
        <v>20 - Placa de Sinalização de Emergência (PSE), 150x150mm - Alarme sonoro, em chapa de acrílico espessura 6mm, pintura esmalte automotivo sobre primer surfacer, na cor vermelho 100% e símbolo em vinil fotoluminescente</v>
      </c>
      <c r="C1523" s="126">
        <f>ROUND(C1524/$U$1572,4)</f>
        <v>0</v>
      </c>
      <c r="D1523" s="126"/>
      <c r="E1523" s="126"/>
      <c r="F1523" s="126"/>
      <c r="G1523" s="126"/>
      <c r="H1523" s="126"/>
      <c r="I1523" s="126"/>
      <c r="J1523" s="126"/>
      <c r="K1523" s="126"/>
      <c r="L1523" s="126"/>
      <c r="M1523" s="126"/>
      <c r="N1523" s="126"/>
      <c r="O1523" s="126"/>
      <c r="P1523" s="126"/>
      <c r="Q1523" s="126"/>
      <c r="R1523" s="126"/>
      <c r="S1523" s="126"/>
      <c r="T1523" s="126"/>
      <c r="U1523" s="126">
        <f t="shared" si="5902"/>
        <v>1</v>
      </c>
    </row>
    <row r="1524" spans="1:21" s="90" customFormat="1" x14ac:dyDescent="0.2">
      <c r="A1524" s="224"/>
      <c r="B1524" s="223"/>
      <c r="C1524" s="127">
        <f>VLOOKUP($A1523,'Orçamento Sintético'!$A:$H,8,0)</f>
        <v>278.58999999999997</v>
      </c>
      <c r="D1524" s="127">
        <f>ROUND($C1524*D1523,2)</f>
        <v>0</v>
      </c>
      <c r="E1524" s="127">
        <f>ROUND($C1524*E1523,2)</f>
        <v>0</v>
      </c>
      <c r="F1524" s="127">
        <f>ROUND($C1524*F1523,2)</f>
        <v>0</v>
      </c>
      <c r="G1524" s="127">
        <f t="shared" ref="G1524:P1524" si="5935">ROUND($C1524*G1523,2)</f>
        <v>0</v>
      </c>
      <c r="H1524" s="127">
        <f t="shared" si="5935"/>
        <v>0</v>
      </c>
      <c r="I1524" s="127">
        <f t="shared" si="5935"/>
        <v>0</v>
      </c>
      <c r="J1524" s="127">
        <f t="shared" si="5935"/>
        <v>0</v>
      </c>
      <c r="K1524" s="127">
        <f t="shared" si="5935"/>
        <v>0</v>
      </c>
      <c r="L1524" s="127">
        <f t="shared" si="5935"/>
        <v>0</v>
      </c>
      <c r="M1524" s="127">
        <f t="shared" si="5935"/>
        <v>0</v>
      </c>
      <c r="N1524" s="127">
        <f t="shared" si="5935"/>
        <v>0</v>
      </c>
      <c r="O1524" s="127">
        <f t="shared" si="5935"/>
        <v>0</v>
      </c>
      <c r="P1524" s="127">
        <f t="shared" si="5935"/>
        <v>0</v>
      </c>
      <c r="Q1524" s="127">
        <f>ROUND($C1524*Q1523,2)</f>
        <v>0</v>
      </c>
      <c r="R1524" s="127">
        <f t="shared" ref="R1524:T1524" si="5936">ROUND($C1524*R1523,2)</f>
        <v>0</v>
      </c>
      <c r="S1524" s="127">
        <f t="shared" si="5936"/>
        <v>0</v>
      </c>
      <c r="T1524" s="127">
        <f t="shared" si="5936"/>
        <v>0</v>
      </c>
      <c r="U1524" s="127">
        <f>$C1524-SUM(D1524:T1524)</f>
        <v>278.58999999999997</v>
      </c>
    </row>
    <row r="1525" spans="1:21" x14ac:dyDescent="0.2">
      <c r="A1525" s="224" t="s">
        <v>2109</v>
      </c>
      <c r="B1525" s="222" t="str">
        <f>VLOOKUP($A1525,'Orçamento Sintético'!$A:$H,4,0)</f>
        <v>21 - Placa de Sinalização de Emergência (PSE), 150x220mm - "Alarme de incêndio" em chapa de acrílico espessura 6mm, pintura esmalte automotivo sobre primer surfacer, na cor vermelho 100% e símbolo em vinil fotoluminescente</v>
      </c>
      <c r="C1525" s="126">
        <f>ROUND(C1526/$U$1572,4)</f>
        <v>0</v>
      </c>
      <c r="D1525" s="126"/>
      <c r="E1525" s="126"/>
      <c r="F1525" s="126"/>
      <c r="G1525" s="126"/>
      <c r="H1525" s="126"/>
      <c r="I1525" s="126"/>
      <c r="J1525" s="126"/>
      <c r="K1525" s="126"/>
      <c r="L1525" s="126"/>
      <c r="M1525" s="126"/>
      <c r="N1525" s="126"/>
      <c r="O1525" s="126"/>
      <c r="P1525" s="126"/>
      <c r="Q1525" s="126"/>
      <c r="R1525" s="126"/>
      <c r="S1525" s="126"/>
      <c r="T1525" s="126"/>
      <c r="U1525" s="126">
        <f t="shared" si="5902"/>
        <v>1</v>
      </c>
    </row>
    <row r="1526" spans="1:21" s="90" customFormat="1" x14ac:dyDescent="0.2">
      <c r="A1526" s="224"/>
      <c r="B1526" s="223"/>
      <c r="C1526" s="127">
        <f>VLOOKUP($A1525,'Orçamento Sintético'!$A:$H,8,0)</f>
        <v>525.55999999999995</v>
      </c>
      <c r="D1526" s="127">
        <f>ROUND($C1526*D1525,2)</f>
        <v>0</v>
      </c>
      <c r="E1526" s="127">
        <f>ROUND($C1526*E1525,2)</f>
        <v>0</v>
      </c>
      <c r="F1526" s="127">
        <f>ROUND($C1526*F1525,2)</f>
        <v>0</v>
      </c>
      <c r="G1526" s="127">
        <f t="shared" ref="G1526:P1526" si="5937">ROUND($C1526*G1525,2)</f>
        <v>0</v>
      </c>
      <c r="H1526" s="127">
        <f t="shared" si="5937"/>
        <v>0</v>
      </c>
      <c r="I1526" s="127">
        <f t="shared" si="5937"/>
        <v>0</v>
      </c>
      <c r="J1526" s="127">
        <f t="shared" si="5937"/>
        <v>0</v>
      </c>
      <c r="K1526" s="127">
        <f t="shared" si="5937"/>
        <v>0</v>
      </c>
      <c r="L1526" s="127">
        <f t="shared" si="5937"/>
        <v>0</v>
      </c>
      <c r="M1526" s="127">
        <f t="shared" si="5937"/>
        <v>0</v>
      </c>
      <c r="N1526" s="127">
        <f t="shared" si="5937"/>
        <v>0</v>
      </c>
      <c r="O1526" s="127">
        <f t="shared" si="5937"/>
        <v>0</v>
      </c>
      <c r="P1526" s="127">
        <f t="shared" si="5937"/>
        <v>0</v>
      </c>
      <c r="Q1526" s="127">
        <f>ROUND($C1526*Q1525,2)</f>
        <v>0</v>
      </c>
      <c r="R1526" s="127">
        <f t="shared" ref="R1526:T1526" si="5938">ROUND($C1526*R1525,2)</f>
        <v>0</v>
      </c>
      <c r="S1526" s="127">
        <f t="shared" si="5938"/>
        <v>0</v>
      </c>
      <c r="T1526" s="127">
        <f t="shared" si="5938"/>
        <v>0</v>
      </c>
      <c r="U1526" s="127">
        <f>$C1526-SUM(D1526:T1526)</f>
        <v>525.55999999999995</v>
      </c>
    </row>
    <row r="1527" spans="1:21" x14ac:dyDescent="0.2">
      <c r="A1527" s="224" t="s">
        <v>2112</v>
      </c>
      <c r="B1527" s="222" t="str">
        <f>VLOOKUP($A1527,'Orçamento Sintético'!$A:$H,4,0)</f>
        <v>9 - Placa de alerta 200mm - "Cuidado, risco de choque elétrico" com forma triangular, cor do fundo amarela, moldura preta cor do símbolo preta.</v>
      </c>
      <c r="C1527" s="126">
        <f>ROUND(C1528/$U$1572,4)</f>
        <v>0</v>
      </c>
      <c r="D1527" s="126"/>
      <c r="E1527" s="126"/>
      <c r="F1527" s="126"/>
      <c r="G1527" s="126"/>
      <c r="H1527" s="126"/>
      <c r="I1527" s="126"/>
      <c r="J1527" s="126"/>
      <c r="K1527" s="126"/>
      <c r="L1527" s="126"/>
      <c r="M1527" s="126"/>
      <c r="N1527" s="126"/>
      <c r="O1527" s="126"/>
      <c r="P1527" s="126"/>
      <c r="Q1527" s="126"/>
      <c r="R1527" s="126"/>
      <c r="S1527" s="126"/>
      <c r="T1527" s="126"/>
      <c r="U1527" s="126">
        <f t="shared" si="5902"/>
        <v>1</v>
      </c>
    </row>
    <row r="1528" spans="1:21" s="90" customFormat="1" x14ac:dyDescent="0.2">
      <c r="A1528" s="224"/>
      <c r="B1528" s="223"/>
      <c r="C1528" s="127">
        <f>VLOOKUP($A1527,'Orçamento Sintético'!$A:$H,8,0)</f>
        <v>221.69</v>
      </c>
      <c r="D1528" s="127">
        <f>ROUND($C1528*D1527,2)</f>
        <v>0</v>
      </c>
      <c r="E1528" s="127">
        <f>ROUND($C1528*E1527,2)</f>
        <v>0</v>
      </c>
      <c r="F1528" s="127">
        <f>ROUND($C1528*F1527,2)</f>
        <v>0</v>
      </c>
      <c r="G1528" s="127">
        <f t="shared" ref="G1528:P1528" si="5939">ROUND($C1528*G1527,2)</f>
        <v>0</v>
      </c>
      <c r="H1528" s="127">
        <f t="shared" si="5939"/>
        <v>0</v>
      </c>
      <c r="I1528" s="127">
        <f t="shared" si="5939"/>
        <v>0</v>
      </c>
      <c r="J1528" s="127">
        <f t="shared" si="5939"/>
        <v>0</v>
      </c>
      <c r="K1528" s="127">
        <f t="shared" si="5939"/>
        <v>0</v>
      </c>
      <c r="L1528" s="127">
        <f t="shared" si="5939"/>
        <v>0</v>
      </c>
      <c r="M1528" s="127">
        <f t="shared" si="5939"/>
        <v>0</v>
      </c>
      <c r="N1528" s="127">
        <f t="shared" si="5939"/>
        <v>0</v>
      </c>
      <c r="O1528" s="127">
        <f t="shared" si="5939"/>
        <v>0</v>
      </c>
      <c r="P1528" s="127">
        <f t="shared" si="5939"/>
        <v>0</v>
      </c>
      <c r="Q1528" s="127">
        <f>ROUND($C1528*Q1527,2)</f>
        <v>0</v>
      </c>
      <c r="R1528" s="127">
        <f t="shared" ref="R1528:T1528" si="5940">ROUND($C1528*R1527,2)</f>
        <v>0</v>
      </c>
      <c r="S1528" s="127">
        <f t="shared" si="5940"/>
        <v>0</v>
      </c>
      <c r="T1528" s="127">
        <f t="shared" si="5940"/>
        <v>0</v>
      </c>
      <c r="U1528" s="127">
        <f>$C1528-SUM(D1528:T1528)</f>
        <v>221.69</v>
      </c>
    </row>
    <row r="1529" spans="1:21" x14ac:dyDescent="0.2">
      <c r="A1529" s="225" t="s">
        <v>2115</v>
      </c>
      <c r="B1529" s="226" t="str">
        <f>VLOOKUP($A1529,'Orçamento Sintético'!$A:$H,4,0)</f>
        <v>Serviços Diversos</v>
      </c>
      <c r="C1529" s="130">
        <f>ROUND(C1530/$U$1572,4)</f>
        <v>5.0000000000000001E-4</v>
      </c>
      <c r="D1529" s="131">
        <f t="shared" ref="D1529:U1529" si="5941">ROUND(D1530/$C1530,4)</f>
        <v>0</v>
      </c>
      <c r="E1529" s="131">
        <f t="shared" si="5941"/>
        <v>0</v>
      </c>
      <c r="F1529" s="131">
        <f t="shared" si="5941"/>
        <v>0</v>
      </c>
      <c r="G1529" s="131">
        <f t="shared" si="5941"/>
        <v>0</v>
      </c>
      <c r="H1529" s="131">
        <f t="shared" si="5941"/>
        <v>0</v>
      </c>
      <c r="I1529" s="131">
        <f t="shared" si="5941"/>
        <v>0</v>
      </c>
      <c r="J1529" s="131">
        <f t="shared" si="5941"/>
        <v>0</v>
      </c>
      <c r="K1529" s="131">
        <f t="shared" si="5941"/>
        <v>0</v>
      </c>
      <c r="L1529" s="131">
        <f t="shared" si="5941"/>
        <v>0.25440000000000002</v>
      </c>
      <c r="M1529" s="131">
        <f t="shared" si="5941"/>
        <v>0</v>
      </c>
      <c r="N1529" s="131">
        <f t="shared" si="5941"/>
        <v>0</v>
      </c>
      <c r="O1529" s="131">
        <f t="shared" si="5941"/>
        <v>0</v>
      </c>
      <c r="P1529" s="131">
        <f t="shared" si="5941"/>
        <v>0</v>
      </c>
      <c r="Q1529" s="131">
        <f t="shared" si="5941"/>
        <v>0</v>
      </c>
      <c r="R1529" s="131">
        <f t="shared" si="5941"/>
        <v>0</v>
      </c>
      <c r="S1529" s="131">
        <f t="shared" si="5941"/>
        <v>0</v>
      </c>
      <c r="T1529" s="131">
        <f t="shared" si="5941"/>
        <v>0</v>
      </c>
      <c r="U1529" s="131">
        <f t="shared" si="5941"/>
        <v>0.74560000000000004</v>
      </c>
    </row>
    <row r="1530" spans="1:21" s="90" customFormat="1" x14ac:dyDescent="0.2">
      <c r="A1530" s="225"/>
      <c r="B1530" s="226"/>
      <c r="C1530" s="132">
        <f>VLOOKUP($A1529,'Orçamento Sintético'!$A:$H,8,0)</f>
        <v>6557.98</v>
      </c>
      <c r="D1530" s="133">
        <f>D1532+D1534</f>
        <v>0</v>
      </c>
      <c r="E1530" s="133">
        <f t="shared" ref="E1530:U1530" si="5942">E1532+E1534</f>
        <v>0</v>
      </c>
      <c r="F1530" s="133">
        <f t="shared" si="5942"/>
        <v>0</v>
      </c>
      <c r="G1530" s="133">
        <f t="shared" si="5942"/>
        <v>0</v>
      </c>
      <c r="H1530" s="133">
        <f t="shared" si="5942"/>
        <v>0</v>
      </c>
      <c r="I1530" s="133">
        <f t="shared" si="5942"/>
        <v>0</v>
      </c>
      <c r="J1530" s="133">
        <f t="shared" si="5942"/>
        <v>0</v>
      </c>
      <c r="K1530" s="133">
        <f t="shared" si="5942"/>
        <v>0</v>
      </c>
      <c r="L1530" s="133">
        <f t="shared" si="5942"/>
        <v>1668.48</v>
      </c>
      <c r="M1530" s="133">
        <f t="shared" si="5942"/>
        <v>0</v>
      </c>
      <c r="N1530" s="133">
        <f t="shared" si="5942"/>
        <v>0</v>
      </c>
      <c r="O1530" s="133">
        <f t="shared" si="5942"/>
        <v>0</v>
      </c>
      <c r="P1530" s="133">
        <f t="shared" si="5942"/>
        <v>0</v>
      </c>
      <c r="Q1530" s="133">
        <f t="shared" si="5942"/>
        <v>0</v>
      </c>
      <c r="R1530" s="133">
        <f t="shared" si="5942"/>
        <v>0</v>
      </c>
      <c r="S1530" s="133">
        <f t="shared" si="5942"/>
        <v>0</v>
      </c>
      <c r="T1530" s="133">
        <f t="shared" si="5942"/>
        <v>0</v>
      </c>
      <c r="U1530" s="133">
        <f t="shared" si="5942"/>
        <v>4889.5</v>
      </c>
    </row>
    <row r="1531" spans="1:21" x14ac:dyDescent="0.2">
      <c r="A1531" s="224" t="s">
        <v>2116</v>
      </c>
      <c r="B1531" s="222" t="str">
        <f>VLOOKUP($A1531,'Orçamento Sintético'!$A:$H,4,0)</f>
        <v>Balaceamento, testes e comissionamento das instalações conforme memorial descritivo</v>
      </c>
      <c r="C1531" s="126">
        <f>ROUND(C1532/$U$1572,4)</f>
        <v>4.0000000000000002E-4</v>
      </c>
      <c r="D1531" s="126"/>
      <c r="E1531" s="126"/>
      <c r="F1531" s="126"/>
      <c r="G1531" s="126"/>
      <c r="H1531" s="126"/>
      <c r="I1531" s="126"/>
      <c r="J1531" s="126"/>
      <c r="K1531" s="126"/>
      <c r="L1531" s="126"/>
      <c r="M1531" s="126"/>
      <c r="N1531" s="126"/>
      <c r="O1531" s="126"/>
      <c r="P1531" s="126"/>
      <c r="Q1531" s="126"/>
      <c r="R1531" s="126"/>
      <c r="S1531" s="126"/>
      <c r="T1531" s="126"/>
      <c r="U1531" s="126">
        <f t="shared" ref="U1531" si="5943">ROUND(U1532/$C1532,4)</f>
        <v>1</v>
      </c>
    </row>
    <row r="1532" spans="1:21" s="90" customFormat="1" x14ac:dyDescent="0.2">
      <c r="A1532" s="224"/>
      <c r="B1532" s="223"/>
      <c r="C1532" s="127">
        <f>VLOOKUP($A1531,'Orçamento Sintético'!$A:$H,8,0)</f>
        <v>4889.5</v>
      </c>
      <c r="D1532" s="127">
        <f>ROUND($C1532*D1531,2)</f>
        <v>0</v>
      </c>
      <c r="E1532" s="127">
        <f>ROUND($C1532*E1531,2)</f>
        <v>0</v>
      </c>
      <c r="F1532" s="127">
        <f>ROUND($C1532*F1531,2)</f>
        <v>0</v>
      </c>
      <c r="G1532" s="127">
        <f t="shared" ref="G1532:P1532" si="5944">ROUND($C1532*G1531,2)</f>
        <v>0</v>
      </c>
      <c r="H1532" s="127">
        <f t="shared" si="5944"/>
        <v>0</v>
      </c>
      <c r="I1532" s="127">
        <f t="shared" si="5944"/>
        <v>0</v>
      </c>
      <c r="J1532" s="127">
        <f t="shared" si="5944"/>
        <v>0</v>
      </c>
      <c r="K1532" s="127">
        <f t="shared" si="5944"/>
        <v>0</v>
      </c>
      <c r="L1532" s="127">
        <f t="shared" si="5944"/>
        <v>0</v>
      </c>
      <c r="M1532" s="127">
        <f t="shared" si="5944"/>
        <v>0</v>
      </c>
      <c r="N1532" s="127">
        <f t="shared" si="5944"/>
        <v>0</v>
      </c>
      <c r="O1532" s="127">
        <f t="shared" si="5944"/>
        <v>0</v>
      </c>
      <c r="P1532" s="127">
        <f t="shared" si="5944"/>
        <v>0</v>
      </c>
      <c r="Q1532" s="127">
        <f>ROUND($C1532*Q1531,2)</f>
        <v>0</v>
      </c>
      <c r="R1532" s="127">
        <f t="shared" ref="R1532:T1532" si="5945">ROUND($C1532*R1531,2)</f>
        <v>0</v>
      </c>
      <c r="S1532" s="127">
        <f t="shared" si="5945"/>
        <v>0</v>
      </c>
      <c r="T1532" s="127">
        <f t="shared" si="5945"/>
        <v>0</v>
      </c>
      <c r="U1532" s="127">
        <f>$C1532-SUM(D1532:T1532)</f>
        <v>4889.5</v>
      </c>
    </row>
    <row r="1533" spans="1:21" x14ac:dyDescent="0.2">
      <c r="A1533" s="224" t="s">
        <v>2119</v>
      </c>
      <c r="B1533" s="222" t="str">
        <f>VLOOKUP($A1533,'Orçamento Sintético'!$A:$H,4,0)</f>
        <v>Cópia da Sinapi (100762) - Pintura esmalte sobre tubulação de PVC, intervalo de Ø 25mm - 100mm, 2 demãos</v>
      </c>
      <c r="C1533" s="126">
        <f>ROUND(C1534/$U$1572,4)</f>
        <v>1E-4</v>
      </c>
      <c r="D1533" s="126"/>
      <c r="E1533" s="126"/>
      <c r="F1533" s="126"/>
      <c r="G1533" s="126"/>
      <c r="H1533" s="126"/>
      <c r="I1533" s="126"/>
      <c r="J1533" s="126"/>
      <c r="K1533" s="126"/>
      <c r="L1533" s="126">
        <v>1</v>
      </c>
      <c r="M1533" s="126"/>
      <c r="N1533" s="126"/>
      <c r="O1533" s="126"/>
      <c r="P1533" s="126"/>
      <c r="Q1533" s="126"/>
      <c r="R1533" s="126"/>
      <c r="S1533" s="126"/>
      <c r="T1533" s="126"/>
      <c r="U1533" s="126">
        <f t="shared" ref="U1533" si="5946">ROUND(U1534/$C1534,4)</f>
        <v>0</v>
      </c>
    </row>
    <row r="1534" spans="1:21" s="90" customFormat="1" x14ac:dyDescent="0.2">
      <c r="A1534" s="224"/>
      <c r="B1534" s="223"/>
      <c r="C1534" s="127">
        <f>VLOOKUP($A1533,'Orçamento Sintético'!$A:$H,8,0)</f>
        <v>1668.48</v>
      </c>
      <c r="D1534" s="127">
        <f>ROUND($C1534*D1533,2)</f>
        <v>0</v>
      </c>
      <c r="E1534" s="127">
        <f>ROUND($C1534*E1533,2)</f>
        <v>0</v>
      </c>
      <c r="F1534" s="127">
        <f>ROUND($C1534*F1533,2)</f>
        <v>0</v>
      </c>
      <c r="G1534" s="127">
        <f t="shared" ref="G1534:P1534" si="5947">ROUND($C1534*G1533,2)</f>
        <v>0</v>
      </c>
      <c r="H1534" s="127">
        <f t="shared" si="5947"/>
        <v>0</v>
      </c>
      <c r="I1534" s="127">
        <f t="shared" si="5947"/>
        <v>0</v>
      </c>
      <c r="J1534" s="127">
        <f t="shared" si="5947"/>
        <v>0</v>
      </c>
      <c r="K1534" s="127">
        <f t="shared" si="5947"/>
        <v>0</v>
      </c>
      <c r="L1534" s="127">
        <f t="shared" si="5947"/>
        <v>1668.48</v>
      </c>
      <c r="M1534" s="127">
        <f t="shared" si="5947"/>
        <v>0</v>
      </c>
      <c r="N1534" s="127">
        <f t="shared" si="5947"/>
        <v>0</v>
      </c>
      <c r="O1534" s="127">
        <f t="shared" si="5947"/>
        <v>0</v>
      </c>
      <c r="P1534" s="127">
        <f t="shared" si="5947"/>
        <v>0</v>
      </c>
      <c r="Q1534" s="127">
        <f>ROUND($C1534*Q1533,2)</f>
        <v>0</v>
      </c>
      <c r="R1534" s="127">
        <f t="shared" ref="R1534:T1534" si="5948">ROUND($C1534*R1533,2)</f>
        <v>0</v>
      </c>
      <c r="S1534" s="127">
        <f t="shared" si="5948"/>
        <v>0</v>
      </c>
      <c r="T1534" s="127">
        <f t="shared" si="5948"/>
        <v>0</v>
      </c>
      <c r="U1534" s="127">
        <f>$C1534-SUM(D1534:T1534)</f>
        <v>0</v>
      </c>
    </row>
    <row r="1535" spans="1:21" x14ac:dyDescent="0.2">
      <c r="A1535" s="232" t="s">
        <v>2120</v>
      </c>
      <c r="B1535" s="231" t="str">
        <f>VLOOKUP($A1535,'Orçamento Sintético'!$A:$H,4,0)</f>
        <v>SERVIÇOS COMPLEMENTARES</v>
      </c>
      <c r="C1535" s="122">
        <f>ROUND(C1536/$U$1572,4)</f>
        <v>8.6E-3</v>
      </c>
      <c r="D1535" s="123">
        <f t="shared" ref="D1535:U1535" si="5949">ROUND(D1536/$C1536,4)</f>
        <v>0</v>
      </c>
      <c r="E1535" s="123">
        <f t="shared" si="5949"/>
        <v>2.58E-2</v>
      </c>
      <c r="F1535" s="123">
        <f t="shared" si="5949"/>
        <v>2.58E-2</v>
      </c>
      <c r="G1535" s="123">
        <f t="shared" si="5949"/>
        <v>2.58E-2</v>
      </c>
      <c r="H1535" s="123">
        <f t="shared" si="5949"/>
        <v>2.58E-2</v>
      </c>
      <c r="I1535" s="123">
        <f t="shared" si="5949"/>
        <v>2.58E-2</v>
      </c>
      <c r="J1535" s="123">
        <f t="shared" si="5949"/>
        <v>2.58E-2</v>
      </c>
      <c r="K1535" s="123">
        <f t="shared" si="5949"/>
        <v>2.58E-2</v>
      </c>
      <c r="L1535" s="123">
        <f t="shared" si="5949"/>
        <v>2.58E-2</v>
      </c>
      <c r="M1535" s="123">
        <f t="shared" si="5949"/>
        <v>2.58E-2</v>
      </c>
      <c r="N1535" s="123">
        <f t="shared" si="5949"/>
        <v>2.58E-2</v>
      </c>
      <c r="O1535" s="123">
        <f t="shared" si="5949"/>
        <v>2.58E-2</v>
      </c>
      <c r="P1535" s="123">
        <f t="shared" si="5949"/>
        <v>6.1400000000000003E-2</v>
      </c>
      <c r="Q1535" s="123">
        <f t="shared" si="5949"/>
        <v>6.1400000000000003E-2</v>
      </c>
      <c r="R1535" s="123">
        <f t="shared" si="5949"/>
        <v>7.9100000000000004E-2</v>
      </c>
      <c r="S1535" s="123">
        <f t="shared" si="5949"/>
        <v>7.9100000000000004E-2</v>
      </c>
      <c r="T1535" s="123">
        <f t="shared" si="5949"/>
        <v>0.1104</v>
      </c>
      <c r="U1535" s="123">
        <f t="shared" si="5949"/>
        <v>0.32450000000000001</v>
      </c>
    </row>
    <row r="1536" spans="1:21" s="90" customFormat="1" x14ac:dyDescent="0.2">
      <c r="A1536" s="232"/>
      <c r="B1536" s="231"/>
      <c r="C1536" s="124">
        <f>VLOOKUP($A1535,'Orçamento Sintético'!$A:$H,8,0)</f>
        <v>107097.33000000002</v>
      </c>
      <c r="D1536" s="136">
        <f>D1538+D1554</f>
        <v>0</v>
      </c>
      <c r="E1536" s="136">
        <f t="shared" ref="E1536:U1536" si="5950">E1538+E1554</f>
        <v>2765.7</v>
      </c>
      <c r="F1536" s="136">
        <f t="shared" si="5950"/>
        <v>2765.7</v>
      </c>
      <c r="G1536" s="136">
        <f t="shared" si="5950"/>
        <v>2765.7</v>
      </c>
      <c r="H1536" s="136">
        <f t="shared" si="5950"/>
        <v>2765.7</v>
      </c>
      <c r="I1536" s="136">
        <f t="shared" si="5950"/>
        <v>2765.7</v>
      </c>
      <c r="J1536" s="136">
        <f t="shared" si="5950"/>
        <v>2765.7</v>
      </c>
      <c r="K1536" s="136">
        <f t="shared" si="5950"/>
        <v>2765.7</v>
      </c>
      <c r="L1536" s="136">
        <f t="shared" si="5950"/>
        <v>2765.7</v>
      </c>
      <c r="M1536" s="136">
        <f t="shared" si="5950"/>
        <v>2765.7</v>
      </c>
      <c r="N1536" s="136">
        <f t="shared" si="5950"/>
        <v>2765.7</v>
      </c>
      <c r="O1536" s="136">
        <f t="shared" si="5950"/>
        <v>2765.7</v>
      </c>
      <c r="P1536" s="136">
        <f t="shared" si="5950"/>
        <v>6572.6299999999992</v>
      </c>
      <c r="Q1536" s="136">
        <f t="shared" si="5950"/>
        <v>6572.6299999999992</v>
      </c>
      <c r="R1536" s="136">
        <f t="shared" si="5950"/>
        <v>8476.0999999999985</v>
      </c>
      <c r="S1536" s="136">
        <f t="shared" si="5950"/>
        <v>8476.0999999999985</v>
      </c>
      <c r="T1536" s="136">
        <f t="shared" si="5950"/>
        <v>11822.08</v>
      </c>
      <c r="U1536" s="136">
        <f t="shared" si="5950"/>
        <v>34755.090000000011</v>
      </c>
    </row>
    <row r="1537" spans="1:21" x14ac:dyDescent="0.2">
      <c r="A1537" s="229" t="s">
        <v>2122</v>
      </c>
      <c r="B1537" s="227" t="str">
        <f>VLOOKUP($A1537,'Orçamento Sintético'!$A:$H,4,0)</f>
        <v>LIMPEZA DE OBRAS</v>
      </c>
      <c r="C1537" s="128">
        <f>ROUND(C1538/$U$1572,4)</f>
        <v>5.4999999999999997E-3</v>
      </c>
      <c r="D1537" s="128">
        <f t="shared" ref="D1537" si="5951">ROUND(D1538/$C1538,4)</f>
        <v>0</v>
      </c>
      <c r="E1537" s="128">
        <f t="shared" ref="E1537" si="5952">ROUND(E1538/$C1538,4)</f>
        <v>4.0099999999999997E-2</v>
      </c>
      <c r="F1537" s="128">
        <f t="shared" ref="F1537" si="5953">ROUND(F1538/$C1538,4)</f>
        <v>4.0099999999999997E-2</v>
      </c>
      <c r="G1537" s="128">
        <f t="shared" ref="G1537" si="5954">ROUND(G1538/$C1538,4)</f>
        <v>4.0099999999999997E-2</v>
      </c>
      <c r="H1537" s="128">
        <f t="shared" ref="H1537" si="5955">ROUND(H1538/$C1538,4)</f>
        <v>4.0099999999999997E-2</v>
      </c>
      <c r="I1537" s="128">
        <f t="shared" ref="I1537" si="5956">ROUND(I1538/$C1538,4)</f>
        <v>4.0099999999999997E-2</v>
      </c>
      <c r="J1537" s="128">
        <f t="shared" ref="J1537" si="5957">ROUND(J1538/$C1538,4)</f>
        <v>4.0099999999999997E-2</v>
      </c>
      <c r="K1537" s="128">
        <f t="shared" ref="K1537" si="5958">ROUND(K1538/$C1538,4)</f>
        <v>4.0099999999999997E-2</v>
      </c>
      <c r="L1537" s="128">
        <f t="shared" ref="L1537" si="5959">ROUND(L1538/$C1538,4)</f>
        <v>4.0099999999999997E-2</v>
      </c>
      <c r="M1537" s="128">
        <f t="shared" ref="M1537" si="5960">ROUND(M1538/$C1538,4)</f>
        <v>4.0099999999999997E-2</v>
      </c>
      <c r="N1537" s="128">
        <f t="shared" ref="N1537" si="5961">ROUND(N1538/$C1538,4)</f>
        <v>4.0099999999999997E-2</v>
      </c>
      <c r="O1537" s="128">
        <f t="shared" ref="O1537" si="5962">ROUND(O1538/$C1538,4)</f>
        <v>4.0099999999999997E-2</v>
      </c>
      <c r="P1537" s="128">
        <f t="shared" ref="P1537" si="5963">ROUND(P1538/$C1538,4)</f>
        <v>4.0099999999999997E-2</v>
      </c>
      <c r="Q1537" s="128">
        <f t="shared" ref="Q1537" si="5964">ROUND(Q1538/$C1538,4)</f>
        <v>4.0099999999999997E-2</v>
      </c>
      <c r="R1537" s="128">
        <f t="shared" ref="R1537" si="5965">ROUND(R1538/$C1538,4)</f>
        <v>4.0099999999999997E-2</v>
      </c>
      <c r="S1537" s="128">
        <f t="shared" ref="S1537" si="5966">ROUND(S1538/$C1538,4)</f>
        <v>4.0099999999999997E-2</v>
      </c>
      <c r="T1537" s="128">
        <f t="shared" ref="T1537" si="5967">ROUND(T1538/$C1538,4)</f>
        <v>3.3399999999999999E-2</v>
      </c>
      <c r="U1537" s="128">
        <f t="shared" ref="U1537" si="5968">ROUND(U1538/$C1538,4)</f>
        <v>0.36559999999999998</v>
      </c>
    </row>
    <row r="1538" spans="1:21" s="90" customFormat="1" x14ac:dyDescent="0.2">
      <c r="A1538" s="229"/>
      <c r="B1538" s="228"/>
      <c r="C1538" s="129">
        <f>VLOOKUP($A1537,'Orçamento Sintético'!$A:$H,8,0)</f>
        <v>69028.010000000009</v>
      </c>
      <c r="D1538" s="129">
        <f>D1540+D1542+D1544+D1546+D1548+D1550+D1552</f>
        <v>0</v>
      </c>
      <c r="E1538" s="129">
        <f t="shared" ref="E1538:U1538" si="5969">E1540+E1542+E1544+E1546+E1548+E1550+E1552</f>
        <v>2765.7</v>
      </c>
      <c r="F1538" s="129">
        <f t="shared" si="5969"/>
        <v>2765.7</v>
      </c>
      <c r="G1538" s="129">
        <f t="shared" si="5969"/>
        <v>2765.7</v>
      </c>
      <c r="H1538" s="129">
        <f t="shared" si="5969"/>
        <v>2765.7</v>
      </c>
      <c r="I1538" s="129">
        <f t="shared" si="5969"/>
        <v>2765.7</v>
      </c>
      <c r="J1538" s="129">
        <f t="shared" si="5969"/>
        <v>2765.7</v>
      </c>
      <c r="K1538" s="129">
        <f t="shared" si="5969"/>
        <v>2765.7</v>
      </c>
      <c r="L1538" s="129">
        <f t="shared" si="5969"/>
        <v>2765.7</v>
      </c>
      <c r="M1538" s="129">
        <f t="shared" si="5969"/>
        <v>2765.7</v>
      </c>
      <c r="N1538" s="129">
        <f t="shared" si="5969"/>
        <v>2765.7</v>
      </c>
      <c r="O1538" s="129">
        <f t="shared" si="5969"/>
        <v>2765.7</v>
      </c>
      <c r="P1538" s="129">
        <f t="shared" si="5969"/>
        <v>2765.7</v>
      </c>
      <c r="Q1538" s="129">
        <f t="shared" si="5969"/>
        <v>2765.7</v>
      </c>
      <c r="R1538" s="129">
        <f t="shared" si="5969"/>
        <v>2765.7</v>
      </c>
      <c r="S1538" s="129">
        <f t="shared" si="5969"/>
        <v>2765.7</v>
      </c>
      <c r="T1538" s="129">
        <f t="shared" si="5969"/>
        <v>2304.75</v>
      </c>
      <c r="U1538" s="129">
        <f t="shared" si="5969"/>
        <v>25237.760000000009</v>
      </c>
    </row>
    <row r="1539" spans="1:21" x14ac:dyDescent="0.2">
      <c r="A1539" s="224" t="s">
        <v>2124</v>
      </c>
      <c r="B1539" s="222" t="str">
        <f>VLOOKUP($A1539,'Orçamento Sintético'!$A:$H,4,0)</f>
        <v>LIMPEZA DE CONTRAPISO COM VASSOURA A SECO. AF_04/2019</v>
      </c>
      <c r="C1539" s="126">
        <f>ROUND(C1540/$U$1572,4)</f>
        <v>5.9999999999999995E-4</v>
      </c>
      <c r="D1539" s="126"/>
      <c r="E1539" s="126"/>
      <c r="F1539" s="126"/>
      <c r="G1539" s="126"/>
      <c r="H1539" s="126"/>
      <c r="I1539" s="126"/>
      <c r="J1539" s="126"/>
      <c r="K1539" s="126"/>
      <c r="L1539" s="126"/>
      <c r="M1539" s="126"/>
      <c r="N1539" s="126"/>
      <c r="O1539" s="126"/>
      <c r="P1539" s="126"/>
      <c r="Q1539" s="126"/>
      <c r="R1539" s="126"/>
      <c r="S1539" s="126"/>
      <c r="T1539" s="126"/>
      <c r="U1539" s="126">
        <f t="shared" ref="U1539:U1551" si="5970">ROUND(U1540/$C1540,4)</f>
        <v>1</v>
      </c>
    </row>
    <row r="1540" spans="1:21" s="90" customFormat="1" x14ac:dyDescent="0.2">
      <c r="A1540" s="224"/>
      <c r="B1540" s="223"/>
      <c r="C1540" s="127">
        <f>VLOOKUP($A1539,'Orçamento Sintético'!$A:$H,8,0)</f>
        <v>7810.8</v>
      </c>
      <c r="D1540" s="127">
        <f>ROUND($C1540*D1539,2)</f>
        <v>0</v>
      </c>
      <c r="E1540" s="127">
        <f>ROUND($C1540*E1539,2)</f>
        <v>0</v>
      </c>
      <c r="F1540" s="127">
        <f>ROUND($C1540*F1539,2)</f>
        <v>0</v>
      </c>
      <c r="G1540" s="127">
        <f t="shared" ref="G1540:P1540" si="5971">ROUND($C1540*G1539,2)</f>
        <v>0</v>
      </c>
      <c r="H1540" s="127">
        <f t="shared" si="5971"/>
        <v>0</v>
      </c>
      <c r="I1540" s="127">
        <f t="shared" si="5971"/>
        <v>0</v>
      </c>
      <c r="J1540" s="127">
        <f t="shared" si="5971"/>
        <v>0</v>
      </c>
      <c r="K1540" s="127">
        <f t="shared" si="5971"/>
        <v>0</v>
      </c>
      <c r="L1540" s="127">
        <f t="shared" si="5971"/>
        <v>0</v>
      </c>
      <c r="M1540" s="127">
        <f t="shared" si="5971"/>
        <v>0</v>
      </c>
      <c r="N1540" s="127">
        <f t="shared" si="5971"/>
        <v>0</v>
      </c>
      <c r="O1540" s="127">
        <f t="shared" si="5971"/>
        <v>0</v>
      </c>
      <c r="P1540" s="127">
        <f t="shared" si="5971"/>
        <v>0</v>
      </c>
      <c r="Q1540" s="127">
        <f>ROUND($C1540*Q1539,2)</f>
        <v>0</v>
      </c>
      <c r="R1540" s="127">
        <f t="shared" ref="R1540:T1540" si="5972">ROUND($C1540*R1539,2)</f>
        <v>0</v>
      </c>
      <c r="S1540" s="127">
        <f t="shared" si="5972"/>
        <v>0</v>
      </c>
      <c r="T1540" s="127">
        <f t="shared" si="5972"/>
        <v>0</v>
      </c>
      <c r="U1540" s="127">
        <f>$C1540-SUM(D1540:T1540)</f>
        <v>7810.8</v>
      </c>
    </row>
    <row r="1541" spans="1:21" x14ac:dyDescent="0.2">
      <c r="A1541" s="224" t="s">
        <v>2127</v>
      </c>
      <c r="B1541" s="222" t="str">
        <f>VLOOKUP($A1541,'Orçamento Sintético'!$A:$H,4,0)</f>
        <v>LIMPEZA DE SUPERFÍCIE COM JATO DE ALTA PRESSÃO. AF_04/2019</v>
      </c>
      <c r="C1541" s="126">
        <f>ROUND(C1542/$U$1572,4)</f>
        <v>2.9999999999999997E-4</v>
      </c>
      <c r="D1541" s="126"/>
      <c r="E1541" s="126"/>
      <c r="F1541" s="126"/>
      <c r="G1541" s="126"/>
      <c r="H1541" s="126"/>
      <c r="I1541" s="126"/>
      <c r="J1541" s="126"/>
      <c r="K1541" s="126"/>
      <c r="L1541" s="126"/>
      <c r="M1541" s="126"/>
      <c r="N1541" s="126"/>
      <c r="O1541" s="126"/>
      <c r="P1541" s="126"/>
      <c r="Q1541" s="126"/>
      <c r="R1541" s="126"/>
      <c r="S1541" s="126"/>
      <c r="T1541" s="126"/>
      <c r="U1541" s="126">
        <f t="shared" si="5970"/>
        <v>1</v>
      </c>
    </row>
    <row r="1542" spans="1:21" s="90" customFormat="1" x14ac:dyDescent="0.2">
      <c r="A1542" s="224"/>
      <c r="B1542" s="223"/>
      <c r="C1542" s="127">
        <f>VLOOKUP($A1541,'Orçamento Sintético'!$A:$H,8,0)</f>
        <v>4222.8</v>
      </c>
      <c r="D1542" s="127">
        <f>ROUND($C1542*D1541,2)</f>
        <v>0</v>
      </c>
      <c r="E1542" s="127">
        <f>ROUND($C1542*E1541,2)</f>
        <v>0</v>
      </c>
      <c r="F1542" s="127">
        <f>ROUND($C1542*F1541,2)</f>
        <v>0</v>
      </c>
      <c r="G1542" s="127">
        <f t="shared" ref="G1542:P1542" si="5973">ROUND($C1542*G1541,2)</f>
        <v>0</v>
      </c>
      <c r="H1542" s="127">
        <f t="shared" si="5973"/>
        <v>0</v>
      </c>
      <c r="I1542" s="127">
        <f t="shared" si="5973"/>
        <v>0</v>
      </c>
      <c r="J1542" s="127">
        <f t="shared" si="5973"/>
        <v>0</v>
      </c>
      <c r="K1542" s="127">
        <f t="shared" si="5973"/>
        <v>0</v>
      </c>
      <c r="L1542" s="127">
        <f t="shared" si="5973"/>
        <v>0</v>
      </c>
      <c r="M1542" s="127">
        <f t="shared" si="5973"/>
        <v>0</v>
      </c>
      <c r="N1542" s="127">
        <f t="shared" si="5973"/>
        <v>0</v>
      </c>
      <c r="O1542" s="127">
        <f t="shared" si="5973"/>
        <v>0</v>
      </c>
      <c r="P1542" s="127">
        <f t="shared" si="5973"/>
        <v>0</v>
      </c>
      <c r="Q1542" s="127">
        <f>ROUND($C1542*Q1541,2)</f>
        <v>0</v>
      </c>
      <c r="R1542" s="127">
        <f t="shared" ref="R1542:T1542" si="5974">ROUND($C1542*R1541,2)</f>
        <v>0</v>
      </c>
      <c r="S1542" s="127">
        <f t="shared" si="5974"/>
        <v>0</v>
      </c>
      <c r="T1542" s="127">
        <f t="shared" si="5974"/>
        <v>0</v>
      </c>
      <c r="U1542" s="127">
        <f>$C1542-SUM(D1542:T1542)</f>
        <v>4222.8</v>
      </c>
    </row>
    <row r="1543" spans="1:21" x14ac:dyDescent="0.2">
      <c r="A1543" s="224" t="s">
        <v>2128</v>
      </c>
      <c r="B1543" s="222" t="str">
        <f>VLOOKUP($A1543,'Orçamento Sintético'!$A:$H,4,0)</f>
        <v>LIMPEZA DE PISO CERÂMICO OU PORCELANATO COM VASSOURA A SECO. AF_04/2019</v>
      </c>
      <c r="C1543" s="126">
        <f>ROUND(C1544/$U$1572,4)</f>
        <v>1E-4</v>
      </c>
      <c r="D1543" s="126"/>
      <c r="E1543" s="126"/>
      <c r="F1543" s="126"/>
      <c r="G1543" s="126"/>
      <c r="H1543" s="126"/>
      <c r="I1543" s="126"/>
      <c r="J1543" s="126"/>
      <c r="K1543" s="126"/>
      <c r="L1543" s="126"/>
      <c r="M1543" s="126"/>
      <c r="N1543" s="126"/>
      <c r="O1543" s="126"/>
      <c r="P1543" s="126"/>
      <c r="Q1543" s="126"/>
      <c r="R1543" s="126"/>
      <c r="S1543" s="126"/>
      <c r="T1543" s="126"/>
      <c r="U1543" s="126">
        <f t="shared" si="5970"/>
        <v>1</v>
      </c>
    </row>
    <row r="1544" spans="1:21" s="90" customFormat="1" x14ac:dyDescent="0.2">
      <c r="A1544" s="224"/>
      <c r="B1544" s="223"/>
      <c r="C1544" s="127">
        <f>VLOOKUP($A1543,'Orçamento Sintético'!$A:$H,8,0)</f>
        <v>1002.12</v>
      </c>
      <c r="D1544" s="127">
        <f>ROUND($C1544*D1543,2)</f>
        <v>0</v>
      </c>
      <c r="E1544" s="127">
        <f>ROUND($C1544*E1543,2)</f>
        <v>0</v>
      </c>
      <c r="F1544" s="127">
        <f>ROUND($C1544*F1543,2)</f>
        <v>0</v>
      </c>
      <c r="G1544" s="127">
        <f t="shared" ref="G1544:P1544" si="5975">ROUND($C1544*G1543,2)</f>
        <v>0</v>
      </c>
      <c r="H1544" s="127">
        <f t="shared" si="5975"/>
        <v>0</v>
      </c>
      <c r="I1544" s="127">
        <f t="shared" si="5975"/>
        <v>0</v>
      </c>
      <c r="J1544" s="127">
        <f t="shared" si="5975"/>
        <v>0</v>
      </c>
      <c r="K1544" s="127">
        <f t="shared" si="5975"/>
        <v>0</v>
      </c>
      <c r="L1544" s="127">
        <f t="shared" si="5975"/>
        <v>0</v>
      </c>
      <c r="M1544" s="127">
        <f t="shared" si="5975"/>
        <v>0</v>
      </c>
      <c r="N1544" s="127">
        <f t="shared" si="5975"/>
        <v>0</v>
      </c>
      <c r="O1544" s="127">
        <f t="shared" si="5975"/>
        <v>0</v>
      </c>
      <c r="P1544" s="127">
        <f t="shared" si="5975"/>
        <v>0</v>
      </c>
      <c r="Q1544" s="127">
        <f>ROUND($C1544*Q1543,2)</f>
        <v>0</v>
      </c>
      <c r="R1544" s="127">
        <f t="shared" ref="R1544:T1544" si="5976">ROUND($C1544*R1543,2)</f>
        <v>0</v>
      </c>
      <c r="S1544" s="127">
        <f t="shared" si="5976"/>
        <v>0</v>
      </c>
      <c r="T1544" s="127">
        <f t="shared" si="5976"/>
        <v>0</v>
      </c>
      <c r="U1544" s="127">
        <f>$C1544-SUM(D1544:T1544)</f>
        <v>1002.12</v>
      </c>
    </row>
    <row r="1545" spans="1:21" x14ac:dyDescent="0.2">
      <c r="A1545" s="224" t="s">
        <v>2131</v>
      </c>
      <c r="B1545" s="222" t="str">
        <f>VLOOKUP($A1545,'Orçamento Sintético'!$A:$H,4,0)</f>
        <v>LIMPEZA DE PISO CERÂMICO OU PORCELANATO COM PANO ÚMIDO. AF_04/2019</v>
      </c>
      <c r="C1545" s="126">
        <f>ROUND(C1546/$U$1572,4)</f>
        <v>2.9999999999999997E-4</v>
      </c>
      <c r="D1545" s="126"/>
      <c r="E1545" s="126"/>
      <c r="F1545" s="126"/>
      <c r="G1545" s="126"/>
      <c r="H1545" s="126"/>
      <c r="I1545" s="126"/>
      <c r="J1545" s="126"/>
      <c r="K1545" s="126"/>
      <c r="L1545" s="126"/>
      <c r="M1545" s="126"/>
      <c r="N1545" s="126"/>
      <c r="O1545" s="126"/>
      <c r="P1545" s="126"/>
      <c r="Q1545" s="126"/>
      <c r="R1545" s="126"/>
      <c r="S1545" s="126"/>
      <c r="T1545" s="126"/>
      <c r="U1545" s="126">
        <f t="shared" si="5970"/>
        <v>1</v>
      </c>
    </row>
    <row r="1546" spans="1:21" s="90" customFormat="1" x14ac:dyDescent="0.2">
      <c r="A1546" s="224"/>
      <c r="B1546" s="223"/>
      <c r="C1546" s="127">
        <f>VLOOKUP($A1545,'Orçamento Sintético'!$A:$H,8,0)</f>
        <v>3960.76</v>
      </c>
      <c r="D1546" s="127">
        <f>ROUND($C1546*D1545,2)</f>
        <v>0</v>
      </c>
      <c r="E1546" s="127">
        <f>ROUND($C1546*E1545,2)</f>
        <v>0</v>
      </c>
      <c r="F1546" s="127">
        <f>ROUND($C1546*F1545,2)</f>
        <v>0</v>
      </c>
      <c r="G1546" s="127">
        <f t="shared" ref="G1546:P1546" si="5977">ROUND($C1546*G1545,2)</f>
        <v>0</v>
      </c>
      <c r="H1546" s="127">
        <f t="shared" si="5977"/>
        <v>0</v>
      </c>
      <c r="I1546" s="127">
        <f t="shared" si="5977"/>
        <v>0</v>
      </c>
      <c r="J1546" s="127">
        <f t="shared" si="5977"/>
        <v>0</v>
      </c>
      <c r="K1546" s="127">
        <f t="shared" si="5977"/>
        <v>0</v>
      </c>
      <c r="L1546" s="127">
        <f t="shared" si="5977"/>
        <v>0</v>
      </c>
      <c r="M1546" s="127">
        <f t="shared" si="5977"/>
        <v>0</v>
      </c>
      <c r="N1546" s="127">
        <f t="shared" si="5977"/>
        <v>0</v>
      </c>
      <c r="O1546" s="127">
        <f t="shared" si="5977"/>
        <v>0</v>
      </c>
      <c r="P1546" s="127">
        <f t="shared" si="5977"/>
        <v>0</v>
      </c>
      <c r="Q1546" s="127">
        <f>ROUND($C1546*Q1545,2)</f>
        <v>0</v>
      </c>
      <c r="R1546" s="127">
        <f t="shared" ref="R1546:T1546" si="5978">ROUND($C1546*R1545,2)</f>
        <v>0</v>
      </c>
      <c r="S1546" s="127">
        <f t="shared" si="5978"/>
        <v>0</v>
      </c>
      <c r="T1546" s="127">
        <f t="shared" si="5978"/>
        <v>0</v>
      </c>
      <c r="U1546" s="127">
        <f>$C1546-SUM(D1546:T1546)</f>
        <v>3960.76</v>
      </c>
    </row>
    <row r="1547" spans="1:21" x14ac:dyDescent="0.2">
      <c r="A1547" s="224" t="s">
        <v>2134</v>
      </c>
      <c r="B1547" s="222" t="str">
        <f>VLOOKUP($A1547,'Orçamento Sintético'!$A:$H,4,0)</f>
        <v>LIMPEZA DE REVESTIMENTO CERÂMICO EM PAREDE COM PANO ÚMIDO AF_04/2019</v>
      </c>
      <c r="C1547" s="126">
        <f>ROUND(C1548/$U$1572,4)</f>
        <v>1E-4</v>
      </c>
      <c r="D1547" s="126"/>
      <c r="E1547" s="126"/>
      <c r="F1547" s="126"/>
      <c r="G1547" s="126"/>
      <c r="H1547" s="126"/>
      <c r="I1547" s="126"/>
      <c r="J1547" s="126"/>
      <c r="K1547" s="126"/>
      <c r="L1547" s="126"/>
      <c r="M1547" s="126"/>
      <c r="N1547" s="126"/>
      <c r="O1547" s="126"/>
      <c r="P1547" s="126"/>
      <c r="Q1547" s="126"/>
      <c r="R1547" s="126"/>
      <c r="S1547" s="126"/>
      <c r="T1547" s="126"/>
      <c r="U1547" s="126">
        <f t="shared" si="5970"/>
        <v>1</v>
      </c>
    </row>
    <row r="1548" spans="1:21" s="90" customFormat="1" x14ac:dyDescent="0.2">
      <c r="A1548" s="224"/>
      <c r="B1548" s="223"/>
      <c r="C1548" s="127">
        <f>VLOOKUP($A1547,'Orçamento Sintético'!$A:$H,8,0)</f>
        <v>1441.6</v>
      </c>
      <c r="D1548" s="127">
        <f>ROUND($C1548*D1547,2)</f>
        <v>0</v>
      </c>
      <c r="E1548" s="127">
        <f>ROUND($C1548*E1547,2)</f>
        <v>0</v>
      </c>
      <c r="F1548" s="127">
        <f>ROUND($C1548*F1547,2)</f>
        <v>0</v>
      </c>
      <c r="G1548" s="127">
        <f t="shared" ref="G1548:P1548" si="5979">ROUND($C1548*G1547,2)</f>
        <v>0</v>
      </c>
      <c r="H1548" s="127">
        <f t="shared" si="5979"/>
        <v>0</v>
      </c>
      <c r="I1548" s="127">
        <f t="shared" si="5979"/>
        <v>0</v>
      </c>
      <c r="J1548" s="127">
        <f t="shared" si="5979"/>
        <v>0</v>
      </c>
      <c r="K1548" s="127">
        <f t="shared" si="5979"/>
        <v>0</v>
      </c>
      <c r="L1548" s="127">
        <f t="shared" si="5979"/>
        <v>0</v>
      </c>
      <c r="M1548" s="127">
        <f t="shared" si="5979"/>
        <v>0</v>
      </c>
      <c r="N1548" s="127">
        <f t="shared" si="5979"/>
        <v>0</v>
      </c>
      <c r="O1548" s="127">
        <f t="shared" si="5979"/>
        <v>0</v>
      </c>
      <c r="P1548" s="127">
        <f t="shared" si="5979"/>
        <v>0</v>
      </c>
      <c r="Q1548" s="127">
        <f>ROUND($C1548*Q1547,2)</f>
        <v>0</v>
      </c>
      <c r="R1548" s="127">
        <f t="shared" ref="R1548:T1548" si="5980">ROUND($C1548*R1547,2)</f>
        <v>0</v>
      </c>
      <c r="S1548" s="127">
        <f t="shared" si="5980"/>
        <v>0</v>
      </c>
      <c r="T1548" s="127">
        <f t="shared" si="5980"/>
        <v>0</v>
      </c>
      <c r="U1548" s="127">
        <f>$C1548-SUM(D1548:T1548)</f>
        <v>1441.6</v>
      </c>
    </row>
    <row r="1549" spans="1:21" x14ac:dyDescent="0.2">
      <c r="A1549" s="224" t="s">
        <v>2137</v>
      </c>
      <c r="B1549" s="222" t="str">
        <f>VLOOKUP($A1549,'Orçamento Sintético'!$A:$H,4,0)</f>
        <v>Desmobilização de canteiro</v>
      </c>
      <c r="C1549" s="126">
        <f>ROUND(C1550/$U$1572,4)</f>
        <v>4.0000000000000002E-4</v>
      </c>
      <c r="D1549" s="126"/>
      <c r="E1549" s="126"/>
      <c r="F1549" s="126"/>
      <c r="G1549" s="126"/>
      <c r="H1549" s="126"/>
      <c r="I1549" s="126"/>
      <c r="J1549" s="126"/>
      <c r="K1549" s="126"/>
      <c r="L1549" s="126"/>
      <c r="M1549" s="126"/>
      <c r="N1549" s="126"/>
      <c r="O1549" s="126"/>
      <c r="P1549" s="126"/>
      <c r="Q1549" s="126"/>
      <c r="R1549" s="126"/>
      <c r="S1549" s="126"/>
      <c r="T1549" s="126"/>
      <c r="U1549" s="126">
        <f t="shared" si="5970"/>
        <v>1</v>
      </c>
    </row>
    <row r="1550" spans="1:21" s="90" customFormat="1" x14ac:dyDescent="0.2">
      <c r="A1550" s="224"/>
      <c r="B1550" s="223"/>
      <c r="C1550" s="127">
        <f>VLOOKUP($A1549,'Orçamento Sintético'!$A:$H,8,0)</f>
        <v>4494.96</v>
      </c>
      <c r="D1550" s="127">
        <f>ROUND($C1550*D1549,2)</f>
        <v>0</v>
      </c>
      <c r="E1550" s="127">
        <f>ROUND($C1550*E1549,2)</f>
        <v>0</v>
      </c>
      <c r="F1550" s="127">
        <f>ROUND($C1550*F1549,2)</f>
        <v>0</v>
      </c>
      <c r="G1550" s="127">
        <f t="shared" ref="G1550:P1550" si="5981">ROUND($C1550*G1549,2)</f>
        <v>0</v>
      </c>
      <c r="H1550" s="127">
        <f t="shared" si="5981"/>
        <v>0</v>
      </c>
      <c r="I1550" s="127">
        <f t="shared" si="5981"/>
        <v>0</v>
      </c>
      <c r="J1550" s="127">
        <f t="shared" si="5981"/>
        <v>0</v>
      </c>
      <c r="K1550" s="127">
        <f t="shared" si="5981"/>
        <v>0</v>
      </c>
      <c r="L1550" s="127">
        <f t="shared" si="5981"/>
        <v>0</v>
      </c>
      <c r="M1550" s="127">
        <f t="shared" si="5981"/>
        <v>0</v>
      </c>
      <c r="N1550" s="127">
        <f t="shared" si="5981"/>
        <v>0</v>
      </c>
      <c r="O1550" s="127">
        <f t="shared" si="5981"/>
        <v>0</v>
      </c>
      <c r="P1550" s="127">
        <f t="shared" si="5981"/>
        <v>0</v>
      </c>
      <c r="Q1550" s="127">
        <f>ROUND($C1550*Q1549,2)</f>
        <v>0</v>
      </c>
      <c r="R1550" s="127">
        <f t="shared" ref="R1550:T1550" si="5982">ROUND($C1550*R1549,2)</f>
        <v>0</v>
      </c>
      <c r="S1550" s="127">
        <f t="shared" si="5982"/>
        <v>0</v>
      </c>
      <c r="T1550" s="127">
        <f t="shared" si="5982"/>
        <v>0</v>
      </c>
      <c r="U1550" s="127">
        <f>$C1550-SUM(D1550:T1550)</f>
        <v>4494.96</v>
      </c>
    </row>
    <row r="1551" spans="1:21" x14ac:dyDescent="0.2">
      <c r="A1551" s="224" t="s">
        <v>2140</v>
      </c>
      <c r="B1551" s="222" t="str">
        <f>VLOOKUP($A1551,'Orçamento Sintético'!$A:$H,4,0)</f>
        <v>Transporte de material – bota-fora, D.M.T = 35,0 km</v>
      </c>
      <c r="C1551" s="126">
        <f>ROUND(C1552/$U$1572,4)</f>
        <v>3.7000000000000002E-3</v>
      </c>
      <c r="D1551" s="126"/>
      <c r="E1551" s="126">
        <v>0.06</v>
      </c>
      <c r="F1551" s="126">
        <v>0.06</v>
      </c>
      <c r="G1551" s="126">
        <v>0.06</v>
      </c>
      <c r="H1551" s="126">
        <v>0.06</v>
      </c>
      <c r="I1551" s="126">
        <v>0.06</v>
      </c>
      <c r="J1551" s="126">
        <v>0.06</v>
      </c>
      <c r="K1551" s="126">
        <v>0.06</v>
      </c>
      <c r="L1551" s="126">
        <v>0.06</v>
      </c>
      <c r="M1551" s="126">
        <v>0.06</v>
      </c>
      <c r="N1551" s="126">
        <v>0.06</v>
      </c>
      <c r="O1551" s="126">
        <v>0.06</v>
      </c>
      <c r="P1551" s="126">
        <v>0.06</v>
      </c>
      <c r="Q1551" s="126">
        <v>0.06</v>
      </c>
      <c r="R1551" s="126">
        <v>0.06</v>
      </c>
      <c r="S1551" s="126">
        <v>0.06</v>
      </c>
      <c r="T1551" s="126">
        <v>0.05</v>
      </c>
      <c r="U1551" s="126">
        <f t="shared" si="5970"/>
        <v>0.05</v>
      </c>
    </row>
    <row r="1552" spans="1:21" s="90" customFormat="1" x14ac:dyDescent="0.2">
      <c r="A1552" s="224"/>
      <c r="B1552" s="223"/>
      <c r="C1552" s="127">
        <f>VLOOKUP($A1551,'Orçamento Sintético'!$A:$H,8,0)</f>
        <v>46094.97</v>
      </c>
      <c r="D1552" s="127">
        <f>ROUND($C1552*D1551,2)</f>
        <v>0</v>
      </c>
      <c r="E1552" s="127">
        <f>ROUND($C1552*E1551,2)</f>
        <v>2765.7</v>
      </c>
      <c r="F1552" s="127">
        <f>ROUND($C1552*F1551,2)</f>
        <v>2765.7</v>
      </c>
      <c r="G1552" s="127">
        <f t="shared" ref="G1552:P1552" si="5983">ROUND($C1552*G1551,2)</f>
        <v>2765.7</v>
      </c>
      <c r="H1552" s="127">
        <f t="shared" si="5983"/>
        <v>2765.7</v>
      </c>
      <c r="I1552" s="127">
        <f t="shared" si="5983"/>
        <v>2765.7</v>
      </c>
      <c r="J1552" s="127">
        <f t="shared" si="5983"/>
        <v>2765.7</v>
      </c>
      <c r="K1552" s="127">
        <f t="shared" si="5983"/>
        <v>2765.7</v>
      </c>
      <c r="L1552" s="127">
        <f t="shared" si="5983"/>
        <v>2765.7</v>
      </c>
      <c r="M1552" s="127">
        <f t="shared" si="5983"/>
        <v>2765.7</v>
      </c>
      <c r="N1552" s="127">
        <f t="shared" si="5983"/>
        <v>2765.7</v>
      </c>
      <c r="O1552" s="127">
        <f t="shared" si="5983"/>
        <v>2765.7</v>
      </c>
      <c r="P1552" s="127">
        <f t="shared" si="5983"/>
        <v>2765.7</v>
      </c>
      <c r="Q1552" s="127">
        <f>ROUND($C1552*Q1551,2)</f>
        <v>2765.7</v>
      </c>
      <c r="R1552" s="127">
        <f t="shared" ref="R1552:T1552" si="5984">ROUND($C1552*R1551,2)</f>
        <v>2765.7</v>
      </c>
      <c r="S1552" s="127">
        <f t="shared" si="5984"/>
        <v>2765.7</v>
      </c>
      <c r="T1552" s="127">
        <f t="shared" si="5984"/>
        <v>2304.75</v>
      </c>
      <c r="U1552" s="127">
        <f>$C1552-SUM(D1552:T1552)</f>
        <v>2304.7200000000084</v>
      </c>
    </row>
    <row r="1553" spans="1:21" x14ac:dyDescent="0.2">
      <c r="A1553" s="229" t="s">
        <v>2141</v>
      </c>
      <c r="B1553" s="227" t="str">
        <f>VLOOKUP($A1553,'Orçamento Sintético'!$A:$H,4,0)</f>
        <v>COMO CONSTRÍDO ("AS BUILT")</v>
      </c>
      <c r="C1553" s="128">
        <f>ROUND(C1554/$U$1572,4)</f>
        <v>3.0000000000000001E-3</v>
      </c>
      <c r="D1553" s="128">
        <f t="shared" ref="D1553" si="5985">ROUND(D1554/$C1554,4)</f>
        <v>0</v>
      </c>
      <c r="E1553" s="128">
        <f t="shared" ref="E1553" si="5986">ROUND(E1554/$C1554,4)</f>
        <v>0</v>
      </c>
      <c r="F1553" s="128">
        <f t="shared" ref="F1553" si="5987">ROUND(F1554/$C1554,4)</f>
        <v>0</v>
      </c>
      <c r="G1553" s="128">
        <f t="shared" ref="G1553" si="5988">ROUND(G1554/$C1554,4)</f>
        <v>0</v>
      </c>
      <c r="H1553" s="128">
        <f t="shared" ref="H1553" si="5989">ROUND(H1554/$C1554,4)</f>
        <v>0</v>
      </c>
      <c r="I1553" s="128">
        <f t="shared" ref="I1553" si="5990">ROUND(I1554/$C1554,4)</f>
        <v>0</v>
      </c>
      <c r="J1553" s="128">
        <f t="shared" ref="J1553" si="5991">ROUND(J1554/$C1554,4)</f>
        <v>0</v>
      </c>
      <c r="K1553" s="128">
        <f t="shared" ref="K1553" si="5992">ROUND(K1554/$C1554,4)</f>
        <v>0</v>
      </c>
      <c r="L1553" s="128">
        <f t="shared" ref="L1553" si="5993">ROUND(L1554/$C1554,4)</f>
        <v>0</v>
      </c>
      <c r="M1553" s="128">
        <f t="shared" ref="M1553" si="5994">ROUND(M1554/$C1554,4)</f>
        <v>0</v>
      </c>
      <c r="N1553" s="128">
        <f t="shared" ref="N1553" si="5995">ROUND(N1554/$C1554,4)</f>
        <v>0</v>
      </c>
      <c r="O1553" s="128">
        <f t="shared" ref="O1553" si="5996">ROUND(O1554/$C1554,4)</f>
        <v>0</v>
      </c>
      <c r="P1553" s="128">
        <f t="shared" ref="P1553" si="5997">ROUND(P1554/$C1554,4)</f>
        <v>0.1</v>
      </c>
      <c r="Q1553" s="128">
        <f t="shared" ref="Q1553" si="5998">ROUND(Q1554/$C1554,4)</f>
        <v>0.1</v>
      </c>
      <c r="R1553" s="128">
        <f t="shared" ref="R1553" si="5999">ROUND(R1554/$C1554,4)</f>
        <v>0.15</v>
      </c>
      <c r="S1553" s="128">
        <f t="shared" ref="S1553" si="6000">ROUND(S1554/$C1554,4)</f>
        <v>0.15</v>
      </c>
      <c r="T1553" s="128">
        <f t="shared" ref="T1553" si="6001">ROUND(T1554/$C1554,4)</f>
        <v>0.25</v>
      </c>
      <c r="U1553" s="128">
        <f t="shared" ref="U1553" si="6002">ROUND(U1554/$C1554,4)</f>
        <v>0.25</v>
      </c>
    </row>
    <row r="1554" spans="1:21" s="90" customFormat="1" x14ac:dyDescent="0.2">
      <c r="A1554" s="229"/>
      <c r="B1554" s="228"/>
      <c r="C1554" s="129">
        <f>VLOOKUP($A1553,'Orçamento Sintético'!$A:$H,8,0)</f>
        <v>38069.32</v>
      </c>
      <c r="D1554" s="129">
        <f>D1556</f>
        <v>0</v>
      </c>
      <c r="E1554" s="129">
        <f t="shared" ref="E1554:U1554" si="6003">E1556</f>
        <v>0</v>
      </c>
      <c r="F1554" s="129">
        <f t="shared" si="6003"/>
        <v>0</v>
      </c>
      <c r="G1554" s="129">
        <f t="shared" si="6003"/>
        <v>0</v>
      </c>
      <c r="H1554" s="129">
        <f t="shared" si="6003"/>
        <v>0</v>
      </c>
      <c r="I1554" s="129">
        <f t="shared" si="6003"/>
        <v>0</v>
      </c>
      <c r="J1554" s="129">
        <f t="shared" si="6003"/>
        <v>0</v>
      </c>
      <c r="K1554" s="129">
        <f t="shared" si="6003"/>
        <v>0</v>
      </c>
      <c r="L1554" s="129">
        <f t="shared" si="6003"/>
        <v>0</v>
      </c>
      <c r="M1554" s="129">
        <f t="shared" si="6003"/>
        <v>0</v>
      </c>
      <c r="N1554" s="129">
        <f t="shared" si="6003"/>
        <v>0</v>
      </c>
      <c r="O1554" s="129">
        <f t="shared" si="6003"/>
        <v>0</v>
      </c>
      <c r="P1554" s="129">
        <f t="shared" si="6003"/>
        <v>3806.93</v>
      </c>
      <c r="Q1554" s="129">
        <f t="shared" si="6003"/>
        <v>3806.93</v>
      </c>
      <c r="R1554" s="129">
        <f t="shared" si="6003"/>
        <v>5710.4</v>
      </c>
      <c r="S1554" s="129">
        <f t="shared" si="6003"/>
        <v>5710.4</v>
      </c>
      <c r="T1554" s="129">
        <f t="shared" si="6003"/>
        <v>9517.33</v>
      </c>
      <c r="U1554" s="129">
        <f t="shared" si="6003"/>
        <v>9517.3300000000017</v>
      </c>
    </row>
    <row r="1555" spans="1:21" x14ac:dyDescent="0.2">
      <c r="A1555" s="224" t="s">
        <v>2143</v>
      </c>
      <c r="B1555" s="222" t="str">
        <f>VLOOKUP($A1555,'Orçamento Sintético'!$A:$H,4,0)</f>
        <v>"As Built" de projetos</v>
      </c>
      <c r="C1555" s="126">
        <f>ROUND(C1556/$U$1572,4)</f>
        <v>3.0000000000000001E-3</v>
      </c>
      <c r="D1555" s="126"/>
      <c r="E1555" s="126"/>
      <c r="F1555" s="126"/>
      <c r="G1555" s="126"/>
      <c r="H1555" s="126"/>
      <c r="I1555" s="126"/>
      <c r="J1555" s="126"/>
      <c r="K1555" s="126"/>
      <c r="L1555" s="126"/>
      <c r="M1555" s="126"/>
      <c r="N1555" s="126"/>
      <c r="O1555" s="126"/>
      <c r="P1555" s="126">
        <v>0.1</v>
      </c>
      <c r="Q1555" s="126">
        <v>0.1</v>
      </c>
      <c r="R1555" s="126">
        <v>0.15</v>
      </c>
      <c r="S1555" s="126">
        <v>0.15</v>
      </c>
      <c r="T1555" s="126">
        <v>0.25</v>
      </c>
      <c r="U1555" s="126">
        <f t="shared" ref="U1555" si="6004">ROUND(U1556/$C1556,4)</f>
        <v>0.25</v>
      </c>
    </row>
    <row r="1556" spans="1:21" s="90" customFormat="1" x14ac:dyDescent="0.2">
      <c r="A1556" s="224"/>
      <c r="B1556" s="223"/>
      <c r="C1556" s="127">
        <f>VLOOKUP($A1555,'Orçamento Sintético'!$A:$H,8,0)</f>
        <v>38069.32</v>
      </c>
      <c r="D1556" s="127">
        <f>ROUND($C1556*D1555,2)</f>
        <v>0</v>
      </c>
      <c r="E1556" s="127">
        <f>ROUND($C1556*E1555,2)</f>
        <v>0</v>
      </c>
      <c r="F1556" s="127">
        <f>ROUND($C1556*F1555,2)</f>
        <v>0</v>
      </c>
      <c r="G1556" s="127">
        <f t="shared" ref="G1556:P1556" si="6005">ROUND($C1556*G1555,2)</f>
        <v>0</v>
      </c>
      <c r="H1556" s="127">
        <f t="shared" si="6005"/>
        <v>0</v>
      </c>
      <c r="I1556" s="127">
        <f t="shared" si="6005"/>
        <v>0</v>
      </c>
      <c r="J1556" s="127">
        <f t="shared" si="6005"/>
        <v>0</v>
      </c>
      <c r="K1556" s="127">
        <f t="shared" si="6005"/>
        <v>0</v>
      </c>
      <c r="L1556" s="127">
        <f t="shared" si="6005"/>
        <v>0</v>
      </c>
      <c r="M1556" s="127">
        <f t="shared" si="6005"/>
        <v>0</v>
      </c>
      <c r="N1556" s="127">
        <f t="shared" si="6005"/>
        <v>0</v>
      </c>
      <c r="O1556" s="127">
        <f t="shared" si="6005"/>
        <v>0</v>
      </c>
      <c r="P1556" s="127">
        <f t="shared" si="6005"/>
        <v>3806.93</v>
      </c>
      <c r="Q1556" s="127">
        <f>ROUND($C1556*Q1555,2)</f>
        <v>3806.93</v>
      </c>
      <c r="R1556" s="127">
        <f t="shared" ref="R1556:T1556" si="6006">ROUND($C1556*R1555,2)</f>
        <v>5710.4</v>
      </c>
      <c r="S1556" s="127">
        <f t="shared" si="6006"/>
        <v>5710.4</v>
      </c>
      <c r="T1556" s="127">
        <f t="shared" si="6006"/>
        <v>9517.33</v>
      </c>
      <c r="U1556" s="127">
        <f>$C1556-SUM(D1556:T1556)</f>
        <v>9517.3300000000017</v>
      </c>
    </row>
    <row r="1557" spans="1:21" x14ac:dyDescent="0.2">
      <c r="A1557" s="232" t="s">
        <v>2146</v>
      </c>
      <c r="B1557" s="231" t="str">
        <f>VLOOKUP($A1557,'Orçamento Sintético'!$A:$H,4,0)</f>
        <v>SERVIÇOS AUXILIARES E ADMINISTRATIVOS</v>
      </c>
      <c r="C1557" s="122">
        <f>ROUND(C1558/$U$1572,4)</f>
        <v>8.4599999999999995E-2</v>
      </c>
      <c r="D1557" s="123" t="s">
        <v>2255</v>
      </c>
      <c r="E1557" s="123" t="s">
        <v>2255</v>
      </c>
      <c r="F1557" s="123" t="s">
        <v>2255</v>
      </c>
      <c r="G1557" s="123" t="s">
        <v>2255</v>
      </c>
      <c r="H1557" s="123" t="s">
        <v>2255</v>
      </c>
      <c r="I1557" s="123" t="s">
        <v>2255</v>
      </c>
      <c r="J1557" s="123" t="s">
        <v>2255</v>
      </c>
      <c r="K1557" s="123" t="s">
        <v>2255</v>
      </c>
      <c r="L1557" s="123" t="s">
        <v>2255</v>
      </c>
      <c r="M1557" s="123" t="s">
        <v>2255</v>
      </c>
      <c r="N1557" s="123" t="s">
        <v>2255</v>
      </c>
      <c r="O1557" s="123" t="s">
        <v>2255</v>
      </c>
      <c r="P1557" s="123" t="s">
        <v>2255</v>
      </c>
      <c r="Q1557" s="123" t="s">
        <v>2255</v>
      </c>
      <c r="R1557" s="123" t="s">
        <v>2255</v>
      </c>
      <c r="S1557" s="123" t="s">
        <v>2255</v>
      </c>
      <c r="T1557" s="123" t="s">
        <v>2255</v>
      </c>
      <c r="U1557" s="123" t="s">
        <v>2255</v>
      </c>
    </row>
    <row r="1558" spans="1:21" s="90" customFormat="1" x14ac:dyDescent="0.2">
      <c r="A1558" s="232"/>
      <c r="B1558" s="231"/>
      <c r="C1558" s="124">
        <f>VLOOKUP($A1557,'Orçamento Sintético'!$A:$H,8,0)</f>
        <v>1056277.08</v>
      </c>
      <c r="D1558" s="125">
        <f>D1560+D1564</f>
        <v>8978.36</v>
      </c>
      <c r="E1558" s="125">
        <f t="shared" ref="E1558:U1558" si="6007">E1560+E1564</f>
        <v>14893.51</v>
      </c>
      <c r="F1558" s="125">
        <f t="shared" si="6007"/>
        <v>65700.44</v>
      </c>
      <c r="G1558" s="125">
        <f t="shared" si="6007"/>
        <v>89255.41</v>
      </c>
      <c r="H1558" s="125">
        <f t="shared" si="6007"/>
        <v>127915.15</v>
      </c>
      <c r="I1558" s="125">
        <f t="shared" si="6007"/>
        <v>194988.75</v>
      </c>
      <c r="J1558" s="125">
        <f t="shared" si="6007"/>
        <v>22181.82</v>
      </c>
      <c r="K1558" s="125">
        <f t="shared" si="6007"/>
        <v>26935.07</v>
      </c>
      <c r="L1558" s="125">
        <f t="shared" si="6007"/>
        <v>27568.829999999998</v>
      </c>
      <c r="M1558" s="125">
        <f t="shared" si="6007"/>
        <v>35702.17</v>
      </c>
      <c r="N1558" s="125">
        <f t="shared" si="6007"/>
        <v>36864.07</v>
      </c>
      <c r="O1558" s="125">
        <f t="shared" si="6007"/>
        <v>47849.35</v>
      </c>
      <c r="P1558" s="125">
        <f t="shared" si="6007"/>
        <v>58623.380000000005</v>
      </c>
      <c r="Q1558" s="125">
        <f t="shared" si="6007"/>
        <v>78164.5</v>
      </c>
      <c r="R1558" s="125">
        <f t="shared" si="6007"/>
        <v>76791.350000000006</v>
      </c>
      <c r="S1558" s="125">
        <f t="shared" si="6007"/>
        <v>69291.78</v>
      </c>
      <c r="T1558" s="125">
        <f t="shared" si="6007"/>
        <v>38659.74</v>
      </c>
      <c r="U1558" s="125">
        <f t="shared" si="6007"/>
        <v>35913.399999999994</v>
      </c>
    </row>
    <row r="1559" spans="1:21" x14ac:dyDescent="0.2">
      <c r="A1559" s="229" t="s">
        <v>2148</v>
      </c>
      <c r="B1559" s="227" t="str">
        <f>VLOOKUP($A1559,'Orçamento Sintético'!$A:$H,4,0)</f>
        <v>PESSOAL</v>
      </c>
      <c r="C1559" s="128">
        <f>ROUND(C1560/$U$1572,4)</f>
        <v>7.9000000000000001E-2</v>
      </c>
      <c r="D1559" s="128">
        <f t="shared" ref="D1559" si="6008">ROUND(D1560/$C1560,4)</f>
        <v>8.5000000000000006E-3</v>
      </c>
      <c r="E1559" s="128">
        <f t="shared" ref="E1559" si="6009">ROUND(E1560/$C1560,4)</f>
        <v>1.41E-2</v>
      </c>
      <c r="F1559" s="128">
        <f t="shared" ref="F1559" si="6010">ROUND(F1560/$C1560,4)</f>
        <v>6.2199999999999998E-2</v>
      </c>
      <c r="G1559" s="128">
        <f t="shared" ref="G1559" si="6011">ROUND(G1560/$C1560,4)</f>
        <v>8.4500000000000006E-2</v>
      </c>
      <c r="H1559" s="128">
        <f t="shared" ref="H1559" si="6012">ROUND(H1560/$C1560,4)</f>
        <v>0.1211</v>
      </c>
      <c r="I1559" s="128">
        <f t="shared" ref="I1559" si="6013">ROUND(I1560/$C1560,4)</f>
        <v>0.18459999999999999</v>
      </c>
      <c r="J1559" s="128">
        <f t="shared" ref="J1559" si="6014">ROUND(J1560/$C1560,4)</f>
        <v>2.1000000000000001E-2</v>
      </c>
      <c r="K1559" s="128">
        <f t="shared" ref="K1559" si="6015">ROUND(K1560/$C1560,4)</f>
        <v>2.5499999999999998E-2</v>
      </c>
      <c r="L1559" s="128">
        <f t="shared" ref="L1559" si="6016">ROUND(L1560/$C1560,4)</f>
        <v>2.6100000000000002E-2</v>
      </c>
      <c r="M1559" s="128">
        <f t="shared" ref="M1559" si="6017">ROUND(M1560/$C1560,4)</f>
        <v>3.3799999999999997E-2</v>
      </c>
      <c r="N1559" s="128">
        <f t="shared" ref="N1559" si="6018">ROUND(N1560/$C1560,4)</f>
        <v>3.49E-2</v>
      </c>
      <c r="O1559" s="128">
        <f t="shared" ref="O1559" si="6019">ROUND(O1560/$C1560,4)</f>
        <v>4.53E-2</v>
      </c>
      <c r="P1559" s="128">
        <f t="shared" ref="P1559" si="6020">ROUND(P1560/$C1560,4)</f>
        <v>5.5500000000000001E-2</v>
      </c>
      <c r="Q1559" s="128">
        <f t="shared" ref="Q1559" si="6021">ROUND(Q1560/$C1560,4)</f>
        <v>7.3999999999999996E-2</v>
      </c>
      <c r="R1559" s="128">
        <f t="shared" ref="R1559" si="6022">ROUND(R1560/$C1560,4)</f>
        <v>7.2700000000000001E-2</v>
      </c>
      <c r="S1559" s="128">
        <f t="shared" ref="S1559" si="6023">ROUND(S1560/$C1560,4)</f>
        <v>6.5600000000000006E-2</v>
      </c>
      <c r="T1559" s="128">
        <f t="shared" ref="T1559" si="6024">ROUND(T1560/$C1560,4)</f>
        <v>3.6600000000000001E-2</v>
      </c>
      <c r="U1559" s="128">
        <f t="shared" ref="U1559" si="6025">ROUND(U1560/$C1560,4)</f>
        <v>3.4000000000000002E-2</v>
      </c>
    </row>
    <row r="1560" spans="1:21" s="90" customFormat="1" x14ac:dyDescent="0.2">
      <c r="A1560" s="229"/>
      <c r="B1560" s="228"/>
      <c r="C1560" s="129">
        <f>VLOOKUP($A1559,'Orçamento Sintético'!$A:$H,8,0)</f>
        <v>986401.08</v>
      </c>
      <c r="D1560" s="129">
        <f>D1562</f>
        <v>8384.41</v>
      </c>
      <c r="E1560" s="129">
        <f t="shared" ref="E1560:U1560" si="6026">E1562</f>
        <v>13908.26</v>
      </c>
      <c r="F1560" s="129">
        <f t="shared" si="6026"/>
        <v>61354.15</v>
      </c>
      <c r="G1560" s="129">
        <f t="shared" si="6026"/>
        <v>83350.89</v>
      </c>
      <c r="H1560" s="129">
        <f t="shared" si="6026"/>
        <v>119453.17</v>
      </c>
      <c r="I1560" s="129">
        <f t="shared" si="6026"/>
        <v>182089.64</v>
      </c>
      <c r="J1560" s="129">
        <f t="shared" si="6026"/>
        <v>20714.419999999998</v>
      </c>
      <c r="K1560" s="129">
        <f t="shared" si="6026"/>
        <v>25153.23</v>
      </c>
      <c r="L1560" s="129">
        <f t="shared" si="6026"/>
        <v>25745.07</v>
      </c>
      <c r="M1560" s="129">
        <f t="shared" si="6026"/>
        <v>33340.36</v>
      </c>
      <c r="N1560" s="129">
        <f t="shared" si="6026"/>
        <v>34425.4</v>
      </c>
      <c r="O1560" s="129">
        <f t="shared" si="6026"/>
        <v>44683.97</v>
      </c>
      <c r="P1560" s="129">
        <f t="shared" si="6026"/>
        <v>54745.26</v>
      </c>
      <c r="Q1560" s="129">
        <f t="shared" si="6026"/>
        <v>72993.679999999993</v>
      </c>
      <c r="R1560" s="129">
        <f t="shared" si="6026"/>
        <v>71711.360000000001</v>
      </c>
      <c r="S1560" s="129">
        <f t="shared" si="6026"/>
        <v>64707.91</v>
      </c>
      <c r="T1560" s="129">
        <f t="shared" si="6026"/>
        <v>36102.28</v>
      </c>
      <c r="U1560" s="129">
        <f t="shared" si="6026"/>
        <v>33537.619999999995</v>
      </c>
    </row>
    <row r="1561" spans="1:21" x14ac:dyDescent="0.2">
      <c r="A1561" s="224" t="s">
        <v>2150</v>
      </c>
      <c r="B1561" s="222" t="str">
        <f>VLOOKUP($A1561,'Orçamento Sintético'!$A:$H,4,0)</f>
        <v>Administração local</v>
      </c>
      <c r="C1561" s="126">
        <f>ROUND(C1562/$U$1572,4)</f>
        <v>7.9000000000000001E-2</v>
      </c>
      <c r="D1561" s="126">
        <f t="shared" ref="D1561:T1561" si="6027">ROUND(D$1575/$C$1575,4)</f>
        <v>8.5000000000000006E-3</v>
      </c>
      <c r="E1561" s="126">
        <f t="shared" si="6027"/>
        <v>1.41E-2</v>
      </c>
      <c r="F1561" s="126">
        <f t="shared" si="6027"/>
        <v>6.2199999999999998E-2</v>
      </c>
      <c r="G1561" s="126">
        <f t="shared" si="6027"/>
        <v>8.4500000000000006E-2</v>
      </c>
      <c r="H1561" s="126">
        <f t="shared" si="6027"/>
        <v>0.1211</v>
      </c>
      <c r="I1561" s="126">
        <f t="shared" si="6027"/>
        <v>0.18459999999999999</v>
      </c>
      <c r="J1561" s="126">
        <f t="shared" si="6027"/>
        <v>2.1000000000000001E-2</v>
      </c>
      <c r="K1561" s="126">
        <f t="shared" si="6027"/>
        <v>2.5499999999999998E-2</v>
      </c>
      <c r="L1561" s="126">
        <f t="shared" si="6027"/>
        <v>2.6100000000000002E-2</v>
      </c>
      <c r="M1561" s="126">
        <f t="shared" si="6027"/>
        <v>3.3799999999999997E-2</v>
      </c>
      <c r="N1561" s="126">
        <f t="shared" si="6027"/>
        <v>3.49E-2</v>
      </c>
      <c r="O1561" s="126">
        <f t="shared" si="6027"/>
        <v>4.53E-2</v>
      </c>
      <c r="P1561" s="126">
        <f t="shared" si="6027"/>
        <v>5.5500000000000001E-2</v>
      </c>
      <c r="Q1561" s="126">
        <f t="shared" si="6027"/>
        <v>7.3999999999999996E-2</v>
      </c>
      <c r="R1561" s="126">
        <f t="shared" si="6027"/>
        <v>7.2700000000000001E-2</v>
      </c>
      <c r="S1561" s="126">
        <f t="shared" si="6027"/>
        <v>6.5600000000000006E-2</v>
      </c>
      <c r="T1561" s="126">
        <f t="shared" si="6027"/>
        <v>3.6600000000000001E-2</v>
      </c>
      <c r="U1561" s="126">
        <f t="shared" ref="U1561" si="6028">ROUND(U1562/$C1562,4)</f>
        <v>3.4000000000000002E-2</v>
      </c>
    </row>
    <row r="1562" spans="1:21" s="90" customFormat="1" x14ac:dyDescent="0.2">
      <c r="A1562" s="224"/>
      <c r="B1562" s="223"/>
      <c r="C1562" s="127">
        <f>VLOOKUP($A1561,'Orçamento Sintético'!$A:$H,8,0)</f>
        <v>986401.08</v>
      </c>
      <c r="D1562" s="127">
        <f>ROUND($C1562*D1561,2)</f>
        <v>8384.41</v>
      </c>
      <c r="E1562" s="127">
        <f t="shared" ref="E1562:T1562" si="6029">ROUND($C1562*E1561,2)</f>
        <v>13908.26</v>
      </c>
      <c r="F1562" s="127">
        <f t="shared" si="6029"/>
        <v>61354.15</v>
      </c>
      <c r="G1562" s="127">
        <f t="shared" si="6029"/>
        <v>83350.89</v>
      </c>
      <c r="H1562" s="127">
        <f t="shared" si="6029"/>
        <v>119453.17</v>
      </c>
      <c r="I1562" s="127">
        <f t="shared" si="6029"/>
        <v>182089.64</v>
      </c>
      <c r="J1562" s="127">
        <f t="shared" si="6029"/>
        <v>20714.419999999998</v>
      </c>
      <c r="K1562" s="127">
        <f t="shared" si="6029"/>
        <v>25153.23</v>
      </c>
      <c r="L1562" s="127">
        <f t="shared" si="6029"/>
        <v>25745.07</v>
      </c>
      <c r="M1562" s="127">
        <f t="shared" si="6029"/>
        <v>33340.36</v>
      </c>
      <c r="N1562" s="127">
        <f t="shared" si="6029"/>
        <v>34425.4</v>
      </c>
      <c r="O1562" s="127">
        <f t="shared" si="6029"/>
        <v>44683.97</v>
      </c>
      <c r="P1562" s="127">
        <f t="shared" si="6029"/>
        <v>54745.26</v>
      </c>
      <c r="Q1562" s="127">
        <f t="shared" si="6029"/>
        <v>72993.679999999993</v>
      </c>
      <c r="R1562" s="127">
        <f t="shared" si="6029"/>
        <v>71711.360000000001</v>
      </c>
      <c r="S1562" s="127">
        <f t="shared" si="6029"/>
        <v>64707.91</v>
      </c>
      <c r="T1562" s="127">
        <f t="shared" si="6029"/>
        <v>36102.28</v>
      </c>
      <c r="U1562" s="127">
        <f>$C1562-SUM(D1562:T1562)</f>
        <v>33537.619999999995</v>
      </c>
    </row>
    <row r="1563" spans="1:21" x14ac:dyDescent="0.2">
      <c r="A1563" s="229" t="s">
        <v>2154</v>
      </c>
      <c r="B1563" s="227" t="str">
        <f>VLOOKUP($A1563,'Orçamento Sintético'!$A:$H,4,0)</f>
        <v>MATERIAIS</v>
      </c>
      <c r="C1563" s="128">
        <f>ROUND(C1564/$U$1572,4)</f>
        <v>5.5999999999999999E-3</v>
      </c>
      <c r="D1563" s="128">
        <f t="shared" ref="D1563" si="6030">ROUND(D1564/$C1564,4)</f>
        <v>8.5000000000000006E-3</v>
      </c>
      <c r="E1563" s="128">
        <f t="shared" ref="E1563" si="6031">ROUND(E1564/$C1564,4)</f>
        <v>1.41E-2</v>
      </c>
      <c r="F1563" s="128">
        <f t="shared" ref="F1563" si="6032">ROUND(F1564/$C1564,4)</f>
        <v>6.2199999999999998E-2</v>
      </c>
      <c r="G1563" s="128">
        <f t="shared" ref="G1563" si="6033">ROUND(G1564/$C1564,4)</f>
        <v>8.4500000000000006E-2</v>
      </c>
      <c r="H1563" s="128">
        <f t="shared" ref="H1563" si="6034">ROUND(H1564/$C1564,4)</f>
        <v>0.1211</v>
      </c>
      <c r="I1563" s="128">
        <f t="shared" ref="I1563" si="6035">ROUND(I1564/$C1564,4)</f>
        <v>0.18459999999999999</v>
      </c>
      <c r="J1563" s="128">
        <f t="shared" ref="J1563" si="6036">ROUND(J1564/$C1564,4)</f>
        <v>2.1000000000000001E-2</v>
      </c>
      <c r="K1563" s="128">
        <f t="shared" ref="K1563" si="6037">ROUND(K1564/$C1564,4)</f>
        <v>2.5499999999999998E-2</v>
      </c>
      <c r="L1563" s="128">
        <f t="shared" ref="L1563" si="6038">ROUND(L1564/$C1564,4)</f>
        <v>2.6100000000000002E-2</v>
      </c>
      <c r="M1563" s="128">
        <f t="shared" ref="M1563" si="6039">ROUND(M1564/$C1564,4)</f>
        <v>3.3799999999999997E-2</v>
      </c>
      <c r="N1563" s="128">
        <f t="shared" ref="N1563" si="6040">ROUND(N1564/$C1564,4)</f>
        <v>3.49E-2</v>
      </c>
      <c r="O1563" s="128">
        <f t="shared" ref="O1563" si="6041">ROUND(O1564/$C1564,4)</f>
        <v>4.53E-2</v>
      </c>
      <c r="P1563" s="128">
        <f t="shared" ref="P1563" si="6042">ROUND(P1564/$C1564,4)</f>
        <v>5.5500000000000001E-2</v>
      </c>
      <c r="Q1563" s="128">
        <f t="shared" ref="Q1563" si="6043">ROUND(Q1564/$C1564,4)</f>
        <v>7.3999999999999996E-2</v>
      </c>
      <c r="R1563" s="128">
        <f t="shared" ref="R1563" si="6044">ROUND(R1564/$C1564,4)</f>
        <v>7.2700000000000001E-2</v>
      </c>
      <c r="S1563" s="128">
        <f t="shared" ref="S1563" si="6045">ROUND(S1564/$C1564,4)</f>
        <v>6.5600000000000006E-2</v>
      </c>
      <c r="T1563" s="128">
        <f t="shared" ref="T1563" si="6046">ROUND(T1564/$C1564,4)</f>
        <v>3.6600000000000001E-2</v>
      </c>
      <c r="U1563" s="128">
        <f t="shared" ref="U1563" si="6047">ROUND(U1564/$C1564,4)</f>
        <v>3.4000000000000002E-2</v>
      </c>
    </row>
    <row r="1564" spans="1:21" s="90" customFormat="1" x14ac:dyDescent="0.2">
      <c r="A1564" s="229"/>
      <c r="B1564" s="228"/>
      <c r="C1564" s="129">
        <f>VLOOKUP($A1563,'Orçamento Sintético'!$A:$H,8,0)</f>
        <v>69876</v>
      </c>
      <c r="D1564" s="129">
        <f>D1566</f>
        <v>593.95000000000005</v>
      </c>
      <c r="E1564" s="129">
        <f t="shared" ref="E1564:U1564" si="6048">E1566</f>
        <v>985.25</v>
      </c>
      <c r="F1564" s="129">
        <f t="shared" si="6048"/>
        <v>4346.29</v>
      </c>
      <c r="G1564" s="129">
        <f t="shared" si="6048"/>
        <v>5904.52</v>
      </c>
      <c r="H1564" s="129">
        <f t="shared" si="6048"/>
        <v>8461.98</v>
      </c>
      <c r="I1564" s="129">
        <f t="shared" si="6048"/>
        <v>12899.11</v>
      </c>
      <c r="J1564" s="129">
        <f t="shared" si="6048"/>
        <v>1467.4</v>
      </c>
      <c r="K1564" s="129">
        <f t="shared" si="6048"/>
        <v>1781.84</v>
      </c>
      <c r="L1564" s="129">
        <f t="shared" si="6048"/>
        <v>1823.76</v>
      </c>
      <c r="M1564" s="129">
        <f t="shared" si="6048"/>
        <v>2361.81</v>
      </c>
      <c r="N1564" s="129">
        <f t="shared" si="6048"/>
        <v>2438.67</v>
      </c>
      <c r="O1564" s="129">
        <f t="shared" si="6048"/>
        <v>3165.38</v>
      </c>
      <c r="P1564" s="129">
        <f t="shared" si="6048"/>
        <v>3878.12</v>
      </c>
      <c r="Q1564" s="129">
        <f t="shared" si="6048"/>
        <v>5170.82</v>
      </c>
      <c r="R1564" s="129">
        <f t="shared" si="6048"/>
        <v>5079.99</v>
      </c>
      <c r="S1564" s="129">
        <f t="shared" si="6048"/>
        <v>4583.87</v>
      </c>
      <c r="T1564" s="129">
        <f t="shared" si="6048"/>
        <v>2557.46</v>
      </c>
      <c r="U1564" s="129">
        <f t="shared" si="6048"/>
        <v>2375.7799999999988</v>
      </c>
    </row>
    <row r="1565" spans="1:21" x14ac:dyDescent="0.2">
      <c r="A1565" s="224" t="s">
        <v>2156</v>
      </c>
      <c r="B1565" s="222" t="str">
        <f>VLOOKUP($A1565,'Orçamento Sintético'!$A:$H,4,0)</f>
        <v>Operação e manutenção do canteiro de obra</v>
      </c>
      <c r="C1565" s="126">
        <f>ROUND(C1566/$U$1572,4)</f>
        <v>5.5999999999999999E-3</v>
      </c>
      <c r="D1565" s="126">
        <f t="shared" ref="D1565:T1565" si="6049">ROUND(D$1575/$C$1575,4)</f>
        <v>8.5000000000000006E-3</v>
      </c>
      <c r="E1565" s="126">
        <f t="shared" si="6049"/>
        <v>1.41E-2</v>
      </c>
      <c r="F1565" s="126">
        <f t="shared" si="6049"/>
        <v>6.2199999999999998E-2</v>
      </c>
      <c r="G1565" s="126">
        <f t="shared" si="6049"/>
        <v>8.4500000000000006E-2</v>
      </c>
      <c r="H1565" s="126">
        <f t="shared" si="6049"/>
        <v>0.1211</v>
      </c>
      <c r="I1565" s="126">
        <f t="shared" si="6049"/>
        <v>0.18459999999999999</v>
      </c>
      <c r="J1565" s="126">
        <f t="shared" si="6049"/>
        <v>2.1000000000000001E-2</v>
      </c>
      <c r="K1565" s="126">
        <f t="shared" si="6049"/>
        <v>2.5499999999999998E-2</v>
      </c>
      <c r="L1565" s="126">
        <f t="shared" si="6049"/>
        <v>2.6100000000000002E-2</v>
      </c>
      <c r="M1565" s="126">
        <f t="shared" si="6049"/>
        <v>3.3799999999999997E-2</v>
      </c>
      <c r="N1565" s="126">
        <f t="shared" si="6049"/>
        <v>3.49E-2</v>
      </c>
      <c r="O1565" s="126">
        <f t="shared" si="6049"/>
        <v>4.53E-2</v>
      </c>
      <c r="P1565" s="126">
        <f t="shared" si="6049"/>
        <v>5.5500000000000001E-2</v>
      </c>
      <c r="Q1565" s="126">
        <f t="shared" si="6049"/>
        <v>7.3999999999999996E-2</v>
      </c>
      <c r="R1565" s="126">
        <f t="shared" si="6049"/>
        <v>7.2700000000000001E-2</v>
      </c>
      <c r="S1565" s="126">
        <f t="shared" si="6049"/>
        <v>6.5600000000000006E-2</v>
      </c>
      <c r="T1565" s="126">
        <f t="shared" si="6049"/>
        <v>3.6600000000000001E-2</v>
      </c>
      <c r="U1565" s="126">
        <f t="shared" ref="U1565" si="6050">ROUND(U1566/$C1566,4)</f>
        <v>3.4000000000000002E-2</v>
      </c>
    </row>
    <row r="1566" spans="1:21" s="90" customFormat="1" x14ac:dyDescent="0.2">
      <c r="A1566" s="224"/>
      <c r="B1566" s="223"/>
      <c r="C1566" s="127">
        <f>VLOOKUP($A1565,'Orçamento Sintético'!$A:$H,8,0)</f>
        <v>69876</v>
      </c>
      <c r="D1566" s="127">
        <f t="shared" ref="D1566:T1566" si="6051">ROUND($C1566*D1565,2)</f>
        <v>593.95000000000005</v>
      </c>
      <c r="E1566" s="127">
        <f t="shared" si="6051"/>
        <v>985.25</v>
      </c>
      <c r="F1566" s="127">
        <f t="shared" si="6051"/>
        <v>4346.29</v>
      </c>
      <c r="G1566" s="127">
        <f t="shared" si="6051"/>
        <v>5904.52</v>
      </c>
      <c r="H1566" s="127">
        <f t="shared" si="6051"/>
        <v>8461.98</v>
      </c>
      <c r="I1566" s="127">
        <f t="shared" si="6051"/>
        <v>12899.11</v>
      </c>
      <c r="J1566" s="127">
        <f t="shared" si="6051"/>
        <v>1467.4</v>
      </c>
      <c r="K1566" s="127">
        <f t="shared" si="6051"/>
        <v>1781.84</v>
      </c>
      <c r="L1566" s="127">
        <f t="shared" si="6051"/>
        <v>1823.76</v>
      </c>
      <c r="M1566" s="127">
        <f t="shared" si="6051"/>
        <v>2361.81</v>
      </c>
      <c r="N1566" s="127">
        <f t="shared" si="6051"/>
        <v>2438.67</v>
      </c>
      <c r="O1566" s="127">
        <f t="shared" si="6051"/>
        <v>3165.38</v>
      </c>
      <c r="P1566" s="127">
        <f t="shared" si="6051"/>
        <v>3878.12</v>
      </c>
      <c r="Q1566" s="127">
        <f t="shared" si="6051"/>
        <v>5170.82</v>
      </c>
      <c r="R1566" s="127">
        <f t="shared" si="6051"/>
        <v>5079.99</v>
      </c>
      <c r="S1566" s="127">
        <f t="shared" si="6051"/>
        <v>4583.87</v>
      </c>
      <c r="T1566" s="127">
        <f t="shared" si="6051"/>
        <v>2557.46</v>
      </c>
      <c r="U1566" s="127">
        <f>$C1566-SUM(D1566:T1566)</f>
        <v>2375.7799999999988</v>
      </c>
    </row>
    <row r="1567" spans="1:21" ht="15" customHeight="1" x14ac:dyDescent="0.2">
      <c r="A1567" s="233" t="s">
        <v>3716</v>
      </c>
      <c r="B1567" s="233"/>
      <c r="C1567" s="84"/>
      <c r="D1567" s="143">
        <f>ROUND(D1568/$U$1572,4)</f>
        <v>8.5000000000000006E-3</v>
      </c>
      <c r="E1567" s="143">
        <f>ROUND(E1568/$U$1572,4)</f>
        <v>1.41E-2</v>
      </c>
      <c r="F1567" s="143">
        <f>ROUND(F1568/$U$1572,4)</f>
        <v>6.2199999999999998E-2</v>
      </c>
      <c r="G1567" s="143">
        <f t="shared" ref="G1567:U1567" si="6052">ROUND(G1568/$U$1572,4)</f>
        <v>8.4500000000000006E-2</v>
      </c>
      <c r="H1567" s="143">
        <f t="shared" si="6052"/>
        <v>0.1211</v>
      </c>
      <c r="I1567" s="143">
        <f t="shared" si="6052"/>
        <v>0.18459999999999999</v>
      </c>
      <c r="J1567" s="143">
        <f t="shared" si="6052"/>
        <v>2.1000000000000001E-2</v>
      </c>
      <c r="K1567" s="143">
        <f t="shared" si="6052"/>
        <v>2.5499999999999998E-2</v>
      </c>
      <c r="L1567" s="143">
        <f t="shared" si="6052"/>
        <v>2.6100000000000002E-2</v>
      </c>
      <c r="M1567" s="143">
        <f t="shared" si="6052"/>
        <v>3.3799999999999997E-2</v>
      </c>
      <c r="N1567" s="143">
        <f t="shared" si="6052"/>
        <v>3.49E-2</v>
      </c>
      <c r="O1567" s="143">
        <f t="shared" si="6052"/>
        <v>4.53E-2</v>
      </c>
      <c r="P1567" s="143">
        <f t="shared" si="6052"/>
        <v>5.5500000000000001E-2</v>
      </c>
      <c r="Q1567" s="143">
        <f t="shared" si="6052"/>
        <v>7.3999999999999996E-2</v>
      </c>
      <c r="R1567" s="143">
        <f t="shared" si="6052"/>
        <v>7.2700000000000001E-2</v>
      </c>
      <c r="S1567" s="143">
        <f t="shared" si="6052"/>
        <v>6.5600000000000006E-2</v>
      </c>
      <c r="T1567" s="143">
        <f t="shared" si="6052"/>
        <v>3.6600000000000001E-2</v>
      </c>
      <c r="U1567" s="143">
        <f t="shared" si="6052"/>
        <v>3.4099999999999998E-2</v>
      </c>
    </row>
    <row r="1568" spans="1:21" x14ac:dyDescent="0.2">
      <c r="A1568" s="235" t="s">
        <v>3715</v>
      </c>
      <c r="B1568" s="235"/>
      <c r="C1568" s="84"/>
      <c r="D1568" s="86">
        <f>D10+D30+D106+D172+D462+D818+D1288+D1408+D1536+D1558</f>
        <v>106476.43000000001</v>
      </c>
      <c r="E1568" s="86">
        <f>E10+E30+E106+E172+E462+E818+E1288+E1408+E1536+E1558</f>
        <v>176168.69000000003</v>
      </c>
      <c r="F1568" s="86">
        <f>F10+F30+F106+F172+F462+F818+F1288+F1408+F1536+F1558</f>
        <v>776673.19</v>
      </c>
      <c r="G1568" s="86">
        <f t="shared" ref="G1568:U1568" si="6053">G10+G30+G106+G172+G462+G818+G1288+G1408+G1536+G1558</f>
        <v>1054807.8999999999</v>
      </c>
      <c r="H1568" s="86">
        <f t="shared" si="6053"/>
        <v>1511770.22</v>
      </c>
      <c r="I1568" s="86">
        <f t="shared" si="6053"/>
        <v>2305407.3600000003</v>
      </c>
      <c r="J1568" s="86">
        <f t="shared" si="6053"/>
        <v>262530.64</v>
      </c>
      <c r="K1568" s="86">
        <f t="shared" si="6053"/>
        <v>318358.5</v>
      </c>
      <c r="L1568" s="86">
        <f t="shared" si="6053"/>
        <v>326288.52</v>
      </c>
      <c r="M1568" s="86">
        <f t="shared" si="6053"/>
        <v>421647.35</v>
      </c>
      <c r="N1568" s="86">
        <f t="shared" si="6053"/>
        <v>435874.29</v>
      </c>
      <c r="O1568" s="86">
        <f t="shared" si="6053"/>
        <v>565891.78999999992</v>
      </c>
      <c r="P1568" s="86">
        <f t="shared" si="6053"/>
        <v>693191.01</v>
      </c>
      <c r="Q1568" s="86">
        <f t="shared" si="6053"/>
        <v>923583.75</v>
      </c>
      <c r="R1568" s="86">
        <f t="shared" si="6053"/>
        <v>907402.7899999998</v>
      </c>
      <c r="S1568" s="86">
        <f t="shared" si="6053"/>
        <v>818830.91999999993</v>
      </c>
      <c r="T1568" s="86">
        <f t="shared" si="6053"/>
        <v>456660.59</v>
      </c>
      <c r="U1568" s="86">
        <f t="shared" si="6053"/>
        <v>426275.39</v>
      </c>
    </row>
    <row r="1569" spans="1:21" x14ac:dyDescent="0.2">
      <c r="A1569" s="234" t="s">
        <v>2189</v>
      </c>
      <c r="B1569" s="234"/>
      <c r="C1569" s="84"/>
      <c r="D1569" s="87">
        <f>ROUND(D1568*'Composição de BDI'!$D$24,2)</f>
        <v>23552.59</v>
      </c>
      <c r="E1569" s="87">
        <f>ROUND(E1568*'Composição de BDI'!$D$24,2)</f>
        <v>38968.51</v>
      </c>
      <c r="F1569" s="87">
        <f>ROUND(F1568*'Composição de BDI'!$D$24,2)</f>
        <v>171800.11</v>
      </c>
      <c r="G1569" s="87">
        <f>ROUND(G1568*'Composição de BDI'!$D$24,2)</f>
        <v>233323.51</v>
      </c>
      <c r="H1569" s="87">
        <f>ROUND(H1568*'Composição de BDI'!$D$24,2)</f>
        <v>334403.57</v>
      </c>
      <c r="I1569" s="87">
        <f>ROUND(I1568*'Composição de BDI'!$D$24,2)</f>
        <v>509956.11</v>
      </c>
      <c r="J1569" s="87">
        <f>ROUND(J1568*'Composição de BDI'!$D$24,2)</f>
        <v>58071.78</v>
      </c>
      <c r="K1569" s="87">
        <f>ROUND(K1568*'Composição de BDI'!$D$24,2)</f>
        <v>70420.899999999994</v>
      </c>
      <c r="L1569" s="87">
        <f>ROUND(L1568*'Composição de BDI'!$D$24,2)</f>
        <v>72175.02</v>
      </c>
      <c r="M1569" s="87">
        <f>ROUND(M1568*'Composição de BDI'!$D$24,2)</f>
        <v>93268.39</v>
      </c>
      <c r="N1569" s="87">
        <f>ROUND(N1568*'Composição de BDI'!$D$24,2)</f>
        <v>96415.39</v>
      </c>
      <c r="O1569" s="87">
        <f>ROUND(O1568*'Composição de BDI'!$D$24,2)</f>
        <v>125175.26</v>
      </c>
      <c r="P1569" s="87">
        <f>ROUND(P1568*'Composição de BDI'!$D$24,2)</f>
        <v>153333.85</v>
      </c>
      <c r="Q1569" s="87">
        <f>ROUND(Q1568*'Composição de BDI'!$D$24,2)</f>
        <v>204296.73</v>
      </c>
      <c r="R1569" s="87">
        <f>ROUND(R1568*'Composição de BDI'!$D$24,2)</f>
        <v>200717.5</v>
      </c>
      <c r="S1569" s="87">
        <f>ROUND(S1568*'Composição de BDI'!$D$24,2)</f>
        <v>181125.4</v>
      </c>
      <c r="T1569" s="87">
        <f>ROUND(T1568*'Composição de BDI'!$D$24,2)</f>
        <v>101013.32</v>
      </c>
      <c r="U1569" s="87">
        <f>ROUND(U1568*'Composição de BDI'!$D$24,2)</f>
        <v>94292.12</v>
      </c>
    </row>
    <row r="1570" spans="1:21" x14ac:dyDescent="0.2">
      <c r="A1570" s="137"/>
      <c r="B1570" s="138" t="s">
        <v>3719</v>
      </c>
      <c r="C1570" s="82"/>
      <c r="D1570" s="88">
        <f t="shared" ref="D1570:U1570" si="6054">ROUND(SUM(D1568:D1569),2)</f>
        <v>130029.02</v>
      </c>
      <c r="E1570" s="88">
        <f t="shared" si="6054"/>
        <v>215137.2</v>
      </c>
      <c r="F1570" s="88">
        <f t="shared" si="6054"/>
        <v>948473.3</v>
      </c>
      <c r="G1570" s="88">
        <f t="shared" si="6054"/>
        <v>1288131.4099999999</v>
      </c>
      <c r="H1570" s="88">
        <f t="shared" si="6054"/>
        <v>1846173.79</v>
      </c>
      <c r="I1570" s="88">
        <f t="shared" si="6054"/>
        <v>2815363.47</v>
      </c>
      <c r="J1570" s="88">
        <f t="shared" si="6054"/>
        <v>320602.42</v>
      </c>
      <c r="K1570" s="88">
        <f t="shared" si="6054"/>
        <v>388779.4</v>
      </c>
      <c r="L1570" s="88">
        <f t="shared" si="6054"/>
        <v>398463.54</v>
      </c>
      <c r="M1570" s="88">
        <f t="shared" si="6054"/>
        <v>514915.74</v>
      </c>
      <c r="N1570" s="88">
        <f t="shared" si="6054"/>
        <v>532289.68000000005</v>
      </c>
      <c r="O1570" s="88">
        <f t="shared" si="6054"/>
        <v>691067.05</v>
      </c>
      <c r="P1570" s="88">
        <f t="shared" si="6054"/>
        <v>846524.86</v>
      </c>
      <c r="Q1570" s="88">
        <f t="shared" si="6054"/>
        <v>1127880.48</v>
      </c>
      <c r="R1570" s="88">
        <f t="shared" si="6054"/>
        <v>1108120.29</v>
      </c>
      <c r="S1570" s="88">
        <f t="shared" si="6054"/>
        <v>999956.32</v>
      </c>
      <c r="T1570" s="88">
        <f t="shared" si="6054"/>
        <v>557673.91</v>
      </c>
      <c r="U1570" s="88">
        <f t="shared" si="6054"/>
        <v>520567.51</v>
      </c>
    </row>
    <row r="1571" spans="1:21" ht="14.25" customHeight="1" x14ac:dyDescent="0.2">
      <c r="A1571" s="233" t="s">
        <v>3714</v>
      </c>
      <c r="B1571" s="233"/>
      <c r="C1571" s="84"/>
      <c r="D1571" s="85" t="s">
        <v>3335</v>
      </c>
      <c r="E1571" s="85" t="s">
        <v>3758</v>
      </c>
      <c r="F1571" s="85" t="s">
        <v>3759</v>
      </c>
      <c r="G1571" s="85" t="s">
        <v>3760</v>
      </c>
      <c r="H1571" s="85" t="s">
        <v>3761</v>
      </c>
      <c r="I1571" s="85" t="s">
        <v>3762</v>
      </c>
      <c r="J1571" s="85" t="s">
        <v>3763</v>
      </c>
      <c r="K1571" s="85" t="s">
        <v>3764</v>
      </c>
      <c r="L1571" s="85" t="s">
        <v>3765</v>
      </c>
      <c r="M1571" s="85" t="s">
        <v>3766</v>
      </c>
      <c r="N1571" s="85" t="s">
        <v>3767</v>
      </c>
      <c r="O1571" s="85" t="s">
        <v>3768</v>
      </c>
      <c r="P1571" s="85" t="s">
        <v>3769</v>
      </c>
      <c r="Q1571" s="85" t="s">
        <v>3770</v>
      </c>
      <c r="R1571" s="85" t="s">
        <v>3771</v>
      </c>
      <c r="S1571" s="85" t="s">
        <v>3739</v>
      </c>
      <c r="T1571" s="85" t="s">
        <v>2855</v>
      </c>
      <c r="U1571" s="85" t="s">
        <v>3720</v>
      </c>
    </row>
    <row r="1572" spans="1:21" ht="14.25" customHeight="1" x14ac:dyDescent="0.2">
      <c r="A1572" s="234" t="s">
        <v>3713</v>
      </c>
      <c r="B1572" s="234"/>
      <c r="C1572" s="84"/>
      <c r="D1572" s="86">
        <f>D1568</f>
        <v>106476.43000000001</v>
      </c>
      <c r="E1572" s="86">
        <f>D1572+E1568</f>
        <v>282645.12000000005</v>
      </c>
      <c r="F1572" s="86">
        <f t="shared" ref="F1572:U1572" si="6055">E1572+F1568</f>
        <v>1059318.31</v>
      </c>
      <c r="G1572" s="86">
        <f t="shared" si="6055"/>
        <v>2114126.21</v>
      </c>
      <c r="H1572" s="86">
        <f t="shared" si="6055"/>
        <v>3625896.4299999997</v>
      </c>
      <c r="I1572" s="86">
        <f t="shared" si="6055"/>
        <v>5931303.79</v>
      </c>
      <c r="J1572" s="86">
        <f t="shared" si="6055"/>
        <v>6193834.4299999997</v>
      </c>
      <c r="K1572" s="86">
        <f t="shared" si="6055"/>
        <v>6512192.9299999997</v>
      </c>
      <c r="L1572" s="86">
        <f t="shared" si="6055"/>
        <v>6838481.4499999993</v>
      </c>
      <c r="M1572" s="86">
        <f t="shared" si="6055"/>
        <v>7260128.7999999989</v>
      </c>
      <c r="N1572" s="86">
        <f t="shared" si="6055"/>
        <v>7696003.0899999989</v>
      </c>
      <c r="O1572" s="86">
        <f t="shared" si="6055"/>
        <v>8261894.879999999</v>
      </c>
      <c r="P1572" s="86">
        <f t="shared" si="6055"/>
        <v>8955085.8899999987</v>
      </c>
      <c r="Q1572" s="86">
        <f t="shared" si="6055"/>
        <v>9878669.6399999987</v>
      </c>
      <c r="R1572" s="86">
        <f t="shared" si="6055"/>
        <v>10786072.429999998</v>
      </c>
      <c r="S1572" s="86">
        <f t="shared" si="6055"/>
        <v>11604903.349999998</v>
      </c>
      <c r="T1572" s="86">
        <f t="shared" si="6055"/>
        <v>12061563.939999998</v>
      </c>
      <c r="U1572" s="86">
        <f t="shared" si="6055"/>
        <v>12487839.329999998</v>
      </c>
    </row>
    <row r="1573" spans="1:21" x14ac:dyDescent="0.2">
      <c r="A1573" s="137"/>
      <c r="B1573" s="138" t="s">
        <v>3370</v>
      </c>
      <c r="C1573" s="82"/>
      <c r="D1573" s="88">
        <f>D1570</f>
        <v>130029.02</v>
      </c>
      <c r="E1573" s="88">
        <f>D1573+E1570</f>
        <v>345166.22000000003</v>
      </c>
      <c r="F1573" s="88">
        <f t="shared" ref="F1573:U1573" si="6056">E1573+F1570</f>
        <v>1293639.52</v>
      </c>
      <c r="G1573" s="88">
        <f t="shared" si="6056"/>
        <v>2581770.9299999997</v>
      </c>
      <c r="H1573" s="88">
        <f t="shared" si="6056"/>
        <v>4427944.72</v>
      </c>
      <c r="I1573" s="88">
        <f t="shared" si="6056"/>
        <v>7243308.1899999995</v>
      </c>
      <c r="J1573" s="88">
        <f t="shared" si="6056"/>
        <v>7563910.6099999994</v>
      </c>
      <c r="K1573" s="88">
        <f t="shared" si="6056"/>
        <v>7952690.0099999998</v>
      </c>
      <c r="L1573" s="88">
        <f t="shared" si="6056"/>
        <v>8351153.5499999998</v>
      </c>
      <c r="M1573" s="88">
        <f t="shared" si="6056"/>
        <v>8866069.2899999991</v>
      </c>
      <c r="N1573" s="88">
        <f t="shared" si="6056"/>
        <v>9398358.9699999988</v>
      </c>
      <c r="O1573" s="88">
        <f t="shared" si="6056"/>
        <v>10089426.02</v>
      </c>
      <c r="P1573" s="88">
        <f t="shared" si="6056"/>
        <v>10935950.879999999</v>
      </c>
      <c r="Q1573" s="88">
        <f t="shared" si="6056"/>
        <v>12063831.359999999</v>
      </c>
      <c r="R1573" s="88">
        <f t="shared" si="6056"/>
        <v>13171951.649999999</v>
      </c>
      <c r="S1573" s="88">
        <f t="shared" si="6056"/>
        <v>14171907.969999999</v>
      </c>
      <c r="T1573" s="88">
        <f t="shared" si="6056"/>
        <v>14729581.879999999</v>
      </c>
      <c r="U1573" s="88">
        <f t="shared" si="6056"/>
        <v>15250149.389999999</v>
      </c>
    </row>
    <row r="1575" spans="1:21" ht="14.25" customHeight="1" x14ac:dyDescent="0.2">
      <c r="A1575" s="139"/>
      <c r="B1575" s="140" t="s">
        <v>3795</v>
      </c>
      <c r="C1575" s="142">
        <f>SUM(D1575:U1575)</f>
        <v>11431562.249999998</v>
      </c>
      <c r="D1575" s="141">
        <f>D10+D30+D106+D172+D462+D818+D1288+D1408+D1536</f>
        <v>97498.07</v>
      </c>
      <c r="E1575" s="141">
        <f t="shared" ref="E1575:U1575" si="6057">E10+E30+E106+E172+E462+E818+E1288+E1408+E1536</f>
        <v>161275.18000000002</v>
      </c>
      <c r="F1575" s="141">
        <f t="shared" si="6057"/>
        <v>710972.74999999988</v>
      </c>
      <c r="G1575" s="141">
        <f t="shared" si="6057"/>
        <v>965552.49</v>
      </c>
      <c r="H1575" s="141">
        <f t="shared" si="6057"/>
        <v>1383855.07</v>
      </c>
      <c r="I1575" s="141">
        <f t="shared" si="6057"/>
        <v>2110418.6100000003</v>
      </c>
      <c r="J1575" s="141">
        <f t="shared" si="6057"/>
        <v>240348.82</v>
      </c>
      <c r="K1575" s="141">
        <f t="shared" si="6057"/>
        <v>291423.43</v>
      </c>
      <c r="L1575" s="141">
        <f t="shared" si="6057"/>
        <v>298719.69</v>
      </c>
      <c r="M1575" s="141">
        <f t="shared" si="6057"/>
        <v>385945.18</v>
      </c>
      <c r="N1575" s="141">
        <f t="shared" si="6057"/>
        <v>399010.22</v>
      </c>
      <c r="O1575" s="141">
        <f t="shared" si="6057"/>
        <v>518042.43999999994</v>
      </c>
      <c r="P1575" s="141">
        <f t="shared" si="6057"/>
        <v>634567.63</v>
      </c>
      <c r="Q1575" s="141">
        <f t="shared" si="6057"/>
        <v>845419.25</v>
      </c>
      <c r="R1575" s="141">
        <f t="shared" si="6057"/>
        <v>830611.43999999983</v>
      </c>
      <c r="S1575" s="141">
        <f t="shared" si="6057"/>
        <v>749539.1399999999</v>
      </c>
      <c r="T1575" s="141">
        <f t="shared" si="6057"/>
        <v>418000.85000000003</v>
      </c>
      <c r="U1575" s="141">
        <f t="shared" si="6057"/>
        <v>390361.99</v>
      </c>
    </row>
  </sheetData>
  <mergeCells count="1565">
    <mergeCell ref="B1565:B1566"/>
    <mergeCell ref="A1563:A1564"/>
    <mergeCell ref="A1565:A1566"/>
    <mergeCell ref="A7:C7"/>
    <mergeCell ref="B1553:B1554"/>
    <mergeCell ref="A1553:A1554"/>
    <mergeCell ref="B1555:B1556"/>
    <mergeCell ref="A1555:A1556"/>
    <mergeCell ref="B1559:B1560"/>
    <mergeCell ref="A1559:A1560"/>
    <mergeCell ref="A1561:A1562"/>
    <mergeCell ref="B1561:B1562"/>
    <mergeCell ref="B1563:B1564"/>
    <mergeCell ref="B1541:B1542"/>
    <mergeCell ref="B1543:B1544"/>
    <mergeCell ref="B1545:B1546"/>
    <mergeCell ref="B1547:B1548"/>
    <mergeCell ref="B1549:B1550"/>
    <mergeCell ref="B1551:B1552"/>
    <mergeCell ref="A1539:A1540"/>
    <mergeCell ref="A1541:A1542"/>
    <mergeCell ref="A1543:A1544"/>
    <mergeCell ref="A1545:A1546"/>
    <mergeCell ref="A1547:A1548"/>
    <mergeCell ref="A1549:A1550"/>
    <mergeCell ref="A1551:A1552"/>
    <mergeCell ref="B1531:B1532"/>
    <mergeCell ref="B1533:B1534"/>
    <mergeCell ref="A1531:A1532"/>
    <mergeCell ref="A1533:A1534"/>
    <mergeCell ref="B1529:B1530"/>
    <mergeCell ref="A1529:A1530"/>
    <mergeCell ref="B1537:B1538"/>
    <mergeCell ref="A1537:A1538"/>
    <mergeCell ref="B1539:B1540"/>
    <mergeCell ref="B1525:B1526"/>
    <mergeCell ref="B1527:B1528"/>
    <mergeCell ref="A1489:A1490"/>
    <mergeCell ref="A1491:A1492"/>
    <mergeCell ref="A1493:A1494"/>
    <mergeCell ref="A1495:A1496"/>
    <mergeCell ref="A1497:A1498"/>
    <mergeCell ref="A1499:A1500"/>
    <mergeCell ref="A1501:A1502"/>
    <mergeCell ref="A1503:A1504"/>
    <mergeCell ref="A1505:A1506"/>
    <mergeCell ref="A1507:A1508"/>
    <mergeCell ref="A1509:A1510"/>
    <mergeCell ref="A1511:A1512"/>
    <mergeCell ref="A1513:A1514"/>
    <mergeCell ref="A1515:A1516"/>
    <mergeCell ref="A1517:A1518"/>
    <mergeCell ref="A1519:A1520"/>
    <mergeCell ref="A1521:A1522"/>
    <mergeCell ref="A1523:A1524"/>
    <mergeCell ref="A1525:A1526"/>
    <mergeCell ref="A1527:A1528"/>
    <mergeCell ref="B1507:B1508"/>
    <mergeCell ref="B1509:B1510"/>
    <mergeCell ref="B1511:B1512"/>
    <mergeCell ref="B1513:B1514"/>
    <mergeCell ref="B1515:B1516"/>
    <mergeCell ref="B1517:B1518"/>
    <mergeCell ref="B1519:B1520"/>
    <mergeCell ref="B1521:B1522"/>
    <mergeCell ref="B1523:B1524"/>
    <mergeCell ref="B1489:B1490"/>
    <mergeCell ref="B1491:B1492"/>
    <mergeCell ref="B1493:B1494"/>
    <mergeCell ref="B1495:B1496"/>
    <mergeCell ref="B1497:B1498"/>
    <mergeCell ref="B1499:B1500"/>
    <mergeCell ref="B1501:B1502"/>
    <mergeCell ref="B1503:B1504"/>
    <mergeCell ref="B1505:B1506"/>
    <mergeCell ref="B1485:B1486"/>
    <mergeCell ref="B1487:B1488"/>
    <mergeCell ref="B1473:B1474"/>
    <mergeCell ref="B1475:B1476"/>
    <mergeCell ref="A1467:A1468"/>
    <mergeCell ref="A1469:A1470"/>
    <mergeCell ref="A1471:A1472"/>
    <mergeCell ref="A1473:A1474"/>
    <mergeCell ref="A1475:A1476"/>
    <mergeCell ref="A1477:A1478"/>
    <mergeCell ref="A1479:A1480"/>
    <mergeCell ref="A1481:A1482"/>
    <mergeCell ref="A1483:A1484"/>
    <mergeCell ref="A1485:A1486"/>
    <mergeCell ref="A1487:A1488"/>
    <mergeCell ref="B1465:B1466"/>
    <mergeCell ref="B1467:B1468"/>
    <mergeCell ref="B1469:B1470"/>
    <mergeCell ref="B1471:B1472"/>
    <mergeCell ref="B1477:B1478"/>
    <mergeCell ref="B1479:B1480"/>
    <mergeCell ref="B1481:B1482"/>
    <mergeCell ref="B1483:B1484"/>
    <mergeCell ref="A1465:A1466"/>
    <mergeCell ref="A1445:A1446"/>
    <mergeCell ref="A1447:A1448"/>
    <mergeCell ref="A1449:A1450"/>
    <mergeCell ref="A1451:A1452"/>
    <mergeCell ref="A1453:A1454"/>
    <mergeCell ref="A1455:A1456"/>
    <mergeCell ref="A1457:A1458"/>
    <mergeCell ref="A1459:A1460"/>
    <mergeCell ref="A1461:A1462"/>
    <mergeCell ref="A1427:A1428"/>
    <mergeCell ref="A1429:A1430"/>
    <mergeCell ref="A1431:A1432"/>
    <mergeCell ref="A1433:A1434"/>
    <mergeCell ref="A1435:A1436"/>
    <mergeCell ref="A1437:A1438"/>
    <mergeCell ref="A1439:A1440"/>
    <mergeCell ref="A1441:A1442"/>
    <mergeCell ref="A1443:A1444"/>
    <mergeCell ref="B1455:B1456"/>
    <mergeCell ref="B1459:B1460"/>
    <mergeCell ref="B1461:B1462"/>
    <mergeCell ref="B1463:B1464"/>
    <mergeCell ref="B1457:B1458"/>
    <mergeCell ref="B1453:B1454"/>
    <mergeCell ref="B1449:B1450"/>
    <mergeCell ref="B1447:B1448"/>
    <mergeCell ref="B1437:B1438"/>
    <mergeCell ref="B1427:B1428"/>
    <mergeCell ref="B1429:B1430"/>
    <mergeCell ref="B1431:B1432"/>
    <mergeCell ref="B1433:B1434"/>
    <mergeCell ref="B1439:B1440"/>
    <mergeCell ref="B1441:B1442"/>
    <mergeCell ref="B1443:B1444"/>
    <mergeCell ref="B1445:B1446"/>
    <mergeCell ref="B1451:B1452"/>
    <mergeCell ref="B1435:B1436"/>
    <mergeCell ref="A1463:A1464"/>
    <mergeCell ref="A1415:A1416"/>
    <mergeCell ref="A1417:A1418"/>
    <mergeCell ref="B1413:B1414"/>
    <mergeCell ref="B1415:B1416"/>
    <mergeCell ref="B1417:B1418"/>
    <mergeCell ref="B1419:B1420"/>
    <mergeCell ref="B1421:B1422"/>
    <mergeCell ref="B1423:B1424"/>
    <mergeCell ref="B1425:B1426"/>
    <mergeCell ref="A1419:A1420"/>
    <mergeCell ref="A1421:A1422"/>
    <mergeCell ref="A1423:A1424"/>
    <mergeCell ref="A1425:A1426"/>
    <mergeCell ref="A1405:A1406"/>
    <mergeCell ref="B1401:B1402"/>
    <mergeCell ref="B1405:B1406"/>
    <mergeCell ref="B1403:B1404"/>
    <mergeCell ref="B1409:B1410"/>
    <mergeCell ref="B1411:B1412"/>
    <mergeCell ref="A1409:A1410"/>
    <mergeCell ref="A1411:A1412"/>
    <mergeCell ref="A1413:A1414"/>
    <mergeCell ref="A1391:A1392"/>
    <mergeCell ref="B1393:B1394"/>
    <mergeCell ref="B1395:B1396"/>
    <mergeCell ref="B1397:B1398"/>
    <mergeCell ref="A1397:A1398"/>
    <mergeCell ref="B1399:B1400"/>
    <mergeCell ref="A1399:A1400"/>
    <mergeCell ref="A1401:A1402"/>
    <mergeCell ref="A1403:A1404"/>
    <mergeCell ref="B1383:B1384"/>
    <mergeCell ref="B1385:B1386"/>
    <mergeCell ref="B1387:B1388"/>
    <mergeCell ref="B1389:B1390"/>
    <mergeCell ref="B1391:B1392"/>
    <mergeCell ref="A1393:A1394"/>
    <mergeCell ref="A1395:A1396"/>
    <mergeCell ref="A1357:A1358"/>
    <mergeCell ref="A1359:A1360"/>
    <mergeCell ref="A1361:A1362"/>
    <mergeCell ref="A1363:A1364"/>
    <mergeCell ref="A1365:A1366"/>
    <mergeCell ref="A1367:A1368"/>
    <mergeCell ref="A1369:A1370"/>
    <mergeCell ref="A1371:A1372"/>
    <mergeCell ref="A1373:A1374"/>
    <mergeCell ref="A1375:A1376"/>
    <mergeCell ref="A1377:A1378"/>
    <mergeCell ref="A1379:A1380"/>
    <mergeCell ref="A1381:A1382"/>
    <mergeCell ref="A1383:A1384"/>
    <mergeCell ref="A1385:A1386"/>
    <mergeCell ref="A1387:A1388"/>
    <mergeCell ref="A1389:A1390"/>
    <mergeCell ref="B1365:B1366"/>
    <mergeCell ref="B1367:B1368"/>
    <mergeCell ref="B1369:B1370"/>
    <mergeCell ref="B1371:B1372"/>
    <mergeCell ref="B1373:B1374"/>
    <mergeCell ref="B1375:B1376"/>
    <mergeCell ref="B1377:B1378"/>
    <mergeCell ref="B1379:B1380"/>
    <mergeCell ref="B1381:B1382"/>
    <mergeCell ref="A1331:A1332"/>
    <mergeCell ref="A1353:A1354"/>
    <mergeCell ref="A1355:A1356"/>
    <mergeCell ref="B1353:B1354"/>
    <mergeCell ref="B1355:B1356"/>
    <mergeCell ref="B1357:B1358"/>
    <mergeCell ref="B1359:B1360"/>
    <mergeCell ref="B1361:B1362"/>
    <mergeCell ref="B1363:B1364"/>
    <mergeCell ref="B1349:B1350"/>
    <mergeCell ref="B1351:B1352"/>
    <mergeCell ref="A1333:A1334"/>
    <mergeCell ref="A1335:A1336"/>
    <mergeCell ref="A1337:A1338"/>
    <mergeCell ref="A1339:A1340"/>
    <mergeCell ref="A1341:A1342"/>
    <mergeCell ref="A1343:A1344"/>
    <mergeCell ref="A1345:A1346"/>
    <mergeCell ref="A1347:A1348"/>
    <mergeCell ref="A1349:A1350"/>
    <mergeCell ref="A1351:A1352"/>
    <mergeCell ref="B1331:B1332"/>
    <mergeCell ref="B1333:B1334"/>
    <mergeCell ref="B1335:B1336"/>
    <mergeCell ref="B1337:B1338"/>
    <mergeCell ref="B1339:B1340"/>
    <mergeCell ref="B1341:B1342"/>
    <mergeCell ref="B1343:B1344"/>
    <mergeCell ref="B1345:B1346"/>
    <mergeCell ref="B1347:B1348"/>
    <mergeCell ref="B1317:B1318"/>
    <mergeCell ref="B1319:B1320"/>
    <mergeCell ref="B1321:B1322"/>
    <mergeCell ref="B1323:B1324"/>
    <mergeCell ref="B1325:B1326"/>
    <mergeCell ref="B1327:B1328"/>
    <mergeCell ref="B1329:B1330"/>
    <mergeCell ref="A1297:A1298"/>
    <mergeCell ref="A1299:A1300"/>
    <mergeCell ref="A1301:A1302"/>
    <mergeCell ref="A1303:A1304"/>
    <mergeCell ref="A1305:A1306"/>
    <mergeCell ref="A1307:A1308"/>
    <mergeCell ref="A1309:A1310"/>
    <mergeCell ref="A1311:A1312"/>
    <mergeCell ref="A1313:A1314"/>
    <mergeCell ref="A1315:A1316"/>
    <mergeCell ref="A1317:A1318"/>
    <mergeCell ref="A1319:A1320"/>
    <mergeCell ref="A1321:A1322"/>
    <mergeCell ref="A1323:A1324"/>
    <mergeCell ref="A1325:A1326"/>
    <mergeCell ref="A1327:A1328"/>
    <mergeCell ref="A1329:A1330"/>
    <mergeCell ref="B1299:B1300"/>
    <mergeCell ref="B1301:B1302"/>
    <mergeCell ref="B1303:B1304"/>
    <mergeCell ref="B1305:B1306"/>
    <mergeCell ref="B1307:B1308"/>
    <mergeCell ref="B1309:B1310"/>
    <mergeCell ref="B1311:B1312"/>
    <mergeCell ref="B1313:B1314"/>
    <mergeCell ref="B1315:B1316"/>
    <mergeCell ref="A1289:A1290"/>
    <mergeCell ref="B1289:B1290"/>
    <mergeCell ref="A1291:A1292"/>
    <mergeCell ref="B1291:B1292"/>
    <mergeCell ref="B1293:B1294"/>
    <mergeCell ref="A1293:A1294"/>
    <mergeCell ref="A1295:A1296"/>
    <mergeCell ref="B1295:B1296"/>
    <mergeCell ref="B1297:B1298"/>
    <mergeCell ref="B1277:B1278"/>
    <mergeCell ref="B1263:B1264"/>
    <mergeCell ref="B1279:B1280"/>
    <mergeCell ref="B1283:B1284"/>
    <mergeCell ref="B1285:B1286"/>
    <mergeCell ref="B1281:B1282"/>
    <mergeCell ref="A1277:A1278"/>
    <mergeCell ref="A1279:A1280"/>
    <mergeCell ref="A1281:A1282"/>
    <mergeCell ref="A1283:A1284"/>
    <mergeCell ref="A1285:A1286"/>
    <mergeCell ref="B1231:B1232"/>
    <mergeCell ref="B1233:B1234"/>
    <mergeCell ref="B1235:B1236"/>
    <mergeCell ref="B1237:B1238"/>
    <mergeCell ref="B1239:B1240"/>
    <mergeCell ref="B1241:B1242"/>
    <mergeCell ref="B1243:B1244"/>
    <mergeCell ref="B1245:B1246"/>
    <mergeCell ref="B1247:B1248"/>
    <mergeCell ref="B1249:B1250"/>
    <mergeCell ref="B1251:B1252"/>
    <mergeCell ref="B1253:B1254"/>
    <mergeCell ref="B1255:B1256"/>
    <mergeCell ref="B1257:B1258"/>
    <mergeCell ref="B1259:B1260"/>
    <mergeCell ref="B1261:B1262"/>
    <mergeCell ref="B1265:B1266"/>
    <mergeCell ref="B1267:B1268"/>
    <mergeCell ref="B1269:B1270"/>
    <mergeCell ref="A1259:A1260"/>
    <mergeCell ref="A1261:A1262"/>
    <mergeCell ref="A1263:A1264"/>
    <mergeCell ref="A1265:A1266"/>
    <mergeCell ref="A1267:A1268"/>
    <mergeCell ref="A1269:A1270"/>
    <mergeCell ref="A1271:A1272"/>
    <mergeCell ref="A1273:A1274"/>
    <mergeCell ref="A1275:A1276"/>
    <mergeCell ref="A1241:A1242"/>
    <mergeCell ref="A1243:A1244"/>
    <mergeCell ref="A1245:A1246"/>
    <mergeCell ref="A1247:A1248"/>
    <mergeCell ref="A1249:A1250"/>
    <mergeCell ref="A1251:A1252"/>
    <mergeCell ref="A1253:A1254"/>
    <mergeCell ref="A1255:A1256"/>
    <mergeCell ref="A1257:A1258"/>
    <mergeCell ref="B1271:B1272"/>
    <mergeCell ref="B1273:B1274"/>
    <mergeCell ref="B1275:B1276"/>
    <mergeCell ref="B1227:B1228"/>
    <mergeCell ref="B1229:B1230"/>
    <mergeCell ref="A1227:A1228"/>
    <mergeCell ref="A1229:A1230"/>
    <mergeCell ref="A1231:A1232"/>
    <mergeCell ref="A1233:A1234"/>
    <mergeCell ref="A1235:A1236"/>
    <mergeCell ref="A1237:A1238"/>
    <mergeCell ref="A1239:A1240"/>
    <mergeCell ref="B1219:B1220"/>
    <mergeCell ref="B1221:B1222"/>
    <mergeCell ref="B1223:B1224"/>
    <mergeCell ref="B1225:B1226"/>
    <mergeCell ref="A1217:A1218"/>
    <mergeCell ref="A1221:A1222"/>
    <mergeCell ref="A1223:A1224"/>
    <mergeCell ref="A1225:A1226"/>
    <mergeCell ref="A1219:A1220"/>
    <mergeCell ref="B1209:B1210"/>
    <mergeCell ref="A1209:A1210"/>
    <mergeCell ref="A1211:A1212"/>
    <mergeCell ref="A1213:A1214"/>
    <mergeCell ref="A1215:A1216"/>
    <mergeCell ref="B1211:B1212"/>
    <mergeCell ref="B1213:B1214"/>
    <mergeCell ref="B1215:B1216"/>
    <mergeCell ref="B1217:B1218"/>
    <mergeCell ref="B1195:B1196"/>
    <mergeCell ref="A1195:A1196"/>
    <mergeCell ref="A1197:A1198"/>
    <mergeCell ref="A1199:A1200"/>
    <mergeCell ref="A1201:A1202"/>
    <mergeCell ref="A1203:A1204"/>
    <mergeCell ref="A1205:A1206"/>
    <mergeCell ref="A1207:A1208"/>
    <mergeCell ref="B1197:B1198"/>
    <mergeCell ref="B1199:B1200"/>
    <mergeCell ref="B1201:B1202"/>
    <mergeCell ref="B1203:B1204"/>
    <mergeCell ref="B1205:B1206"/>
    <mergeCell ref="B1207:B1208"/>
    <mergeCell ref="A1181:A1182"/>
    <mergeCell ref="A1183:A1184"/>
    <mergeCell ref="A1185:A1186"/>
    <mergeCell ref="A1187:A1188"/>
    <mergeCell ref="A1189:A1190"/>
    <mergeCell ref="A1191:A1192"/>
    <mergeCell ref="A1193:A1194"/>
    <mergeCell ref="B1179:B1180"/>
    <mergeCell ref="B1183:B1184"/>
    <mergeCell ref="B1185:B1186"/>
    <mergeCell ref="B1187:B1188"/>
    <mergeCell ref="B1189:B1190"/>
    <mergeCell ref="B1193:B1194"/>
    <mergeCell ref="B1191:B1192"/>
    <mergeCell ref="B1181:B1182"/>
    <mergeCell ref="A1171:A1172"/>
    <mergeCell ref="A1173:A1174"/>
    <mergeCell ref="B1171:B1172"/>
    <mergeCell ref="B1173:B1174"/>
    <mergeCell ref="B1175:B1176"/>
    <mergeCell ref="B1177:B1178"/>
    <mergeCell ref="A1175:A1176"/>
    <mergeCell ref="A1177:A1178"/>
    <mergeCell ref="A1179:A1180"/>
    <mergeCell ref="B1161:B1162"/>
    <mergeCell ref="B1163:B1164"/>
    <mergeCell ref="B1165:B1166"/>
    <mergeCell ref="B1167:B1168"/>
    <mergeCell ref="B1169:B1170"/>
    <mergeCell ref="A1157:A1158"/>
    <mergeCell ref="A1159:A1160"/>
    <mergeCell ref="A1161:A1162"/>
    <mergeCell ref="A1163:A1164"/>
    <mergeCell ref="A1165:A1166"/>
    <mergeCell ref="A1167:A1168"/>
    <mergeCell ref="A1169:A1170"/>
    <mergeCell ref="B1151:B1152"/>
    <mergeCell ref="B1153:B1154"/>
    <mergeCell ref="A1153:A1154"/>
    <mergeCell ref="A1155:A1156"/>
    <mergeCell ref="A1151:A1152"/>
    <mergeCell ref="B1155:B1156"/>
    <mergeCell ref="B1157:B1158"/>
    <mergeCell ref="B1159:B1160"/>
    <mergeCell ref="A1139:A1140"/>
    <mergeCell ref="A1141:A1142"/>
    <mergeCell ref="A1143:A1144"/>
    <mergeCell ref="A1145:A1146"/>
    <mergeCell ref="A1147:A1148"/>
    <mergeCell ref="A1149:A1150"/>
    <mergeCell ref="B1129:B1130"/>
    <mergeCell ref="B1133:B1134"/>
    <mergeCell ref="B1131:B1132"/>
    <mergeCell ref="B1135:B1136"/>
    <mergeCell ref="B1137:B1138"/>
    <mergeCell ref="B1139:B1140"/>
    <mergeCell ref="B1141:B1142"/>
    <mergeCell ref="B1143:B1144"/>
    <mergeCell ref="B1145:B1146"/>
    <mergeCell ref="B1147:B1148"/>
    <mergeCell ref="B1149:B1150"/>
    <mergeCell ref="B1125:B1126"/>
    <mergeCell ref="B1127:B1128"/>
    <mergeCell ref="A1125:A1126"/>
    <mergeCell ref="A1127:A1128"/>
    <mergeCell ref="A1129:A1130"/>
    <mergeCell ref="A1131:A1132"/>
    <mergeCell ref="A1133:A1134"/>
    <mergeCell ref="A1135:A1136"/>
    <mergeCell ref="A1137:A1138"/>
    <mergeCell ref="A1113:A1114"/>
    <mergeCell ref="A1115:A1116"/>
    <mergeCell ref="A1117:A1118"/>
    <mergeCell ref="A1119:A1120"/>
    <mergeCell ref="A1121:A1122"/>
    <mergeCell ref="A1123:A1124"/>
    <mergeCell ref="B1095:B1096"/>
    <mergeCell ref="B1097:B1098"/>
    <mergeCell ref="B1099:B1100"/>
    <mergeCell ref="B1101:B1102"/>
    <mergeCell ref="B1103:B1104"/>
    <mergeCell ref="B1105:B1106"/>
    <mergeCell ref="B1107:B1108"/>
    <mergeCell ref="B1109:B1110"/>
    <mergeCell ref="B1111:B1112"/>
    <mergeCell ref="B1113:B1114"/>
    <mergeCell ref="B1115:B1116"/>
    <mergeCell ref="B1117:B1118"/>
    <mergeCell ref="B1119:B1120"/>
    <mergeCell ref="B1121:B1122"/>
    <mergeCell ref="B1123:B1124"/>
    <mergeCell ref="A1095:A1096"/>
    <mergeCell ref="A1097:A1098"/>
    <mergeCell ref="A1099:A1100"/>
    <mergeCell ref="A1101:A1102"/>
    <mergeCell ref="A1103:A1104"/>
    <mergeCell ref="A1105:A1106"/>
    <mergeCell ref="A1107:A1108"/>
    <mergeCell ref="A1109:A1110"/>
    <mergeCell ref="A1111:A1112"/>
    <mergeCell ref="B1085:B1086"/>
    <mergeCell ref="A1085:A1086"/>
    <mergeCell ref="A1087:A1088"/>
    <mergeCell ref="A1089:A1090"/>
    <mergeCell ref="B1087:B1088"/>
    <mergeCell ref="B1089:B1090"/>
    <mergeCell ref="B1091:B1092"/>
    <mergeCell ref="B1093:B1094"/>
    <mergeCell ref="A1091:A1092"/>
    <mergeCell ref="A1093:A1094"/>
    <mergeCell ref="B1079:B1080"/>
    <mergeCell ref="B1081:B1082"/>
    <mergeCell ref="B1083:B1084"/>
    <mergeCell ref="A1065:A1066"/>
    <mergeCell ref="A1067:A1068"/>
    <mergeCell ref="A1069:A1070"/>
    <mergeCell ref="A1071:A1072"/>
    <mergeCell ref="A1073:A1074"/>
    <mergeCell ref="A1075:A1076"/>
    <mergeCell ref="A1077:A1078"/>
    <mergeCell ref="A1079:A1080"/>
    <mergeCell ref="A1081:A1082"/>
    <mergeCell ref="A1083:A1084"/>
    <mergeCell ref="A1059:A1060"/>
    <mergeCell ref="A1061:A1062"/>
    <mergeCell ref="B1061:B1062"/>
    <mergeCell ref="A1063:A1064"/>
    <mergeCell ref="B1063:B1064"/>
    <mergeCell ref="B1065:B1066"/>
    <mergeCell ref="B1067:B1068"/>
    <mergeCell ref="B1069:B1070"/>
    <mergeCell ref="B1071:B1072"/>
    <mergeCell ref="A1049:A1050"/>
    <mergeCell ref="A1051:A1052"/>
    <mergeCell ref="A1053:A1054"/>
    <mergeCell ref="A1055:A1056"/>
    <mergeCell ref="A1057:A1058"/>
    <mergeCell ref="A1023:A1024"/>
    <mergeCell ref="A1025:A1026"/>
    <mergeCell ref="A1027:A1028"/>
    <mergeCell ref="A1029:A1030"/>
    <mergeCell ref="A1031:A1032"/>
    <mergeCell ref="A1033:A1034"/>
    <mergeCell ref="A1035:A1036"/>
    <mergeCell ref="A1037:A1038"/>
    <mergeCell ref="A1039:A1040"/>
    <mergeCell ref="B1073:B1074"/>
    <mergeCell ref="B1075:B1076"/>
    <mergeCell ref="B1077:B1078"/>
    <mergeCell ref="A1013:A1014"/>
    <mergeCell ref="A1015:A1016"/>
    <mergeCell ref="A1017:A1018"/>
    <mergeCell ref="A1019:A1020"/>
    <mergeCell ref="A1021:A1022"/>
    <mergeCell ref="B1059:B1060"/>
    <mergeCell ref="A959:A960"/>
    <mergeCell ref="A961:A962"/>
    <mergeCell ref="A963:A964"/>
    <mergeCell ref="A965:A966"/>
    <mergeCell ref="A967:A968"/>
    <mergeCell ref="A969:A970"/>
    <mergeCell ref="A971:A972"/>
    <mergeCell ref="A973:A974"/>
    <mergeCell ref="A975:A976"/>
    <mergeCell ref="A977:A978"/>
    <mergeCell ref="A979:A980"/>
    <mergeCell ref="A981:A982"/>
    <mergeCell ref="A983:A984"/>
    <mergeCell ref="A985:A986"/>
    <mergeCell ref="A987:A988"/>
    <mergeCell ref="A989:A990"/>
    <mergeCell ref="A991:A992"/>
    <mergeCell ref="A993:A994"/>
    <mergeCell ref="A995:A996"/>
    <mergeCell ref="A997:A998"/>
    <mergeCell ref="A999:A1000"/>
    <mergeCell ref="A1001:A1002"/>
    <mergeCell ref="A1041:A1042"/>
    <mergeCell ref="A1043:A1044"/>
    <mergeCell ref="A1045:A1046"/>
    <mergeCell ref="A1047:A1048"/>
    <mergeCell ref="A1003:A1004"/>
    <mergeCell ref="B1041:B1042"/>
    <mergeCell ref="B1043:B1044"/>
    <mergeCell ref="B1045:B1046"/>
    <mergeCell ref="B1047:B1048"/>
    <mergeCell ref="B1049:B1050"/>
    <mergeCell ref="B1051:B1052"/>
    <mergeCell ref="B1053:B1054"/>
    <mergeCell ref="B1055:B1056"/>
    <mergeCell ref="B1057:B1058"/>
    <mergeCell ref="B1025:B1026"/>
    <mergeCell ref="B1027:B1028"/>
    <mergeCell ref="B1029:B1030"/>
    <mergeCell ref="B1031:B1032"/>
    <mergeCell ref="B1023:B1024"/>
    <mergeCell ref="B1033:B1034"/>
    <mergeCell ref="B1035:B1036"/>
    <mergeCell ref="B1037:B1038"/>
    <mergeCell ref="B1039:B1040"/>
    <mergeCell ref="B1005:B1006"/>
    <mergeCell ref="B1007:B1008"/>
    <mergeCell ref="B1009:B1010"/>
    <mergeCell ref="B1011:B1012"/>
    <mergeCell ref="B1013:B1014"/>
    <mergeCell ref="B1015:B1016"/>
    <mergeCell ref="B1017:B1018"/>
    <mergeCell ref="B1019:B1020"/>
    <mergeCell ref="B1021:B1022"/>
    <mergeCell ref="A1005:A1006"/>
    <mergeCell ref="A1007:A1008"/>
    <mergeCell ref="A1009:A1010"/>
    <mergeCell ref="A1011:A1012"/>
    <mergeCell ref="B987:B988"/>
    <mergeCell ref="B989:B990"/>
    <mergeCell ref="B991:B992"/>
    <mergeCell ref="B993:B994"/>
    <mergeCell ref="B995:B996"/>
    <mergeCell ref="B997:B998"/>
    <mergeCell ref="B999:B1000"/>
    <mergeCell ref="B1001:B1002"/>
    <mergeCell ref="B1003:B1004"/>
    <mergeCell ref="B969:B970"/>
    <mergeCell ref="B971:B972"/>
    <mergeCell ref="B973:B974"/>
    <mergeCell ref="B975:B976"/>
    <mergeCell ref="B977:B978"/>
    <mergeCell ref="B979:B980"/>
    <mergeCell ref="B981:B982"/>
    <mergeCell ref="B983:B984"/>
    <mergeCell ref="B985:B986"/>
    <mergeCell ref="A955:A956"/>
    <mergeCell ref="A957:A958"/>
    <mergeCell ref="B955:B956"/>
    <mergeCell ref="B957:B958"/>
    <mergeCell ref="B959:B960"/>
    <mergeCell ref="B961:B962"/>
    <mergeCell ref="B963:B964"/>
    <mergeCell ref="B965:B966"/>
    <mergeCell ref="B967:B968"/>
    <mergeCell ref="A949:A950"/>
    <mergeCell ref="A951:A952"/>
    <mergeCell ref="A953:A954"/>
    <mergeCell ref="B925:B926"/>
    <mergeCell ref="B927:B928"/>
    <mergeCell ref="B929:B930"/>
    <mergeCell ref="B931:B932"/>
    <mergeCell ref="B933:B934"/>
    <mergeCell ref="B935:B936"/>
    <mergeCell ref="B937:B938"/>
    <mergeCell ref="B939:B940"/>
    <mergeCell ref="B941:B942"/>
    <mergeCell ref="B943:B944"/>
    <mergeCell ref="B945:B946"/>
    <mergeCell ref="B947:B948"/>
    <mergeCell ref="B949:B950"/>
    <mergeCell ref="B951:B952"/>
    <mergeCell ref="B953:B954"/>
    <mergeCell ref="A931:A932"/>
    <mergeCell ref="A933:A934"/>
    <mergeCell ref="A935:A936"/>
    <mergeCell ref="A937:A938"/>
    <mergeCell ref="A939:A940"/>
    <mergeCell ref="A941:A942"/>
    <mergeCell ref="A943:A944"/>
    <mergeCell ref="A945:A946"/>
    <mergeCell ref="A947:A948"/>
    <mergeCell ref="B915:B916"/>
    <mergeCell ref="B917:B918"/>
    <mergeCell ref="B919:B920"/>
    <mergeCell ref="B921:B922"/>
    <mergeCell ref="B923:B924"/>
    <mergeCell ref="A923:A924"/>
    <mergeCell ref="A925:A926"/>
    <mergeCell ref="A927:A928"/>
    <mergeCell ref="A929:A930"/>
    <mergeCell ref="B897:B898"/>
    <mergeCell ref="B899:B900"/>
    <mergeCell ref="B901:B902"/>
    <mergeCell ref="B903:B904"/>
    <mergeCell ref="B905:B906"/>
    <mergeCell ref="B907:B908"/>
    <mergeCell ref="B909:B910"/>
    <mergeCell ref="B911:B912"/>
    <mergeCell ref="B913:B914"/>
    <mergeCell ref="A909:A910"/>
    <mergeCell ref="A911:A912"/>
    <mergeCell ref="A913:A914"/>
    <mergeCell ref="A915:A916"/>
    <mergeCell ref="A917:A918"/>
    <mergeCell ref="A919:A920"/>
    <mergeCell ref="A921:A922"/>
    <mergeCell ref="B863:B864"/>
    <mergeCell ref="B865:B866"/>
    <mergeCell ref="B867:B868"/>
    <mergeCell ref="B869:B870"/>
    <mergeCell ref="B871:B872"/>
    <mergeCell ref="B873:B874"/>
    <mergeCell ref="B875:B876"/>
    <mergeCell ref="B877:B878"/>
    <mergeCell ref="B879:B880"/>
    <mergeCell ref="B881:B882"/>
    <mergeCell ref="B883:B884"/>
    <mergeCell ref="B885:B886"/>
    <mergeCell ref="B887:B888"/>
    <mergeCell ref="B889:B890"/>
    <mergeCell ref="B891:B892"/>
    <mergeCell ref="B893:B894"/>
    <mergeCell ref="B895:B896"/>
    <mergeCell ref="A891:A892"/>
    <mergeCell ref="A893:A894"/>
    <mergeCell ref="A895:A896"/>
    <mergeCell ref="A897:A898"/>
    <mergeCell ref="A899:A900"/>
    <mergeCell ref="A901:A902"/>
    <mergeCell ref="A903:A904"/>
    <mergeCell ref="A905:A906"/>
    <mergeCell ref="A907:A908"/>
    <mergeCell ref="A873:A874"/>
    <mergeCell ref="A875:A876"/>
    <mergeCell ref="A877:A878"/>
    <mergeCell ref="A879:A880"/>
    <mergeCell ref="A881:A882"/>
    <mergeCell ref="A883:A884"/>
    <mergeCell ref="A885:A886"/>
    <mergeCell ref="A887:A888"/>
    <mergeCell ref="A889:A890"/>
    <mergeCell ref="B859:B860"/>
    <mergeCell ref="B861:B862"/>
    <mergeCell ref="A859:A860"/>
    <mergeCell ref="A861:A862"/>
    <mergeCell ref="A863:A864"/>
    <mergeCell ref="A865:A866"/>
    <mergeCell ref="A867:A868"/>
    <mergeCell ref="A869:A870"/>
    <mergeCell ref="A871:A872"/>
    <mergeCell ref="B849:B850"/>
    <mergeCell ref="B851:B852"/>
    <mergeCell ref="B853:B854"/>
    <mergeCell ref="B855:B856"/>
    <mergeCell ref="B857:B858"/>
    <mergeCell ref="A825:A826"/>
    <mergeCell ref="A827:A828"/>
    <mergeCell ref="A829:A830"/>
    <mergeCell ref="A831:A832"/>
    <mergeCell ref="A833:A834"/>
    <mergeCell ref="A835:A836"/>
    <mergeCell ref="A837:A838"/>
    <mergeCell ref="A839:A840"/>
    <mergeCell ref="A841:A842"/>
    <mergeCell ref="A843:A844"/>
    <mergeCell ref="A845:A846"/>
    <mergeCell ref="A847:A848"/>
    <mergeCell ref="A849:A850"/>
    <mergeCell ref="A851:A852"/>
    <mergeCell ref="A853:A854"/>
    <mergeCell ref="A855:A856"/>
    <mergeCell ref="A857:A858"/>
    <mergeCell ref="B831:B832"/>
    <mergeCell ref="B833:B834"/>
    <mergeCell ref="B835:B836"/>
    <mergeCell ref="B837:B838"/>
    <mergeCell ref="B839:B840"/>
    <mergeCell ref="B841:B842"/>
    <mergeCell ref="B843:B844"/>
    <mergeCell ref="B845:B846"/>
    <mergeCell ref="B847:B848"/>
    <mergeCell ref="A819:A820"/>
    <mergeCell ref="B819:B820"/>
    <mergeCell ref="A821:A822"/>
    <mergeCell ref="B821:B822"/>
    <mergeCell ref="A823:A824"/>
    <mergeCell ref="B823:B824"/>
    <mergeCell ref="B825:B826"/>
    <mergeCell ref="B827:B828"/>
    <mergeCell ref="B829:B830"/>
    <mergeCell ref="B807:B808"/>
    <mergeCell ref="B809:B810"/>
    <mergeCell ref="A807:A808"/>
    <mergeCell ref="A809:A810"/>
    <mergeCell ref="B811:B812"/>
    <mergeCell ref="B813:B814"/>
    <mergeCell ref="B815:B816"/>
    <mergeCell ref="A811:A812"/>
    <mergeCell ref="A813:A814"/>
    <mergeCell ref="A815:A816"/>
    <mergeCell ref="B799:B800"/>
    <mergeCell ref="B801:B802"/>
    <mergeCell ref="B803:B804"/>
    <mergeCell ref="B805:B806"/>
    <mergeCell ref="A797:A798"/>
    <mergeCell ref="A799:A800"/>
    <mergeCell ref="A801:A802"/>
    <mergeCell ref="A803:A804"/>
    <mergeCell ref="A805:A806"/>
    <mergeCell ref="B789:B790"/>
    <mergeCell ref="B791:B792"/>
    <mergeCell ref="A789:A790"/>
    <mergeCell ref="A791:A792"/>
    <mergeCell ref="A793:A794"/>
    <mergeCell ref="A795:A796"/>
    <mergeCell ref="B793:B794"/>
    <mergeCell ref="B795:B796"/>
    <mergeCell ref="B797:B798"/>
    <mergeCell ref="B785:B786"/>
    <mergeCell ref="B787:B788"/>
    <mergeCell ref="A775:A776"/>
    <mergeCell ref="A777:A778"/>
    <mergeCell ref="A779:A780"/>
    <mergeCell ref="A781:A782"/>
    <mergeCell ref="A783:A784"/>
    <mergeCell ref="A785:A786"/>
    <mergeCell ref="A787:A788"/>
    <mergeCell ref="A767:A768"/>
    <mergeCell ref="A769:A770"/>
    <mergeCell ref="A771:A772"/>
    <mergeCell ref="B773:B774"/>
    <mergeCell ref="B775:B776"/>
    <mergeCell ref="A773:A774"/>
    <mergeCell ref="B777:B778"/>
    <mergeCell ref="B779:B780"/>
    <mergeCell ref="B781:B782"/>
    <mergeCell ref="A757:A758"/>
    <mergeCell ref="A759:A760"/>
    <mergeCell ref="A761:A762"/>
    <mergeCell ref="B759:B760"/>
    <mergeCell ref="B761:B762"/>
    <mergeCell ref="B763:B764"/>
    <mergeCell ref="A763:A764"/>
    <mergeCell ref="A765:A766"/>
    <mergeCell ref="B765:B766"/>
    <mergeCell ref="A749:A750"/>
    <mergeCell ref="A751:A752"/>
    <mergeCell ref="A753:A754"/>
    <mergeCell ref="A755:A756"/>
    <mergeCell ref="B735:B736"/>
    <mergeCell ref="B737:B738"/>
    <mergeCell ref="B739:B740"/>
    <mergeCell ref="B741:B742"/>
    <mergeCell ref="B743:B744"/>
    <mergeCell ref="B745:B746"/>
    <mergeCell ref="B747:B748"/>
    <mergeCell ref="B749:B750"/>
    <mergeCell ref="B751:B752"/>
    <mergeCell ref="B753:B754"/>
    <mergeCell ref="B755:B756"/>
    <mergeCell ref="A733:A734"/>
    <mergeCell ref="A731:A732"/>
    <mergeCell ref="A735:A736"/>
    <mergeCell ref="A737:A738"/>
    <mergeCell ref="A739:A740"/>
    <mergeCell ref="A741:A742"/>
    <mergeCell ref="A743:A744"/>
    <mergeCell ref="A745:A746"/>
    <mergeCell ref="A747:A748"/>
    <mergeCell ref="A719:A720"/>
    <mergeCell ref="A721:A722"/>
    <mergeCell ref="A723:A724"/>
    <mergeCell ref="B725:B726"/>
    <mergeCell ref="A725:A726"/>
    <mergeCell ref="A727:A728"/>
    <mergeCell ref="A729:A730"/>
    <mergeCell ref="B727:B728"/>
    <mergeCell ref="B729:B730"/>
    <mergeCell ref="A709:A710"/>
    <mergeCell ref="A711:A712"/>
    <mergeCell ref="B707:B708"/>
    <mergeCell ref="A707:A708"/>
    <mergeCell ref="B709:B710"/>
    <mergeCell ref="B711:B712"/>
    <mergeCell ref="B713:B714"/>
    <mergeCell ref="B715:B716"/>
    <mergeCell ref="B717:B718"/>
    <mergeCell ref="A713:A714"/>
    <mergeCell ref="A715:A716"/>
    <mergeCell ref="A717:A718"/>
    <mergeCell ref="A705:A706"/>
    <mergeCell ref="B689:B690"/>
    <mergeCell ref="B691:B692"/>
    <mergeCell ref="B693:B694"/>
    <mergeCell ref="B695:B696"/>
    <mergeCell ref="B697:B698"/>
    <mergeCell ref="B699:B700"/>
    <mergeCell ref="B701:B702"/>
    <mergeCell ref="B703:B704"/>
    <mergeCell ref="B705:B706"/>
    <mergeCell ref="A1571:B1571"/>
    <mergeCell ref="A1572:B1572"/>
    <mergeCell ref="A1569:B1569"/>
    <mergeCell ref="A1567:B1567"/>
    <mergeCell ref="A1568:B1568"/>
    <mergeCell ref="D1:D6"/>
    <mergeCell ref="A9:A10"/>
    <mergeCell ref="B9:B10"/>
    <mergeCell ref="B29:B30"/>
    <mergeCell ref="B105:B106"/>
    <mergeCell ref="B171:B172"/>
    <mergeCell ref="B685:B686"/>
    <mergeCell ref="A685:A686"/>
    <mergeCell ref="A687:A688"/>
    <mergeCell ref="B687:B688"/>
    <mergeCell ref="A689:A690"/>
    <mergeCell ref="A691:A692"/>
    <mergeCell ref="A693:A694"/>
    <mergeCell ref="A695:A696"/>
    <mergeCell ref="A697:A698"/>
    <mergeCell ref="A699:A700"/>
    <mergeCell ref="A701:A702"/>
    <mergeCell ref="A703:A704"/>
    <mergeCell ref="B1287:B1288"/>
    <mergeCell ref="B1407:B1408"/>
    <mergeCell ref="B1535:B1536"/>
    <mergeCell ref="B475:B476"/>
    <mergeCell ref="B477:B478"/>
    <mergeCell ref="B479:B480"/>
    <mergeCell ref="B481:B482"/>
    <mergeCell ref="B483:B484"/>
    <mergeCell ref="B485:B486"/>
    <mergeCell ref="B487:B488"/>
    <mergeCell ref="B489:B490"/>
    <mergeCell ref="B491:B492"/>
    <mergeCell ref="B493:B494"/>
    <mergeCell ref="B495:B496"/>
    <mergeCell ref="B719:B720"/>
    <mergeCell ref="B721:B722"/>
    <mergeCell ref="B723:B724"/>
    <mergeCell ref="B731:B732"/>
    <mergeCell ref="B733:B734"/>
    <mergeCell ref="B757:B758"/>
    <mergeCell ref="B767:B768"/>
    <mergeCell ref="B769:B770"/>
    <mergeCell ref="B771:B772"/>
    <mergeCell ref="B783:B784"/>
    <mergeCell ref="A497:A498"/>
    <mergeCell ref="A499:A500"/>
    <mergeCell ref="A501:A502"/>
    <mergeCell ref="A503:A504"/>
    <mergeCell ref="A505:A506"/>
    <mergeCell ref="A487:A488"/>
    <mergeCell ref="A489:A490"/>
    <mergeCell ref="A11:A12"/>
    <mergeCell ref="A15:A16"/>
    <mergeCell ref="A13:A14"/>
    <mergeCell ref="B15:B16"/>
    <mergeCell ref="B13:B14"/>
    <mergeCell ref="B11:B12"/>
    <mergeCell ref="B1557:B1558"/>
    <mergeCell ref="A29:A30"/>
    <mergeCell ref="A105:A106"/>
    <mergeCell ref="A171:A172"/>
    <mergeCell ref="A461:A462"/>
    <mergeCell ref="A817:A818"/>
    <mergeCell ref="A1287:A1288"/>
    <mergeCell ref="A1407:A1408"/>
    <mergeCell ref="A1535:A1536"/>
    <mergeCell ref="A1557:A1558"/>
    <mergeCell ref="A37:A38"/>
    <mergeCell ref="A39:A40"/>
    <mergeCell ref="A41:A42"/>
    <mergeCell ref="A43:A44"/>
    <mergeCell ref="A45:A46"/>
    <mergeCell ref="A47:A48"/>
    <mergeCell ref="B461:B462"/>
    <mergeCell ref="B817:B818"/>
    <mergeCell ref="A17:A18"/>
    <mergeCell ref="A21:A22"/>
    <mergeCell ref="B31:B32"/>
    <mergeCell ref="B33:B34"/>
    <mergeCell ref="B35:B36"/>
    <mergeCell ref="A31:A32"/>
    <mergeCell ref="A33:A34"/>
    <mergeCell ref="A35:A36"/>
    <mergeCell ref="B27:B28"/>
    <mergeCell ref="A19:A20"/>
    <mergeCell ref="A23:A24"/>
    <mergeCell ref="A25:A26"/>
    <mergeCell ref="A27:A28"/>
    <mergeCell ref="B17:B18"/>
    <mergeCell ref="B21:B22"/>
    <mergeCell ref="B19:B20"/>
    <mergeCell ref="B23:B24"/>
    <mergeCell ref="B25:B26"/>
    <mergeCell ref="A59:A60"/>
    <mergeCell ref="B37:B38"/>
    <mergeCell ref="B39:B40"/>
    <mergeCell ref="B41:B42"/>
    <mergeCell ref="B43:B44"/>
    <mergeCell ref="B45:B46"/>
    <mergeCell ref="B47:B48"/>
    <mergeCell ref="B49:B50"/>
    <mergeCell ref="B51:B52"/>
    <mergeCell ref="B53:B54"/>
    <mergeCell ref="B55:B56"/>
    <mergeCell ref="B57:B58"/>
    <mergeCell ref="B59:B60"/>
    <mergeCell ref="A49:A50"/>
    <mergeCell ref="A51:A52"/>
    <mergeCell ref="A53:A54"/>
    <mergeCell ref="A55:A56"/>
    <mergeCell ref="A57:A58"/>
    <mergeCell ref="B71:B72"/>
    <mergeCell ref="A71:A72"/>
    <mergeCell ref="A73:A74"/>
    <mergeCell ref="B73:B74"/>
    <mergeCell ref="B75:B76"/>
    <mergeCell ref="A75:A76"/>
    <mergeCell ref="A61:A62"/>
    <mergeCell ref="A69:A70"/>
    <mergeCell ref="B61:B62"/>
    <mergeCell ref="B63:B64"/>
    <mergeCell ref="B65:B66"/>
    <mergeCell ref="B67:B68"/>
    <mergeCell ref="A63:A64"/>
    <mergeCell ref="A65:A66"/>
    <mergeCell ref="A67:A68"/>
    <mergeCell ref="B69:B70"/>
    <mergeCell ref="A79:A80"/>
    <mergeCell ref="A81:A82"/>
    <mergeCell ref="A83:A84"/>
    <mergeCell ref="A85:A86"/>
    <mergeCell ref="A87:A88"/>
    <mergeCell ref="A77:A78"/>
    <mergeCell ref="B77:B78"/>
    <mergeCell ref="B79:B80"/>
    <mergeCell ref="B81:B82"/>
    <mergeCell ref="B83:B84"/>
    <mergeCell ref="B89:B90"/>
    <mergeCell ref="A89:A90"/>
    <mergeCell ref="B91:B92"/>
    <mergeCell ref="B95:B96"/>
    <mergeCell ref="A95:A96"/>
    <mergeCell ref="A93:A94"/>
    <mergeCell ref="B93:B94"/>
    <mergeCell ref="A91:A92"/>
    <mergeCell ref="B85:B86"/>
    <mergeCell ref="B87:B88"/>
    <mergeCell ref="A103:A104"/>
    <mergeCell ref="B101:B102"/>
    <mergeCell ref="B103:B104"/>
    <mergeCell ref="B107:B108"/>
    <mergeCell ref="B109:B110"/>
    <mergeCell ref="A107:A108"/>
    <mergeCell ref="A109:A110"/>
    <mergeCell ref="B97:B98"/>
    <mergeCell ref="A97:A98"/>
    <mergeCell ref="A99:A100"/>
    <mergeCell ref="B99:B100"/>
    <mergeCell ref="A101:A102"/>
    <mergeCell ref="B137:B138"/>
    <mergeCell ref="B139:B140"/>
    <mergeCell ref="B121:B122"/>
    <mergeCell ref="B123:B124"/>
    <mergeCell ref="B125:B126"/>
    <mergeCell ref="B127:B128"/>
    <mergeCell ref="B129:B130"/>
    <mergeCell ref="B111:B112"/>
    <mergeCell ref="B113:B114"/>
    <mergeCell ref="B115:B116"/>
    <mergeCell ref="B117:B118"/>
    <mergeCell ref="B119:B120"/>
    <mergeCell ref="A137:A138"/>
    <mergeCell ref="A139:A140"/>
    <mergeCell ref="A141:A142"/>
    <mergeCell ref="A143:A144"/>
    <mergeCell ref="A145:A146"/>
    <mergeCell ref="B141:B142"/>
    <mergeCell ref="B143:B144"/>
    <mergeCell ref="B145:B146"/>
    <mergeCell ref="A111:A112"/>
    <mergeCell ref="A113:A114"/>
    <mergeCell ref="A115:A116"/>
    <mergeCell ref="A117:A118"/>
    <mergeCell ref="A119:A120"/>
    <mergeCell ref="A121:A122"/>
    <mergeCell ref="A123:A124"/>
    <mergeCell ref="A125:A126"/>
    <mergeCell ref="A127:A128"/>
    <mergeCell ref="A129:A130"/>
    <mergeCell ref="A131:A132"/>
    <mergeCell ref="A133:A134"/>
    <mergeCell ref="A135:A136"/>
    <mergeCell ref="B131:B132"/>
    <mergeCell ref="B133:B134"/>
    <mergeCell ref="B135:B136"/>
    <mergeCell ref="B153:B154"/>
    <mergeCell ref="B155:B156"/>
    <mergeCell ref="B157:B158"/>
    <mergeCell ref="B159:B160"/>
    <mergeCell ref="B161:B162"/>
    <mergeCell ref="B147:B148"/>
    <mergeCell ref="A147:A148"/>
    <mergeCell ref="A149:A150"/>
    <mergeCell ref="B149:B150"/>
    <mergeCell ref="B151:B152"/>
    <mergeCell ref="A151:A152"/>
    <mergeCell ref="A153:A154"/>
    <mergeCell ref="A155:A156"/>
    <mergeCell ref="A157:A158"/>
    <mergeCell ref="A159:A160"/>
    <mergeCell ref="A161:A162"/>
    <mergeCell ref="A163:A164"/>
    <mergeCell ref="A165:A166"/>
    <mergeCell ref="A167:A168"/>
    <mergeCell ref="A173:A174"/>
    <mergeCell ref="A175:A176"/>
    <mergeCell ref="B173:B174"/>
    <mergeCell ref="B175:B176"/>
    <mergeCell ref="B177:B178"/>
    <mergeCell ref="A177:A178"/>
    <mergeCell ref="B165:B166"/>
    <mergeCell ref="B163:B164"/>
    <mergeCell ref="B167:B168"/>
    <mergeCell ref="B169:B170"/>
    <mergeCell ref="A169:A170"/>
    <mergeCell ref="A189:A190"/>
    <mergeCell ref="B179:B180"/>
    <mergeCell ref="B181:B182"/>
    <mergeCell ref="B183:B184"/>
    <mergeCell ref="B185:B186"/>
    <mergeCell ref="B187:B188"/>
    <mergeCell ref="B189:B190"/>
    <mergeCell ref="A179:A180"/>
    <mergeCell ref="A181:A182"/>
    <mergeCell ref="A183:A184"/>
    <mergeCell ref="A185:A186"/>
    <mergeCell ref="A187:A188"/>
    <mergeCell ref="A195:A196"/>
    <mergeCell ref="A197:A198"/>
    <mergeCell ref="A199:A200"/>
    <mergeCell ref="A201:A202"/>
    <mergeCell ref="A203:A204"/>
    <mergeCell ref="B191:B192"/>
    <mergeCell ref="A191:A192"/>
    <mergeCell ref="A193:A194"/>
    <mergeCell ref="B193:B194"/>
    <mergeCell ref="B195:B196"/>
    <mergeCell ref="A205:A206"/>
    <mergeCell ref="B205:B206"/>
    <mergeCell ref="B207:B208"/>
    <mergeCell ref="B209:B210"/>
    <mergeCell ref="B211:B212"/>
    <mergeCell ref="B197:B198"/>
    <mergeCell ref="B199:B200"/>
    <mergeCell ref="B201:B202"/>
    <mergeCell ref="B203:B204"/>
    <mergeCell ref="A213:A214"/>
    <mergeCell ref="B213:B214"/>
    <mergeCell ref="A215:A216"/>
    <mergeCell ref="A217:A218"/>
    <mergeCell ref="A219:A220"/>
    <mergeCell ref="B215:B216"/>
    <mergeCell ref="B217:B218"/>
    <mergeCell ref="A207:A208"/>
    <mergeCell ref="A209:A210"/>
    <mergeCell ref="A211:A212"/>
    <mergeCell ref="A231:A232"/>
    <mergeCell ref="B231:B232"/>
    <mergeCell ref="A233:A234"/>
    <mergeCell ref="A235:A236"/>
    <mergeCell ref="A237:A238"/>
    <mergeCell ref="B237:B238"/>
    <mergeCell ref="B235:B236"/>
    <mergeCell ref="B233:B234"/>
    <mergeCell ref="A221:A222"/>
    <mergeCell ref="A223:A224"/>
    <mergeCell ref="A225:A226"/>
    <mergeCell ref="A227:A228"/>
    <mergeCell ref="A229:A230"/>
    <mergeCell ref="B251:B252"/>
    <mergeCell ref="B253:B254"/>
    <mergeCell ref="B255:B256"/>
    <mergeCell ref="A239:A240"/>
    <mergeCell ref="A241:A242"/>
    <mergeCell ref="A243:A244"/>
    <mergeCell ref="A245:A246"/>
    <mergeCell ref="A249:A250"/>
    <mergeCell ref="A247:A248"/>
    <mergeCell ref="B245:B246"/>
    <mergeCell ref="A267:A268"/>
    <mergeCell ref="A269:A270"/>
    <mergeCell ref="A271:A272"/>
    <mergeCell ref="A273:A274"/>
    <mergeCell ref="B273:B274"/>
    <mergeCell ref="B267:B268"/>
    <mergeCell ref="B269:B270"/>
    <mergeCell ref="B271:B272"/>
    <mergeCell ref="A259:A260"/>
    <mergeCell ref="B257:B258"/>
    <mergeCell ref="A261:A262"/>
    <mergeCell ref="A263:A264"/>
    <mergeCell ref="A265:A266"/>
    <mergeCell ref="B259:B260"/>
    <mergeCell ref="B261:B262"/>
    <mergeCell ref="B263:B264"/>
    <mergeCell ref="B265:B266"/>
    <mergeCell ref="B247:B248"/>
    <mergeCell ref="A251:A252"/>
    <mergeCell ref="A253:A254"/>
    <mergeCell ref="A255:A256"/>
    <mergeCell ref="A257:A258"/>
    <mergeCell ref="B249:B250"/>
    <mergeCell ref="B229:B230"/>
    <mergeCell ref="B219:B220"/>
    <mergeCell ref="B221:B222"/>
    <mergeCell ref="B223:B224"/>
    <mergeCell ref="B225:B226"/>
    <mergeCell ref="B227:B228"/>
    <mergeCell ref="B239:B240"/>
    <mergeCell ref="B241:B242"/>
    <mergeCell ref="B243:B244"/>
    <mergeCell ref="A293:A294"/>
    <mergeCell ref="A295:A296"/>
    <mergeCell ref="A297:A298"/>
    <mergeCell ref="B285:B286"/>
    <mergeCell ref="B287:B288"/>
    <mergeCell ref="B289:B290"/>
    <mergeCell ref="B291:B292"/>
    <mergeCell ref="B293:B294"/>
    <mergeCell ref="B275:B276"/>
    <mergeCell ref="B277:B278"/>
    <mergeCell ref="B279:B280"/>
    <mergeCell ref="B281:B282"/>
    <mergeCell ref="B283:B284"/>
    <mergeCell ref="A275:A276"/>
    <mergeCell ref="A277:A278"/>
    <mergeCell ref="A279:A280"/>
    <mergeCell ref="A281:A282"/>
    <mergeCell ref="A283:A284"/>
    <mergeCell ref="A285:A286"/>
    <mergeCell ref="A287:A288"/>
    <mergeCell ref="A289:A290"/>
    <mergeCell ref="A291:A292"/>
    <mergeCell ref="A299:A300"/>
    <mergeCell ref="A301:A302"/>
    <mergeCell ref="A303:A304"/>
    <mergeCell ref="A305:A306"/>
    <mergeCell ref="B303:B304"/>
    <mergeCell ref="B305:B306"/>
    <mergeCell ref="B295:B296"/>
    <mergeCell ref="B297:B298"/>
    <mergeCell ref="B299:B300"/>
    <mergeCell ref="B301:B302"/>
    <mergeCell ref="B317:B318"/>
    <mergeCell ref="B319:B320"/>
    <mergeCell ref="B321:B322"/>
    <mergeCell ref="A307:A308"/>
    <mergeCell ref="A309:A310"/>
    <mergeCell ref="A311:A312"/>
    <mergeCell ref="A313:A314"/>
    <mergeCell ref="A315:A316"/>
    <mergeCell ref="A317:A318"/>
    <mergeCell ref="A319:A320"/>
    <mergeCell ref="A321:A322"/>
    <mergeCell ref="B307:B308"/>
    <mergeCell ref="B309:B310"/>
    <mergeCell ref="B311:B312"/>
    <mergeCell ref="B313:B314"/>
    <mergeCell ref="B315:B316"/>
    <mergeCell ref="B329:B330"/>
    <mergeCell ref="A327:A328"/>
    <mergeCell ref="A329:A330"/>
    <mergeCell ref="A331:A332"/>
    <mergeCell ref="B333:B334"/>
    <mergeCell ref="B331:B332"/>
    <mergeCell ref="B323:B324"/>
    <mergeCell ref="A323:A324"/>
    <mergeCell ref="A325:A326"/>
    <mergeCell ref="B325:B326"/>
    <mergeCell ref="B327:B328"/>
    <mergeCell ref="A347:A348"/>
    <mergeCell ref="A349:A350"/>
    <mergeCell ref="B347:B348"/>
    <mergeCell ref="B349:B350"/>
    <mergeCell ref="B351:B352"/>
    <mergeCell ref="B345:B346"/>
    <mergeCell ref="A333:A334"/>
    <mergeCell ref="A335:A336"/>
    <mergeCell ref="A337:A338"/>
    <mergeCell ref="A339:A340"/>
    <mergeCell ref="A341:A342"/>
    <mergeCell ref="A343:A344"/>
    <mergeCell ref="A345:A346"/>
    <mergeCell ref="B335:B336"/>
    <mergeCell ref="B337:B338"/>
    <mergeCell ref="B339:B340"/>
    <mergeCell ref="B341:B342"/>
    <mergeCell ref="B343:B344"/>
    <mergeCell ref="A351:A352"/>
    <mergeCell ref="A353:A354"/>
    <mergeCell ref="A355:A356"/>
    <mergeCell ref="A357:A358"/>
    <mergeCell ref="A359:A360"/>
    <mergeCell ref="A361:A362"/>
    <mergeCell ref="A363:A364"/>
    <mergeCell ref="A365:A366"/>
    <mergeCell ref="B353:B354"/>
    <mergeCell ref="B355:B356"/>
    <mergeCell ref="B357:B358"/>
    <mergeCell ref="B359:B360"/>
    <mergeCell ref="B361:B362"/>
    <mergeCell ref="A381:A382"/>
    <mergeCell ref="A383:A384"/>
    <mergeCell ref="B367:B368"/>
    <mergeCell ref="A367:A368"/>
    <mergeCell ref="A369:A370"/>
    <mergeCell ref="A371:A372"/>
    <mergeCell ref="A373:A374"/>
    <mergeCell ref="B363:B364"/>
    <mergeCell ref="B365:B366"/>
    <mergeCell ref="A395:A396"/>
    <mergeCell ref="A397:A398"/>
    <mergeCell ref="B369:B370"/>
    <mergeCell ref="B371:B372"/>
    <mergeCell ref="B373:B374"/>
    <mergeCell ref="B375:B376"/>
    <mergeCell ref="B377:B378"/>
    <mergeCell ref="B379:B380"/>
    <mergeCell ref="B381:B382"/>
    <mergeCell ref="B383:B384"/>
    <mergeCell ref="B385:B386"/>
    <mergeCell ref="B387:B388"/>
    <mergeCell ref="B389:B390"/>
    <mergeCell ref="B391:B392"/>
    <mergeCell ref="B393:B394"/>
    <mergeCell ref="B395:B396"/>
    <mergeCell ref="A385:A386"/>
    <mergeCell ref="A387:A388"/>
    <mergeCell ref="A389:A390"/>
    <mergeCell ref="A391:A392"/>
    <mergeCell ref="A393:A394"/>
    <mergeCell ref="A375:A376"/>
    <mergeCell ref="A377:A378"/>
    <mergeCell ref="A379:A380"/>
    <mergeCell ref="B397:B398"/>
    <mergeCell ref="A399:A400"/>
    <mergeCell ref="A401:A402"/>
    <mergeCell ref="A403:A404"/>
    <mergeCell ref="A405:A406"/>
    <mergeCell ref="B401:B402"/>
    <mergeCell ref="B403:B404"/>
    <mergeCell ref="B405:B406"/>
    <mergeCell ref="B399:B400"/>
    <mergeCell ref="B407:B408"/>
    <mergeCell ref="B409:B410"/>
    <mergeCell ref="B411:B412"/>
    <mergeCell ref="B413:B414"/>
    <mergeCell ref="B415:B416"/>
    <mergeCell ref="A407:A408"/>
    <mergeCell ref="A409:A410"/>
    <mergeCell ref="A411:A412"/>
    <mergeCell ref="A413:A414"/>
    <mergeCell ref="A415:A416"/>
    <mergeCell ref="A423:A424"/>
    <mergeCell ref="A425:A426"/>
    <mergeCell ref="B425:B426"/>
    <mergeCell ref="B423:B424"/>
    <mergeCell ref="B427:B428"/>
    <mergeCell ref="A417:A418"/>
    <mergeCell ref="A419:A420"/>
    <mergeCell ref="B417:B418"/>
    <mergeCell ref="B419:B420"/>
    <mergeCell ref="B421:B422"/>
    <mergeCell ref="A421:A422"/>
    <mergeCell ref="B433:B434"/>
    <mergeCell ref="B435:B436"/>
    <mergeCell ref="B437:B438"/>
    <mergeCell ref="A433:A434"/>
    <mergeCell ref="A435:A436"/>
    <mergeCell ref="A437:A438"/>
    <mergeCell ref="B429:B430"/>
    <mergeCell ref="A427:A428"/>
    <mergeCell ref="A429:A430"/>
    <mergeCell ref="A431:A432"/>
    <mergeCell ref="B431:B432"/>
    <mergeCell ref="A447:A448"/>
    <mergeCell ref="A449:A450"/>
    <mergeCell ref="A451:A452"/>
    <mergeCell ref="B449:B450"/>
    <mergeCell ref="A453:A454"/>
    <mergeCell ref="B451:B452"/>
    <mergeCell ref="B453:B454"/>
    <mergeCell ref="B439:B440"/>
    <mergeCell ref="B441:B442"/>
    <mergeCell ref="B445:B446"/>
    <mergeCell ref="B443:B444"/>
    <mergeCell ref="B447:B448"/>
    <mergeCell ref="A445:A446"/>
    <mergeCell ref="A441:A442"/>
    <mergeCell ref="A439:A440"/>
    <mergeCell ref="A443:A444"/>
    <mergeCell ref="A463:A464"/>
    <mergeCell ref="A465:A466"/>
    <mergeCell ref="A467:A468"/>
    <mergeCell ref="B463:B464"/>
    <mergeCell ref="B465:B466"/>
    <mergeCell ref="B467:B468"/>
    <mergeCell ref="A455:A456"/>
    <mergeCell ref="A457:A458"/>
    <mergeCell ref="A459:A460"/>
    <mergeCell ref="B455:B456"/>
    <mergeCell ref="B457:B458"/>
    <mergeCell ref="B459:B460"/>
    <mergeCell ref="A477:A478"/>
    <mergeCell ref="A479:A480"/>
    <mergeCell ref="A481:A482"/>
    <mergeCell ref="A483:A484"/>
    <mergeCell ref="A485:A486"/>
    <mergeCell ref="A469:A470"/>
    <mergeCell ref="A471:A472"/>
    <mergeCell ref="A473:A474"/>
    <mergeCell ref="B469:B470"/>
    <mergeCell ref="B471:B472"/>
    <mergeCell ref="B473:B474"/>
    <mergeCell ref="A491:A492"/>
    <mergeCell ref="A493:A494"/>
    <mergeCell ref="A495:A496"/>
    <mergeCell ref="A533:A534"/>
    <mergeCell ref="A535:A536"/>
    <mergeCell ref="A517:A518"/>
    <mergeCell ref="A519:A520"/>
    <mergeCell ref="A521:A522"/>
    <mergeCell ref="A523:A524"/>
    <mergeCell ref="A525:A526"/>
    <mergeCell ref="A507:A508"/>
    <mergeCell ref="A509:A510"/>
    <mergeCell ref="A511:A512"/>
    <mergeCell ref="A513:A514"/>
    <mergeCell ref="A515:A516"/>
    <mergeCell ref="A475:A476"/>
    <mergeCell ref="A567:A568"/>
    <mergeCell ref="A527:A528"/>
    <mergeCell ref="A529:A530"/>
    <mergeCell ref="A531:A532"/>
    <mergeCell ref="A569:A570"/>
    <mergeCell ref="A571:A572"/>
    <mergeCell ref="A573:A574"/>
    <mergeCell ref="A575:A576"/>
    <mergeCell ref="A557:A558"/>
    <mergeCell ref="A559:A560"/>
    <mergeCell ref="A561:A562"/>
    <mergeCell ref="A563:A564"/>
    <mergeCell ref="A565:A566"/>
    <mergeCell ref="A547:A548"/>
    <mergeCell ref="A549:A550"/>
    <mergeCell ref="A551:A552"/>
    <mergeCell ref="A553:A554"/>
    <mergeCell ref="A555:A556"/>
    <mergeCell ref="A537:A538"/>
    <mergeCell ref="A539:A540"/>
    <mergeCell ref="A541:A542"/>
    <mergeCell ref="A543:A544"/>
    <mergeCell ref="A545:A546"/>
    <mergeCell ref="B507:B508"/>
    <mergeCell ref="B509:B510"/>
    <mergeCell ref="B511:B512"/>
    <mergeCell ref="B513:B514"/>
    <mergeCell ref="B515:B516"/>
    <mergeCell ref="B497:B498"/>
    <mergeCell ref="B499:B500"/>
    <mergeCell ref="B501:B502"/>
    <mergeCell ref="B503:B504"/>
    <mergeCell ref="B505:B506"/>
    <mergeCell ref="B525:B526"/>
    <mergeCell ref="B527:B528"/>
    <mergeCell ref="B529:B530"/>
    <mergeCell ref="B531:B532"/>
    <mergeCell ref="B533:B534"/>
    <mergeCell ref="B517:B518"/>
    <mergeCell ref="B519:B520"/>
    <mergeCell ref="B521:B522"/>
    <mergeCell ref="B523:B524"/>
    <mergeCell ref="B545:B546"/>
    <mergeCell ref="B547:B548"/>
    <mergeCell ref="B549:B550"/>
    <mergeCell ref="B551:B552"/>
    <mergeCell ref="B553:B554"/>
    <mergeCell ref="B535:B536"/>
    <mergeCell ref="B537:B538"/>
    <mergeCell ref="B539:B540"/>
    <mergeCell ref="B541:B542"/>
    <mergeCell ref="B543:B544"/>
    <mergeCell ref="B565:B566"/>
    <mergeCell ref="B567:B568"/>
    <mergeCell ref="B569:B570"/>
    <mergeCell ref="B571:B572"/>
    <mergeCell ref="B573:B574"/>
    <mergeCell ref="B555:B556"/>
    <mergeCell ref="B557:B558"/>
    <mergeCell ref="B559:B560"/>
    <mergeCell ref="B561:B562"/>
    <mergeCell ref="B563:B564"/>
    <mergeCell ref="B585:B586"/>
    <mergeCell ref="B587:B588"/>
    <mergeCell ref="A587:A588"/>
    <mergeCell ref="A585:A586"/>
    <mergeCell ref="B589:B590"/>
    <mergeCell ref="B575:B576"/>
    <mergeCell ref="B577:B578"/>
    <mergeCell ref="B579:B580"/>
    <mergeCell ref="B581:B582"/>
    <mergeCell ref="B583:B584"/>
    <mergeCell ref="A577:A578"/>
    <mergeCell ref="A579:A580"/>
    <mergeCell ref="A581:A582"/>
    <mergeCell ref="A583:A584"/>
    <mergeCell ref="B601:B602"/>
    <mergeCell ref="B603:B604"/>
    <mergeCell ref="B605:B606"/>
    <mergeCell ref="A589:A590"/>
    <mergeCell ref="A601:A602"/>
    <mergeCell ref="A603:A604"/>
    <mergeCell ref="A605:A606"/>
    <mergeCell ref="B609:B610"/>
    <mergeCell ref="B611:B612"/>
    <mergeCell ref="B607:B608"/>
    <mergeCell ref="B591:B592"/>
    <mergeCell ref="B593:B594"/>
    <mergeCell ref="B595:B596"/>
    <mergeCell ref="B597:B598"/>
    <mergeCell ref="B599:B600"/>
    <mergeCell ref="A607:A608"/>
    <mergeCell ref="A609:A610"/>
    <mergeCell ref="A611:A612"/>
    <mergeCell ref="A613:A614"/>
    <mergeCell ref="A615:A616"/>
    <mergeCell ref="B633:B634"/>
    <mergeCell ref="B635:B636"/>
    <mergeCell ref="B637:B638"/>
    <mergeCell ref="B639:B640"/>
    <mergeCell ref="B623:B624"/>
    <mergeCell ref="B625:B626"/>
    <mergeCell ref="B627:B628"/>
    <mergeCell ref="B629:B630"/>
    <mergeCell ref="B631:B632"/>
    <mergeCell ref="B613:B614"/>
    <mergeCell ref="B615:B616"/>
    <mergeCell ref="B617:B618"/>
    <mergeCell ref="B619:B620"/>
    <mergeCell ref="B621:B622"/>
    <mergeCell ref="A591:A592"/>
    <mergeCell ref="A593:A594"/>
    <mergeCell ref="A595:A596"/>
    <mergeCell ref="A597:A598"/>
    <mergeCell ref="A599:A600"/>
    <mergeCell ref="B681:B682"/>
    <mergeCell ref="A627:A628"/>
    <mergeCell ref="A629:A630"/>
    <mergeCell ref="A631:A632"/>
    <mergeCell ref="A633:A634"/>
    <mergeCell ref="A635:A636"/>
    <mergeCell ref="A617:A618"/>
    <mergeCell ref="A619:A620"/>
    <mergeCell ref="A621:A622"/>
    <mergeCell ref="A623:A624"/>
    <mergeCell ref="A625:A626"/>
    <mergeCell ref="A647:A648"/>
    <mergeCell ref="A649:A650"/>
    <mergeCell ref="B647:B648"/>
    <mergeCell ref="B649:B650"/>
    <mergeCell ref="B651:B652"/>
    <mergeCell ref="A637:A638"/>
    <mergeCell ref="A639:A640"/>
    <mergeCell ref="A641:A642"/>
    <mergeCell ref="A643:A644"/>
    <mergeCell ref="A645:A646"/>
    <mergeCell ref="B643:B644"/>
    <mergeCell ref="B645:B646"/>
    <mergeCell ref="B641:B642"/>
    <mergeCell ref="B663:B664"/>
    <mergeCell ref="B665:B666"/>
    <mergeCell ref="B667:B668"/>
    <mergeCell ref="B669:B670"/>
    <mergeCell ref="B671:B672"/>
    <mergeCell ref="B653:B654"/>
    <mergeCell ref="B655:B656"/>
    <mergeCell ref="B657:B658"/>
    <mergeCell ref="B659:B660"/>
    <mergeCell ref="B661:B662"/>
    <mergeCell ref="A681:A682"/>
    <mergeCell ref="A683:A684"/>
    <mergeCell ref="B683:B684"/>
    <mergeCell ref="A651:A652"/>
    <mergeCell ref="A653:A654"/>
    <mergeCell ref="A655:A656"/>
    <mergeCell ref="A657:A658"/>
    <mergeCell ref="A659:A660"/>
    <mergeCell ref="A661:A662"/>
    <mergeCell ref="A663:A664"/>
    <mergeCell ref="A665:A666"/>
    <mergeCell ref="A667:A668"/>
    <mergeCell ref="A669:A670"/>
    <mergeCell ref="A671:A672"/>
    <mergeCell ref="A673:A674"/>
    <mergeCell ref="A675:A676"/>
    <mergeCell ref="A677:A678"/>
    <mergeCell ref="A679:A680"/>
    <mergeCell ref="B673:B674"/>
    <mergeCell ref="B675:B676"/>
    <mergeCell ref="B677:B678"/>
    <mergeCell ref="B679:B680"/>
  </mergeCells>
  <phoneticPr fontId="10" type="noConversion"/>
  <conditionalFormatting sqref="D9:U10">
    <cfRule type="cellIs" dxfId="5729" priority="5839" operator="equal">
      <formula>0</formula>
    </cfRule>
  </conditionalFormatting>
  <conditionalFormatting sqref="D462:U462">
    <cfRule type="cellIs" dxfId="5728" priority="5835" operator="equal">
      <formula>0</formula>
    </cfRule>
  </conditionalFormatting>
  <conditionalFormatting sqref="D1557:U1558">
    <cfRule type="cellIs" dxfId="5727" priority="5830" operator="equal">
      <formula>0</formula>
    </cfRule>
  </conditionalFormatting>
  <conditionalFormatting sqref="C12">
    <cfRule type="cellIs" dxfId="5726" priority="5829" operator="equal">
      <formula>0</formula>
    </cfRule>
  </conditionalFormatting>
  <conditionalFormatting sqref="C18">
    <cfRule type="cellIs" dxfId="5725" priority="5828" operator="equal">
      <formula>0</formula>
    </cfRule>
  </conditionalFormatting>
  <conditionalFormatting sqref="C22">
    <cfRule type="cellIs" dxfId="5724" priority="5827" operator="equal">
      <formula>0</formula>
    </cfRule>
  </conditionalFormatting>
  <conditionalFormatting sqref="D15:D16">
    <cfRule type="cellIs" dxfId="5723" priority="5824" operator="equal">
      <formula>0</formula>
    </cfRule>
  </conditionalFormatting>
  <conditionalFormatting sqref="D15:D16">
    <cfRule type="cellIs" dxfId="5722" priority="5823" operator="notEqual">
      <formula>0</formula>
    </cfRule>
  </conditionalFormatting>
  <conditionalFormatting sqref="E15:E16">
    <cfRule type="cellIs" dxfId="5721" priority="5820" operator="equal">
      <formula>0</formula>
    </cfRule>
  </conditionalFormatting>
  <conditionalFormatting sqref="E15:E16">
    <cfRule type="cellIs" dxfId="5720" priority="5819" operator="notEqual">
      <formula>0</formula>
    </cfRule>
  </conditionalFormatting>
  <conditionalFormatting sqref="F16:U16 F15:T15">
    <cfRule type="cellIs" dxfId="5719" priority="5816" operator="equal">
      <formula>0</formula>
    </cfRule>
  </conditionalFormatting>
  <conditionalFormatting sqref="F16:U16 F15:T15">
    <cfRule type="cellIs" dxfId="5718" priority="5815" operator="notEqual">
      <formula>0</formula>
    </cfRule>
  </conditionalFormatting>
  <conditionalFormatting sqref="U15">
    <cfRule type="cellIs" dxfId="5717" priority="5814" operator="equal">
      <formula>0</formula>
    </cfRule>
  </conditionalFormatting>
  <conditionalFormatting sqref="U15">
    <cfRule type="cellIs" dxfId="5716" priority="5813" operator="notEqual">
      <formula>0</formula>
    </cfRule>
  </conditionalFormatting>
  <conditionalFormatting sqref="D19:D20">
    <cfRule type="cellIs" dxfId="5715" priority="5812" operator="equal">
      <formula>0</formula>
    </cfRule>
  </conditionalFormatting>
  <conditionalFormatting sqref="D19:D20">
    <cfRule type="cellIs" dxfId="5714" priority="5811" operator="notEqual">
      <formula>0</formula>
    </cfRule>
  </conditionalFormatting>
  <conditionalFormatting sqref="E19:E20">
    <cfRule type="cellIs" dxfId="5713" priority="5810" operator="equal">
      <formula>0</formula>
    </cfRule>
  </conditionalFormatting>
  <conditionalFormatting sqref="E19:E20">
    <cfRule type="cellIs" dxfId="5712" priority="5809" operator="notEqual">
      <formula>0</formula>
    </cfRule>
  </conditionalFormatting>
  <conditionalFormatting sqref="F20:U20 F19:T19">
    <cfRule type="cellIs" dxfId="5711" priority="5808" operator="equal">
      <formula>0</formula>
    </cfRule>
  </conditionalFormatting>
  <conditionalFormatting sqref="F20:U20 F19:T19">
    <cfRule type="cellIs" dxfId="5710" priority="5807" operator="notEqual">
      <formula>0</formula>
    </cfRule>
  </conditionalFormatting>
  <conditionalFormatting sqref="U19">
    <cfRule type="cellIs" dxfId="5709" priority="5806" operator="equal">
      <formula>0</formula>
    </cfRule>
  </conditionalFormatting>
  <conditionalFormatting sqref="U19">
    <cfRule type="cellIs" dxfId="5708" priority="5805" operator="notEqual">
      <formula>0</formula>
    </cfRule>
  </conditionalFormatting>
  <conditionalFormatting sqref="D23:D24">
    <cfRule type="cellIs" dxfId="5707" priority="5804" operator="equal">
      <formula>0</formula>
    </cfRule>
  </conditionalFormatting>
  <conditionalFormatting sqref="D23:D24">
    <cfRule type="cellIs" dxfId="5706" priority="5803" operator="notEqual">
      <formula>0</formula>
    </cfRule>
  </conditionalFormatting>
  <conditionalFormatting sqref="E23:E24">
    <cfRule type="cellIs" dxfId="5705" priority="5802" operator="equal">
      <formula>0</formula>
    </cfRule>
  </conditionalFormatting>
  <conditionalFormatting sqref="E23:E24">
    <cfRule type="cellIs" dxfId="5704" priority="5801" operator="notEqual">
      <formula>0</formula>
    </cfRule>
  </conditionalFormatting>
  <conditionalFormatting sqref="F24:U24 F23:T23">
    <cfRule type="cellIs" dxfId="5703" priority="5800" operator="equal">
      <formula>0</formula>
    </cfRule>
  </conditionalFormatting>
  <conditionalFormatting sqref="F24:U24 F23:T23">
    <cfRule type="cellIs" dxfId="5702" priority="5799" operator="notEqual">
      <formula>0</formula>
    </cfRule>
  </conditionalFormatting>
  <conditionalFormatting sqref="U23">
    <cfRule type="cellIs" dxfId="5701" priority="5798" operator="equal">
      <formula>0</formula>
    </cfRule>
  </conditionalFormatting>
  <conditionalFormatting sqref="U23">
    <cfRule type="cellIs" dxfId="5700" priority="5797" operator="notEqual">
      <formula>0</formula>
    </cfRule>
  </conditionalFormatting>
  <conditionalFormatting sqref="D25:D26">
    <cfRule type="cellIs" dxfId="5699" priority="5796" operator="equal">
      <formula>0</formula>
    </cfRule>
  </conditionalFormatting>
  <conditionalFormatting sqref="D25:D26">
    <cfRule type="cellIs" dxfId="5698" priority="5795" operator="notEqual">
      <formula>0</formula>
    </cfRule>
  </conditionalFormatting>
  <conditionalFormatting sqref="E25:E26">
    <cfRule type="cellIs" dxfId="5697" priority="5794" operator="equal">
      <formula>0</formula>
    </cfRule>
  </conditionalFormatting>
  <conditionalFormatting sqref="E25:E26">
    <cfRule type="cellIs" dxfId="5696" priority="5793" operator="notEqual">
      <formula>0</formula>
    </cfRule>
  </conditionalFormatting>
  <conditionalFormatting sqref="F26:U26 F25:T25">
    <cfRule type="cellIs" dxfId="5695" priority="5792" operator="equal">
      <formula>0</formula>
    </cfRule>
  </conditionalFormatting>
  <conditionalFormatting sqref="F26:U26 F25:T25">
    <cfRule type="cellIs" dxfId="5694" priority="5791" operator="notEqual">
      <formula>0</formula>
    </cfRule>
  </conditionalFormatting>
  <conditionalFormatting sqref="U25">
    <cfRule type="cellIs" dxfId="5693" priority="5790" operator="equal">
      <formula>0</formula>
    </cfRule>
  </conditionalFormatting>
  <conditionalFormatting sqref="U25">
    <cfRule type="cellIs" dxfId="5692" priority="5789" operator="notEqual">
      <formula>0</formula>
    </cfRule>
  </conditionalFormatting>
  <conditionalFormatting sqref="D27:D28">
    <cfRule type="cellIs" dxfId="5691" priority="5788" operator="equal">
      <formula>0</formula>
    </cfRule>
  </conditionalFormatting>
  <conditionalFormatting sqref="D27:D28">
    <cfRule type="cellIs" dxfId="5690" priority="5787" operator="notEqual">
      <formula>0</formula>
    </cfRule>
  </conditionalFormatting>
  <conditionalFormatting sqref="E27:E28">
    <cfRule type="cellIs" dxfId="5689" priority="5786" operator="equal">
      <formula>0</formula>
    </cfRule>
  </conditionalFormatting>
  <conditionalFormatting sqref="E27:E28">
    <cfRule type="cellIs" dxfId="5688" priority="5785" operator="notEqual">
      <formula>0</formula>
    </cfRule>
  </conditionalFormatting>
  <conditionalFormatting sqref="F28:U28 F27:T27">
    <cfRule type="cellIs" dxfId="5687" priority="5784" operator="equal">
      <formula>0</formula>
    </cfRule>
  </conditionalFormatting>
  <conditionalFormatting sqref="F28:U28 F27:T27">
    <cfRule type="cellIs" dxfId="5686" priority="5783" operator="notEqual">
      <formula>0</formula>
    </cfRule>
  </conditionalFormatting>
  <conditionalFormatting sqref="U27">
    <cfRule type="cellIs" dxfId="5685" priority="5782" operator="equal">
      <formula>0</formula>
    </cfRule>
  </conditionalFormatting>
  <conditionalFormatting sqref="U27">
    <cfRule type="cellIs" dxfId="5684" priority="5781" operator="notEqual">
      <formula>0</formula>
    </cfRule>
  </conditionalFormatting>
  <conditionalFormatting sqref="D11">
    <cfRule type="cellIs" dxfId="5683" priority="5780" operator="equal">
      <formula>0</formula>
    </cfRule>
  </conditionalFormatting>
  <conditionalFormatting sqref="D12">
    <cfRule type="cellIs" dxfId="5682" priority="5779" operator="equal">
      <formula>0</formula>
    </cfRule>
  </conditionalFormatting>
  <conditionalFormatting sqref="E11">
    <cfRule type="cellIs" dxfId="5681" priority="5778" operator="equal">
      <formula>0</formula>
    </cfRule>
  </conditionalFormatting>
  <conditionalFormatting sqref="E12">
    <cfRule type="cellIs" dxfId="5680" priority="5777" operator="equal">
      <formula>0</formula>
    </cfRule>
  </conditionalFormatting>
  <conditionalFormatting sqref="F11:U11">
    <cfRule type="cellIs" dxfId="5679" priority="5776" operator="equal">
      <formula>0</formula>
    </cfRule>
  </conditionalFormatting>
  <conditionalFormatting sqref="F12:U12">
    <cfRule type="cellIs" dxfId="5678" priority="5775" operator="equal">
      <formula>0</formula>
    </cfRule>
  </conditionalFormatting>
  <conditionalFormatting sqref="D17">
    <cfRule type="cellIs" dxfId="5677" priority="5774" operator="equal">
      <formula>0</formula>
    </cfRule>
  </conditionalFormatting>
  <conditionalFormatting sqref="D18">
    <cfRule type="cellIs" dxfId="5676" priority="5773" operator="equal">
      <formula>0</formula>
    </cfRule>
  </conditionalFormatting>
  <conditionalFormatting sqref="E17">
    <cfRule type="cellIs" dxfId="5675" priority="5772" operator="equal">
      <formula>0</formula>
    </cfRule>
  </conditionalFormatting>
  <conditionalFormatting sqref="E18">
    <cfRule type="cellIs" dxfId="5674" priority="5771" operator="equal">
      <formula>0</formula>
    </cfRule>
  </conditionalFormatting>
  <conditionalFormatting sqref="F17:U17">
    <cfRule type="cellIs" dxfId="5673" priority="5770" operator="equal">
      <formula>0</formula>
    </cfRule>
  </conditionalFormatting>
  <conditionalFormatting sqref="F18:U18">
    <cfRule type="cellIs" dxfId="5672" priority="5769" operator="equal">
      <formula>0</formula>
    </cfRule>
  </conditionalFormatting>
  <conditionalFormatting sqref="D21">
    <cfRule type="cellIs" dxfId="5671" priority="5768" operator="equal">
      <formula>0</formula>
    </cfRule>
  </conditionalFormatting>
  <conditionalFormatting sqref="D22:U22">
    <cfRule type="cellIs" dxfId="5670" priority="5767" operator="equal">
      <formula>0</formula>
    </cfRule>
  </conditionalFormatting>
  <conditionalFormatting sqref="E21">
    <cfRule type="cellIs" dxfId="5669" priority="5766" operator="equal">
      <formula>0</formula>
    </cfRule>
  </conditionalFormatting>
  <conditionalFormatting sqref="E22">
    <cfRule type="cellIs" dxfId="5668" priority="5765" operator="equal">
      <formula>0</formula>
    </cfRule>
  </conditionalFormatting>
  <conditionalFormatting sqref="F21:U21">
    <cfRule type="cellIs" dxfId="5667" priority="5764" operator="equal">
      <formula>0</formula>
    </cfRule>
  </conditionalFormatting>
  <conditionalFormatting sqref="F22:U22">
    <cfRule type="cellIs" dxfId="5666" priority="5763" operator="equal">
      <formula>0</formula>
    </cfRule>
  </conditionalFormatting>
  <conditionalFormatting sqref="D29:U30">
    <cfRule type="cellIs" dxfId="5665" priority="5762" operator="equal">
      <formula>0</formula>
    </cfRule>
  </conditionalFormatting>
  <conditionalFormatting sqref="C32">
    <cfRule type="cellIs" dxfId="5664" priority="5761" operator="equal">
      <formula>0</formula>
    </cfRule>
  </conditionalFormatting>
  <conditionalFormatting sqref="D35:D36">
    <cfRule type="cellIs" dxfId="5663" priority="5758" operator="equal">
      <formula>0</formula>
    </cfRule>
  </conditionalFormatting>
  <conditionalFormatting sqref="D35:D36">
    <cfRule type="cellIs" dxfId="5662" priority="5757" operator="notEqual">
      <formula>0</formula>
    </cfRule>
  </conditionalFormatting>
  <conditionalFormatting sqref="E35:E36">
    <cfRule type="cellIs" dxfId="5661" priority="5754" operator="equal">
      <formula>0</formula>
    </cfRule>
  </conditionalFormatting>
  <conditionalFormatting sqref="E35:E36">
    <cfRule type="cellIs" dxfId="5660" priority="5753" operator="notEqual">
      <formula>0</formula>
    </cfRule>
  </conditionalFormatting>
  <conditionalFormatting sqref="F36:U36 F35:T35">
    <cfRule type="cellIs" dxfId="5659" priority="5750" operator="equal">
      <formula>0</formula>
    </cfRule>
  </conditionalFormatting>
  <conditionalFormatting sqref="F36:U36 F35:T35">
    <cfRule type="cellIs" dxfId="5658" priority="5749" operator="notEqual">
      <formula>0</formula>
    </cfRule>
  </conditionalFormatting>
  <conditionalFormatting sqref="U35">
    <cfRule type="cellIs" dxfId="5657" priority="5748" operator="equal">
      <formula>0</formula>
    </cfRule>
  </conditionalFormatting>
  <conditionalFormatting sqref="U35">
    <cfRule type="cellIs" dxfId="5656" priority="5747" operator="notEqual">
      <formula>0</formula>
    </cfRule>
  </conditionalFormatting>
  <conditionalFormatting sqref="D31">
    <cfRule type="cellIs" dxfId="5655" priority="5746" operator="equal">
      <formula>0</formula>
    </cfRule>
  </conditionalFormatting>
  <conditionalFormatting sqref="D32:U32">
    <cfRule type="cellIs" dxfId="5654" priority="5745" operator="equal">
      <formula>0</formula>
    </cfRule>
  </conditionalFormatting>
  <conditionalFormatting sqref="E31">
    <cfRule type="cellIs" dxfId="5653" priority="5744" operator="equal">
      <formula>0</formula>
    </cfRule>
  </conditionalFormatting>
  <conditionalFormatting sqref="E32">
    <cfRule type="cellIs" dxfId="5652" priority="5743" operator="equal">
      <formula>0</formula>
    </cfRule>
  </conditionalFormatting>
  <conditionalFormatting sqref="F31:U31">
    <cfRule type="cellIs" dxfId="5651" priority="5742" operator="equal">
      <formula>0</formula>
    </cfRule>
  </conditionalFormatting>
  <conditionalFormatting sqref="F32:U32">
    <cfRule type="cellIs" dxfId="5650" priority="5741" operator="equal">
      <formula>0</formula>
    </cfRule>
  </conditionalFormatting>
  <conditionalFormatting sqref="D37:D38">
    <cfRule type="cellIs" dxfId="5649" priority="5740" operator="equal">
      <formula>0</formula>
    </cfRule>
  </conditionalFormatting>
  <conditionalFormatting sqref="D37:D38">
    <cfRule type="cellIs" dxfId="5648" priority="5739" operator="notEqual">
      <formula>0</formula>
    </cfRule>
  </conditionalFormatting>
  <conditionalFormatting sqref="E37:E38">
    <cfRule type="cellIs" dxfId="5647" priority="5738" operator="equal">
      <formula>0</formula>
    </cfRule>
  </conditionalFormatting>
  <conditionalFormatting sqref="E37:E38">
    <cfRule type="cellIs" dxfId="5646" priority="5737" operator="notEqual">
      <formula>0</formula>
    </cfRule>
  </conditionalFormatting>
  <conditionalFormatting sqref="F38:U38 F37:T37">
    <cfRule type="cellIs" dxfId="5645" priority="5736" operator="equal">
      <formula>0</formula>
    </cfRule>
  </conditionalFormatting>
  <conditionalFormatting sqref="F38:U38 F37:T37">
    <cfRule type="cellIs" dxfId="5644" priority="5735" operator="notEqual">
      <formula>0</formula>
    </cfRule>
  </conditionalFormatting>
  <conditionalFormatting sqref="U37">
    <cfRule type="cellIs" dxfId="5643" priority="5734" operator="equal">
      <formula>0</formula>
    </cfRule>
  </conditionalFormatting>
  <conditionalFormatting sqref="U37">
    <cfRule type="cellIs" dxfId="5642" priority="5733" operator="notEqual">
      <formula>0</formula>
    </cfRule>
  </conditionalFormatting>
  <conditionalFormatting sqref="D39:D40">
    <cfRule type="cellIs" dxfId="5641" priority="5732" operator="equal">
      <formula>0</formula>
    </cfRule>
  </conditionalFormatting>
  <conditionalFormatting sqref="D39:D40">
    <cfRule type="cellIs" dxfId="5640" priority="5731" operator="notEqual">
      <formula>0</formula>
    </cfRule>
  </conditionalFormatting>
  <conditionalFormatting sqref="E39:E40">
    <cfRule type="cellIs" dxfId="5639" priority="5730" operator="equal">
      <formula>0</formula>
    </cfRule>
  </conditionalFormatting>
  <conditionalFormatting sqref="E39:E40">
    <cfRule type="cellIs" dxfId="5638" priority="5729" operator="notEqual">
      <formula>0</formula>
    </cfRule>
  </conditionalFormatting>
  <conditionalFormatting sqref="F40:U40 F39:T39">
    <cfRule type="cellIs" dxfId="5637" priority="5728" operator="equal">
      <formula>0</formula>
    </cfRule>
  </conditionalFormatting>
  <conditionalFormatting sqref="F40:U40 F39:T39">
    <cfRule type="cellIs" dxfId="5636" priority="5727" operator="notEqual">
      <formula>0</formula>
    </cfRule>
  </conditionalFormatting>
  <conditionalFormatting sqref="U39">
    <cfRule type="cellIs" dxfId="5635" priority="5726" operator="equal">
      <formula>0</formula>
    </cfRule>
  </conditionalFormatting>
  <conditionalFormatting sqref="U39">
    <cfRule type="cellIs" dxfId="5634" priority="5725" operator="notEqual">
      <formula>0</formula>
    </cfRule>
  </conditionalFormatting>
  <conditionalFormatting sqref="D41:D42">
    <cfRule type="cellIs" dxfId="5633" priority="5724" operator="equal">
      <formula>0</formula>
    </cfRule>
  </conditionalFormatting>
  <conditionalFormatting sqref="D41:D42">
    <cfRule type="cellIs" dxfId="5632" priority="5723" operator="notEqual">
      <formula>0</formula>
    </cfRule>
  </conditionalFormatting>
  <conditionalFormatting sqref="E41:E42">
    <cfRule type="cellIs" dxfId="5631" priority="5722" operator="equal">
      <formula>0</formula>
    </cfRule>
  </conditionalFormatting>
  <conditionalFormatting sqref="E41:E42">
    <cfRule type="cellIs" dxfId="5630" priority="5721" operator="notEqual">
      <formula>0</formula>
    </cfRule>
  </conditionalFormatting>
  <conditionalFormatting sqref="F42:U42 F41:T41">
    <cfRule type="cellIs" dxfId="5629" priority="5720" operator="equal">
      <formula>0</formula>
    </cfRule>
  </conditionalFormatting>
  <conditionalFormatting sqref="F42:U42 F41:T41">
    <cfRule type="cellIs" dxfId="5628" priority="5719" operator="notEqual">
      <formula>0</formula>
    </cfRule>
  </conditionalFormatting>
  <conditionalFormatting sqref="U41">
    <cfRule type="cellIs" dxfId="5627" priority="5718" operator="equal">
      <formula>0</formula>
    </cfRule>
  </conditionalFormatting>
  <conditionalFormatting sqref="U41">
    <cfRule type="cellIs" dxfId="5626" priority="5717" operator="notEqual">
      <formula>0</formula>
    </cfRule>
  </conditionalFormatting>
  <conditionalFormatting sqref="D43:D44">
    <cfRule type="cellIs" dxfId="5625" priority="5716" operator="equal">
      <formula>0</formula>
    </cfRule>
  </conditionalFormatting>
  <conditionalFormatting sqref="D43:D44">
    <cfRule type="cellIs" dxfId="5624" priority="5715" operator="notEqual">
      <formula>0</formula>
    </cfRule>
  </conditionalFormatting>
  <conditionalFormatting sqref="E43:E44">
    <cfRule type="cellIs" dxfId="5623" priority="5714" operator="equal">
      <formula>0</formula>
    </cfRule>
  </conditionalFormatting>
  <conditionalFormatting sqref="E43:E44">
    <cfRule type="cellIs" dxfId="5622" priority="5713" operator="notEqual">
      <formula>0</formula>
    </cfRule>
  </conditionalFormatting>
  <conditionalFormatting sqref="F44:U44 F43:T43">
    <cfRule type="cellIs" dxfId="5621" priority="5712" operator="equal">
      <formula>0</formula>
    </cfRule>
  </conditionalFormatting>
  <conditionalFormatting sqref="F44:U44 F43:T43">
    <cfRule type="cellIs" dxfId="5620" priority="5711" operator="notEqual">
      <formula>0</formula>
    </cfRule>
  </conditionalFormatting>
  <conditionalFormatting sqref="U43">
    <cfRule type="cellIs" dxfId="5619" priority="5710" operator="equal">
      <formula>0</formula>
    </cfRule>
  </conditionalFormatting>
  <conditionalFormatting sqref="U43">
    <cfRule type="cellIs" dxfId="5618" priority="5709" operator="notEqual">
      <formula>0</formula>
    </cfRule>
  </conditionalFormatting>
  <conditionalFormatting sqref="D45:D46">
    <cfRule type="cellIs" dxfId="5617" priority="5708" operator="equal">
      <formula>0</formula>
    </cfRule>
  </conditionalFormatting>
  <conditionalFormatting sqref="D45:D46">
    <cfRule type="cellIs" dxfId="5616" priority="5707" operator="notEqual">
      <formula>0</formula>
    </cfRule>
  </conditionalFormatting>
  <conditionalFormatting sqref="E45:E46">
    <cfRule type="cellIs" dxfId="5615" priority="5706" operator="equal">
      <formula>0</formula>
    </cfRule>
  </conditionalFormatting>
  <conditionalFormatting sqref="E45:E46">
    <cfRule type="cellIs" dxfId="5614" priority="5705" operator="notEqual">
      <formula>0</formula>
    </cfRule>
  </conditionalFormatting>
  <conditionalFormatting sqref="F46:U46 F45:T45">
    <cfRule type="cellIs" dxfId="5613" priority="5704" operator="equal">
      <formula>0</formula>
    </cfRule>
  </conditionalFormatting>
  <conditionalFormatting sqref="F46:U46 F45:T45">
    <cfRule type="cellIs" dxfId="5612" priority="5703" operator="notEqual">
      <formula>0</formula>
    </cfRule>
  </conditionalFormatting>
  <conditionalFormatting sqref="U45">
    <cfRule type="cellIs" dxfId="5611" priority="5702" operator="equal">
      <formula>0</formula>
    </cfRule>
  </conditionalFormatting>
  <conditionalFormatting sqref="U45">
    <cfRule type="cellIs" dxfId="5610" priority="5701" operator="notEqual">
      <formula>0</formula>
    </cfRule>
  </conditionalFormatting>
  <conditionalFormatting sqref="D47:D48">
    <cfRule type="cellIs" dxfId="5609" priority="5700" operator="equal">
      <formula>0</formula>
    </cfRule>
  </conditionalFormatting>
  <conditionalFormatting sqref="D47:D48">
    <cfRule type="cellIs" dxfId="5608" priority="5699" operator="notEqual">
      <formula>0</formula>
    </cfRule>
  </conditionalFormatting>
  <conditionalFormatting sqref="E47:E48">
    <cfRule type="cellIs" dxfId="5607" priority="5698" operator="equal">
      <formula>0</formula>
    </cfRule>
  </conditionalFormatting>
  <conditionalFormatting sqref="E47:E48">
    <cfRule type="cellIs" dxfId="5606" priority="5697" operator="notEqual">
      <formula>0</formula>
    </cfRule>
  </conditionalFormatting>
  <conditionalFormatting sqref="F48:U48 F47:T47">
    <cfRule type="cellIs" dxfId="5605" priority="5696" operator="equal">
      <formula>0</formula>
    </cfRule>
  </conditionalFormatting>
  <conditionalFormatting sqref="F48:U48 F47:T47">
    <cfRule type="cellIs" dxfId="5604" priority="5695" operator="notEqual">
      <formula>0</formula>
    </cfRule>
  </conditionalFormatting>
  <conditionalFormatting sqref="U47">
    <cfRule type="cellIs" dxfId="5603" priority="5694" operator="equal">
      <formula>0</formula>
    </cfRule>
  </conditionalFormatting>
  <conditionalFormatting sqref="U47">
    <cfRule type="cellIs" dxfId="5602" priority="5693" operator="notEqual">
      <formula>0</formula>
    </cfRule>
  </conditionalFormatting>
  <conditionalFormatting sqref="D49:D50">
    <cfRule type="cellIs" dxfId="5601" priority="5692" operator="equal">
      <formula>0</formula>
    </cfRule>
  </conditionalFormatting>
  <conditionalFormatting sqref="D49:D50">
    <cfRule type="cellIs" dxfId="5600" priority="5691" operator="notEqual">
      <formula>0</formula>
    </cfRule>
  </conditionalFormatting>
  <conditionalFormatting sqref="E49:E50">
    <cfRule type="cellIs" dxfId="5599" priority="5690" operator="equal">
      <formula>0</formula>
    </cfRule>
  </conditionalFormatting>
  <conditionalFormatting sqref="E49:E50">
    <cfRule type="cellIs" dxfId="5598" priority="5689" operator="notEqual">
      <formula>0</formula>
    </cfRule>
  </conditionalFormatting>
  <conditionalFormatting sqref="F50:U50 F49:T49">
    <cfRule type="cellIs" dxfId="5597" priority="5688" operator="equal">
      <formula>0</formula>
    </cfRule>
  </conditionalFormatting>
  <conditionalFormatting sqref="F50:U50 F49:T49">
    <cfRule type="cellIs" dxfId="5596" priority="5687" operator="notEqual">
      <formula>0</formula>
    </cfRule>
  </conditionalFormatting>
  <conditionalFormatting sqref="U49">
    <cfRule type="cellIs" dxfId="5595" priority="5686" operator="equal">
      <formula>0</formula>
    </cfRule>
  </conditionalFormatting>
  <conditionalFormatting sqref="U49">
    <cfRule type="cellIs" dxfId="5594" priority="5685" operator="notEqual">
      <formula>0</formula>
    </cfRule>
  </conditionalFormatting>
  <conditionalFormatting sqref="D51:D52">
    <cfRule type="cellIs" dxfId="5593" priority="5684" operator="equal">
      <formula>0</formula>
    </cfRule>
  </conditionalFormatting>
  <conditionalFormatting sqref="D51:D52">
    <cfRule type="cellIs" dxfId="5592" priority="5683" operator="notEqual">
      <formula>0</formula>
    </cfRule>
  </conditionalFormatting>
  <conditionalFormatting sqref="E51:E52">
    <cfRule type="cellIs" dxfId="5591" priority="5682" operator="equal">
      <formula>0</formula>
    </cfRule>
  </conditionalFormatting>
  <conditionalFormatting sqref="E51:E52">
    <cfRule type="cellIs" dxfId="5590" priority="5681" operator="notEqual">
      <formula>0</formula>
    </cfRule>
  </conditionalFormatting>
  <conditionalFormatting sqref="F52:U52 F51:T51">
    <cfRule type="cellIs" dxfId="5589" priority="5680" operator="equal">
      <formula>0</formula>
    </cfRule>
  </conditionalFormatting>
  <conditionalFormatting sqref="F52:U52 F51:T51">
    <cfRule type="cellIs" dxfId="5588" priority="5679" operator="notEqual">
      <formula>0</formula>
    </cfRule>
  </conditionalFormatting>
  <conditionalFormatting sqref="U51">
    <cfRule type="cellIs" dxfId="5587" priority="5678" operator="equal">
      <formula>0</formula>
    </cfRule>
  </conditionalFormatting>
  <conditionalFormatting sqref="U51">
    <cfRule type="cellIs" dxfId="5586" priority="5677" operator="notEqual">
      <formula>0</formula>
    </cfRule>
  </conditionalFormatting>
  <conditionalFormatting sqref="D53:D54">
    <cfRule type="cellIs" dxfId="5585" priority="5676" operator="equal">
      <formula>0</formula>
    </cfRule>
  </conditionalFormatting>
  <conditionalFormatting sqref="D53:D54">
    <cfRule type="cellIs" dxfId="5584" priority="5675" operator="notEqual">
      <formula>0</formula>
    </cfRule>
  </conditionalFormatting>
  <conditionalFormatting sqref="E53:E54">
    <cfRule type="cellIs" dxfId="5583" priority="5674" operator="equal">
      <formula>0</formula>
    </cfRule>
  </conditionalFormatting>
  <conditionalFormatting sqref="E53:E54">
    <cfRule type="cellIs" dxfId="5582" priority="5673" operator="notEqual">
      <formula>0</formula>
    </cfRule>
  </conditionalFormatting>
  <conditionalFormatting sqref="F54:U54 F53:T53">
    <cfRule type="cellIs" dxfId="5581" priority="5672" operator="equal">
      <formula>0</formula>
    </cfRule>
  </conditionalFormatting>
  <conditionalFormatting sqref="F54:U54 F53:T53">
    <cfRule type="cellIs" dxfId="5580" priority="5671" operator="notEqual">
      <formula>0</formula>
    </cfRule>
  </conditionalFormatting>
  <conditionalFormatting sqref="U53">
    <cfRule type="cellIs" dxfId="5579" priority="5670" operator="equal">
      <formula>0</formula>
    </cfRule>
  </conditionalFormatting>
  <conditionalFormatting sqref="U53">
    <cfRule type="cellIs" dxfId="5578" priority="5669" operator="notEqual">
      <formula>0</formula>
    </cfRule>
  </conditionalFormatting>
  <conditionalFormatting sqref="D55:D56">
    <cfRule type="cellIs" dxfId="5577" priority="5668" operator="equal">
      <formula>0</formula>
    </cfRule>
  </conditionalFormatting>
  <conditionalFormatting sqref="D55:D56">
    <cfRule type="cellIs" dxfId="5576" priority="5667" operator="notEqual">
      <formula>0</formula>
    </cfRule>
  </conditionalFormatting>
  <conditionalFormatting sqref="E55:E56">
    <cfRule type="cellIs" dxfId="5575" priority="5666" operator="equal">
      <formula>0</formula>
    </cfRule>
  </conditionalFormatting>
  <conditionalFormatting sqref="E55:E56">
    <cfRule type="cellIs" dxfId="5574" priority="5665" operator="notEqual">
      <formula>0</formula>
    </cfRule>
  </conditionalFormatting>
  <conditionalFormatting sqref="F56:U56 F55:T55">
    <cfRule type="cellIs" dxfId="5573" priority="5664" operator="equal">
      <formula>0</formula>
    </cfRule>
  </conditionalFormatting>
  <conditionalFormatting sqref="F56:U56 F55:T55">
    <cfRule type="cellIs" dxfId="5572" priority="5663" operator="notEqual">
      <formula>0</formula>
    </cfRule>
  </conditionalFormatting>
  <conditionalFormatting sqref="U55">
    <cfRule type="cellIs" dxfId="5571" priority="5662" operator="equal">
      <formula>0</formula>
    </cfRule>
  </conditionalFormatting>
  <conditionalFormatting sqref="U55">
    <cfRule type="cellIs" dxfId="5570" priority="5661" operator="notEqual">
      <formula>0</formula>
    </cfRule>
  </conditionalFormatting>
  <conditionalFormatting sqref="D57:D58">
    <cfRule type="cellIs" dxfId="5569" priority="5660" operator="equal">
      <formula>0</formula>
    </cfRule>
  </conditionalFormatting>
  <conditionalFormatting sqref="D57:D58">
    <cfRule type="cellIs" dxfId="5568" priority="5659" operator="notEqual">
      <formula>0</formula>
    </cfRule>
  </conditionalFormatting>
  <conditionalFormatting sqref="E57:E58">
    <cfRule type="cellIs" dxfId="5567" priority="5658" operator="equal">
      <formula>0</formula>
    </cfRule>
  </conditionalFormatting>
  <conditionalFormatting sqref="E57:E58">
    <cfRule type="cellIs" dxfId="5566" priority="5657" operator="notEqual">
      <formula>0</formula>
    </cfRule>
  </conditionalFormatting>
  <conditionalFormatting sqref="F58:U58 F57:T57">
    <cfRule type="cellIs" dxfId="5565" priority="5656" operator="equal">
      <formula>0</formula>
    </cfRule>
  </conditionalFormatting>
  <conditionalFormatting sqref="F58:U58 F57:T57">
    <cfRule type="cellIs" dxfId="5564" priority="5655" operator="notEqual">
      <formula>0</formula>
    </cfRule>
  </conditionalFormatting>
  <conditionalFormatting sqref="U57">
    <cfRule type="cellIs" dxfId="5563" priority="5654" operator="equal">
      <formula>0</formula>
    </cfRule>
  </conditionalFormatting>
  <conditionalFormatting sqref="U57">
    <cfRule type="cellIs" dxfId="5562" priority="5653" operator="notEqual">
      <formula>0</formula>
    </cfRule>
  </conditionalFormatting>
  <conditionalFormatting sqref="D59:D60">
    <cfRule type="cellIs" dxfId="5561" priority="5652" operator="equal">
      <formula>0</formula>
    </cfRule>
  </conditionalFormatting>
  <conditionalFormatting sqref="D59:D60">
    <cfRule type="cellIs" dxfId="5560" priority="5651" operator="notEqual">
      <formula>0</formula>
    </cfRule>
  </conditionalFormatting>
  <conditionalFormatting sqref="E59:E60">
    <cfRule type="cellIs" dxfId="5559" priority="5650" operator="equal">
      <formula>0</formula>
    </cfRule>
  </conditionalFormatting>
  <conditionalFormatting sqref="E59:E60">
    <cfRule type="cellIs" dxfId="5558" priority="5649" operator="notEqual">
      <formula>0</formula>
    </cfRule>
  </conditionalFormatting>
  <conditionalFormatting sqref="F60:U60 F59:T59">
    <cfRule type="cellIs" dxfId="5557" priority="5648" operator="equal">
      <formula>0</formula>
    </cfRule>
  </conditionalFormatting>
  <conditionalFormatting sqref="F60:U60 F59:T59">
    <cfRule type="cellIs" dxfId="5556" priority="5647" operator="notEqual">
      <formula>0</formula>
    </cfRule>
  </conditionalFormatting>
  <conditionalFormatting sqref="U59">
    <cfRule type="cellIs" dxfId="5555" priority="5646" operator="equal">
      <formula>0</formula>
    </cfRule>
  </conditionalFormatting>
  <conditionalFormatting sqref="U59">
    <cfRule type="cellIs" dxfId="5554" priority="5645" operator="notEqual">
      <formula>0</formula>
    </cfRule>
  </conditionalFormatting>
  <conditionalFormatting sqref="D63:D64">
    <cfRule type="cellIs" dxfId="5553" priority="5608" operator="equal">
      <formula>0</formula>
    </cfRule>
  </conditionalFormatting>
  <conditionalFormatting sqref="D63:D64">
    <cfRule type="cellIs" dxfId="5552" priority="5607" operator="notEqual">
      <formula>0</formula>
    </cfRule>
  </conditionalFormatting>
  <conditionalFormatting sqref="E63:E64">
    <cfRule type="cellIs" dxfId="5551" priority="5606" operator="equal">
      <formula>0</formula>
    </cfRule>
  </conditionalFormatting>
  <conditionalFormatting sqref="E63:E64">
    <cfRule type="cellIs" dxfId="5550" priority="5605" operator="notEqual">
      <formula>0</formula>
    </cfRule>
  </conditionalFormatting>
  <conditionalFormatting sqref="F64:U64 F63:T63">
    <cfRule type="cellIs" dxfId="5549" priority="5604" operator="equal">
      <formula>0</formula>
    </cfRule>
  </conditionalFormatting>
  <conditionalFormatting sqref="F64:U64 F63:T63">
    <cfRule type="cellIs" dxfId="5548" priority="5603" operator="notEqual">
      <formula>0</formula>
    </cfRule>
  </conditionalFormatting>
  <conditionalFormatting sqref="U63">
    <cfRule type="cellIs" dxfId="5547" priority="5602" operator="equal">
      <formula>0</formula>
    </cfRule>
  </conditionalFormatting>
  <conditionalFormatting sqref="U63">
    <cfRule type="cellIs" dxfId="5546" priority="5601" operator="notEqual">
      <formula>0</formula>
    </cfRule>
  </conditionalFormatting>
  <conditionalFormatting sqref="D65:D66">
    <cfRule type="cellIs" dxfId="5545" priority="5600" operator="equal">
      <formula>0</formula>
    </cfRule>
  </conditionalFormatting>
  <conditionalFormatting sqref="D65:D66">
    <cfRule type="cellIs" dxfId="5544" priority="5599" operator="notEqual">
      <formula>0</formula>
    </cfRule>
  </conditionalFormatting>
  <conditionalFormatting sqref="E65:E66">
    <cfRule type="cellIs" dxfId="5543" priority="5598" operator="equal">
      <formula>0</formula>
    </cfRule>
  </conditionalFormatting>
  <conditionalFormatting sqref="E65:E66">
    <cfRule type="cellIs" dxfId="5542" priority="5597" operator="notEqual">
      <formula>0</formula>
    </cfRule>
  </conditionalFormatting>
  <conditionalFormatting sqref="F66:U66 F65:T65">
    <cfRule type="cellIs" dxfId="5541" priority="5596" operator="equal">
      <formula>0</formula>
    </cfRule>
  </conditionalFormatting>
  <conditionalFormatting sqref="F66:U66 F65:T65">
    <cfRule type="cellIs" dxfId="5540" priority="5595" operator="notEqual">
      <formula>0</formula>
    </cfRule>
  </conditionalFormatting>
  <conditionalFormatting sqref="U65">
    <cfRule type="cellIs" dxfId="5539" priority="5594" operator="equal">
      <formula>0</formula>
    </cfRule>
  </conditionalFormatting>
  <conditionalFormatting sqref="U65">
    <cfRule type="cellIs" dxfId="5538" priority="5593" operator="notEqual">
      <formula>0</formula>
    </cfRule>
  </conditionalFormatting>
  <conditionalFormatting sqref="D67:D68">
    <cfRule type="cellIs" dxfId="5537" priority="5592" operator="equal">
      <formula>0</formula>
    </cfRule>
  </conditionalFormatting>
  <conditionalFormatting sqref="D67:D68">
    <cfRule type="cellIs" dxfId="5536" priority="5591" operator="notEqual">
      <formula>0</formula>
    </cfRule>
  </conditionalFormatting>
  <conditionalFormatting sqref="E67:E68">
    <cfRule type="cellIs" dxfId="5535" priority="5590" operator="equal">
      <formula>0</formula>
    </cfRule>
  </conditionalFormatting>
  <conditionalFormatting sqref="E67:E68">
    <cfRule type="cellIs" dxfId="5534" priority="5589" operator="notEqual">
      <formula>0</formula>
    </cfRule>
  </conditionalFormatting>
  <conditionalFormatting sqref="F68:U68 F67:T67">
    <cfRule type="cellIs" dxfId="5533" priority="5588" operator="equal">
      <formula>0</formula>
    </cfRule>
  </conditionalFormatting>
  <conditionalFormatting sqref="F68:U68 F67:T67">
    <cfRule type="cellIs" dxfId="5532" priority="5587" operator="notEqual">
      <formula>0</formula>
    </cfRule>
  </conditionalFormatting>
  <conditionalFormatting sqref="U67">
    <cfRule type="cellIs" dxfId="5531" priority="5586" operator="equal">
      <formula>0</formula>
    </cfRule>
  </conditionalFormatting>
  <conditionalFormatting sqref="U67">
    <cfRule type="cellIs" dxfId="5530" priority="5585" operator="notEqual">
      <formula>0</formula>
    </cfRule>
  </conditionalFormatting>
  <conditionalFormatting sqref="C70">
    <cfRule type="cellIs" dxfId="5529" priority="5582" operator="equal">
      <formula>0</formula>
    </cfRule>
  </conditionalFormatting>
  <conditionalFormatting sqref="D73:D74">
    <cfRule type="cellIs" dxfId="5528" priority="5581" operator="equal">
      <formula>0</formula>
    </cfRule>
  </conditionalFormatting>
  <conditionalFormatting sqref="D73:D74">
    <cfRule type="cellIs" dxfId="5527" priority="5580" operator="notEqual">
      <formula>0</formula>
    </cfRule>
  </conditionalFormatting>
  <conditionalFormatting sqref="E73:E74">
    <cfRule type="cellIs" dxfId="5526" priority="5579" operator="equal">
      <formula>0</formula>
    </cfRule>
  </conditionalFormatting>
  <conditionalFormatting sqref="E73:E74">
    <cfRule type="cellIs" dxfId="5525" priority="5578" operator="notEqual">
      <formula>0</formula>
    </cfRule>
  </conditionalFormatting>
  <conditionalFormatting sqref="F74:U74 F73:T73">
    <cfRule type="cellIs" dxfId="5524" priority="5577" operator="equal">
      <formula>0</formula>
    </cfRule>
  </conditionalFormatting>
  <conditionalFormatting sqref="F74:U74 F73:T73">
    <cfRule type="cellIs" dxfId="5523" priority="5576" operator="notEqual">
      <formula>0</formula>
    </cfRule>
  </conditionalFormatting>
  <conditionalFormatting sqref="U73">
    <cfRule type="cellIs" dxfId="5522" priority="5575" operator="equal">
      <formula>0</formula>
    </cfRule>
  </conditionalFormatting>
  <conditionalFormatting sqref="U73">
    <cfRule type="cellIs" dxfId="5521" priority="5574" operator="notEqual">
      <formula>0</formula>
    </cfRule>
  </conditionalFormatting>
  <conditionalFormatting sqref="D77:D78">
    <cfRule type="cellIs" dxfId="5520" priority="5571" operator="equal">
      <formula>0</formula>
    </cfRule>
  </conditionalFormatting>
  <conditionalFormatting sqref="D77:D78">
    <cfRule type="cellIs" dxfId="5519" priority="5570" operator="notEqual">
      <formula>0</formula>
    </cfRule>
  </conditionalFormatting>
  <conditionalFormatting sqref="E77:E78">
    <cfRule type="cellIs" dxfId="5518" priority="5569" operator="equal">
      <formula>0</formula>
    </cfRule>
  </conditionalFormatting>
  <conditionalFormatting sqref="E77:E78">
    <cfRule type="cellIs" dxfId="5517" priority="5568" operator="notEqual">
      <formula>0</formula>
    </cfRule>
  </conditionalFormatting>
  <conditionalFormatting sqref="F78:U78 F77:T77">
    <cfRule type="cellIs" dxfId="5516" priority="5567" operator="equal">
      <formula>0</formula>
    </cfRule>
  </conditionalFormatting>
  <conditionalFormatting sqref="F78:U78 F77:T77">
    <cfRule type="cellIs" dxfId="5515" priority="5566" operator="notEqual">
      <formula>0</formula>
    </cfRule>
  </conditionalFormatting>
  <conditionalFormatting sqref="U77">
    <cfRule type="cellIs" dxfId="5514" priority="5565" operator="equal">
      <formula>0</formula>
    </cfRule>
  </conditionalFormatting>
  <conditionalFormatting sqref="U77">
    <cfRule type="cellIs" dxfId="5513" priority="5564" operator="notEqual">
      <formula>0</formula>
    </cfRule>
  </conditionalFormatting>
  <conditionalFormatting sqref="D79:D80">
    <cfRule type="cellIs" dxfId="5512" priority="5563" operator="equal">
      <formula>0</formula>
    </cfRule>
  </conditionalFormatting>
  <conditionalFormatting sqref="D79:D80">
    <cfRule type="cellIs" dxfId="5511" priority="5562" operator="notEqual">
      <formula>0</formula>
    </cfRule>
  </conditionalFormatting>
  <conditionalFormatting sqref="E79:E80">
    <cfRule type="cellIs" dxfId="5510" priority="5561" operator="equal">
      <formula>0</formula>
    </cfRule>
  </conditionalFormatting>
  <conditionalFormatting sqref="E79:E80">
    <cfRule type="cellIs" dxfId="5509" priority="5560" operator="notEqual">
      <formula>0</formula>
    </cfRule>
  </conditionalFormatting>
  <conditionalFormatting sqref="F80:U80 F79:T79">
    <cfRule type="cellIs" dxfId="5508" priority="5559" operator="equal">
      <formula>0</formula>
    </cfRule>
  </conditionalFormatting>
  <conditionalFormatting sqref="F80:U80 F79:T79">
    <cfRule type="cellIs" dxfId="5507" priority="5558" operator="notEqual">
      <formula>0</formula>
    </cfRule>
  </conditionalFormatting>
  <conditionalFormatting sqref="U79">
    <cfRule type="cellIs" dxfId="5506" priority="5557" operator="equal">
      <formula>0</formula>
    </cfRule>
  </conditionalFormatting>
  <conditionalFormatting sqref="U79">
    <cfRule type="cellIs" dxfId="5505" priority="5556" operator="notEqual">
      <formula>0</formula>
    </cfRule>
  </conditionalFormatting>
  <conditionalFormatting sqref="D81:D82">
    <cfRule type="cellIs" dxfId="5504" priority="5555" operator="equal">
      <formula>0</formula>
    </cfRule>
  </conditionalFormatting>
  <conditionalFormatting sqref="D81:D82">
    <cfRule type="cellIs" dxfId="5503" priority="5554" operator="notEqual">
      <formula>0</formula>
    </cfRule>
  </conditionalFormatting>
  <conditionalFormatting sqref="E81:E82">
    <cfRule type="cellIs" dxfId="5502" priority="5553" operator="equal">
      <formula>0</formula>
    </cfRule>
  </conditionalFormatting>
  <conditionalFormatting sqref="E81:E82">
    <cfRule type="cellIs" dxfId="5501" priority="5552" operator="notEqual">
      <formula>0</formula>
    </cfRule>
  </conditionalFormatting>
  <conditionalFormatting sqref="F82:U82 F81:T81">
    <cfRule type="cellIs" dxfId="5500" priority="5551" operator="equal">
      <formula>0</formula>
    </cfRule>
  </conditionalFormatting>
  <conditionalFormatting sqref="F82:U82 F81:T81">
    <cfRule type="cellIs" dxfId="5499" priority="5550" operator="notEqual">
      <formula>0</formula>
    </cfRule>
  </conditionalFormatting>
  <conditionalFormatting sqref="U81">
    <cfRule type="cellIs" dxfId="5498" priority="5549" operator="equal">
      <formula>0</formula>
    </cfRule>
  </conditionalFormatting>
  <conditionalFormatting sqref="U81">
    <cfRule type="cellIs" dxfId="5497" priority="5548" operator="notEqual">
      <formula>0</formula>
    </cfRule>
  </conditionalFormatting>
  <conditionalFormatting sqref="D83:D84">
    <cfRule type="cellIs" dxfId="5496" priority="5547" operator="equal">
      <formula>0</formula>
    </cfRule>
  </conditionalFormatting>
  <conditionalFormatting sqref="D83:D84">
    <cfRule type="cellIs" dxfId="5495" priority="5546" operator="notEqual">
      <formula>0</formula>
    </cfRule>
  </conditionalFormatting>
  <conditionalFormatting sqref="E83:E84">
    <cfRule type="cellIs" dxfId="5494" priority="5545" operator="equal">
      <formula>0</formula>
    </cfRule>
  </conditionalFormatting>
  <conditionalFormatting sqref="E83:E84">
    <cfRule type="cellIs" dxfId="5493" priority="5544" operator="notEqual">
      <formula>0</formula>
    </cfRule>
  </conditionalFormatting>
  <conditionalFormatting sqref="F84:U84 F83:T83">
    <cfRule type="cellIs" dxfId="5492" priority="5543" operator="equal">
      <formula>0</formula>
    </cfRule>
  </conditionalFormatting>
  <conditionalFormatting sqref="F84:U84 F83:T83">
    <cfRule type="cellIs" dxfId="5491" priority="5542" operator="notEqual">
      <formula>0</formula>
    </cfRule>
  </conditionalFormatting>
  <conditionalFormatting sqref="U83">
    <cfRule type="cellIs" dxfId="5490" priority="5541" operator="equal">
      <formula>0</formula>
    </cfRule>
  </conditionalFormatting>
  <conditionalFormatting sqref="U83">
    <cfRule type="cellIs" dxfId="5489" priority="5540" operator="notEqual">
      <formula>0</formula>
    </cfRule>
  </conditionalFormatting>
  <conditionalFormatting sqref="D85:D86">
    <cfRule type="cellIs" dxfId="5488" priority="5539" operator="equal">
      <formula>0</formula>
    </cfRule>
  </conditionalFormatting>
  <conditionalFormatting sqref="D85:D86">
    <cfRule type="cellIs" dxfId="5487" priority="5538" operator="notEqual">
      <formula>0</formula>
    </cfRule>
  </conditionalFormatting>
  <conditionalFormatting sqref="E85:E86">
    <cfRule type="cellIs" dxfId="5486" priority="5537" operator="equal">
      <formula>0</formula>
    </cfRule>
  </conditionalFormatting>
  <conditionalFormatting sqref="E85:E86">
    <cfRule type="cellIs" dxfId="5485" priority="5536" operator="notEqual">
      <formula>0</formula>
    </cfRule>
  </conditionalFormatting>
  <conditionalFormatting sqref="F86:U86 F85:T85">
    <cfRule type="cellIs" dxfId="5484" priority="5535" operator="equal">
      <formula>0</formula>
    </cfRule>
  </conditionalFormatting>
  <conditionalFormatting sqref="F86:U86 F85:T85">
    <cfRule type="cellIs" dxfId="5483" priority="5534" operator="notEqual">
      <formula>0</formula>
    </cfRule>
  </conditionalFormatting>
  <conditionalFormatting sqref="U85">
    <cfRule type="cellIs" dxfId="5482" priority="5533" operator="equal">
      <formula>0</formula>
    </cfRule>
  </conditionalFormatting>
  <conditionalFormatting sqref="U85">
    <cfRule type="cellIs" dxfId="5481" priority="5532" operator="notEqual">
      <formula>0</formula>
    </cfRule>
  </conditionalFormatting>
  <conditionalFormatting sqref="D87:D88">
    <cfRule type="cellIs" dxfId="5480" priority="5531" operator="equal">
      <formula>0</formula>
    </cfRule>
  </conditionalFormatting>
  <conditionalFormatting sqref="D87:D88">
    <cfRule type="cellIs" dxfId="5479" priority="5530" operator="notEqual">
      <formula>0</formula>
    </cfRule>
  </conditionalFormatting>
  <conditionalFormatting sqref="E87:E88">
    <cfRule type="cellIs" dxfId="5478" priority="5529" operator="equal">
      <formula>0</formula>
    </cfRule>
  </conditionalFormatting>
  <conditionalFormatting sqref="E87:E88">
    <cfRule type="cellIs" dxfId="5477" priority="5528" operator="notEqual">
      <formula>0</formula>
    </cfRule>
  </conditionalFormatting>
  <conditionalFormatting sqref="F88:U88 F87:T87">
    <cfRule type="cellIs" dxfId="5476" priority="5527" operator="equal">
      <formula>0</formula>
    </cfRule>
  </conditionalFormatting>
  <conditionalFormatting sqref="F88:U88 F87:T87">
    <cfRule type="cellIs" dxfId="5475" priority="5526" operator="notEqual">
      <formula>0</formula>
    </cfRule>
  </conditionalFormatting>
  <conditionalFormatting sqref="U87">
    <cfRule type="cellIs" dxfId="5474" priority="5525" operator="equal">
      <formula>0</formula>
    </cfRule>
  </conditionalFormatting>
  <conditionalFormatting sqref="U87">
    <cfRule type="cellIs" dxfId="5473" priority="5524" operator="notEqual">
      <formula>0</formula>
    </cfRule>
  </conditionalFormatting>
  <conditionalFormatting sqref="C90">
    <cfRule type="cellIs" dxfId="5472" priority="5521" operator="equal">
      <formula>0</formula>
    </cfRule>
  </conditionalFormatting>
  <conditionalFormatting sqref="D69:U69">
    <cfRule type="cellIs" dxfId="5471" priority="5520" operator="equal">
      <formula>0</formula>
    </cfRule>
  </conditionalFormatting>
  <conditionalFormatting sqref="D70:U70">
    <cfRule type="cellIs" dxfId="5470" priority="5519" operator="equal">
      <formula>0</formula>
    </cfRule>
  </conditionalFormatting>
  <conditionalFormatting sqref="D13:D14">
    <cfRule type="cellIs" dxfId="5469" priority="5516" operator="equal">
      <formula>0</formula>
    </cfRule>
  </conditionalFormatting>
  <conditionalFormatting sqref="E13:E14">
    <cfRule type="cellIs" dxfId="5468" priority="5515" operator="equal">
      <formula>0</formula>
    </cfRule>
  </conditionalFormatting>
  <conditionalFormatting sqref="F13:F14">
    <cfRule type="cellIs" dxfId="5467" priority="5514" operator="equal">
      <formula>0</formula>
    </cfRule>
  </conditionalFormatting>
  <conditionalFormatting sqref="G13:G14">
    <cfRule type="cellIs" dxfId="5466" priority="5513" operator="equal">
      <formula>0</formula>
    </cfRule>
  </conditionalFormatting>
  <conditionalFormatting sqref="H13:H14">
    <cfRule type="cellIs" dxfId="5465" priority="5512" operator="equal">
      <formula>0</formula>
    </cfRule>
  </conditionalFormatting>
  <conditionalFormatting sqref="I13:I14">
    <cfRule type="cellIs" dxfId="5464" priority="5511" operator="equal">
      <formula>0</formula>
    </cfRule>
  </conditionalFormatting>
  <conditionalFormatting sqref="J13:J14">
    <cfRule type="cellIs" dxfId="5463" priority="5510" operator="equal">
      <formula>0</formula>
    </cfRule>
  </conditionalFormatting>
  <conditionalFormatting sqref="K13:K14">
    <cfRule type="cellIs" dxfId="5462" priority="5509" operator="equal">
      <formula>0</formula>
    </cfRule>
  </conditionalFormatting>
  <conditionalFormatting sqref="L13:L14">
    <cfRule type="cellIs" dxfId="5461" priority="5508" operator="equal">
      <formula>0</formula>
    </cfRule>
  </conditionalFormatting>
  <conditionalFormatting sqref="M13:U14">
    <cfRule type="cellIs" dxfId="5460" priority="5506" operator="equal">
      <formula>0</formula>
    </cfRule>
  </conditionalFormatting>
  <conditionalFormatting sqref="D33:D34">
    <cfRule type="cellIs" dxfId="5459" priority="5505" operator="equal">
      <formula>0</formula>
    </cfRule>
  </conditionalFormatting>
  <conditionalFormatting sqref="E33:E34">
    <cfRule type="cellIs" dxfId="5458" priority="5504" operator="equal">
      <formula>0</formula>
    </cfRule>
  </conditionalFormatting>
  <conditionalFormatting sqref="F33:F34">
    <cfRule type="cellIs" dxfId="5457" priority="5503" operator="equal">
      <formula>0</formula>
    </cfRule>
  </conditionalFormatting>
  <conditionalFormatting sqref="G33:G34">
    <cfRule type="cellIs" dxfId="5456" priority="5502" operator="equal">
      <formula>0</formula>
    </cfRule>
  </conditionalFormatting>
  <conditionalFormatting sqref="H33:H34">
    <cfRule type="cellIs" dxfId="5455" priority="5501" operator="equal">
      <formula>0</formula>
    </cfRule>
  </conditionalFormatting>
  <conditionalFormatting sqref="I33:I34">
    <cfRule type="cellIs" dxfId="5454" priority="5500" operator="equal">
      <formula>0</formula>
    </cfRule>
  </conditionalFormatting>
  <conditionalFormatting sqref="J33:J34">
    <cfRule type="cellIs" dxfId="5453" priority="5499" operator="equal">
      <formula>0</formula>
    </cfRule>
  </conditionalFormatting>
  <conditionalFormatting sqref="K33:K34">
    <cfRule type="cellIs" dxfId="5452" priority="5498" operator="equal">
      <formula>0</formula>
    </cfRule>
  </conditionalFormatting>
  <conditionalFormatting sqref="L33:L34">
    <cfRule type="cellIs" dxfId="5451" priority="5497" operator="equal">
      <formula>0</formula>
    </cfRule>
  </conditionalFormatting>
  <conditionalFormatting sqref="M33:U34">
    <cfRule type="cellIs" dxfId="5450" priority="5496" operator="equal">
      <formula>0</formula>
    </cfRule>
  </conditionalFormatting>
  <conditionalFormatting sqref="D61:D62">
    <cfRule type="cellIs" dxfId="5449" priority="5495" operator="equal">
      <formula>0</formula>
    </cfRule>
  </conditionalFormatting>
  <conditionalFormatting sqref="E61:E62">
    <cfRule type="cellIs" dxfId="5448" priority="5494" operator="equal">
      <formula>0</formula>
    </cfRule>
  </conditionalFormatting>
  <conditionalFormatting sqref="F61:F62">
    <cfRule type="cellIs" dxfId="5447" priority="5493" operator="equal">
      <formula>0</formula>
    </cfRule>
  </conditionalFormatting>
  <conditionalFormatting sqref="G61:G62">
    <cfRule type="cellIs" dxfId="5446" priority="5492" operator="equal">
      <formula>0</formula>
    </cfRule>
  </conditionalFormatting>
  <conditionalFormatting sqref="H61:H62">
    <cfRule type="cellIs" dxfId="5445" priority="5491" operator="equal">
      <formula>0</formula>
    </cfRule>
  </conditionalFormatting>
  <conditionalFormatting sqref="I61:I62">
    <cfRule type="cellIs" dxfId="5444" priority="5490" operator="equal">
      <formula>0</formula>
    </cfRule>
  </conditionalFormatting>
  <conditionalFormatting sqref="J61:J62">
    <cfRule type="cellIs" dxfId="5443" priority="5489" operator="equal">
      <formula>0</formula>
    </cfRule>
  </conditionalFormatting>
  <conditionalFormatting sqref="K61:K62">
    <cfRule type="cellIs" dxfId="5442" priority="5488" operator="equal">
      <formula>0</formula>
    </cfRule>
  </conditionalFormatting>
  <conditionalFormatting sqref="L61:L62">
    <cfRule type="cellIs" dxfId="5441" priority="5487" operator="equal">
      <formula>0</formula>
    </cfRule>
  </conditionalFormatting>
  <conditionalFormatting sqref="M61:U62">
    <cfRule type="cellIs" dxfId="5440" priority="5486" operator="equal">
      <formula>0</formula>
    </cfRule>
  </conditionalFormatting>
  <conditionalFormatting sqref="D71:D72">
    <cfRule type="cellIs" dxfId="5439" priority="5485" operator="equal">
      <formula>0</formula>
    </cfRule>
  </conditionalFormatting>
  <conditionalFormatting sqref="E71:E72">
    <cfRule type="cellIs" dxfId="5438" priority="5484" operator="equal">
      <formula>0</formula>
    </cfRule>
  </conditionalFormatting>
  <conditionalFormatting sqref="F71:F72">
    <cfRule type="cellIs" dxfId="5437" priority="5483" operator="equal">
      <formula>0</formula>
    </cfRule>
  </conditionalFormatting>
  <conditionalFormatting sqref="G71:G72">
    <cfRule type="cellIs" dxfId="5436" priority="5482" operator="equal">
      <formula>0</formula>
    </cfRule>
  </conditionalFormatting>
  <conditionalFormatting sqref="H71:H72">
    <cfRule type="cellIs" dxfId="5435" priority="5481" operator="equal">
      <formula>0</formula>
    </cfRule>
  </conditionalFormatting>
  <conditionalFormatting sqref="I71:I72">
    <cfRule type="cellIs" dxfId="5434" priority="5480" operator="equal">
      <formula>0</formula>
    </cfRule>
  </conditionalFormatting>
  <conditionalFormatting sqref="J71:J72">
    <cfRule type="cellIs" dxfId="5433" priority="5479" operator="equal">
      <formula>0</formula>
    </cfRule>
  </conditionalFormatting>
  <conditionalFormatting sqref="K71:K72">
    <cfRule type="cellIs" dxfId="5432" priority="5478" operator="equal">
      <formula>0</formula>
    </cfRule>
  </conditionalFormatting>
  <conditionalFormatting sqref="L71:L72">
    <cfRule type="cellIs" dxfId="5431" priority="5477" operator="equal">
      <formula>0</formula>
    </cfRule>
  </conditionalFormatting>
  <conditionalFormatting sqref="M71:U72">
    <cfRule type="cellIs" dxfId="5430" priority="5476" operator="equal">
      <formula>0</formula>
    </cfRule>
  </conditionalFormatting>
  <conditionalFormatting sqref="D75:D76">
    <cfRule type="cellIs" dxfId="5429" priority="5475" operator="equal">
      <formula>0</formula>
    </cfRule>
  </conditionalFormatting>
  <conditionalFormatting sqref="E75:E76">
    <cfRule type="cellIs" dxfId="5428" priority="5474" operator="equal">
      <formula>0</formula>
    </cfRule>
  </conditionalFormatting>
  <conditionalFormatting sqref="F75:F76">
    <cfRule type="cellIs" dxfId="5427" priority="5473" operator="equal">
      <formula>0</formula>
    </cfRule>
  </conditionalFormatting>
  <conditionalFormatting sqref="G75:G76">
    <cfRule type="cellIs" dxfId="5426" priority="5472" operator="equal">
      <formula>0</formula>
    </cfRule>
  </conditionalFormatting>
  <conditionalFormatting sqref="H75:H76">
    <cfRule type="cellIs" dxfId="5425" priority="5471" operator="equal">
      <formula>0</formula>
    </cfRule>
  </conditionalFormatting>
  <conditionalFormatting sqref="I75:I76">
    <cfRule type="cellIs" dxfId="5424" priority="5470" operator="equal">
      <formula>0</formula>
    </cfRule>
  </conditionalFormatting>
  <conditionalFormatting sqref="J75:J76">
    <cfRule type="cellIs" dxfId="5423" priority="5469" operator="equal">
      <formula>0</formula>
    </cfRule>
  </conditionalFormatting>
  <conditionalFormatting sqref="K75:K76">
    <cfRule type="cellIs" dxfId="5422" priority="5468" operator="equal">
      <formula>0</formula>
    </cfRule>
  </conditionalFormatting>
  <conditionalFormatting sqref="L75:L76">
    <cfRule type="cellIs" dxfId="5421" priority="5467" operator="equal">
      <formula>0</formula>
    </cfRule>
  </conditionalFormatting>
  <conditionalFormatting sqref="M75:U76">
    <cfRule type="cellIs" dxfId="5420" priority="5466" operator="equal">
      <formula>0</formula>
    </cfRule>
  </conditionalFormatting>
  <conditionalFormatting sqref="D91:D92">
    <cfRule type="cellIs" dxfId="5419" priority="5465" operator="equal">
      <formula>0</formula>
    </cfRule>
  </conditionalFormatting>
  <conditionalFormatting sqref="D91:D92">
    <cfRule type="cellIs" dxfId="5418" priority="5464" operator="notEqual">
      <formula>0</formula>
    </cfRule>
  </conditionalFormatting>
  <conditionalFormatting sqref="E91:E92">
    <cfRule type="cellIs" dxfId="5417" priority="5463" operator="equal">
      <formula>0</formula>
    </cfRule>
  </conditionalFormatting>
  <conditionalFormatting sqref="E91:E92">
    <cfRule type="cellIs" dxfId="5416" priority="5462" operator="notEqual">
      <formula>0</formula>
    </cfRule>
  </conditionalFormatting>
  <conditionalFormatting sqref="F92:U92 F91:T91">
    <cfRule type="cellIs" dxfId="5415" priority="5461" operator="equal">
      <formula>0</formula>
    </cfRule>
  </conditionalFormatting>
  <conditionalFormatting sqref="F92:U92 F91:T91">
    <cfRule type="cellIs" dxfId="5414" priority="5460" operator="notEqual">
      <formula>0</formula>
    </cfRule>
  </conditionalFormatting>
  <conditionalFormatting sqref="U91">
    <cfRule type="cellIs" dxfId="5413" priority="5459" operator="equal">
      <formula>0</formula>
    </cfRule>
  </conditionalFormatting>
  <conditionalFormatting sqref="U91">
    <cfRule type="cellIs" dxfId="5412" priority="5458" operator="notEqual">
      <formula>0</formula>
    </cfRule>
  </conditionalFormatting>
  <conditionalFormatting sqref="D95:D96">
    <cfRule type="cellIs" dxfId="5411" priority="5457" operator="equal">
      <formula>0</formula>
    </cfRule>
  </conditionalFormatting>
  <conditionalFormatting sqref="E95:E96">
    <cfRule type="cellIs" dxfId="5410" priority="5456" operator="equal">
      <formula>0</formula>
    </cfRule>
  </conditionalFormatting>
  <conditionalFormatting sqref="F95:F96">
    <cfRule type="cellIs" dxfId="5409" priority="5455" operator="equal">
      <formula>0</formula>
    </cfRule>
  </conditionalFormatting>
  <conditionalFormatting sqref="G95:G96">
    <cfRule type="cellIs" dxfId="5408" priority="5454" operator="equal">
      <formula>0</formula>
    </cfRule>
  </conditionalFormatting>
  <conditionalFormatting sqref="H95:H96">
    <cfRule type="cellIs" dxfId="5407" priority="5453" operator="equal">
      <formula>0</formula>
    </cfRule>
  </conditionalFormatting>
  <conditionalFormatting sqref="I95:I96">
    <cfRule type="cellIs" dxfId="5406" priority="5452" operator="equal">
      <formula>0</formula>
    </cfRule>
  </conditionalFormatting>
  <conditionalFormatting sqref="J95:J96">
    <cfRule type="cellIs" dxfId="5405" priority="5451" operator="equal">
      <formula>0</formula>
    </cfRule>
  </conditionalFormatting>
  <conditionalFormatting sqref="K95:K96">
    <cfRule type="cellIs" dxfId="5404" priority="5450" operator="equal">
      <formula>0</formula>
    </cfRule>
  </conditionalFormatting>
  <conditionalFormatting sqref="L95:L96">
    <cfRule type="cellIs" dxfId="5403" priority="5449" operator="equal">
      <formula>0</formula>
    </cfRule>
  </conditionalFormatting>
  <conditionalFormatting sqref="M95:U96">
    <cfRule type="cellIs" dxfId="5402" priority="5448" operator="equal">
      <formula>0</formula>
    </cfRule>
  </conditionalFormatting>
  <conditionalFormatting sqref="C94">
    <cfRule type="cellIs" dxfId="5401" priority="5447" operator="equal">
      <formula>0</formula>
    </cfRule>
  </conditionalFormatting>
  <conditionalFormatting sqref="D89:U89">
    <cfRule type="cellIs" dxfId="5400" priority="5446" operator="equal">
      <formula>0</formula>
    </cfRule>
  </conditionalFormatting>
  <conditionalFormatting sqref="D90:U90">
    <cfRule type="cellIs" dxfId="5399" priority="5445" operator="equal">
      <formula>0</formula>
    </cfRule>
  </conditionalFormatting>
  <conditionalFormatting sqref="D93:U93">
    <cfRule type="cellIs" dxfId="5398" priority="5444" operator="equal">
      <formula>0</formula>
    </cfRule>
  </conditionalFormatting>
  <conditionalFormatting sqref="D94:U94">
    <cfRule type="cellIs" dxfId="5397" priority="5443" operator="equal">
      <formula>0</formula>
    </cfRule>
  </conditionalFormatting>
  <conditionalFormatting sqref="D97:D98">
    <cfRule type="cellIs" dxfId="5396" priority="5442" operator="equal">
      <formula>0</formula>
    </cfRule>
  </conditionalFormatting>
  <conditionalFormatting sqref="D97:D98">
    <cfRule type="cellIs" dxfId="5395" priority="5441" operator="notEqual">
      <formula>0</formula>
    </cfRule>
  </conditionalFormatting>
  <conditionalFormatting sqref="E97:E98">
    <cfRule type="cellIs" dxfId="5394" priority="5440" operator="equal">
      <formula>0</formula>
    </cfRule>
  </conditionalFormatting>
  <conditionalFormatting sqref="E97:E98">
    <cfRule type="cellIs" dxfId="5393" priority="5439" operator="notEqual">
      <formula>0</formula>
    </cfRule>
  </conditionalFormatting>
  <conditionalFormatting sqref="F98:U98 F97:T97">
    <cfRule type="cellIs" dxfId="5392" priority="5438" operator="equal">
      <formula>0</formula>
    </cfRule>
  </conditionalFormatting>
  <conditionalFormatting sqref="F98:U98 F97:T97">
    <cfRule type="cellIs" dxfId="5391" priority="5437" operator="notEqual">
      <formula>0</formula>
    </cfRule>
  </conditionalFormatting>
  <conditionalFormatting sqref="U97">
    <cfRule type="cellIs" dxfId="5390" priority="5436" operator="equal">
      <formula>0</formula>
    </cfRule>
  </conditionalFormatting>
  <conditionalFormatting sqref="U97">
    <cfRule type="cellIs" dxfId="5389" priority="5435" operator="notEqual">
      <formula>0</formula>
    </cfRule>
  </conditionalFormatting>
  <conditionalFormatting sqref="D99:D100 D100:U100">
    <cfRule type="cellIs" dxfId="5388" priority="5434" operator="equal">
      <formula>0</formula>
    </cfRule>
  </conditionalFormatting>
  <conditionalFormatting sqref="E99:E100">
    <cfRule type="cellIs" dxfId="5387" priority="5433" operator="equal">
      <formula>0</formula>
    </cfRule>
  </conditionalFormatting>
  <conditionalFormatting sqref="F99:F100">
    <cfRule type="cellIs" dxfId="5386" priority="5432" operator="equal">
      <formula>0</formula>
    </cfRule>
  </conditionalFormatting>
  <conditionalFormatting sqref="G99:G100">
    <cfRule type="cellIs" dxfId="5385" priority="5431" operator="equal">
      <formula>0</formula>
    </cfRule>
  </conditionalFormatting>
  <conditionalFormatting sqref="H99:H100">
    <cfRule type="cellIs" dxfId="5384" priority="5430" operator="equal">
      <formula>0</formula>
    </cfRule>
  </conditionalFormatting>
  <conditionalFormatting sqref="I99:I100">
    <cfRule type="cellIs" dxfId="5383" priority="5429" operator="equal">
      <formula>0</formula>
    </cfRule>
  </conditionalFormatting>
  <conditionalFormatting sqref="J99:J100">
    <cfRule type="cellIs" dxfId="5382" priority="5428" operator="equal">
      <formula>0</formula>
    </cfRule>
  </conditionalFormatting>
  <conditionalFormatting sqref="K99:K100">
    <cfRule type="cellIs" dxfId="5381" priority="5427" operator="equal">
      <formula>0</formula>
    </cfRule>
  </conditionalFormatting>
  <conditionalFormatting sqref="L99:L100">
    <cfRule type="cellIs" dxfId="5380" priority="5426" operator="equal">
      <formula>0</formula>
    </cfRule>
  </conditionalFormatting>
  <conditionalFormatting sqref="M99:U100">
    <cfRule type="cellIs" dxfId="5379" priority="5425" operator="equal">
      <formula>0</formula>
    </cfRule>
  </conditionalFormatting>
  <conditionalFormatting sqref="D101:D102">
    <cfRule type="cellIs" dxfId="5378" priority="5424" operator="equal">
      <formula>0</formula>
    </cfRule>
  </conditionalFormatting>
  <conditionalFormatting sqref="D101:D102">
    <cfRule type="cellIs" dxfId="5377" priority="5423" operator="notEqual">
      <formula>0</formula>
    </cfRule>
  </conditionalFormatting>
  <conditionalFormatting sqref="E101:E102">
    <cfRule type="cellIs" dxfId="5376" priority="5422" operator="equal">
      <formula>0</formula>
    </cfRule>
  </conditionalFormatting>
  <conditionalFormatting sqref="E101:E102">
    <cfRule type="cellIs" dxfId="5375" priority="5421" operator="notEqual">
      <formula>0</formula>
    </cfRule>
  </conditionalFormatting>
  <conditionalFormatting sqref="F102:U102 F101:T101">
    <cfRule type="cellIs" dxfId="5374" priority="5420" operator="equal">
      <formula>0</formula>
    </cfRule>
  </conditionalFormatting>
  <conditionalFormatting sqref="F102:U102 F101:T101">
    <cfRule type="cellIs" dxfId="5373" priority="5419" operator="notEqual">
      <formula>0</formula>
    </cfRule>
  </conditionalFormatting>
  <conditionalFormatting sqref="U101">
    <cfRule type="cellIs" dxfId="5372" priority="5418" operator="equal">
      <formula>0</formula>
    </cfRule>
  </conditionalFormatting>
  <conditionalFormatting sqref="U101">
    <cfRule type="cellIs" dxfId="5371" priority="5417" operator="notEqual">
      <formula>0</formula>
    </cfRule>
  </conditionalFormatting>
  <conditionalFormatting sqref="D103:D104">
    <cfRule type="cellIs" dxfId="5370" priority="5416" operator="equal">
      <formula>0</formula>
    </cfRule>
  </conditionalFormatting>
  <conditionalFormatting sqref="D103:D104">
    <cfRule type="cellIs" dxfId="5369" priority="5415" operator="notEqual">
      <formula>0</formula>
    </cfRule>
  </conditionalFormatting>
  <conditionalFormatting sqref="E103:E104">
    <cfRule type="cellIs" dxfId="5368" priority="5414" operator="equal">
      <formula>0</formula>
    </cfRule>
  </conditionalFormatting>
  <conditionalFormatting sqref="E103:E104">
    <cfRule type="cellIs" dxfId="5367" priority="5413" operator="notEqual">
      <formula>0</formula>
    </cfRule>
  </conditionalFormatting>
  <conditionalFormatting sqref="F104:U104 F103:T103">
    <cfRule type="cellIs" dxfId="5366" priority="5412" operator="equal">
      <formula>0</formula>
    </cfRule>
  </conditionalFormatting>
  <conditionalFormatting sqref="F104:U104 F103:T103">
    <cfRule type="cellIs" dxfId="5365" priority="5411" operator="notEqual">
      <formula>0</formula>
    </cfRule>
  </conditionalFormatting>
  <conditionalFormatting sqref="U103">
    <cfRule type="cellIs" dxfId="5364" priority="5410" operator="equal">
      <formula>0</formula>
    </cfRule>
  </conditionalFormatting>
  <conditionalFormatting sqref="U103">
    <cfRule type="cellIs" dxfId="5363" priority="5409" operator="notEqual">
      <formula>0</formula>
    </cfRule>
  </conditionalFormatting>
  <conditionalFormatting sqref="C108">
    <cfRule type="cellIs" dxfId="5362" priority="5408" operator="equal">
      <formula>0</formula>
    </cfRule>
  </conditionalFormatting>
  <conditionalFormatting sqref="D111:D112">
    <cfRule type="cellIs" dxfId="5361" priority="5407" operator="equal">
      <formula>0</formula>
    </cfRule>
  </conditionalFormatting>
  <conditionalFormatting sqref="D111:D112">
    <cfRule type="cellIs" dxfId="5360" priority="5406" operator="notEqual">
      <formula>0</formula>
    </cfRule>
  </conditionalFormatting>
  <conditionalFormatting sqref="E111:E112">
    <cfRule type="cellIs" dxfId="5359" priority="5405" operator="equal">
      <formula>0</formula>
    </cfRule>
  </conditionalFormatting>
  <conditionalFormatting sqref="E111:E112">
    <cfRule type="cellIs" dxfId="5358" priority="5404" operator="notEqual">
      <formula>0</formula>
    </cfRule>
  </conditionalFormatting>
  <conditionalFormatting sqref="F112:U112 F111:T111">
    <cfRule type="cellIs" dxfId="5357" priority="5403" operator="equal">
      <formula>0</formula>
    </cfRule>
  </conditionalFormatting>
  <conditionalFormatting sqref="F112:U112 F111:T111">
    <cfRule type="cellIs" dxfId="5356" priority="5402" operator="notEqual">
      <formula>0</formula>
    </cfRule>
  </conditionalFormatting>
  <conditionalFormatting sqref="U111">
    <cfRule type="cellIs" dxfId="5355" priority="5401" operator="equal">
      <formula>0</formula>
    </cfRule>
  </conditionalFormatting>
  <conditionalFormatting sqref="U111">
    <cfRule type="cellIs" dxfId="5354" priority="5400" operator="notEqual">
      <formula>0</formula>
    </cfRule>
  </conditionalFormatting>
  <conditionalFormatting sqref="D113:D114">
    <cfRule type="cellIs" dxfId="5353" priority="5399" operator="equal">
      <formula>0</formula>
    </cfRule>
  </conditionalFormatting>
  <conditionalFormatting sqref="D113:D114">
    <cfRule type="cellIs" dxfId="5352" priority="5398" operator="notEqual">
      <formula>0</formula>
    </cfRule>
  </conditionalFormatting>
  <conditionalFormatting sqref="E113:E114">
    <cfRule type="cellIs" dxfId="5351" priority="5397" operator="equal">
      <formula>0</formula>
    </cfRule>
  </conditionalFormatting>
  <conditionalFormatting sqref="E113:E114">
    <cfRule type="cellIs" dxfId="5350" priority="5396" operator="notEqual">
      <formula>0</formula>
    </cfRule>
  </conditionalFormatting>
  <conditionalFormatting sqref="F114:U114 F113:T113">
    <cfRule type="cellIs" dxfId="5349" priority="5395" operator="equal">
      <formula>0</formula>
    </cfRule>
  </conditionalFormatting>
  <conditionalFormatting sqref="F114:U114 F113:T113">
    <cfRule type="cellIs" dxfId="5348" priority="5394" operator="notEqual">
      <formula>0</formula>
    </cfRule>
  </conditionalFormatting>
  <conditionalFormatting sqref="U113">
    <cfRule type="cellIs" dxfId="5347" priority="5393" operator="equal">
      <formula>0</formula>
    </cfRule>
  </conditionalFormatting>
  <conditionalFormatting sqref="U113">
    <cfRule type="cellIs" dxfId="5346" priority="5392" operator="notEqual">
      <formula>0</formula>
    </cfRule>
  </conditionalFormatting>
  <conditionalFormatting sqref="D115:D116">
    <cfRule type="cellIs" dxfId="5345" priority="5391" operator="equal">
      <formula>0</formula>
    </cfRule>
  </conditionalFormatting>
  <conditionalFormatting sqref="D115:D116">
    <cfRule type="cellIs" dxfId="5344" priority="5390" operator="notEqual">
      <formula>0</formula>
    </cfRule>
  </conditionalFormatting>
  <conditionalFormatting sqref="E115:E116">
    <cfRule type="cellIs" dxfId="5343" priority="5389" operator="equal">
      <formula>0</formula>
    </cfRule>
  </conditionalFormatting>
  <conditionalFormatting sqref="E115:E116">
    <cfRule type="cellIs" dxfId="5342" priority="5388" operator="notEqual">
      <formula>0</formula>
    </cfRule>
  </conditionalFormatting>
  <conditionalFormatting sqref="F116:U116 F115:T115">
    <cfRule type="cellIs" dxfId="5341" priority="5387" operator="equal">
      <formula>0</formula>
    </cfRule>
  </conditionalFormatting>
  <conditionalFormatting sqref="F116:U116 F115:T115">
    <cfRule type="cellIs" dxfId="5340" priority="5386" operator="notEqual">
      <formula>0</formula>
    </cfRule>
  </conditionalFormatting>
  <conditionalFormatting sqref="U115">
    <cfRule type="cellIs" dxfId="5339" priority="5385" operator="equal">
      <formula>0</formula>
    </cfRule>
  </conditionalFormatting>
  <conditionalFormatting sqref="U115">
    <cfRule type="cellIs" dxfId="5338" priority="5384" operator="notEqual">
      <formula>0</formula>
    </cfRule>
  </conditionalFormatting>
  <conditionalFormatting sqref="D117:D118">
    <cfRule type="cellIs" dxfId="5337" priority="5383" operator="equal">
      <formula>0</formula>
    </cfRule>
  </conditionalFormatting>
  <conditionalFormatting sqref="D117:D118">
    <cfRule type="cellIs" dxfId="5336" priority="5382" operator="notEqual">
      <formula>0</formula>
    </cfRule>
  </conditionalFormatting>
  <conditionalFormatting sqref="E117:E118">
    <cfRule type="cellIs" dxfId="5335" priority="5381" operator="equal">
      <formula>0</formula>
    </cfRule>
  </conditionalFormatting>
  <conditionalFormatting sqref="E117:E118">
    <cfRule type="cellIs" dxfId="5334" priority="5380" operator="notEqual">
      <formula>0</formula>
    </cfRule>
  </conditionalFormatting>
  <conditionalFormatting sqref="F118:U118 F117:T117">
    <cfRule type="cellIs" dxfId="5333" priority="5379" operator="equal">
      <formula>0</formula>
    </cfRule>
  </conditionalFormatting>
  <conditionalFormatting sqref="F118:U118 F117:T117">
    <cfRule type="cellIs" dxfId="5332" priority="5378" operator="notEqual">
      <formula>0</formula>
    </cfRule>
  </conditionalFormatting>
  <conditionalFormatting sqref="U117">
    <cfRule type="cellIs" dxfId="5331" priority="5377" operator="equal">
      <formula>0</formula>
    </cfRule>
  </conditionalFormatting>
  <conditionalFormatting sqref="U117">
    <cfRule type="cellIs" dxfId="5330" priority="5376" operator="notEqual">
      <formula>0</formula>
    </cfRule>
  </conditionalFormatting>
  <conditionalFormatting sqref="D119:D120">
    <cfRule type="cellIs" dxfId="5329" priority="5375" operator="equal">
      <formula>0</formula>
    </cfRule>
  </conditionalFormatting>
  <conditionalFormatting sqref="D119:D120">
    <cfRule type="cellIs" dxfId="5328" priority="5374" operator="notEqual">
      <formula>0</formula>
    </cfRule>
  </conditionalFormatting>
  <conditionalFormatting sqref="E119:E120">
    <cfRule type="cellIs" dxfId="5327" priority="5373" operator="equal">
      <formula>0</formula>
    </cfRule>
  </conditionalFormatting>
  <conditionalFormatting sqref="E119:E120">
    <cfRule type="cellIs" dxfId="5326" priority="5372" operator="notEqual">
      <formula>0</formula>
    </cfRule>
  </conditionalFormatting>
  <conditionalFormatting sqref="F120:U120 F119:T119">
    <cfRule type="cellIs" dxfId="5325" priority="5371" operator="equal">
      <formula>0</formula>
    </cfRule>
  </conditionalFormatting>
  <conditionalFormatting sqref="F120:U120 F119:T119">
    <cfRule type="cellIs" dxfId="5324" priority="5370" operator="notEqual">
      <formula>0</formula>
    </cfRule>
  </conditionalFormatting>
  <conditionalFormatting sqref="U119">
    <cfRule type="cellIs" dxfId="5323" priority="5369" operator="equal">
      <formula>0</formula>
    </cfRule>
  </conditionalFormatting>
  <conditionalFormatting sqref="U119">
    <cfRule type="cellIs" dxfId="5322" priority="5368" operator="notEqual">
      <formula>0</formula>
    </cfRule>
  </conditionalFormatting>
  <conditionalFormatting sqref="D121:D122">
    <cfRule type="cellIs" dxfId="5321" priority="5367" operator="equal">
      <formula>0</formula>
    </cfRule>
  </conditionalFormatting>
  <conditionalFormatting sqref="D121:D122">
    <cfRule type="cellIs" dxfId="5320" priority="5366" operator="notEqual">
      <formula>0</formula>
    </cfRule>
  </conditionalFormatting>
  <conditionalFormatting sqref="E121:E122">
    <cfRule type="cellIs" dxfId="5319" priority="5365" operator="equal">
      <formula>0</formula>
    </cfRule>
  </conditionalFormatting>
  <conditionalFormatting sqref="E121:E122">
    <cfRule type="cellIs" dxfId="5318" priority="5364" operator="notEqual">
      <formula>0</formula>
    </cfRule>
  </conditionalFormatting>
  <conditionalFormatting sqref="F122:U122 F121:T121">
    <cfRule type="cellIs" dxfId="5317" priority="5363" operator="equal">
      <formula>0</formula>
    </cfRule>
  </conditionalFormatting>
  <conditionalFormatting sqref="F122:U122 F121:T121">
    <cfRule type="cellIs" dxfId="5316" priority="5362" operator="notEqual">
      <formula>0</formula>
    </cfRule>
  </conditionalFormatting>
  <conditionalFormatting sqref="U121">
    <cfRule type="cellIs" dxfId="5315" priority="5361" operator="equal">
      <formula>0</formula>
    </cfRule>
  </conditionalFormatting>
  <conditionalFormatting sqref="U121">
    <cfRule type="cellIs" dxfId="5314" priority="5360" operator="notEqual">
      <formula>0</formula>
    </cfRule>
  </conditionalFormatting>
  <conditionalFormatting sqref="D123:D124">
    <cfRule type="cellIs" dxfId="5313" priority="5359" operator="equal">
      <formula>0</formula>
    </cfRule>
  </conditionalFormatting>
  <conditionalFormatting sqref="D123:D124">
    <cfRule type="cellIs" dxfId="5312" priority="5358" operator="notEqual">
      <formula>0</formula>
    </cfRule>
  </conditionalFormatting>
  <conditionalFormatting sqref="E123:E124">
    <cfRule type="cellIs" dxfId="5311" priority="5357" operator="equal">
      <formula>0</formula>
    </cfRule>
  </conditionalFormatting>
  <conditionalFormatting sqref="E123:E124">
    <cfRule type="cellIs" dxfId="5310" priority="5356" operator="notEqual">
      <formula>0</formula>
    </cfRule>
  </conditionalFormatting>
  <conditionalFormatting sqref="F124:U124 F123:T123">
    <cfRule type="cellIs" dxfId="5309" priority="5355" operator="equal">
      <formula>0</formula>
    </cfRule>
  </conditionalFormatting>
  <conditionalFormatting sqref="F124:U124 F123:T123">
    <cfRule type="cellIs" dxfId="5308" priority="5354" operator="notEqual">
      <formula>0</formula>
    </cfRule>
  </conditionalFormatting>
  <conditionalFormatting sqref="U123">
    <cfRule type="cellIs" dxfId="5307" priority="5353" operator="equal">
      <formula>0</formula>
    </cfRule>
  </conditionalFormatting>
  <conditionalFormatting sqref="U123">
    <cfRule type="cellIs" dxfId="5306" priority="5352" operator="notEqual">
      <formula>0</formula>
    </cfRule>
  </conditionalFormatting>
  <conditionalFormatting sqref="D125:D126">
    <cfRule type="cellIs" dxfId="5305" priority="5351" operator="equal">
      <formula>0</formula>
    </cfRule>
  </conditionalFormatting>
  <conditionalFormatting sqref="D125:D126">
    <cfRule type="cellIs" dxfId="5304" priority="5350" operator="notEqual">
      <formula>0</formula>
    </cfRule>
  </conditionalFormatting>
  <conditionalFormatting sqref="E125:E126">
    <cfRule type="cellIs" dxfId="5303" priority="5349" operator="equal">
      <formula>0</formula>
    </cfRule>
  </conditionalFormatting>
  <conditionalFormatting sqref="E125:E126">
    <cfRule type="cellIs" dxfId="5302" priority="5348" operator="notEqual">
      <formula>0</formula>
    </cfRule>
  </conditionalFormatting>
  <conditionalFormatting sqref="F126:U126 F125:T125">
    <cfRule type="cellIs" dxfId="5301" priority="5347" operator="equal">
      <formula>0</formula>
    </cfRule>
  </conditionalFormatting>
  <conditionalFormatting sqref="F126:U126 F125:T125">
    <cfRule type="cellIs" dxfId="5300" priority="5346" operator="notEqual">
      <formula>0</formula>
    </cfRule>
  </conditionalFormatting>
  <conditionalFormatting sqref="U125">
    <cfRule type="cellIs" dxfId="5299" priority="5345" operator="equal">
      <formula>0</formula>
    </cfRule>
  </conditionalFormatting>
  <conditionalFormatting sqref="U125">
    <cfRule type="cellIs" dxfId="5298" priority="5344" operator="notEqual">
      <formula>0</formula>
    </cfRule>
  </conditionalFormatting>
  <conditionalFormatting sqref="D127:D128">
    <cfRule type="cellIs" dxfId="5297" priority="5343" operator="equal">
      <formula>0</formula>
    </cfRule>
  </conditionalFormatting>
  <conditionalFormatting sqref="D127:D128">
    <cfRule type="cellIs" dxfId="5296" priority="5342" operator="notEqual">
      <formula>0</formula>
    </cfRule>
  </conditionalFormatting>
  <conditionalFormatting sqref="E127:E128">
    <cfRule type="cellIs" dxfId="5295" priority="5341" operator="equal">
      <formula>0</formula>
    </cfRule>
  </conditionalFormatting>
  <conditionalFormatting sqref="E127:E128">
    <cfRule type="cellIs" dxfId="5294" priority="5340" operator="notEqual">
      <formula>0</formula>
    </cfRule>
  </conditionalFormatting>
  <conditionalFormatting sqref="F128:U128 F127:T127">
    <cfRule type="cellIs" dxfId="5293" priority="5339" operator="equal">
      <formula>0</formula>
    </cfRule>
  </conditionalFormatting>
  <conditionalFormatting sqref="F128:U128 F127:T127">
    <cfRule type="cellIs" dxfId="5292" priority="5338" operator="notEqual">
      <formula>0</formula>
    </cfRule>
  </conditionalFormatting>
  <conditionalFormatting sqref="U127">
    <cfRule type="cellIs" dxfId="5291" priority="5337" operator="equal">
      <formula>0</formula>
    </cfRule>
  </conditionalFormatting>
  <conditionalFormatting sqref="U127">
    <cfRule type="cellIs" dxfId="5290" priority="5336" operator="notEqual">
      <formula>0</formula>
    </cfRule>
  </conditionalFormatting>
  <conditionalFormatting sqref="D129:D130">
    <cfRule type="cellIs" dxfId="5289" priority="5335" operator="equal">
      <formula>0</formula>
    </cfRule>
  </conditionalFormatting>
  <conditionalFormatting sqref="D129:D130">
    <cfRule type="cellIs" dxfId="5288" priority="5334" operator="notEqual">
      <formula>0</formula>
    </cfRule>
  </conditionalFormatting>
  <conditionalFormatting sqref="E129:E130">
    <cfRule type="cellIs" dxfId="5287" priority="5333" operator="equal">
      <formula>0</formula>
    </cfRule>
  </conditionalFormatting>
  <conditionalFormatting sqref="E129:E130">
    <cfRule type="cellIs" dxfId="5286" priority="5332" operator="notEqual">
      <formula>0</formula>
    </cfRule>
  </conditionalFormatting>
  <conditionalFormatting sqref="F130:U130 F129:T129">
    <cfRule type="cellIs" dxfId="5285" priority="5331" operator="equal">
      <formula>0</formula>
    </cfRule>
  </conditionalFormatting>
  <conditionalFormatting sqref="F130:U130 F129:T129">
    <cfRule type="cellIs" dxfId="5284" priority="5330" operator="notEqual">
      <formula>0</formula>
    </cfRule>
  </conditionalFormatting>
  <conditionalFormatting sqref="U129">
    <cfRule type="cellIs" dxfId="5283" priority="5329" operator="equal">
      <formula>0</formula>
    </cfRule>
  </conditionalFormatting>
  <conditionalFormatting sqref="U129">
    <cfRule type="cellIs" dxfId="5282" priority="5328" operator="notEqual">
      <formula>0</formula>
    </cfRule>
  </conditionalFormatting>
  <conditionalFormatting sqref="D131:D132">
    <cfRule type="cellIs" dxfId="5281" priority="5327" operator="equal">
      <formula>0</formula>
    </cfRule>
  </conditionalFormatting>
  <conditionalFormatting sqref="D131:D132">
    <cfRule type="cellIs" dxfId="5280" priority="5326" operator="notEqual">
      <formula>0</formula>
    </cfRule>
  </conditionalFormatting>
  <conditionalFormatting sqref="E131:E132">
    <cfRule type="cellIs" dxfId="5279" priority="5325" operator="equal">
      <formula>0</formula>
    </cfRule>
  </conditionalFormatting>
  <conditionalFormatting sqref="E131:E132">
    <cfRule type="cellIs" dxfId="5278" priority="5324" operator="notEqual">
      <formula>0</formula>
    </cfRule>
  </conditionalFormatting>
  <conditionalFormatting sqref="F132:U132 F131:T131">
    <cfRule type="cellIs" dxfId="5277" priority="5323" operator="equal">
      <formula>0</formula>
    </cfRule>
  </conditionalFormatting>
  <conditionalFormatting sqref="F132:U132 F131:T131">
    <cfRule type="cellIs" dxfId="5276" priority="5322" operator="notEqual">
      <formula>0</formula>
    </cfRule>
  </conditionalFormatting>
  <conditionalFormatting sqref="U131">
    <cfRule type="cellIs" dxfId="5275" priority="5321" operator="equal">
      <formula>0</formula>
    </cfRule>
  </conditionalFormatting>
  <conditionalFormatting sqref="U131">
    <cfRule type="cellIs" dxfId="5274" priority="5320" operator="notEqual">
      <formula>0</formula>
    </cfRule>
  </conditionalFormatting>
  <conditionalFormatting sqref="D133:D134">
    <cfRule type="cellIs" dxfId="5273" priority="5319" operator="equal">
      <formula>0</formula>
    </cfRule>
  </conditionalFormatting>
  <conditionalFormatting sqref="D133:D134">
    <cfRule type="cellIs" dxfId="5272" priority="5318" operator="notEqual">
      <formula>0</formula>
    </cfRule>
  </conditionalFormatting>
  <conditionalFormatting sqref="E133:E134">
    <cfRule type="cellIs" dxfId="5271" priority="5317" operator="equal">
      <formula>0</formula>
    </cfRule>
  </conditionalFormatting>
  <conditionalFormatting sqref="E133:E134">
    <cfRule type="cellIs" dxfId="5270" priority="5316" operator="notEqual">
      <formula>0</formula>
    </cfRule>
  </conditionalFormatting>
  <conditionalFormatting sqref="F134:U134 F133:T133">
    <cfRule type="cellIs" dxfId="5269" priority="5315" operator="equal">
      <formula>0</formula>
    </cfRule>
  </conditionalFormatting>
  <conditionalFormatting sqref="F134:U134 F133:T133">
    <cfRule type="cellIs" dxfId="5268" priority="5314" operator="notEqual">
      <formula>0</formula>
    </cfRule>
  </conditionalFormatting>
  <conditionalFormatting sqref="U133">
    <cfRule type="cellIs" dxfId="5267" priority="5313" operator="equal">
      <formula>0</formula>
    </cfRule>
  </conditionalFormatting>
  <conditionalFormatting sqref="U133">
    <cfRule type="cellIs" dxfId="5266" priority="5312" operator="notEqual">
      <formula>0</formula>
    </cfRule>
  </conditionalFormatting>
  <conditionalFormatting sqref="D135:D136">
    <cfRule type="cellIs" dxfId="5265" priority="5311" operator="equal">
      <formula>0</formula>
    </cfRule>
  </conditionalFormatting>
  <conditionalFormatting sqref="D135:D136">
    <cfRule type="cellIs" dxfId="5264" priority="5310" operator="notEqual">
      <formula>0</formula>
    </cfRule>
  </conditionalFormatting>
  <conditionalFormatting sqref="E135:E136">
    <cfRule type="cellIs" dxfId="5263" priority="5309" operator="equal">
      <formula>0</formula>
    </cfRule>
  </conditionalFormatting>
  <conditionalFormatting sqref="E135:E136">
    <cfRule type="cellIs" dxfId="5262" priority="5308" operator="notEqual">
      <formula>0</formula>
    </cfRule>
  </conditionalFormatting>
  <conditionalFormatting sqref="F136:U136 F135:T135">
    <cfRule type="cellIs" dxfId="5261" priority="5307" operator="equal">
      <formula>0</formula>
    </cfRule>
  </conditionalFormatting>
  <conditionalFormatting sqref="F136:U136 F135:T135">
    <cfRule type="cellIs" dxfId="5260" priority="5306" operator="notEqual">
      <formula>0</formula>
    </cfRule>
  </conditionalFormatting>
  <conditionalFormatting sqref="U135">
    <cfRule type="cellIs" dxfId="5259" priority="5305" operator="equal">
      <formula>0</formula>
    </cfRule>
  </conditionalFormatting>
  <conditionalFormatting sqref="U135">
    <cfRule type="cellIs" dxfId="5258" priority="5304" operator="notEqual">
      <formula>0</formula>
    </cfRule>
  </conditionalFormatting>
  <conditionalFormatting sqref="D137:D138">
    <cfRule type="cellIs" dxfId="5257" priority="5303" operator="equal">
      <formula>0</formula>
    </cfRule>
  </conditionalFormatting>
  <conditionalFormatting sqref="D137:D138">
    <cfRule type="cellIs" dxfId="5256" priority="5302" operator="notEqual">
      <formula>0</formula>
    </cfRule>
  </conditionalFormatting>
  <conditionalFormatting sqref="E137:E138">
    <cfRule type="cellIs" dxfId="5255" priority="5301" operator="equal">
      <formula>0</formula>
    </cfRule>
  </conditionalFormatting>
  <conditionalFormatting sqref="E137:E138">
    <cfRule type="cellIs" dxfId="5254" priority="5300" operator="notEqual">
      <formula>0</formula>
    </cfRule>
  </conditionalFormatting>
  <conditionalFormatting sqref="F138:U138 F137:T137">
    <cfRule type="cellIs" dxfId="5253" priority="5299" operator="equal">
      <formula>0</formula>
    </cfRule>
  </conditionalFormatting>
  <conditionalFormatting sqref="F138:U138 F137:T137">
    <cfRule type="cellIs" dxfId="5252" priority="5298" operator="notEqual">
      <formula>0</formula>
    </cfRule>
  </conditionalFormatting>
  <conditionalFormatting sqref="U137">
    <cfRule type="cellIs" dxfId="5251" priority="5297" operator="equal">
      <formula>0</formula>
    </cfRule>
  </conditionalFormatting>
  <conditionalFormatting sqref="U137">
    <cfRule type="cellIs" dxfId="5250" priority="5296" operator="notEqual">
      <formula>0</formula>
    </cfRule>
  </conditionalFormatting>
  <conditionalFormatting sqref="D139:D140">
    <cfRule type="cellIs" dxfId="5249" priority="5295" operator="equal">
      <formula>0</formula>
    </cfRule>
  </conditionalFormatting>
  <conditionalFormatting sqref="D139:D140">
    <cfRule type="cellIs" dxfId="5248" priority="5294" operator="notEqual">
      <formula>0</formula>
    </cfRule>
  </conditionalFormatting>
  <conditionalFormatting sqref="E139:E140">
    <cfRule type="cellIs" dxfId="5247" priority="5293" operator="equal">
      <formula>0</formula>
    </cfRule>
  </conditionalFormatting>
  <conditionalFormatting sqref="E139:E140">
    <cfRule type="cellIs" dxfId="5246" priority="5292" operator="notEqual">
      <formula>0</formula>
    </cfRule>
  </conditionalFormatting>
  <conditionalFormatting sqref="F140:U140 F139:T139">
    <cfRule type="cellIs" dxfId="5245" priority="5291" operator="equal">
      <formula>0</formula>
    </cfRule>
  </conditionalFormatting>
  <conditionalFormatting sqref="F140:U140 F139:T139">
    <cfRule type="cellIs" dxfId="5244" priority="5290" operator="notEqual">
      <formula>0</formula>
    </cfRule>
  </conditionalFormatting>
  <conditionalFormatting sqref="U139">
    <cfRule type="cellIs" dxfId="5243" priority="5289" operator="equal">
      <formula>0</formula>
    </cfRule>
  </conditionalFormatting>
  <conditionalFormatting sqref="U139">
    <cfRule type="cellIs" dxfId="5242" priority="5288" operator="notEqual">
      <formula>0</formula>
    </cfRule>
  </conditionalFormatting>
  <conditionalFormatting sqref="D141:D142">
    <cfRule type="cellIs" dxfId="5241" priority="5287" operator="equal">
      <formula>0</formula>
    </cfRule>
  </conditionalFormatting>
  <conditionalFormatting sqref="D141:D142">
    <cfRule type="cellIs" dxfId="5240" priority="5286" operator="notEqual">
      <formula>0</formula>
    </cfRule>
  </conditionalFormatting>
  <conditionalFormatting sqref="E141:E142">
    <cfRule type="cellIs" dxfId="5239" priority="5285" operator="equal">
      <formula>0</formula>
    </cfRule>
  </conditionalFormatting>
  <conditionalFormatting sqref="E141:E142">
    <cfRule type="cellIs" dxfId="5238" priority="5284" operator="notEqual">
      <formula>0</formula>
    </cfRule>
  </conditionalFormatting>
  <conditionalFormatting sqref="F142:U142 F141:T141">
    <cfRule type="cellIs" dxfId="5237" priority="5283" operator="equal">
      <formula>0</formula>
    </cfRule>
  </conditionalFormatting>
  <conditionalFormatting sqref="F142:U142 F141:T141">
    <cfRule type="cellIs" dxfId="5236" priority="5282" operator="notEqual">
      <formula>0</formula>
    </cfRule>
  </conditionalFormatting>
  <conditionalFormatting sqref="U141">
    <cfRule type="cellIs" dxfId="5235" priority="5281" operator="equal">
      <formula>0</formula>
    </cfRule>
  </conditionalFormatting>
  <conditionalFormatting sqref="U141">
    <cfRule type="cellIs" dxfId="5234" priority="5280" operator="notEqual">
      <formula>0</formula>
    </cfRule>
  </conditionalFormatting>
  <conditionalFormatting sqref="D143:D144">
    <cfRule type="cellIs" dxfId="5233" priority="5279" operator="equal">
      <formula>0</formula>
    </cfRule>
  </conditionalFormatting>
  <conditionalFormatting sqref="D143:D144">
    <cfRule type="cellIs" dxfId="5232" priority="5278" operator="notEqual">
      <formula>0</formula>
    </cfRule>
  </conditionalFormatting>
  <conditionalFormatting sqref="E143:E144">
    <cfRule type="cellIs" dxfId="5231" priority="5277" operator="equal">
      <formula>0</formula>
    </cfRule>
  </conditionalFormatting>
  <conditionalFormatting sqref="E143:E144">
    <cfRule type="cellIs" dxfId="5230" priority="5276" operator="notEqual">
      <formula>0</formula>
    </cfRule>
  </conditionalFormatting>
  <conditionalFormatting sqref="F144:U144 F143:T143">
    <cfRule type="cellIs" dxfId="5229" priority="5275" operator="equal">
      <formula>0</formula>
    </cfRule>
  </conditionalFormatting>
  <conditionalFormatting sqref="F144:U144 F143:T143">
    <cfRule type="cellIs" dxfId="5228" priority="5274" operator="notEqual">
      <formula>0</formula>
    </cfRule>
  </conditionalFormatting>
  <conditionalFormatting sqref="U143">
    <cfRule type="cellIs" dxfId="5227" priority="5273" operator="equal">
      <formula>0</formula>
    </cfRule>
  </conditionalFormatting>
  <conditionalFormatting sqref="U143">
    <cfRule type="cellIs" dxfId="5226" priority="5272" operator="notEqual">
      <formula>0</formula>
    </cfRule>
  </conditionalFormatting>
  <conditionalFormatting sqref="D145:D146">
    <cfRule type="cellIs" dxfId="5225" priority="5271" operator="equal">
      <formula>0</formula>
    </cfRule>
  </conditionalFormatting>
  <conditionalFormatting sqref="D145:D146">
    <cfRule type="cellIs" dxfId="5224" priority="5270" operator="notEqual">
      <formula>0</formula>
    </cfRule>
  </conditionalFormatting>
  <conditionalFormatting sqref="E145:E146">
    <cfRule type="cellIs" dxfId="5223" priority="5269" operator="equal">
      <formula>0</formula>
    </cfRule>
  </conditionalFormatting>
  <conditionalFormatting sqref="E145:E146">
    <cfRule type="cellIs" dxfId="5222" priority="5268" operator="notEqual">
      <formula>0</formula>
    </cfRule>
  </conditionalFormatting>
  <conditionalFormatting sqref="F146:U146 F145:T145">
    <cfRule type="cellIs" dxfId="5221" priority="5267" operator="equal">
      <formula>0</formula>
    </cfRule>
  </conditionalFormatting>
  <conditionalFormatting sqref="F146:U146 F145:T145">
    <cfRule type="cellIs" dxfId="5220" priority="5266" operator="notEqual">
      <formula>0</formula>
    </cfRule>
  </conditionalFormatting>
  <conditionalFormatting sqref="U145">
    <cfRule type="cellIs" dxfId="5219" priority="5265" operator="equal">
      <formula>0</formula>
    </cfRule>
  </conditionalFormatting>
  <conditionalFormatting sqref="U145">
    <cfRule type="cellIs" dxfId="5218" priority="5264" operator="notEqual">
      <formula>0</formula>
    </cfRule>
  </conditionalFormatting>
  <conditionalFormatting sqref="D109:D110 D110:U110">
    <cfRule type="cellIs" dxfId="5217" priority="5263" operator="equal">
      <formula>0</formula>
    </cfRule>
  </conditionalFormatting>
  <conditionalFormatting sqref="E109:E110">
    <cfRule type="cellIs" dxfId="5216" priority="5262" operator="equal">
      <formula>0</formula>
    </cfRule>
  </conditionalFormatting>
  <conditionalFormatting sqref="F109:F110">
    <cfRule type="cellIs" dxfId="5215" priority="5261" operator="equal">
      <formula>0</formula>
    </cfRule>
  </conditionalFormatting>
  <conditionalFormatting sqref="G109:G110">
    <cfRule type="cellIs" dxfId="5214" priority="5260" operator="equal">
      <formula>0</formula>
    </cfRule>
  </conditionalFormatting>
  <conditionalFormatting sqref="H109:H110">
    <cfRule type="cellIs" dxfId="5213" priority="5259" operator="equal">
      <formula>0</formula>
    </cfRule>
  </conditionalFormatting>
  <conditionalFormatting sqref="I109:I110">
    <cfRule type="cellIs" dxfId="5212" priority="5258" operator="equal">
      <formula>0</formula>
    </cfRule>
  </conditionalFormatting>
  <conditionalFormatting sqref="J109:J110">
    <cfRule type="cellIs" dxfId="5211" priority="5257" operator="equal">
      <formula>0</formula>
    </cfRule>
  </conditionalFormatting>
  <conditionalFormatting sqref="K109:K110">
    <cfRule type="cellIs" dxfId="5210" priority="5256" operator="equal">
      <formula>0</formula>
    </cfRule>
  </conditionalFormatting>
  <conditionalFormatting sqref="L109:L110">
    <cfRule type="cellIs" dxfId="5209" priority="5255" operator="equal">
      <formula>0</formula>
    </cfRule>
  </conditionalFormatting>
  <conditionalFormatting sqref="M109:U110">
    <cfRule type="cellIs" dxfId="5208" priority="5254" operator="equal">
      <formula>0</formula>
    </cfRule>
  </conditionalFormatting>
  <conditionalFormatting sqref="D107:U107">
    <cfRule type="cellIs" dxfId="5207" priority="5253" operator="equal">
      <formula>0</formula>
    </cfRule>
  </conditionalFormatting>
  <conditionalFormatting sqref="D108:U108">
    <cfRule type="cellIs" dxfId="5206" priority="5252" operator="equal">
      <formula>0</formula>
    </cfRule>
  </conditionalFormatting>
  <conditionalFormatting sqref="D149:D150">
    <cfRule type="cellIs" dxfId="5205" priority="5250" operator="equal">
      <formula>0</formula>
    </cfRule>
  </conditionalFormatting>
  <conditionalFormatting sqref="D149:D150">
    <cfRule type="cellIs" dxfId="5204" priority="5249" operator="notEqual">
      <formula>0</formula>
    </cfRule>
  </conditionalFormatting>
  <conditionalFormatting sqref="E149:E150">
    <cfRule type="cellIs" dxfId="5203" priority="5248" operator="equal">
      <formula>0</formula>
    </cfRule>
  </conditionalFormatting>
  <conditionalFormatting sqref="E149:E150">
    <cfRule type="cellIs" dxfId="5202" priority="5247" operator="notEqual">
      <formula>0</formula>
    </cfRule>
  </conditionalFormatting>
  <conditionalFormatting sqref="F150:U150 F149:T149">
    <cfRule type="cellIs" dxfId="5201" priority="5246" operator="equal">
      <formula>0</formula>
    </cfRule>
  </conditionalFormatting>
  <conditionalFormatting sqref="F150:U150 F149:T149">
    <cfRule type="cellIs" dxfId="5200" priority="5245" operator="notEqual">
      <formula>0</formula>
    </cfRule>
  </conditionalFormatting>
  <conditionalFormatting sqref="U149">
    <cfRule type="cellIs" dxfId="5199" priority="5244" operator="equal">
      <formula>0</formula>
    </cfRule>
  </conditionalFormatting>
  <conditionalFormatting sqref="U149">
    <cfRule type="cellIs" dxfId="5198" priority="5243" operator="notEqual">
      <formula>0</formula>
    </cfRule>
  </conditionalFormatting>
  <conditionalFormatting sqref="D151:D152">
    <cfRule type="cellIs" dxfId="5197" priority="5242" operator="equal">
      <formula>0</formula>
    </cfRule>
  </conditionalFormatting>
  <conditionalFormatting sqref="D151:D152">
    <cfRule type="cellIs" dxfId="5196" priority="5241" operator="notEqual">
      <formula>0</formula>
    </cfRule>
  </conditionalFormatting>
  <conditionalFormatting sqref="E151:E152">
    <cfRule type="cellIs" dxfId="5195" priority="5240" operator="equal">
      <formula>0</formula>
    </cfRule>
  </conditionalFormatting>
  <conditionalFormatting sqref="E151:E152">
    <cfRule type="cellIs" dxfId="5194" priority="5239" operator="notEqual">
      <formula>0</formula>
    </cfRule>
  </conditionalFormatting>
  <conditionalFormatting sqref="F152:U152 F151:T151">
    <cfRule type="cellIs" dxfId="5193" priority="5238" operator="equal">
      <formula>0</formula>
    </cfRule>
  </conditionalFormatting>
  <conditionalFormatting sqref="F152:U152 F151:T151">
    <cfRule type="cellIs" dxfId="5192" priority="5237" operator="notEqual">
      <formula>0</formula>
    </cfRule>
  </conditionalFormatting>
  <conditionalFormatting sqref="U151">
    <cfRule type="cellIs" dxfId="5191" priority="5236" operator="equal">
      <formula>0</formula>
    </cfRule>
  </conditionalFormatting>
  <conditionalFormatting sqref="U151">
    <cfRule type="cellIs" dxfId="5190" priority="5235" operator="notEqual">
      <formula>0</formula>
    </cfRule>
  </conditionalFormatting>
  <conditionalFormatting sqref="D153:D154">
    <cfRule type="cellIs" dxfId="5189" priority="5234" operator="equal">
      <formula>0</formula>
    </cfRule>
  </conditionalFormatting>
  <conditionalFormatting sqref="D153:D154">
    <cfRule type="cellIs" dxfId="5188" priority="5233" operator="notEqual">
      <formula>0</formula>
    </cfRule>
  </conditionalFormatting>
  <conditionalFormatting sqref="E153:E154">
    <cfRule type="cellIs" dxfId="5187" priority="5232" operator="equal">
      <formula>0</formula>
    </cfRule>
  </conditionalFormatting>
  <conditionalFormatting sqref="E153:E154">
    <cfRule type="cellIs" dxfId="5186" priority="5231" operator="notEqual">
      <formula>0</formula>
    </cfRule>
  </conditionalFormatting>
  <conditionalFormatting sqref="F154:U154 F153:T153">
    <cfRule type="cellIs" dxfId="5185" priority="5230" operator="equal">
      <formula>0</formula>
    </cfRule>
  </conditionalFormatting>
  <conditionalFormatting sqref="F154:U154 F153:T153">
    <cfRule type="cellIs" dxfId="5184" priority="5229" operator="notEqual">
      <formula>0</formula>
    </cfRule>
  </conditionalFormatting>
  <conditionalFormatting sqref="U153">
    <cfRule type="cellIs" dxfId="5183" priority="5228" operator="equal">
      <formula>0</formula>
    </cfRule>
  </conditionalFormatting>
  <conditionalFormatting sqref="U153">
    <cfRule type="cellIs" dxfId="5182" priority="5227" operator="notEqual">
      <formula>0</formula>
    </cfRule>
  </conditionalFormatting>
  <conditionalFormatting sqref="D155:D156">
    <cfRule type="cellIs" dxfId="5181" priority="5226" operator="equal">
      <formula>0</formula>
    </cfRule>
  </conditionalFormatting>
  <conditionalFormatting sqref="D155:D156">
    <cfRule type="cellIs" dxfId="5180" priority="5225" operator="notEqual">
      <formula>0</formula>
    </cfRule>
  </conditionalFormatting>
  <conditionalFormatting sqref="E155:E156">
    <cfRule type="cellIs" dxfId="5179" priority="5224" operator="equal">
      <formula>0</formula>
    </cfRule>
  </conditionalFormatting>
  <conditionalFormatting sqref="E155:E156">
    <cfRule type="cellIs" dxfId="5178" priority="5223" operator="notEqual">
      <formula>0</formula>
    </cfRule>
  </conditionalFormatting>
  <conditionalFormatting sqref="F156:U156 F155:T155">
    <cfRule type="cellIs" dxfId="5177" priority="5222" operator="equal">
      <formula>0</formula>
    </cfRule>
  </conditionalFormatting>
  <conditionalFormatting sqref="F156:U156 F155:T155">
    <cfRule type="cellIs" dxfId="5176" priority="5221" operator="notEqual">
      <formula>0</formula>
    </cfRule>
  </conditionalFormatting>
  <conditionalFormatting sqref="U155">
    <cfRule type="cellIs" dxfId="5175" priority="5220" operator="equal">
      <formula>0</formula>
    </cfRule>
  </conditionalFormatting>
  <conditionalFormatting sqref="U155">
    <cfRule type="cellIs" dxfId="5174" priority="5219" operator="notEqual">
      <formula>0</formula>
    </cfRule>
  </conditionalFormatting>
  <conditionalFormatting sqref="D157:D158">
    <cfRule type="cellIs" dxfId="5173" priority="5218" operator="equal">
      <formula>0</formula>
    </cfRule>
  </conditionalFormatting>
  <conditionalFormatting sqref="D157:D158">
    <cfRule type="cellIs" dxfId="5172" priority="5217" operator="notEqual">
      <formula>0</formula>
    </cfRule>
  </conditionalFormatting>
  <conditionalFormatting sqref="E157:E158">
    <cfRule type="cellIs" dxfId="5171" priority="5216" operator="equal">
      <formula>0</formula>
    </cfRule>
  </conditionalFormatting>
  <conditionalFormatting sqref="E157:E158">
    <cfRule type="cellIs" dxfId="5170" priority="5215" operator="notEqual">
      <formula>0</formula>
    </cfRule>
  </conditionalFormatting>
  <conditionalFormatting sqref="F158:U158 F157:T157">
    <cfRule type="cellIs" dxfId="5169" priority="5214" operator="equal">
      <formula>0</formula>
    </cfRule>
  </conditionalFormatting>
  <conditionalFormatting sqref="F158:U158 F157:T157">
    <cfRule type="cellIs" dxfId="5168" priority="5213" operator="notEqual">
      <formula>0</formula>
    </cfRule>
  </conditionalFormatting>
  <conditionalFormatting sqref="U157">
    <cfRule type="cellIs" dxfId="5167" priority="5212" operator="equal">
      <formula>0</formula>
    </cfRule>
  </conditionalFormatting>
  <conditionalFormatting sqref="U157">
    <cfRule type="cellIs" dxfId="5166" priority="5211" operator="notEqual">
      <formula>0</formula>
    </cfRule>
  </conditionalFormatting>
  <conditionalFormatting sqref="D159:D160">
    <cfRule type="cellIs" dxfId="5165" priority="5210" operator="equal">
      <formula>0</formula>
    </cfRule>
  </conditionalFormatting>
  <conditionalFormatting sqref="D159:D160">
    <cfRule type="cellIs" dxfId="5164" priority="5209" operator="notEqual">
      <formula>0</formula>
    </cfRule>
  </conditionalFormatting>
  <conditionalFormatting sqref="E159:E160">
    <cfRule type="cellIs" dxfId="5163" priority="5208" operator="equal">
      <formula>0</formula>
    </cfRule>
  </conditionalFormatting>
  <conditionalFormatting sqref="E159:E160">
    <cfRule type="cellIs" dxfId="5162" priority="5207" operator="notEqual">
      <formula>0</formula>
    </cfRule>
  </conditionalFormatting>
  <conditionalFormatting sqref="F160:U160 F159:T159">
    <cfRule type="cellIs" dxfId="5161" priority="5206" operator="equal">
      <formula>0</formula>
    </cfRule>
  </conditionalFormatting>
  <conditionalFormatting sqref="F160:U160 F159:T159">
    <cfRule type="cellIs" dxfId="5160" priority="5205" operator="notEqual">
      <formula>0</formula>
    </cfRule>
  </conditionalFormatting>
  <conditionalFormatting sqref="U159">
    <cfRule type="cellIs" dxfId="5159" priority="5204" operator="equal">
      <formula>0</formula>
    </cfRule>
  </conditionalFormatting>
  <conditionalFormatting sqref="U159">
    <cfRule type="cellIs" dxfId="5158" priority="5203" operator="notEqual">
      <formula>0</formula>
    </cfRule>
  </conditionalFormatting>
  <conditionalFormatting sqref="D161:D162">
    <cfRule type="cellIs" dxfId="5157" priority="5202" operator="equal">
      <formula>0</formula>
    </cfRule>
  </conditionalFormatting>
  <conditionalFormatting sqref="D161:D162">
    <cfRule type="cellIs" dxfId="5156" priority="5201" operator="notEqual">
      <formula>0</formula>
    </cfRule>
  </conditionalFormatting>
  <conditionalFormatting sqref="E161:E162">
    <cfRule type="cellIs" dxfId="5155" priority="5200" operator="equal">
      <formula>0</formula>
    </cfRule>
  </conditionalFormatting>
  <conditionalFormatting sqref="E161:E162">
    <cfRule type="cellIs" dxfId="5154" priority="5199" operator="notEqual">
      <formula>0</formula>
    </cfRule>
  </conditionalFormatting>
  <conditionalFormatting sqref="F162:U162 F161:T161">
    <cfRule type="cellIs" dxfId="5153" priority="5198" operator="equal">
      <formula>0</formula>
    </cfRule>
  </conditionalFormatting>
  <conditionalFormatting sqref="F162:U162 F161:T161">
    <cfRule type="cellIs" dxfId="5152" priority="5197" operator="notEqual">
      <formula>0</formula>
    </cfRule>
  </conditionalFormatting>
  <conditionalFormatting sqref="U161">
    <cfRule type="cellIs" dxfId="5151" priority="5196" operator="equal">
      <formula>0</formula>
    </cfRule>
  </conditionalFormatting>
  <conditionalFormatting sqref="U161">
    <cfRule type="cellIs" dxfId="5150" priority="5195" operator="notEqual">
      <formula>0</formula>
    </cfRule>
  </conditionalFormatting>
  <conditionalFormatting sqref="D165:D166">
    <cfRule type="cellIs" dxfId="5149" priority="5194" operator="equal">
      <formula>0</formula>
    </cfRule>
  </conditionalFormatting>
  <conditionalFormatting sqref="D165:D166">
    <cfRule type="cellIs" dxfId="5148" priority="5193" operator="notEqual">
      <formula>0</formula>
    </cfRule>
  </conditionalFormatting>
  <conditionalFormatting sqref="E165:E166">
    <cfRule type="cellIs" dxfId="5147" priority="5192" operator="equal">
      <formula>0</formula>
    </cfRule>
  </conditionalFormatting>
  <conditionalFormatting sqref="E165:E166">
    <cfRule type="cellIs" dxfId="5146" priority="5191" operator="notEqual">
      <formula>0</formula>
    </cfRule>
  </conditionalFormatting>
  <conditionalFormatting sqref="F166:U166 F165:T165">
    <cfRule type="cellIs" dxfId="5145" priority="5190" operator="equal">
      <formula>0</formula>
    </cfRule>
  </conditionalFormatting>
  <conditionalFormatting sqref="F166:U166 F165:T165">
    <cfRule type="cellIs" dxfId="5144" priority="5189" operator="notEqual">
      <formula>0</formula>
    </cfRule>
  </conditionalFormatting>
  <conditionalFormatting sqref="U165">
    <cfRule type="cellIs" dxfId="5143" priority="5188" operator="equal">
      <formula>0</formula>
    </cfRule>
  </conditionalFormatting>
  <conditionalFormatting sqref="U165">
    <cfRule type="cellIs" dxfId="5142" priority="5187" operator="notEqual">
      <formula>0</formula>
    </cfRule>
  </conditionalFormatting>
  <conditionalFormatting sqref="D163:D164">
    <cfRule type="cellIs" dxfId="5141" priority="5186" operator="equal">
      <formula>0</formula>
    </cfRule>
  </conditionalFormatting>
  <conditionalFormatting sqref="D163:D164">
    <cfRule type="cellIs" dxfId="5140" priority="5185" operator="notEqual">
      <formula>0</formula>
    </cfRule>
  </conditionalFormatting>
  <conditionalFormatting sqref="E163:E164">
    <cfRule type="cellIs" dxfId="5139" priority="5184" operator="equal">
      <formula>0</formula>
    </cfRule>
  </conditionalFormatting>
  <conditionalFormatting sqref="E163:E164">
    <cfRule type="cellIs" dxfId="5138" priority="5183" operator="notEqual">
      <formula>0</formula>
    </cfRule>
  </conditionalFormatting>
  <conditionalFormatting sqref="F164:U164 F163:T163">
    <cfRule type="cellIs" dxfId="5137" priority="5182" operator="equal">
      <formula>0</formula>
    </cfRule>
  </conditionalFormatting>
  <conditionalFormatting sqref="F164:U164 F163:T163">
    <cfRule type="cellIs" dxfId="5136" priority="5181" operator="notEqual">
      <formula>0</formula>
    </cfRule>
  </conditionalFormatting>
  <conditionalFormatting sqref="U163">
    <cfRule type="cellIs" dxfId="5135" priority="5180" operator="equal">
      <formula>0</formula>
    </cfRule>
  </conditionalFormatting>
  <conditionalFormatting sqref="U163">
    <cfRule type="cellIs" dxfId="5134" priority="5179" operator="notEqual">
      <formula>0</formula>
    </cfRule>
  </conditionalFormatting>
  <conditionalFormatting sqref="D167:D168">
    <cfRule type="cellIs" dxfId="5133" priority="5178" operator="equal">
      <formula>0</formula>
    </cfRule>
  </conditionalFormatting>
  <conditionalFormatting sqref="D167:D168">
    <cfRule type="cellIs" dxfId="5132" priority="5177" operator="notEqual">
      <formula>0</formula>
    </cfRule>
  </conditionalFormatting>
  <conditionalFormatting sqref="E167:E168">
    <cfRule type="cellIs" dxfId="5131" priority="5176" operator="equal">
      <formula>0</formula>
    </cfRule>
  </conditionalFormatting>
  <conditionalFormatting sqref="E167:E168">
    <cfRule type="cellIs" dxfId="5130" priority="5175" operator="notEqual">
      <formula>0</formula>
    </cfRule>
  </conditionalFormatting>
  <conditionalFormatting sqref="F168:U168 F167:T167">
    <cfRule type="cellIs" dxfId="5129" priority="5174" operator="equal">
      <formula>0</formula>
    </cfRule>
  </conditionalFormatting>
  <conditionalFormatting sqref="F168:U168 F167:T167">
    <cfRule type="cellIs" dxfId="5128" priority="5173" operator="notEqual">
      <formula>0</formula>
    </cfRule>
  </conditionalFormatting>
  <conditionalFormatting sqref="U167">
    <cfRule type="cellIs" dxfId="5127" priority="5172" operator="equal">
      <formula>0</formula>
    </cfRule>
  </conditionalFormatting>
  <conditionalFormatting sqref="U167">
    <cfRule type="cellIs" dxfId="5126" priority="5171" operator="notEqual">
      <formula>0</formula>
    </cfRule>
  </conditionalFormatting>
  <conditionalFormatting sqref="D169:D170">
    <cfRule type="cellIs" dxfId="5125" priority="5170" operator="equal">
      <formula>0</formula>
    </cfRule>
  </conditionalFormatting>
  <conditionalFormatting sqref="D169:D170">
    <cfRule type="cellIs" dxfId="5124" priority="5169" operator="notEqual">
      <formula>0</formula>
    </cfRule>
  </conditionalFormatting>
  <conditionalFormatting sqref="E169:E170">
    <cfRule type="cellIs" dxfId="5123" priority="5168" operator="equal">
      <formula>0</formula>
    </cfRule>
  </conditionalFormatting>
  <conditionalFormatting sqref="E169:E170">
    <cfRule type="cellIs" dxfId="5122" priority="5167" operator="notEqual">
      <formula>0</formula>
    </cfRule>
  </conditionalFormatting>
  <conditionalFormatting sqref="F170:U170 F169:T169">
    <cfRule type="cellIs" dxfId="5121" priority="5166" operator="equal">
      <formula>0</formula>
    </cfRule>
  </conditionalFormatting>
  <conditionalFormatting sqref="F170:U170 F169:T169">
    <cfRule type="cellIs" dxfId="5120" priority="5165" operator="notEqual">
      <formula>0</formula>
    </cfRule>
  </conditionalFormatting>
  <conditionalFormatting sqref="U169">
    <cfRule type="cellIs" dxfId="5119" priority="5164" operator="equal">
      <formula>0</formula>
    </cfRule>
  </conditionalFormatting>
  <conditionalFormatting sqref="U169">
    <cfRule type="cellIs" dxfId="5118" priority="5163" operator="notEqual">
      <formula>0</formula>
    </cfRule>
  </conditionalFormatting>
  <conditionalFormatting sqref="D148:U148">
    <cfRule type="cellIs" dxfId="5117" priority="5162" operator="equal">
      <formula>0</formula>
    </cfRule>
  </conditionalFormatting>
  <conditionalFormatting sqref="D147:U148">
    <cfRule type="cellIs" dxfId="5116" priority="5161" operator="equal">
      <formula>0</formula>
    </cfRule>
  </conditionalFormatting>
  <conditionalFormatting sqref="D105:U106">
    <cfRule type="cellIs" dxfId="5115" priority="5160" operator="equal">
      <formula>0</formula>
    </cfRule>
  </conditionalFormatting>
  <conditionalFormatting sqref="D171:U172">
    <cfRule type="cellIs" dxfId="5114" priority="5159" operator="equal">
      <formula>0</formula>
    </cfRule>
  </conditionalFormatting>
  <conditionalFormatting sqref="C174">
    <cfRule type="cellIs" dxfId="5113" priority="5158" operator="equal">
      <formula>0</formula>
    </cfRule>
  </conditionalFormatting>
  <conditionalFormatting sqref="D177:D178">
    <cfRule type="cellIs" dxfId="5112" priority="5154" operator="equal">
      <formula>0</formula>
    </cfRule>
  </conditionalFormatting>
  <conditionalFormatting sqref="D177:D178">
    <cfRule type="cellIs" dxfId="5111" priority="5153" operator="notEqual">
      <formula>0</formula>
    </cfRule>
  </conditionalFormatting>
  <conditionalFormatting sqref="E177:E178">
    <cfRule type="cellIs" dxfId="5110" priority="5152" operator="equal">
      <formula>0</formula>
    </cfRule>
  </conditionalFormatting>
  <conditionalFormatting sqref="E177:E178">
    <cfRule type="cellIs" dxfId="5109" priority="5151" operator="notEqual">
      <formula>0</formula>
    </cfRule>
  </conditionalFormatting>
  <conditionalFormatting sqref="F178:U178 F177:T177">
    <cfRule type="cellIs" dxfId="5108" priority="5150" operator="equal">
      <formula>0</formula>
    </cfRule>
  </conditionalFormatting>
  <conditionalFormatting sqref="F178:U178 F177:T177">
    <cfRule type="cellIs" dxfId="5107" priority="5149" operator="notEqual">
      <formula>0</formula>
    </cfRule>
  </conditionalFormatting>
  <conditionalFormatting sqref="U177">
    <cfRule type="cellIs" dxfId="5106" priority="5148" operator="equal">
      <formula>0</formula>
    </cfRule>
  </conditionalFormatting>
  <conditionalFormatting sqref="U177">
    <cfRule type="cellIs" dxfId="5105" priority="5147" operator="notEqual">
      <formula>0</formula>
    </cfRule>
  </conditionalFormatting>
  <conditionalFormatting sqref="D176:U176">
    <cfRule type="cellIs" dxfId="5104" priority="5146" operator="equal">
      <formula>0</formula>
    </cfRule>
  </conditionalFormatting>
  <conditionalFormatting sqref="D175:U176">
    <cfRule type="cellIs" dxfId="5103" priority="5145" operator="equal">
      <formula>0</formula>
    </cfRule>
  </conditionalFormatting>
  <conditionalFormatting sqref="D173:U173">
    <cfRule type="cellIs" dxfId="5102" priority="5144" operator="equal">
      <formula>0</formula>
    </cfRule>
  </conditionalFormatting>
  <conditionalFormatting sqref="D174:U174">
    <cfRule type="cellIs" dxfId="5101" priority="5143" operator="equal">
      <formula>0</formula>
    </cfRule>
  </conditionalFormatting>
  <conditionalFormatting sqref="D179:D180">
    <cfRule type="cellIs" dxfId="5100" priority="5142" operator="equal">
      <formula>0</formula>
    </cfRule>
  </conditionalFormatting>
  <conditionalFormatting sqref="D179:D180">
    <cfRule type="cellIs" dxfId="5099" priority="5141" operator="notEqual">
      <formula>0</formula>
    </cfRule>
  </conditionalFormatting>
  <conditionalFormatting sqref="E179:E180">
    <cfRule type="cellIs" dxfId="5098" priority="5140" operator="equal">
      <formula>0</formula>
    </cfRule>
  </conditionalFormatting>
  <conditionalFormatting sqref="E179:E180">
    <cfRule type="cellIs" dxfId="5097" priority="5139" operator="notEqual">
      <formula>0</formula>
    </cfRule>
  </conditionalFormatting>
  <conditionalFormatting sqref="F180:U180 F179:T179">
    <cfRule type="cellIs" dxfId="5096" priority="5138" operator="equal">
      <formula>0</formula>
    </cfRule>
  </conditionalFormatting>
  <conditionalFormatting sqref="F180:U180 F179:T179">
    <cfRule type="cellIs" dxfId="5095" priority="5137" operator="notEqual">
      <formula>0</formula>
    </cfRule>
  </conditionalFormatting>
  <conditionalFormatting sqref="U179">
    <cfRule type="cellIs" dxfId="5094" priority="5136" operator="equal">
      <formula>0</formula>
    </cfRule>
  </conditionalFormatting>
  <conditionalFormatting sqref="U179">
    <cfRule type="cellIs" dxfId="5093" priority="5135" operator="notEqual">
      <formula>0</formula>
    </cfRule>
  </conditionalFormatting>
  <conditionalFormatting sqref="D181:D182">
    <cfRule type="cellIs" dxfId="5092" priority="5134" operator="equal">
      <formula>0</formula>
    </cfRule>
  </conditionalFormatting>
  <conditionalFormatting sqref="D181:D182">
    <cfRule type="cellIs" dxfId="5091" priority="5133" operator="notEqual">
      <formula>0</formula>
    </cfRule>
  </conditionalFormatting>
  <conditionalFormatting sqref="E181:E182">
    <cfRule type="cellIs" dxfId="5090" priority="5132" operator="equal">
      <formula>0</formula>
    </cfRule>
  </conditionalFormatting>
  <conditionalFormatting sqref="E181:E182">
    <cfRule type="cellIs" dxfId="5089" priority="5131" operator="notEqual">
      <formula>0</formula>
    </cfRule>
  </conditionalFormatting>
  <conditionalFormatting sqref="F182:U182 F181:T181">
    <cfRule type="cellIs" dxfId="5088" priority="5130" operator="equal">
      <formula>0</formula>
    </cfRule>
  </conditionalFormatting>
  <conditionalFormatting sqref="F182:U182 F181:T181">
    <cfRule type="cellIs" dxfId="5087" priority="5129" operator="notEqual">
      <formula>0</formula>
    </cfRule>
  </conditionalFormatting>
  <conditionalFormatting sqref="U181">
    <cfRule type="cellIs" dxfId="5086" priority="5128" operator="equal">
      <formula>0</formula>
    </cfRule>
  </conditionalFormatting>
  <conditionalFormatting sqref="U181">
    <cfRule type="cellIs" dxfId="5085" priority="5127" operator="notEqual">
      <formula>0</formula>
    </cfRule>
  </conditionalFormatting>
  <conditionalFormatting sqref="D183:D184">
    <cfRule type="cellIs" dxfId="5084" priority="5126" operator="equal">
      <formula>0</formula>
    </cfRule>
  </conditionalFormatting>
  <conditionalFormatting sqref="D183:D184">
    <cfRule type="cellIs" dxfId="5083" priority="5125" operator="notEqual">
      <formula>0</formula>
    </cfRule>
  </conditionalFormatting>
  <conditionalFormatting sqref="E183:E184">
    <cfRule type="cellIs" dxfId="5082" priority="5124" operator="equal">
      <formula>0</formula>
    </cfRule>
  </conditionalFormatting>
  <conditionalFormatting sqref="E183:E184">
    <cfRule type="cellIs" dxfId="5081" priority="5123" operator="notEqual">
      <formula>0</formula>
    </cfRule>
  </conditionalFormatting>
  <conditionalFormatting sqref="F184:U184 F183:T183">
    <cfRule type="cellIs" dxfId="5080" priority="5122" operator="equal">
      <formula>0</formula>
    </cfRule>
  </conditionalFormatting>
  <conditionalFormatting sqref="F184:U184 F183:T183">
    <cfRule type="cellIs" dxfId="5079" priority="5121" operator="notEqual">
      <formula>0</formula>
    </cfRule>
  </conditionalFormatting>
  <conditionalFormatting sqref="U183">
    <cfRule type="cellIs" dxfId="5078" priority="5120" operator="equal">
      <formula>0</formula>
    </cfRule>
  </conditionalFormatting>
  <conditionalFormatting sqref="U183">
    <cfRule type="cellIs" dxfId="5077" priority="5119" operator="notEqual">
      <formula>0</formula>
    </cfRule>
  </conditionalFormatting>
  <conditionalFormatting sqref="D185:D186">
    <cfRule type="cellIs" dxfId="5076" priority="5118" operator="equal">
      <formula>0</formula>
    </cfRule>
  </conditionalFormatting>
  <conditionalFormatting sqref="D185:D186">
    <cfRule type="cellIs" dxfId="5075" priority="5117" operator="notEqual">
      <formula>0</formula>
    </cfRule>
  </conditionalFormatting>
  <conditionalFormatting sqref="E185:E186">
    <cfRule type="cellIs" dxfId="5074" priority="5116" operator="equal">
      <formula>0</formula>
    </cfRule>
  </conditionalFormatting>
  <conditionalFormatting sqref="E185:E186">
    <cfRule type="cellIs" dxfId="5073" priority="5115" operator="notEqual">
      <formula>0</formula>
    </cfRule>
  </conditionalFormatting>
  <conditionalFormatting sqref="F186:U186 F185:T185">
    <cfRule type="cellIs" dxfId="5072" priority="5114" operator="equal">
      <formula>0</formula>
    </cfRule>
  </conditionalFormatting>
  <conditionalFormatting sqref="F186:U186 F185:T185">
    <cfRule type="cellIs" dxfId="5071" priority="5113" operator="notEqual">
      <formula>0</formula>
    </cfRule>
  </conditionalFormatting>
  <conditionalFormatting sqref="U185">
    <cfRule type="cellIs" dxfId="5070" priority="5112" operator="equal">
      <formula>0</formula>
    </cfRule>
  </conditionalFormatting>
  <conditionalFormatting sqref="U185">
    <cfRule type="cellIs" dxfId="5069" priority="5111" operator="notEqual">
      <formula>0</formula>
    </cfRule>
  </conditionalFormatting>
  <conditionalFormatting sqref="D187:D188">
    <cfRule type="cellIs" dxfId="5068" priority="5110" operator="equal">
      <formula>0</formula>
    </cfRule>
  </conditionalFormatting>
  <conditionalFormatting sqref="D187:D188">
    <cfRule type="cellIs" dxfId="5067" priority="5109" operator="notEqual">
      <formula>0</formula>
    </cfRule>
  </conditionalFormatting>
  <conditionalFormatting sqref="E187:E188">
    <cfRule type="cellIs" dxfId="5066" priority="5108" operator="equal">
      <formula>0</formula>
    </cfRule>
  </conditionalFormatting>
  <conditionalFormatting sqref="E187:E188">
    <cfRule type="cellIs" dxfId="5065" priority="5107" operator="notEqual">
      <formula>0</formula>
    </cfRule>
  </conditionalFormatting>
  <conditionalFormatting sqref="F188:U188 F187:T187">
    <cfRule type="cellIs" dxfId="5064" priority="5106" operator="equal">
      <formula>0</formula>
    </cfRule>
  </conditionalFormatting>
  <conditionalFormatting sqref="F188:U188 F187:T187">
    <cfRule type="cellIs" dxfId="5063" priority="5105" operator="notEqual">
      <formula>0</formula>
    </cfRule>
  </conditionalFormatting>
  <conditionalFormatting sqref="U187">
    <cfRule type="cellIs" dxfId="5062" priority="5104" operator="equal">
      <formula>0</formula>
    </cfRule>
  </conditionalFormatting>
  <conditionalFormatting sqref="U187">
    <cfRule type="cellIs" dxfId="5061" priority="5103" operator="notEqual">
      <formula>0</formula>
    </cfRule>
  </conditionalFormatting>
  <conditionalFormatting sqref="D189:D190">
    <cfRule type="cellIs" dxfId="5060" priority="5102" operator="equal">
      <formula>0</formula>
    </cfRule>
  </conditionalFormatting>
  <conditionalFormatting sqref="D189:D190">
    <cfRule type="cellIs" dxfId="5059" priority="5101" operator="notEqual">
      <formula>0</formula>
    </cfRule>
  </conditionalFormatting>
  <conditionalFormatting sqref="E189:E190">
    <cfRule type="cellIs" dxfId="5058" priority="5100" operator="equal">
      <formula>0</formula>
    </cfRule>
  </conditionalFormatting>
  <conditionalFormatting sqref="E189:E190">
    <cfRule type="cellIs" dxfId="5057" priority="5099" operator="notEqual">
      <formula>0</formula>
    </cfRule>
  </conditionalFormatting>
  <conditionalFormatting sqref="F190:U190 F189:T189">
    <cfRule type="cellIs" dxfId="5056" priority="5098" operator="equal">
      <formula>0</formula>
    </cfRule>
  </conditionalFormatting>
  <conditionalFormatting sqref="F190:U190 F189:T189">
    <cfRule type="cellIs" dxfId="5055" priority="5097" operator="notEqual">
      <formula>0</formula>
    </cfRule>
  </conditionalFormatting>
  <conditionalFormatting sqref="U189">
    <cfRule type="cellIs" dxfId="5054" priority="5096" operator="equal">
      <formula>0</formula>
    </cfRule>
  </conditionalFormatting>
  <conditionalFormatting sqref="U189">
    <cfRule type="cellIs" dxfId="5053" priority="5095" operator="notEqual">
      <formula>0</formula>
    </cfRule>
  </conditionalFormatting>
  <conditionalFormatting sqref="D192:U192">
    <cfRule type="cellIs" dxfId="5052" priority="5094" operator="equal">
      <formula>0</formula>
    </cfRule>
  </conditionalFormatting>
  <conditionalFormatting sqref="D191:U192">
    <cfRule type="cellIs" dxfId="5051" priority="5093" operator="equal">
      <formula>0</formula>
    </cfRule>
  </conditionalFormatting>
  <conditionalFormatting sqref="D193:D194">
    <cfRule type="cellIs" dxfId="5050" priority="5092" operator="equal">
      <formula>0</formula>
    </cfRule>
  </conditionalFormatting>
  <conditionalFormatting sqref="D193:D194">
    <cfRule type="cellIs" dxfId="5049" priority="5091" operator="notEqual">
      <formula>0</formula>
    </cfRule>
  </conditionalFormatting>
  <conditionalFormatting sqref="E193:E194">
    <cfRule type="cellIs" dxfId="5048" priority="5090" operator="equal">
      <formula>0</formula>
    </cfRule>
  </conditionalFormatting>
  <conditionalFormatting sqref="E193:E194">
    <cfRule type="cellIs" dxfId="5047" priority="5089" operator="notEqual">
      <formula>0</formula>
    </cfRule>
  </conditionalFormatting>
  <conditionalFormatting sqref="F194:U194 F193:T193">
    <cfRule type="cellIs" dxfId="5046" priority="5088" operator="equal">
      <formula>0</formula>
    </cfRule>
  </conditionalFormatting>
  <conditionalFormatting sqref="F194:U194 F193:T193">
    <cfRule type="cellIs" dxfId="5045" priority="5087" operator="notEqual">
      <formula>0</formula>
    </cfRule>
  </conditionalFormatting>
  <conditionalFormatting sqref="U193">
    <cfRule type="cellIs" dxfId="5044" priority="5086" operator="equal">
      <formula>0</formula>
    </cfRule>
  </conditionalFormatting>
  <conditionalFormatting sqref="U193">
    <cfRule type="cellIs" dxfId="5043" priority="5085" operator="notEqual">
      <formula>0</formula>
    </cfRule>
  </conditionalFormatting>
  <conditionalFormatting sqref="D195:D196">
    <cfRule type="cellIs" dxfId="5042" priority="5084" operator="equal">
      <formula>0</formula>
    </cfRule>
  </conditionalFormatting>
  <conditionalFormatting sqref="D195:D196">
    <cfRule type="cellIs" dxfId="5041" priority="5083" operator="notEqual">
      <formula>0</formula>
    </cfRule>
  </conditionalFormatting>
  <conditionalFormatting sqref="E195:E196">
    <cfRule type="cellIs" dxfId="5040" priority="5082" operator="equal">
      <formula>0</formula>
    </cfRule>
  </conditionalFormatting>
  <conditionalFormatting sqref="E195:E196">
    <cfRule type="cellIs" dxfId="5039" priority="5081" operator="notEqual">
      <formula>0</formula>
    </cfRule>
  </conditionalFormatting>
  <conditionalFormatting sqref="F196:U196 F195:T195">
    <cfRule type="cellIs" dxfId="5038" priority="5080" operator="equal">
      <formula>0</formula>
    </cfRule>
  </conditionalFormatting>
  <conditionalFormatting sqref="F196:U196 F195:T195">
    <cfRule type="cellIs" dxfId="5037" priority="5079" operator="notEqual">
      <formula>0</formula>
    </cfRule>
  </conditionalFormatting>
  <conditionalFormatting sqref="U195">
    <cfRule type="cellIs" dxfId="5036" priority="5078" operator="equal">
      <formula>0</formula>
    </cfRule>
  </conditionalFormatting>
  <conditionalFormatting sqref="U195">
    <cfRule type="cellIs" dxfId="5035" priority="5077" operator="notEqual">
      <formula>0</formula>
    </cfRule>
  </conditionalFormatting>
  <conditionalFormatting sqref="D197:D198">
    <cfRule type="cellIs" dxfId="5034" priority="5076" operator="equal">
      <formula>0</formula>
    </cfRule>
  </conditionalFormatting>
  <conditionalFormatting sqref="D197:D198">
    <cfRule type="cellIs" dxfId="5033" priority="5075" operator="notEqual">
      <formula>0</formula>
    </cfRule>
  </conditionalFormatting>
  <conditionalFormatting sqref="E197:E198">
    <cfRule type="cellIs" dxfId="5032" priority="5074" operator="equal">
      <formula>0</formula>
    </cfRule>
  </conditionalFormatting>
  <conditionalFormatting sqref="E197:E198">
    <cfRule type="cellIs" dxfId="5031" priority="5073" operator="notEqual">
      <formula>0</formula>
    </cfRule>
  </conditionalFormatting>
  <conditionalFormatting sqref="F198:U198 F197:T197">
    <cfRule type="cellIs" dxfId="5030" priority="5072" operator="equal">
      <formula>0</formula>
    </cfRule>
  </conditionalFormatting>
  <conditionalFormatting sqref="F198:U198 F197:T197">
    <cfRule type="cellIs" dxfId="5029" priority="5071" operator="notEqual">
      <formula>0</formula>
    </cfRule>
  </conditionalFormatting>
  <conditionalFormatting sqref="U197">
    <cfRule type="cellIs" dxfId="5028" priority="5070" operator="equal">
      <formula>0</formula>
    </cfRule>
  </conditionalFormatting>
  <conditionalFormatting sqref="U197">
    <cfRule type="cellIs" dxfId="5027" priority="5069" operator="notEqual">
      <formula>0</formula>
    </cfRule>
  </conditionalFormatting>
  <conditionalFormatting sqref="D199:D200">
    <cfRule type="cellIs" dxfId="5026" priority="5068" operator="equal">
      <formula>0</formula>
    </cfRule>
  </conditionalFormatting>
  <conditionalFormatting sqref="D199:D200">
    <cfRule type="cellIs" dxfId="5025" priority="5067" operator="notEqual">
      <formula>0</formula>
    </cfRule>
  </conditionalFormatting>
  <conditionalFormatting sqref="E199:E200">
    <cfRule type="cellIs" dxfId="5024" priority="5066" operator="equal">
      <formula>0</formula>
    </cfRule>
  </conditionalFormatting>
  <conditionalFormatting sqref="E199:E200">
    <cfRule type="cellIs" dxfId="5023" priority="5065" operator="notEqual">
      <formula>0</formula>
    </cfRule>
  </conditionalFormatting>
  <conditionalFormatting sqref="F200:U200 F199:T199">
    <cfRule type="cellIs" dxfId="5022" priority="5064" operator="equal">
      <formula>0</formula>
    </cfRule>
  </conditionalFormatting>
  <conditionalFormatting sqref="F200:U200 F199:T199">
    <cfRule type="cellIs" dxfId="5021" priority="5063" operator="notEqual">
      <formula>0</formula>
    </cfRule>
  </conditionalFormatting>
  <conditionalFormatting sqref="U199">
    <cfRule type="cellIs" dxfId="5020" priority="5062" operator="equal">
      <formula>0</formula>
    </cfRule>
  </conditionalFormatting>
  <conditionalFormatting sqref="U199">
    <cfRule type="cellIs" dxfId="5019" priority="5061" operator="notEqual">
      <formula>0</formula>
    </cfRule>
  </conditionalFormatting>
  <conditionalFormatting sqref="D201:D202">
    <cfRule type="cellIs" dxfId="5018" priority="5060" operator="equal">
      <formula>0</formula>
    </cfRule>
  </conditionalFormatting>
  <conditionalFormatting sqref="D201:D202">
    <cfRule type="cellIs" dxfId="5017" priority="5059" operator="notEqual">
      <formula>0</formula>
    </cfRule>
  </conditionalFormatting>
  <conditionalFormatting sqref="E201:E202">
    <cfRule type="cellIs" dxfId="5016" priority="5058" operator="equal">
      <formula>0</formula>
    </cfRule>
  </conditionalFormatting>
  <conditionalFormatting sqref="E201:E202">
    <cfRule type="cellIs" dxfId="5015" priority="5057" operator="notEqual">
      <formula>0</formula>
    </cfRule>
  </conditionalFormatting>
  <conditionalFormatting sqref="F202:U202 F201:T201">
    <cfRule type="cellIs" dxfId="5014" priority="5056" operator="equal">
      <formula>0</formula>
    </cfRule>
  </conditionalFormatting>
  <conditionalFormatting sqref="F202:U202 F201:T201">
    <cfRule type="cellIs" dxfId="5013" priority="5055" operator="notEqual">
      <formula>0</formula>
    </cfRule>
  </conditionalFormatting>
  <conditionalFormatting sqref="U201">
    <cfRule type="cellIs" dxfId="5012" priority="5054" operator="equal">
      <formula>0</formula>
    </cfRule>
  </conditionalFormatting>
  <conditionalFormatting sqref="U201">
    <cfRule type="cellIs" dxfId="5011" priority="5053" operator="notEqual">
      <formula>0</formula>
    </cfRule>
  </conditionalFormatting>
  <conditionalFormatting sqref="D203:D204">
    <cfRule type="cellIs" dxfId="5010" priority="5052" operator="equal">
      <formula>0</formula>
    </cfRule>
  </conditionalFormatting>
  <conditionalFormatting sqref="D203:D204">
    <cfRule type="cellIs" dxfId="5009" priority="5051" operator="notEqual">
      <formula>0</formula>
    </cfRule>
  </conditionalFormatting>
  <conditionalFormatting sqref="E203:E204">
    <cfRule type="cellIs" dxfId="5008" priority="5050" operator="equal">
      <formula>0</formula>
    </cfRule>
  </conditionalFormatting>
  <conditionalFormatting sqref="E203:E204">
    <cfRule type="cellIs" dxfId="5007" priority="5049" operator="notEqual">
      <formula>0</formula>
    </cfRule>
  </conditionalFormatting>
  <conditionalFormatting sqref="F204:U204 F203:T203">
    <cfRule type="cellIs" dxfId="5006" priority="5048" operator="equal">
      <formula>0</formula>
    </cfRule>
  </conditionalFormatting>
  <conditionalFormatting sqref="F204:U204 F203:T203">
    <cfRule type="cellIs" dxfId="5005" priority="5047" operator="notEqual">
      <formula>0</formula>
    </cfRule>
  </conditionalFormatting>
  <conditionalFormatting sqref="U203">
    <cfRule type="cellIs" dxfId="5004" priority="5046" operator="equal">
      <formula>0</formula>
    </cfRule>
  </conditionalFormatting>
  <conditionalFormatting sqref="U203">
    <cfRule type="cellIs" dxfId="5003" priority="5045" operator="notEqual">
      <formula>0</formula>
    </cfRule>
  </conditionalFormatting>
  <conditionalFormatting sqref="D206:U206">
    <cfRule type="cellIs" dxfId="5002" priority="5044" operator="equal">
      <formula>0</formula>
    </cfRule>
  </conditionalFormatting>
  <conditionalFormatting sqref="D205:U206">
    <cfRule type="cellIs" dxfId="5001" priority="5043" operator="equal">
      <formula>0</formula>
    </cfRule>
  </conditionalFormatting>
  <conditionalFormatting sqref="D207:D208">
    <cfRule type="cellIs" dxfId="5000" priority="5042" operator="equal">
      <formula>0</formula>
    </cfRule>
  </conditionalFormatting>
  <conditionalFormatting sqref="D207:D208">
    <cfRule type="cellIs" dxfId="4999" priority="5041" operator="notEqual">
      <formula>0</formula>
    </cfRule>
  </conditionalFormatting>
  <conditionalFormatting sqref="E207:E208">
    <cfRule type="cellIs" dxfId="4998" priority="5040" operator="equal">
      <formula>0</formula>
    </cfRule>
  </conditionalFormatting>
  <conditionalFormatting sqref="E207:E208">
    <cfRule type="cellIs" dxfId="4997" priority="5039" operator="notEqual">
      <formula>0</formula>
    </cfRule>
  </conditionalFormatting>
  <conditionalFormatting sqref="F208:U208 F207:T207">
    <cfRule type="cellIs" dxfId="4996" priority="5038" operator="equal">
      <formula>0</formula>
    </cfRule>
  </conditionalFormatting>
  <conditionalFormatting sqref="F208:U208 F207:T207">
    <cfRule type="cellIs" dxfId="4995" priority="5037" operator="notEqual">
      <formula>0</formula>
    </cfRule>
  </conditionalFormatting>
  <conditionalFormatting sqref="U207">
    <cfRule type="cellIs" dxfId="4994" priority="5036" operator="equal">
      <formula>0</formula>
    </cfRule>
  </conditionalFormatting>
  <conditionalFormatting sqref="U207">
    <cfRule type="cellIs" dxfId="4993" priority="5035" operator="notEqual">
      <formula>0</formula>
    </cfRule>
  </conditionalFormatting>
  <conditionalFormatting sqref="D209:D210">
    <cfRule type="cellIs" dxfId="4992" priority="5034" operator="equal">
      <formula>0</formula>
    </cfRule>
  </conditionalFormatting>
  <conditionalFormatting sqref="D209:D210">
    <cfRule type="cellIs" dxfId="4991" priority="5033" operator="notEqual">
      <formula>0</formula>
    </cfRule>
  </conditionalFormatting>
  <conditionalFormatting sqref="E209:E210">
    <cfRule type="cellIs" dxfId="4990" priority="5032" operator="equal">
      <formula>0</formula>
    </cfRule>
  </conditionalFormatting>
  <conditionalFormatting sqref="E209:E210">
    <cfRule type="cellIs" dxfId="4989" priority="5031" operator="notEqual">
      <formula>0</formula>
    </cfRule>
  </conditionalFormatting>
  <conditionalFormatting sqref="F210:U210 F209:T209">
    <cfRule type="cellIs" dxfId="4988" priority="5030" operator="equal">
      <formula>0</formula>
    </cfRule>
  </conditionalFormatting>
  <conditionalFormatting sqref="F210:U210 F209:T209">
    <cfRule type="cellIs" dxfId="4987" priority="5029" operator="notEqual">
      <formula>0</formula>
    </cfRule>
  </conditionalFormatting>
  <conditionalFormatting sqref="U209">
    <cfRule type="cellIs" dxfId="4986" priority="5028" operator="equal">
      <formula>0</formula>
    </cfRule>
  </conditionalFormatting>
  <conditionalFormatting sqref="U209">
    <cfRule type="cellIs" dxfId="4985" priority="5027" operator="notEqual">
      <formula>0</formula>
    </cfRule>
  </conditionalFormatting>
  <conditionalFormatting sqref="D211:D212">
    <cfRule type="cellIs" dxfId="4984" priority="5026" operator="equal">
      <formula>0</formula>
    </cfRule>
  </conditionalFormatting>
  <conditionalFormatting sqref="D211:D212">
    <cfRule type="cellIs" dxfId="4983" priority="5025" operator="notEqual">
      <formula>0</formula>
    </cfRule>
  </conditionalFormatting>
  <conditionalFormatting sqref="E211:E212">
    <cfRule type="cellIs" dxfId="4982" priority="5024" operator="equal">
      <formula>0</formula>
    </cfRule>
  </conditionalFormatting>
  <conditionalFormatting sqref="E211:E212">
    <cfRule type="cellIs" dxfId="4981" priority="5023" operator="notEqual">
      <formula>0</formula>
    </cfRule>
  </conditionalFormatting>
  <conditionalFormatting sqref="F212:U212 F211:T211">
    <cfRule type="cellIs" dxfId="4980" priority="5022" operator="equal">
      <formula>0</formula>
    </cfRule>
  </conditionalFormatting>
  <conditionalFormatting sqref="F212:U212 F211:T211">
    <cfRule type="cellIs" dxfId="4979" priority="5021" operator="notEqual">
      <formula>0</formula>
    </cfRule>
  </conditionalFormatting>
  <conditionalFormatting sqref="U211">
    <cfRule type="cellIs" dxfId="4978" priority="5020" operator="equal">
      <formula>0</formula>
    </cfRule>
  </conditionalFormatting>
  <conditionalFormatting sqref="U211">
    <cfRule type="cellIs" dxfId="4977" priority="5019" operator="notEqual">
      <formula>0</formula>
    </cfRule>
  </conditionalFormatting>
  <conditionalFormatting sqref="D214:U214">
    <cfRule type="cellIs" dxfId="4976" priority="5018" operator="equal">
      <formula>0</formula>
    </cfRule>
  </conditionalFormatting>
  <conditionalFormatting sqref="D213:U214">
    <cfRule type="cellIs" dxfId="4975" priority="5017" operator="equal">
      <formula>0</formula>
    </cfRule>
  </conditionalFormatting>
  <conditionalFormatting sqref="D215:D216">
    <cfRule type="cellIs" dxfId="4974" priority="5016" operator="equal">
      <formula>0</formula>
    </cfRule>
  </conditionalFormatting>
  <conditionalFormatting sqref="D215:D216">
    <cfRule type="cellIs" dxfId="4973" priority="5015" operator="notEqual">
      <formula>0</formula>
    </cfRule>
  </conditionalFormatting>
  <conditionalFormatting sqref="E215:E216">
    <cfRule type="cellIs" dxfId="4972" priority="5014" operator="equal">
      <formula>0</formula>
    </cfRule>
  </conditionalFormatting>
  <conditionalFormatting sqref="E215:E216">
    <cfRule type="cellIs" dxfId="4971" priority="5013" operator="notEqual">
      <formula>0</formula>
    </cfRule>
  </conditionalFormatting>
  <conditionalFormatting sqref="F216:U216 F215:T215">
    <cfRule type="cellIs" dxfId="4970" priority="5012" operator="equal">
      <formula>0</formula>
    </cfRule>
  </conditionalFormatting>
  <conditionalFormatting sqref="F216:U216 F215:T215">
    <cfRule type="cellIs" dxfId="4969" priority="5011" operator="notEqual">
      <formula>0</formula>
    </cfRule>
  </conditionalFormatting>
  <conditionalFormatting sqref="U215">
    <cfRule type="cellIs" dxfId="4968" priority="5010" operator="equal">
      <formula>0</formula>
    </cfRule>
  </conditionalFormatting>
  <conditionalFormatting sqref="U215">
    <cfRule type="cellIs" dxfId="4967" priority="5009" operator="notEqual">
      <formula>0</formula>
    </cfRule>
  </conditionalFormatting>
  <conditionalFormatting sqref="D217:D218">
    <cfRule type="cellIs" dxfId="4966" priority="5008" operator="equal">
      <formula>0</formula>
    </cfRule>
  </conditionalFormatting>
  <conditionalFormatting sqref="D217:D218">
    <cfRule type="cellIs" dxfId="4965" priority="5007" operator="notEqual">
      <formula>0</formula>
    </cfRule>
  </conditionalFormatting>
  <conditionalFormatting sqref="E217:E218">
    <cfRule type="cellIs" dxfId="4964" priority="5006" operator="equal">
      <formula>0</formula>
    </cfRule>
  </conditionalFormatting>
  <conditionalFormatting sqref="E217:E218">
    <cfRule type="cellIs" dxfId="4963" priority="5005" operator="notEqual">
      <formula>0</formula>
    </cfRule>
  </conditionalFormatting>
  <conditionalFormatting sqref="F218:U218 F217:T217">
    <cfRule type="cellIs" dxfId="4962" priority="5004" operator="equal">
      <formula>0</formula>
    </cfRule>
  </conditionalFormatting>
  <conditionalFormatting sqref="F218:U218 F217:T217">
    <cfRule type="cellIs" dxfId="4961" priority="5003" operator="notEqual">
      <formula>0</formula>
    </cfRule>
  </conditionalFormatting>
  <conditionalFormatting sqref="U217">
    <cfRule type="cellIs" dxfId="4960" priority="5002" operator="equal">
      <formula>0</formula>
    </cfRule>
  </conditionalFormatting>
  <conditionalFormatting sqref="U217">
    <cfRule type="cellIs" dxfId="4959" priority="5001" operator="notEqual">
      <formula>0</formula>
    </cfRule>
  </conditionalFormatting>
  <conditionalFormatting sqref="D219:D220">
    <cfRule type="cellIs" dxfId="4958" priority="5000" operator="equal">
      <formula>0</formula>
    </cfRule>
  </conditionalFormatting>
  <conditionalFormatting sqref="D219:D220">
    <cfRule type="cellIs" dxfId="4957" priority="4999" operator="notEqual">
      <formula>0</formula>
    </cfRule>
  </conditionalFormatting>
  <conditionalFormatting sqref="E219:E220">
    <cfRule type="cellIs" dxfId="4956" priority="4998" operator="equal">
      <formula>0</formula>
    </cfRule>
  </conditionalFormatting>
  <conditionalFormatting sqref="E219:E220">
    <cfRule type="cellIs" dxfId="4955" priority="4997" operator="notEqual">
      <formula>0</formula>
    </cfRule>
  </conditionalFormatting>
  <conditionalFormatting sqref="F220:U220 F219:T219">
    <cfRule type="cellIs" dxfId="4954" priority="4996" operator="equal">
      <formula>0</formula>
    </cfRule>
  </conditionalFormatting>
  <conditionalFormatting sqref="F220:U220 F219:T219">
    <cfRule type="cellIs" dxfId="4953" priority="4995" operator="notEqual">
      <formula>0</formula>
    </cfRule>
  </conditionalFormatting>
  <conditionalFormatting sqref="U219">
    <cfRule type="cellIs" dxfId="4952" priority="4994" operator="equal">
      <formula>0</formula>
    </cfRule>
  </conditionalFormatting>
  <conditionalFormatting sqref="U219">
    <cfRule type="cellIs" dxfId="4951" priority="4993" operator="notEqual">
      <formula>0</formula>
    </cfRule>
  </conditionalFormatting>
  <conditionalFormatting sqref="D221:D222">
    <cfRule type="cellIs" dxfId="4950" priority="4992" operator="equal">
      <formula>0</formula>
    </cfRule>
  </conditionalFormatting>
  <conditionalFormatting sqref="D221:D222">
    <cfRule type="cellIs" dxfId="4949" priority="4991" operator="notEqual">
      <formula>0</formula>
    </cfRule>
  </conditionalFormatting>
  <conditionalFormatting sqref="E221:E222">
    <cfRule type="cellIs" dxfId="4948" priority="4990" operator="equal">
      <formula>0</formula>
    </cfRule>
  </conditionalFormatting>
  <conditionalFormatting sqref="E221:E222">
    <cfRule type="cellIs" dxfId="4947" priority="4989" operator="notEqual">
      <formula>0</formula>
    </cfRule>
  </conditionalFormatting>
  <conditionalFormatting sqref="F222:U222 F221:T221">
    <cfRule type="cellIs" dxfId="4946" priority="4988" operator="equal">
      <formula>0</formula>
    </cfRule>
  </conditionalFormatting>
  <conditionalFormatting sqref="F222:U222 F221:T221">
    <cfRule type="cellIs" dxfId="4945" priority="4987" operator="notEqual">
      <formula>0</formula>
    </cfRule>
  </conditionalFormatting>
  <conditionalFormatting sqref="U221">
    <cfRule type="cellIs" dxfId="4944" priority="4986" operator="equal">
      <formula>0</formula>
    </cfRule>
  </conditionalFormatting>
  <conditionalFormatting sqref="U221">
    <cfRule type="cellIs" dxfId="4943" priority="4985" operator="notEqual">
      <formula>0</formula>
    </cfRule>
  </conditionalFormatting>
  <conditionalFormatting sqref="D223:D224">
    <cfRule type="cellIs" dxfId="4942" priority="4984" operator="equal">
      <formula>0</formula>
    </cfRule>
  </conditionalFormatting>
  <conditionalFormatting sqref="D223:D224">
    <cfRule type="cellIs" dxfId="4941" priority="4983" operator="notEqual">
      <formula>0</formula>
    </cfRule>
  </conditionalFormatting>
  <conditionalFormatting sqref="E223:E224">
    <cfRule type="cellIs" dxfId="4940" priority="4982" operator="equal">
      <formula>0</formula>
    </cfRule>
  </conditionalFormatting>
  <conditionalFormatting sqref="E223:E224">
    <cfRule type="cellIs" dxfId="4939" priority="4981" operator="notEqual">
      <formula>0</formula>
    </cfRule>
  </conditionalFormatting>
  <conditionalFormatting sqref="F224:U224 F223:T223">
    <cfRule type="cellIs" dxfId="4938" priority="4980" operator="equal">
      <formula>0</formula>
    </cfRule>
  </conditionalFormatting>
  <conditionalFormatting sqref="F224:U224 F223:T223">
    <cfRule type="cellIs" dxfId="4937" priority="4979" operator="notEqual">
      <formula>0</formula>
    </cfRule>
  </conditionalFormatting>
  <conditionalFormatting sqref="U223">
    <cfRule type="cellIs" dxfId="4936" priority="4978" operator="equal">
      <formula>0</formula>
    </cfRule>
  </conditionalFormatting>
  <conditionalFormatting sqref="U223">
    <cfRule type="cellIs" dxfId="4935" priority="4977" operator="notEqual">
      <formula>0</formula>
    </cfRule>
  </conditionalFormatting>
  <conditionalFormatting sqref="D225:D226">
    <cfRule type="cellIs" dxfId="4934" priority="4976" operator="equal">
      <formula>0</formula>
    </cfRule>
  </conditionalFormatting>
  <conditionalFormatting sqref="D225:D226">
    <cfRule type="cellIs" dxfId="4933" priority="4975" operator="notEqual">
      <formula>0</formula>
    </cfRule>
  </conditionalFormatting>
  <conditionalFormatting sqref="E225:E226">
    <cfRule type="cellIs" dxfId="4932" priority="4974" operator="equal">
      <formula>0</formula>
    </cfRule>
  </conditionalFormatting>
  <conditionalFormatting sqref="E225:E226">
    <cfRule type="cellIs" dxfId="4931" priority="4973" operator="notEqual">
      <formula>0</formula>
    </cfRule>
  </conditionalFormatting>
  <conditionalFormatting sqref="F226:U226 F225:T225">
    <cfRule type="cellIs" dxfId="4930" priority="4972" operator="equal">
      <formula>0</formula>
    </cfRule>
  </conditionalFormatting>
  <conditionalFormatting sqref="F226:U226 F225:T225">
    <cfRule type="cellIs" dxfId="4929" priority="4971" operator="notEqual">
      <formula>0</formula>
    </cfRule>
  </conditionalFormatting>
  <conditionalFormatting sqref="U225">
    <cfRule type="cellIs" dxfId="4928" priority="4970" operator="equal">
      <formula>0</formula>
    </cfRule>
  </conditionalFormatting>
  <conditionalFormatting sqref="U225">
    <cfRule type="cellIs" dxfId="4927" priority="4969" operator="notEqual">
      <formula>0</formula>
    </cfRule>
  </conditionalFormatting>
  <conditionalFormatting sqref="D227:D228">
    <cfRule type="cellIs" dxfId="4926" priority="4968" operator="equal">
      <formula>0</formula>
    </cfRule>
  </conditionalFormatting>
  <conditionalFormatting sqref="D227:D228">
    <cfRule type="cellIs" dxfId="4925" priority="4967" operator="notEqual">
      <formula>0</formula>
    </cfRule>
  </conditionalFormatting>
  <conditionalFormatting sqref="E227:E228">
    <cfRule type="cellIs" dxfId="4924" priority="4966" operator="equal">
      <formula>0</formula>
    </cfRule>
  </conditionalFormatting>
  <conditionalFormatting sqref="E227:E228">
    <cfRule type="cellIs" dxfId="4923" priority="4965" operator="notEqual">
      <formula>0</formula>
    </cfRule>
  </conditionalFormatting>
  <conditionalFormatting sqref="F228:U228 F227:T227">
    <cfRule type="cellIs" dxfId="4922" priority="4964" operator="equal">
      <formula>0</formula>
    </cfRule>
  </conditionalFormatting>
  <conditionalFormatting sqref="F228:U228 F227:T227">
    <cfRule type="cellIs" dxfId="4921" priority="4963" operator="notEqual">
      <formula>0</formula>
    </cfRule>
  </conditionalFormatting>
  <conditionalFormatting sqref="U227">
    <cfRule type="cellIs" dxfId="4920" priority="4962" operator="equal">
      <formula>0</formula>
    </cfRule>
  </conditionalFormatting>
  <conditionalFormatting sqref="U227">
    <cfRule type="cellIs" dxfId="4919" priority="4961" operator="notEqual">
      <formula>0</formula>
    </cfRule>
  </conditionalFormatting>
  <conditionalFormatting sqref="D229:D230">
    <cfRule type="cellIs" dxfId="4918" priority="4960" operator="equal">
      <formula>0</formula>
    </cfRule>
  </conditionalFormatting>
  <conditionalFormatting sqref="D229:D230">
    <cfRule type="cellIs" dxfId="4917" priority="4959" operator="notEqual">
      <formula>0</formula>
    </cfRule>
  </conditionalFormatting>
  <conditionalFormatting sqref="E229:E230">
    <cfRule type="cellIs" dxfId="4916" priority="4958" operator="equal">
      <formula>0</formula>
    </cfRule>
  </conditionalFormatting>
  <conditionalFormatting sqref="E229:E230">
    <cfRule type="cellIs" dxfId="4915" priority="4957" operator="notEqual">
      <formula>0</formula>
    </cfRule>
  </conditionalFormatting>
  <conditionalFormatting sqref="F230:U230 F229:T229">
    <cfRule type="cellIs" dxfId="4914" priority="4956" operator="equal">
      <formula>0</formula>
    </cfRule>
  </conditionalFormatting>
  <conditionalFormatting sqref="F230:U230 F229:T229">
    <cfRule type="cellIs" dxfId="4913" priority="4955" operator="notEqual">
      <formula>0</formula>
    </cfRule>
  </conditionalFormatting>
  <conditionalFormatting sqref="U229">
    <cfRule type="cellIs" dxfId="4912" priority="4954" operator="equal">
      <formula>0</formula>
    </cfRule>
  </conditionalFormatting>
  <conditionalFormatting sqref="U229">
    <cfRule type="cellIs" dxfId="4911" priority="4953" operator="notEqual">
      <formula>0</formula>
    </cfRule>
  </conditionalFormatting>
  <conditionalFormatting sqref="D232:U232">
    <cfRule type="cellIs" dxfId="4910" priority="4952" operator="equal">
      <formula>0</formula>
    </cfRule>
  </conditionalFormatting>
  <conditionalFormatting sqref="D231:U232">
    <cfRule type="cellIs" dxfId="4909" priority="4951" operator="equal">
      <formula>0</formula>
    </cfRule>
  </conditionalFormatting>
  <conditionalFormatting sqref="D233:D234">
    <cfRule type="cellIs" dxfId="4908" priority="4950" operator="equal">
      <formula>0</formula>
    </cfRule>
  </conditionalFormatting>
  <conditionalFormatting sqref="D233:D234">
    <cfRule type="cellIs" dxfId="4907" priority="4949" operator="notEqual">
      <formula>0</formula>
    </cfRule>
  </conditionalFormatting>
  <conditionalFormatting sqref="E233:E234">
    <cfRule type="cellIs" dxfId="4906" priority="4948" operator="equal">
      <formula>0</formula>
    </cfRule>
  </conditionalFormatting>
  <conditionalFormatting sqref="E233:E234">
    <cfRule type="cellIs" dxfId="4905" priority="4947" operator="notEqual">
      <formula>0</formula>
    </cfRule>
  </conditionalFormatting>
  <conditionalFormatting sqref="F234:U234 F233:T233">
    <cfRule type="cellIs" dxfId="4904" priority="4946" operator="equal">
      <formula>0</formula>
    </cfRule>
  </conditionalFormatting>
  <conditionalFormatting sqref="F234:U234 F233:T233">
    <cfRule type="cellIs" dxfId="4903" priority="4945" operator="notEqual">
      <formula>0</formula>
    </cfRule>
  </conditionalFormatting>
  <conditionalFormatting sqref="U233">
    <cfRule type="cellIs" dxfId="4902" priority="4944" operator="equal">
      <formula>0</formula>
    </cfRule>
  </conditionalFormatting>
  <conditionalFormatting sqref="U233">
    <cfRule type="cellIs" dxfId="4901" priority="4943" operator="notEqual">
      <formula>0</formula>
    </cfRule>
  </conditionalFormatting>
  <conditionalFormatting sqref="D235:D236">
    <cfRule type="cellIs" dxfId="4900" priority="4942" operator="equal">
      <formula>0</formula>
    </cfRule>
  </conditionalFormatting>
  <conditionalFormatting sqref="D235:D236">
    <cfRule type="cellIs" dxfId="4899" priority="4941" operator="notEqual">
      <formula>0</formula>
    </cfRule>
  </conditionalFormatting>
  <conditionalFormatting sqref="E235:E236">
    <cfRule type="cellIs" dxfId="4898" priority="4940" operator="equal">
      <formula>0</formula>
    </cfRule>
  </conditionalFormatting>
  <conditionalFormatting sqref="E235:E236">
    <cfRule type="cellIs" dxfId="4897" priority="4939" operator="notEqual">
      <formula>0</formula>
    </cfRule>
  </conditionalFormatting>
  <conditionalFormatting sqref="F236:U236 F235:T235">
    <cfRule type="cellIs" dxfId="4896" priority="4938" operator="equal">
      <formula>0</formula>
    </cfRule>
  </conditionalFormatting>
  <conditionalFormatting sqref="F236:U236 F235:T235">
    <cfRule type="cellIs" dxfId="4895" priority="4937" operator="notEqual">
      <formula>0</formula>
    </cfRule>
  </conditionalFormatting>
  <conditionalFormatting sqref="U235">
    <cfRule type="cellIs" dxfId="4894" priority="4936" operator="equal">
      <formula>0</formula>
    </cfRule>
  </conditionalFormatting>
  <conditionalFormatting sqref="U235">
    <cfRule type="cellIs" dxfId="4893" priority="4935" operator="notEqual">
      <formula>0</formula>
    </cfRule>
  </conditionalFormatting>
  <conditionalFormatting sqref="D238:U238">
    <cfRule type="cellIs" dxfId="4892" priority="4934" operator="equal">
      <formula>0</formula>
    </cfRule>
  </conditionalFormatting>
  <conditionalFormatting sqref="D237:U238">
    <cfRule type="cellIs" dxfId="4891" priority="4933" operator="equal">
      <formula>0</formula>
    </cfRule>
  </conditionalFormatting>
  <conditionalFormatting sqref="D239:D240">
    <cfRule type="cellIs" dxfId="4890" priority="4932" operator="equal">
      <formula>0</formula>
    </cfRule>
  </conditionalFormatting>
  <conditionalFormatting sqref="D239:D240">
    <cfRule type="cellIs" dxfId="4889" priority="4931" operator="notEqual">
      <formula>0</formula>
    </cfRule>
  </conditionalFormatting>
  <conditionalFormatting sqref="E239:E240">
    <cfRule type="cellIs" dxfId="4888" priority="4930" operator="equal">
      <formula>0</formula>
    </cfRule>
  </conditionalFormatting>
  <conditionalFormatting sqref="E239:E240">
    <cfRule type="cellIs" dxfId="4887" priority="4929" operator="notEqual">
      <formula>0</formula>
    </cfRule>
  </conditionalFormatting>
  <conditionalFormatting sqref="F240:U240 F239:T239">
    <cfRule type="cellIs" dxfId="4886" priority="4928" operator="equal">
      <formula>0</formula>
    </cfRule>
  </conditionalFormatting>
  <conditionalFormatting sqref="F240:U240 F239:T239">
    <cfRule type="cellIs" dxfId="4885" priority="4927" operator="notEqual">
      <formula>0</formula>
    </cfRule>
  </conditionalFormatting>
  <conditionalFormatting sqref="U239">
    <cfRule type="cellIs" dxfId="4884" priority="4926" operator="equal">
      <formula>0</formula>
    </cfRule>
  </conditionalFormatting>
  <conditionalFormatting sqref="U239">
    <cfRule type="cellIs" dxfId="4883" priority="4925" operator="notEqual">
      <formula>0</formula>
    </cfRule>
  </conditionalFormatting>
  <conditionalFormatting sqref="D241:D242">
    <cfRule type="cellIs" dxfId="4882" priority="4924" operator="equal">
      <formula>0</formula>
    </cfRule>
  </conditionalFormatting>
  <conditionalFormatting sqref="D241:D242">
    <cfRule type="cellIs" dxfId="4881" priority="4923" operator="notEqual">
      <formula>0</formula>
    </cfRule>
  </conditionalFormatting>
  <conditionalFormatting sqref="E241:E242">
    <cfRule type="cellIs" dxfId="4880" priority="4922" operator="equal">
      <formula>0</formula>
    </cfRule>
  </conditionalFormatting>
  <conditionalFormatting sqref="E241:E242">
    <cfRule type="cellIs" dxfId="4879" priority="4921" operator="notEqual">
      <formula>0</formula>
    </cfRule>
  </conditionalFormatting>
  <conditionalFormatting sqref="F242:U242 F241:T241">
    <cfRule type="cellIs" dxfId="4878" priority="4920" operator="equal">
      <formula>0</formula>
    </cfRule>
  </conditionalFormatting>
  <conditionalFormatting sqref="F242:U242 F241:T241">
    <cfRule type="cellIs" dxfId="4877" priority="4919" operator="notEqual">
      <formula>0</formula>
    </cfRule>
  </conditionalFormatting>
  <conditionalFormatting sqref="U241">
    <cfRule type="cellIs" dxfId="4876" priority="4918" operator="equal">
      <formula>0</formula>
    </cfRule>
  </conditionalFormatting>
  <conditionalFormatting sqref="U241">
    <cfRule type="cellIs" dxfId="4875" priority="4917" operator="notEqual">
      <formula>0</formula>
    </cfRule>
  </conditionalFormatting>
  <conditionalFormatting sqref="D243:D244">
    <cfRule type="cellIs" dxfId="4874" priority="4916" operator="equal">
      <formula>0</formula>
    </cfRule>
  </conditionalFormatting>
  <conditionalFormatting sqref="D243:D244">
    <cfRule type="cellIs" dxfId="4873" priority="4915" operator="notEqual">
      <formula>0</formula>
    </cfRule>
  </conditionalFormatting>
  <conditionalFormatting sqref="E243:E244">
    <cfRule type="cellIs" dxfId="4872" priority="4914" operator="equal">
      <formula>0</formula>
    </cfRule>
  </conditionalFormatting>
  <conditionalFormatting sqref="E243:E244">
    <cfRule type="cellIs" dxfId="4871" priority="4913" operator="notEqual">
      <formula>0</formula>
    </cfRule>
  </conditionalFormatting>
  <conditionalFormatting sqref="F244:U244 F243:T243">
    <cfRule type="cellIs" dxfId="4870" priority="4912" operator="equal">
      <formula>0</formula>
    </cfRule>
  </conditionalFormatting>
  <conditionalFormatting sqref="F244:U244 F243:T243">
    <cfRule type="cellIs" dxfId="4869" priority="4911" operator="notEqual">
      <formula>0</formula>
    </cfRule>
  </conditionalFormatting>
  <conditionalFormatting sqref="U243">
    <cfRule type="cellIs" dxfId="4868" priority="4910" operator="equal">
      <formula>0</formula>
    </cfRule>
  </conditionalFormatting>
  <conditionalFormatting sqref="U243">
    <cfRule type="cellIs" dxfId="4867" priority="4909" operator="notEqual">
      <formula>0</formula>
    </cfRule>
  </conditionalFormatting>
  <conditionalFormatting sqref="D245:D246">
    <cfRule type="cellIs" dxfId="4866" priority="4908" operator="equal">
      <formula>0</formula>
    </cfRule>
  </conditionalFormatting>
  <conditionalFormatting sqref="D245:D246">
    <cfRule type="cellIs" dxfId="4865" priority="4907" operator="notEqual">
      <formula>0</formula>
    </cfRule>
  </conditionalFormatting>
  <conditionalFormatting sqref="E245:E246">
    <cfRule type="cellIs" dxfId="4864" priority="4906" operator="equal">
      <formula>0</formula>
    </cfRule>
  </conditionalFormatting>
  <conditionalFormatting sqref="E245:E246">
    <cfRule type="cellIs" dxfId="4863" priority="4905" operator="notEqual">
      <formula>0</formula>
    </cfRule>
  </conditionalFormatting>
  <conditionalFormatting sqref="F246:U246 F245:T245">
    <cfRule type="cellIs" dxfId="4862" priority="4904" operator="equal">
      <formula>0</formula>
    </cfRule>
  </conditionalFormatting>
  <conditionalFormatting sqref="F246:U246 F245:T245">
    <cfRule type="cellIs" dxfId="4861" priority="4903" operator="notEqual">
      <formula>0</formula>
    </cfRule>
  </conditionalFormatting>
  <conditionalFormatting sqref="U245">
    <cfRule type="cellIs" dxfId="4860" priority="4902" operator="equal">
      <formula>0</formula>
    </cfRule>
  </conditionalFormatting>
  <conditionalFormatting sqref="U245">
    <cfRule type="cellIs" dxfId="4859" priority="4901" operator="notEqual">
      <formula>0</formula>
    </cfRule>
  </conditionalFormatting>
  <conditionalFormatting sqref="D248:U248">
    <cfRule type="cellIs" dxfId="4858" priority="4900" operator="equal">
      <formula>0</formula>
    </cfRule>
  </conditionalFormatting>
  <conditionalFormatting sqref="D247:U248">
    <cfRule type="cellIs" dxfId="4857" priority="4899" operator="equal">
      <formula>0</formula>
    </cfRule>
  </conditionalFormatting>
  <conditionalFormatting sqref="D249:D250">
    <cfRule type="cellIs" dxfId="4856" priority="4898" operator="equal">
      <formula>0</formula>
    </cfRule>
  </conditionalFormatting>
  <conditionalFormatting sqref="D249:D250">
    <cfRule type="cellIs" dxfId="4855" priority="4897" operator="notEqual">
      <formula>0</formula>
    </cfRule>
  </conditionalFormatting>
  <conditionalFormatting sqref="E249:E250">
    <cfRule type="cellIs" dxfId="4854" priority="4896" operator="equal">
      <formula>0</formula>
    </cfRule>
  </conditionalFormatting>
  <conditionalFormatting sqref="E249:E250">
    <cfRule type="cellIs" dxfId="4853" priority="4895" operator="notEqual">
      <formula>0</formula>
    </cfRule>
  </conditionalFormatting>
  <conditionalFormatting sqref="F250:U250 F249:T249">
    <cfRule type="cellIs" dxfId="4852" priority="4894" operator="equal">
      <formula>0</formula>
    </cfRule>
  </conditionalFormatting>
  <conditionalFormatting sqref="F250:U250 F249:T249">
    <cfRule type="cellIs" dxfId="4851" priority="4893" operator="notEqual">
      <formula>0</formula>
    </cfRule>
  </conditionalFormatting>
  <conditionalFormatting sqref="U249">
    <cfRule type="cellIs" dxfId="4850" priority="4892" operator="equal">
      <formula>0</formula>
    </cfRule>
  </conditionalFormatting>
  <conditionalFormatting sqref="U249">
    <cfRule type="cellIs" dxfId="4849" priority="4891" operator="notEqual">
      <formula>0</formula>
    </cfRule>
  </conditionalFormatting>
  <conditionalFormatting sqref="D251:D252">
    <cfRule type="cellIs" dxfId="4848" priority="4890" operator="equal">
      <formula>0</formula>
    </cfRule>
  </conditionalFormatting>
  <conditionalFormatting sqref="D251:D252">
    <cfRule type="cellIs" dxfId="4847" priority="4889" operator="notEqual">
      <formula>0</formula>
    </cfRule>
  </conditionalFormatting>
  <conditionalFormatting sqref="E251:E252">
    <cfRule type="cellIs" dxfId="4846" priority="4888" operator="equal">
      <formula>0</formula>
    </cfRule>
  </conditionalFormatting>
  <conditionalFormatting sqref="E251:E252">
    <cfRule type="cellIs" dxfId="4845" priority="4887" operator="notEqual">
      <formula>0</formula>
    </cfRule>
  </conditionalFormatting>
  <conditionalFormatting sqref="F252:U252 F251:T251">
    <cfRule type="cellIs" dxfId="4844" priority="4886" operator="equal">
      <formula>0</formula>
    </cfRule>
  </conditionalFormatting>
  <conditionalFormatting sqref="F252:U252 F251:T251">
    <cfRule type="cellIs" dxfId="4843" priority="4885" operator="notEqual">
      <formula>0</formula>
    </cfRule>
  </conditionalFormatting>
  <conditionalFormatting sqref="U251">
    <cfRule type="cellIs" dxfId="4842" priority="4884" operator="equal">
      <formula>0</formula>
    </cfRule>
  </conditionalFormatting>
  <conditionalFormatting sqref="U251">
    <cfRule type="cellIs" dxfId="4841" priority="4883" operator="notEqual">
      <formula>0</formula>
    </cfRule>
  </conditionalFormatting>
  <conditionalFormatting sqref="D253:D254">
    <cfRule type="cellIs" dxfId="4840" priority="4882" operator="equal">
      <formula>0</formula>
    </cfRule>
  </conditionalFormatting>
  <conditionalFormatting sqref="D253:D254">
    <cfRule type="cellIs" dxfId="4839" priority="4881" operator="notEqual">
      <formula>0</formula>
    </cfRule>
  </conditionalFormatting>
  <conditionalFormatting sqref="E253:E254">
    <cfRule type="cellIs" dxfId="4838" priority="4880" operator="equal">
      <formula>0</formula>
    </cfRule>
  </conditionalFormatting>
  <conditionalFormatting sqref="E253:E254">
    <cfRule type="cellIs" dxfId="4837" priority="4879" operator="notEqual">
      <formula>0</formula>
    </cfRule>
  </conditionalFormatting>
  <conditionalFormatting sqref="F254:U254 F253:T253">
    <cfRule type="cellIs" dxfId="4836" priority="4878" operator="equal">
      <formula>0</formula>
    </cfRule>
  </conditionalFormatting>
  <conditionalFormatting sqref="F254:U254 F253:T253">
    <cfRule type="cellIs" dxfId="4835" priority="4877" operator="notEqual">
      <formula>0</formula>
    </cfRule>
  </conditionalFormatting>
  <conditionalFormatting sqref="U253">
    <cfRule type="cellIs" dxfId="4834" priority="4876" operator="equal">
      <formula>0</formula>
    </cfRule>
  </conditionalFormatting>
  <conditionalFormatting sqref="U253">
    <cfRule type="cellIs" dxfId="4833" priority="4875" operator="notEqual">
      <formula>0</formula>
    </cfRule>
  </conditionalFormatting>
  <conditionalFormatting sqref="D255:D256">
    <cfRule type="cellIs" dxfId="4832" priority="4874" operator="equal">
      <formula>0</formula>
    </cfRule>
  </conditionalFormatting>
  <conditionalFormatting sqref="D255:D256">
    <cfRule type="cellIs" dxfId="4831" priority="4873" operator="notEqual">
      <formula>0</formula>
    </cfRule>
  </conditionalFormatting>
  <conditionalFormatting sqref="E255:E256">
    <cfRule type="cellIs" dxfId="4830" priority="4872" operator="equal">
      <formula>0</formula>
    </cfRule>
  </conditionalFormatting>
  <conditionalFormatting sqref="E255:E256">
    <cfRule type="cellIs" dxfId="4829" priority="4871" operator="notEqual">
      <formula>0</formula>
    </cfRule>
  </conditionalFormatting>
  <conditionalFormatting sqref="F256:U256 F255:T255">
    <cfRule type="cellIs" dxfId="4828" priority="4870" operator="equal">
      <formula>0</formula>
    </cfRule>
  </conditionalFormatting>
  <conditionalFormatting sqref="F256:U256 F255:T255">
    <cfRule type="cellIs" dxfId="4827" priority="4869" operator="notEqual">
      <formula>0</formula>
    </cfRule>
  </conditionalFormatting>
  <conditionalFormatting sqref="U255">
    <cfRule type="cellIs" dxfId="4826" priority="4868" operator="equal">
      <formula>0</formula>
    </cfRule>
  </conditionalFormatting>
  <conditionalFormatting sqref="U255">
    <cfRule type="cellIs" dxfId="4825" priority="4867" operator="notEqual">
      <formula>0</formula>
    </cfRule>
  </conditionalFormatting>
  <conditionalFormatting sqref="D258:U258">
    <cfRule type="cellIs" dxfId="4824" priority="4866" operator="equal">
      <formula>0</formula>
    </cfRule>
  </conditionalFormatting>
  <conditionalFormatting sqref="D257:U258">
    <cfRule type="cellIs" dxfId="4823" priority="4865" operator="equal">
      <formula>0</formula>
    </cfRule>
  </conditionalFormatting>
  <conditionalFormatting sqref="D259:D260">
    <cfRule type="cellIs" dxfId="4822" priority="4864" operator="equal">
      <formula>0</formula>
    </cfRule>
  </conditionalFormatting>
  <conditionalFormatting sqref="D259:D260">
    <cfRule type="cellIs" dxfId="4821" priority="4863" operator="notEqual">
      <formula>0</formula>
    </cfRule>
  </conditionalFormatting>
  <conditionalFormatting sqref="E259:E260">
    <cfRule type="cellIs" dxfId="4820" priority="4862" operator="equal">
      <formula>0</formula>
    </cfRule>
  </conditionalFormatting>
  <conditionalFormatting sqref="E259:E260">
    <cfRule type="cellIs" dxfId="4819" priority="4861" operator="notEqual">
      <formula>0</formula>
    </cfRule>
  </conditionalFormatting>
  <conditionalFormatting sqref="F260:U260 F259:T259">
    <cfRule type="cellIs" dxfId="4818" priority="4860" operator="equal">
      <formula>0</formula>
    </cfRule>
  </conditionalFormatting>
  <conditionalFormatting sqref="F260:U260 F259:T259">
    <cfRule type="cellIs" dxfId="4817" priority="4859" operator="notEqual">
      <formula>0</formula>
    </cfRule>
  </conditionalFormatting>
  <conditionalFormatting sqref="U259">
    <cfRule type="cellIs" dxfId="4816" priority="4858" operator="equal">
      <formula>0</formula>
    </cfRule>
  </conditionalFormatting>
  <conditionalFormatting sqref="U259">
    <cfRule type="cellIs" dxfId="4815" priority="4857" operator="notEqual">
      <formula>0</formula>
    </cfRule>
  </conditionalFormatting>
  <conditionalFormatting sqref="D261:D262">
    <cfRule type="cellIs" dxfId="4814" priority="4856" operator="equal">
      <formula>0</formula>
    </cfRule>
  </conditionalFormatting>
  <conditionalFormatting sqref="D261:D262">
    <cfRule type="cellIs" dxfId="4813" priority="4855" operator="notEqual">
      <formula>0</formula>
    </cfRule>
  </conditionalFormatting>
  <conditionalFormatting sqref="E261:E262">
    <cfRule type="cellIs" dxfId="4812" priority="4854" operator="equal">
      <formula>0</formula>
    </cfRule>
  </conditionalFormatting>
  <conditionalFormatting sqref="E261:E262">
    <cfRule type="cellIs" dxfId="4811" priority="4853" operator="notEqual">
      <formula>0</formula>
    </cfRule>
  </conditionalFormatting>
  <conditionalFormatting sqref="F262:U262 F261:T261">
    <cfRule type="cellIs" dxfId="4810" priority="4852" operator="equal">
      <formula>0</formula>
    </cfRule>
  </conditionalFormatting>
  <conditionalFormatting sqref="F262:U262 F261:T261">
    <cfRule type="cellIs" dxfId="4809" priority="4851" operator="notEqual">
      <formula>0</formula>
    </cfRule>
  </conditionalFormatting>
  <conditionalFormatting sqref="U261">
    <cfRule type="cellIs" dxfId="4808" priority="4850" operator="equal">
      <formula>0</formula>
    </cfRule>
  </conditionalFormatting>
  <conditionalFormatting sqref="U261">
    <cfRule type="cellIs" dxfId="4807" priority="4849" operator="notEqual">
      <formula>0</formula>
    </cfRule>
  </conditionalFormatting>
  <conditionalFormatting sqref="D263:D264">
    <cfRule type="cellIs" dxfId="4806" priority="4848" operator="equal">
      <formula>0</formula>
    </cfRule>
  </conditionalFormatting>
  <conditionalFormatting sqref="D263:D264">
    <cfRule type="cellIs" dxfId="4805" priority="4847" operator="notEqual">
      <formula>0</formula>
    </cfRule>
  </conditionalFormatting>
  <conditionalFormatting sqref="E263:E264">
    <cfRule type="cellIs" dxfId="4804" priority="4846" operator="equal">
      <formula>0</formula>
    </cfRule>
  </conditionalFormatting>
  <conditionalFormatting sqref="E263:E264">
    <cfRule type="cellIs" dxfId="4803" priority="4845" operator="notEqual">
      <formula>0</formula>
    </cfRule>
  </conditionalFormatting>
  <conditionalFormatting sqref="F264:U264 F263:T263">
    <cfRule type="cellIs" dxfId="4802" priority="4844" operator="equal">
      <formula>0</formula>
    </cfRule>
  </conditionalFormatting>
  <conditionalFormatting sqref="F264:U264 F263:T263">
    <cfRule type="cellIs" dxfId="4801" priority="4843" operator="notEqual">
      <formula>0</formula>
    </cfRule>
  </conditionalFormatting>
  <conditionalFormatting sqref="U263">
    <cfRule type="cellIs" dxfId="4800" priority="4842" operator="equal">
      <formula>0</formula>
    </cfRule>
  </conditionalFormatting>
  <conditionalFormatting sqref="U263">
    <cfRule type="cellIs" dxfId="4799" priority="4841" operator="notEqual">
      <formula>0</formula>
    </cfRule>
  </conditionalFormatting>
  <conditionalFormatting sqref="D265:D266">
    <cfRule type="cellIs" dxfId="4798" priority="4840" operator="equal">
      <formula>0</formula>
    </cfRule>
  </conditionalFormatting>
  <conditionalFormatting sqref="D265:D266">
    <cfRule type="cellIs" dxfId="4797" priority="4839" operator="notEqual">
      <formula>0</formula>
    </cfRule>
  </conditionalFormatting>
  <conditionalFormatting sqref="E265:E266">
    <cfRule type="cellIs" dxfId="4796" priority="4838" operator="equal">
      <formula>0</formula>
    </cfRule>
  </conditionalFormatting>
  <conditionalFormatting sqref="E265:E266">
    <cfRule type="cellIs" dxfId="4795" priority="4837" operator="notEqual">
      <formula>0</formula>
    </cfRule>
  </conditionalFormatting>
  <conditionalFormatting sqref="F266:U266 F265:T265">
    <cfRule type="cellIs" dxfId="4794" priority="4836" operator="equal">
      <formula>0</formula>
    </cfRule>
  </conditionalFormatting>
  <conditionalFormatting sqref="F266:U266 F265:T265">
    <cfRule type="cellIs" dxfId="4793" priority="4835" operator="notEqual">
      <formula>0</formula>
    </cfRule>
  </conditionalFormatting>
  <conditionalFormatting sqref="U265">
    <cfRule type="cellIs" dxfId="4792" priority="4834" operator="equal">
      <formula>0</formula>
    </cfRule>
  </conditionalFormatting>
  <conditionalFormatting sqref="U265">
    <cfRule type="cellIs" dxfId="4791" priority="4833" operator="notEqual">
      <formula>0</formula>
    </cfRule>
  </conditionalFormatting>
  <conditionalFormatting sqref="D267:D268">
    <cfRule type="cellIs" dxfId="4790" priority="4832" operator="equal">
      <formula>0</formula>
    </cfRule>
  </conditionalFormatting>
  <conditionalFormatting sqref="D267:D268">
    <cfRule type="cellIs" dxfId="4789" priority="4831" operator="notEqual">
      <formula>0</formula>
    </cfRule>
  </conditionalFormatting>
  <conditionalFormatting sqref="E267:E268">
    <cfRule type="cellIs" dxfId="4788" priority="4830" operator="equal">
      <formula>0</formula>
    </cfRule>
  </conditionalFormatting>
  <conditionalFormatting sqref="E267:E268">
    <cfRule type="cellIs" dxfId="4787" priority="4829" operator="notEqual">
      <formula>0</formula>
    </cfRule>
  </conditionalFormatting>
  <conditionalFormatting sqref="F268:U268 F267:T267">
    <cfRule type="cellIs" dxfId="4786" priority="4828" operator="equal">
      <formula>0</formula>
    </cfRule>
  </conditionalFormatting>
  <conditionalFormatting sqref="F268:U268 F267:T267">
    <cfRule type="cellIs" dxfId="4785" priority="4827" operator="notEqual">
      <formula>0</formula>
    </cfRule>
  </conditionalFormatting>
  <conditionalFormatting sqref="U267">
    <cfRule type="cellIs" dxfId="4784" priority="4826" operator="equal">
      <formula>0</formula>
    </cfRule>
  </conditionalFormatting>
  <conditionalFormatting sqref="U267">
    <cfRule type="cellIs" dxfId="4783" priority="4825" operator="notEqual">
      <formula>0</formula>
    </cfRule>
  </conditionalFormatting>
  <conditionalFormatting sqref="D269:D270">
    <cfRule type="cellIs" dxfId="4782" priority="4824" operator="equal">
      <formula>0</formula>
    </cfRule>
  </conditionalFormatting>
  <conditionalFormatting sqref="D269:D270">
    <cfRule type="cellIs" dxfId="4781" priority="4823" operator="notEqual">
      <formula>0</formula>
    </cfRule>
  </conditionalFormatting>
  <conditionalFormatting sqref="E269:E270">
    <cfRule type="cellIs" dxfId="4780" priority="4822" operator="equal">
      <formula>0</formula>
    </cfRule>
  </conditionalFormatting>
  <conditionalFormatting sqref="E269:E270">
    <cfRule type="cellIs" dxfId="4779" priority="4821" operator="notEqual">
      <formula>0</formula>
    </cfRule>
  </conditionalFormatting>
  <conditionalFormatting sqref="F270:U270 F269:T269">
    <cfRule type="cellIs" dxfId="4778" priority="4820" operator="equal">
      <formula>0</formula>
    </cfRule>
  </conditionalFormatting>
  <conditionalFormatting sqref="F270:U270 F269:T269">
    <cfRule type="cellIs" dxfId="4777" priority="4819" operator="notEqual">
      <formula>0</formula>
    </cfRule>
  </conditionalFormatting>
  <conditionalFormatting sqref="U269">
    <cfRule type="cellIs" dxfId="4776" priority="4818" operator="equal">
      <formula>0</formula>
    </cfRule>
  </conditionalFormatting>
  <conditionalFormatting sqref="U269">
    <cfRule type="cellIs" dxfId="4775" priority="4817" operator="notEqual">
      <formula>0</formula>
    </cfRule>
  </conditionalFormatting>
  <conditionalFormatting sqref="D271:D272">
    <cfRule type="cellIs" dxfId="4774" priority="4816" operator="equal">
      <formula>0</formula>
    </cfRule>
  </conditionalFormatting>
  <conditionalFormatting sqref="D271:D272">
    <cfRule type="cellIs" dxfId="4773" priority="4815" operator="notEqual">
      <formula>0</formula>
    </cfRule>
  </conditionalFormatting>
  <conditionalFormatting sqref="E271:E272">
    <cfRule type="cellIs" dxfId="4772" priority="4814" operator="equal">
      <formula>0</formula>
    </cfRule>
  </conditionalFormatting>
  <conditionalFormatting sqref="E271:E272">
    <cfRule type="cellIs" dxfId="4771" priority="4813" operator="notEqual">
      <formula>0</formula>
    </cfRule>
  </conditionalFormatting>
  <conditionalFormatting sqref="F272:U272 F271:T271">
    <cfRule type="cellIs" dxfId="4770" priority="4812" operator="equal">
      <formula>0</formula>
    </cfRule>
  </conditionalFormatting>
  <conditionalFormatting sqref="F272:U272 F271:T271">
    <cfRule type="cellIs" dxfId="4769" priority="4811" operator="notEqual">
      <formula>0</formula>
    </cfRule>
  </conditionalFormatting>
  <conditionalFormatting sqref="U271">
    <cfRule type="cellIs" dxfId="4768" priority="4810" operator="equal">
      <formula>0</formula>
    </cfRule>
  </conditionalFormatting>
  <conditionalFormatting sqref="U271">
    <cfRule type="cellIs" dxfId="4767" priority="4809" operator="notEqual">
      <formula>0</formula>
    </cfRule>
  </conditionalFormatting>
  <conditionalFormatting sqref="D273:D274">
    <cfRule type="cellIs" dxfId="4766" priority="4808" operator="equal">
      <formula>0</formula>
    </cfRule>
  </conditionalFormatting>
  <conditionalFormatting sqref="D273:D274">
    <cfRule type="cellIs" dxfId="4765" priority="4807" operator="notEqual">
      <formula>0</formula>
    </cfRule>
  </conditionalFormatting>
  <conditionalFormatting sqref="E273:E274">
    <cfRule type="cellIs" dxfId="4764" priority="4806" operator="equal">
      <formula>0</formula>
    </cfRule>
  </conditionalFormatting>
  <conditionalFormatting sqref="E273:E274">
    <cfRule type="cellIs" dxfId="4763" priority="4805" operator="notEqual">
      <formula>0</formula>
    </cfRule>
  </conditionalFormatting>
  <conditionalFormatting sqref="F274:U274 F273:T273">
    <cfRule type="cellIs" dxfId="4762" priority="4804" operator="equal">
      <formula>0</formula>
    </cfRule>
  </conditionalFormatting>
  <conditionalFormatting sqref="F274:U274 F273:T273">
    <cfRule type="cellIs" dxfId="4761" priority="4803" operator="notEqual">
      <formula>0</formula>
    </cfRule>
  </conditionalFormatting>
  <conditionalFormatting sqref="U273">
    <cfRule type="cellIs" dxfId="4760" priority="4802" operator="equal">
      <formula>0</formula>
    </cfRule>
  </conditionalFormatting>
  <conditionalFormatting sqref="U273">
    <cfRule type="cellIs" dxfId="4759" priority="4801" operator="notEqual">
      <formula>0</formula>
    </cfRule>
  </conditionalFormatting>
  <conditionalFormatting sqref="D275:D276">
    <cfRule type="cellIs" dxfId="4758" priority="4800" operator="equal">
      <formula>0</formula>
    </cfRule>
  </conditionalFormatting>
  <conditionalFormatting sqref="D275:D276">
    <cfRule type="cellIs" dxfId="4757" priority="4799" operator="notEqual">
      <formula>0</formula>
    </cfRule>
  </conditionalFormatting>
  <conditionalFormatting sqref="E275:E276">
    <cfRule type="cellIs" dxfId="4756" priority="4798" operator="equal">
      <formula>0</formula>
    </cfRule>
  </conditionalFormatting>
  <conditionalFormatting sqref="E275:E276">
    <cfRule type="cellIs" dxfId="4755" priority="4797" operator="notEqual">
      <formula>0</formula>
    </cfRule>
  </conditionalFormatting>
  <conditionalFormatting sqref="F276:U276 F275:T275">
    <cfRule type="cellIs" dxfId="4754" priority="4796" operator="equal">
      <formula>0</formula>
    </cfRule>
  </conditionalFormatting>
  <conditionalFormatting sqref="F276:U276 F275:T275">
    <cfRule type="cellIs" dxfId="4753" priority="4795" operator="notEqual">
      <formula>0</formula>
    </cfRule>
  </conditionalFormatting>
  <conditionalFormatting sqref="U275">
    <cfRule type="cellIs" dxfId="4752" priority="4794" operator="equal">
      <formula>0</formula>
    </cfRule>
  </conditionalFormatting>
  <conditionalFormatting sqref="U275">
    <cfRule type="cellIs" dxfId="4751" priority="4793" operator="notEqual">
      <formula>0</formula>
    </cfRule>
  </conditionalFormatting>
  <conditionalFormatting sqref="D277:D278">
    <cfRule type="cellIs" dxfId="4750" priority="4792" operator="equal">
      <formula>0</formula>
    </cfRule>
  </conditionalFormatting>
  <conditionalFormatting sqref="D277:D278">
    <cfRule type="cellIs" dxfId="4749" priority="4791" operator="notEqual">
      <formula>0</formula>
    </cfRule>
  </conditionalFormatting>
  <conditionalFormatting sqref="E277:E278">
    <cfRule type="cellIs" dxfId="4748" priority="4790" operator="equal">
      <formula>0</formula>
    </cfRule>
  </conditionalFormatting>
  <conditionalFormatting sqref="E277:E278">
    <cfRule type="cellIs" dxfId="4747" priority="4789" operator="notEqual">
      <formula>0</formula>
    </cfRule>
  </conditionalFormatting>
  <conditionalFormatting sqref="F278:U278 F277:T277">
    <cfRule type="cellIs" dxfId="4746" priority="4788" operator="equal">
      <formula>0</formula>
    </cfRule>
  </conditionalFormatting>
  <conditionalFormatting sqref="F278:U278 F277:T277">
    <cfRule type="cellIs" dxfId="4745" priority="4787" operator="notEqual">
      <formula>0</formula>
    </cfRule>
  </conditionalFormatting>
  <conditionalFormatting sqref="U277">
    <cfRule type="cellIs" dxfId="4744" priority="4786" operator="equal">
      <formula>0</formula>
    </cfRule>
  </conditionalFormatting>
  <conditionalFormatting sqref="U277">
    <cfRule type="cellIs" dxfId="4743" priority="4785" operator="notEqual">
      <formula>0</formula>
    </cfRule>
  </conditionalFormatting>
  <conditionalFormatting sqref="D279:D280">
    <cfRule type="cellIs" dxfId="4742" priority="4784" operator="equal">
      <formula>0</formula>
    </cfRule>
  </conditionalFormatting>
  <conditionalFormatting sqref="D279:D280">
    <cfRule type="cellIs" dxfId="4741" priority="4783" operator="notEqual">
      <formula>0</formula>
    </cfRule>
  </conditionalFormatting>
  <conditionalFormatting sqref="E279:E280">
    <cfRule type="cellIs" dxfId="4740" priority="4782" operator="equal">
      <formula>0</formula>
    </cfRule>
  </conditionalFormatting>
  <conditionalFormatting sqref="E279:E280">
    <cfRule type="cellIs" dxfId="4739" priority="4781" operator="notEqual">
      <formula>0</formula>
    </cfRule>
  </conditionalFormatting>
  <conditionalFormatting sqref="F280:U280 F279:T279">
    <cfRule type="cellIs" dxfId="4738" priority="4780" operator="equal">
      <formula>0</formula>
    </cfRule>
  </conditionalFormatting>
  <conditionalFormatting sqref="F280:U280 F279:T279">
    <cfRule type="cellIs" dxfId="4737" priority="4779" operator="notEqual">
      <formula>0</formula>
    </cfRule>
  </conditionalFormatting>
  <conditionalFormatting sqref="U279">
    <cfRule type="cellIs" dxfId="4736" priority="4778" operator="equal">
      <formula>0</formula>
    </cfRule>
  </conditionalFormatting>
  <conditionalFormatting sqref="U279">
    <cfRule type="cellIs" dxfId="4735" priority="4777" operator="notEqual">
      <formula>0</formula>
    </cfRule>
  </conditionalFormatting>
  <conditionalFormatting sqref="D281:D282">
    <cfRule type="cellIs" dxfId="4734" priority="4776" operator="equal">
      <formula>0</formula>
    </cfRule>
  </conditionalFormatting>
  <conditionalFormatting sqref="D281:D282">
    <cfRule type="cellIs" dxfId="4733" priority="4775" operator="notEqual">
      <formula>0</formula>
    </cfRule>
  </conditionalFormatting>
  <conditionalFormatting sqref="E281:E282">
    <cfRule type="cellIs" dxfId="4732" priority="4774" operator="equal">
      <formula>0</formula>
    </cfRule>
  </conditionalFormatting>
  <conditionalFormatting sqref="E281:E282">
    <cfRule type="cellIs" dxfId="4731" priority="4773" operator="notEqual">
      <formula>0</formula>
    </cfRule>
  </conditionalFormatting>
  <conditionalFormatting sqref="F282:U282 F281:T281">
    <cfRule type="cellIs" dxfId="4730" priority="4772" operator="equal">
      <formula>0</formula>
    </cfRule>
  </conditionalFormatting>
  <conditionalFormatting sqref="F282:U282 F281:T281">
    <cfRule type="cellIs" dxfId="4729" priority="4771" operator="notEqual">
      <formula>0</formula>
    </cfRule>
  </conditionalFormatting>
  <conditionalFormatting sqref="U281">
    <cfRule type="cellIs" dxfId="4728" priority="4770" operator="equal">
      <formula>0</formula>
    </cfRule>
  </conditionalFormatting>
  <conditionalFormatting sqref="U281">
    <cfRule type="cellIs" dxfId="4727" priority="4769" operator="notEqual">
      <formula>0</formula>
    </cfRule>
  </conditionalFormatting>
  <conditionalFormatting sqref="D283:D284">
    <cfRule type="cellIs" dxfId="4726" priority="4768" operator="equal">
      <formula>0</formula>
    </cfRule>
  </conditionalFormatting>
  <conditionalFormatting sqref="D283:D284">
    <cfRule type="cellIs" dxfId="4725" priority="4767" operator="notEqual">
      <formula>0</formula>
    </cfRule>
  </conditionalFormatting>
  <conditionalFormatting sqref="E283:E284">
    <cfRule type="cellIs" dxfId="4724" priority="4766" operator="equal">
      <formula>0</formula>
    </cfRule>
  </conditionalFormatting>
  <conditionalFormatting sqref="E283:E284">
    <cfRule type="cellIs" dxfId="4723" priority="4765" operator="notEqual">
      <formula>0</formula>
    </cfRule>
  </conditionalFormatting>
  <conditionalFormatting sqref="F284:U284 F283:T283">
    <cfRule type="cellIs" dxfId="4722" priority="4764" operator="equal">
      <formula>0</formula>
    </cfRule>
  </conditionalFormatting>
  <conditionalFormatting sqref="F284:U284 F283:T283">
    <cfRule type="cellIs" dxfId="4721" priority="4763" operator="notEqual">
      <formula>0</formula>
    </cfRule>
  </conditionalFormatting>
  <conditionalFormatting sqref="U283">
    <cfRule type="cellIs" dxfId="4720" priority="4762" operator="equal">
      <formula>0</formula>
    </cfRule>
  </conditionalFormatting>
  <conditionalFormatting sqref="U283">
    <cfRule type="cellIs" dxfId="4719" priority="4761" operator="notEqual">
      <formula>0</formula>
    </cfRule>
  </conditionalFormatting>
  <conditionalFormatting sqref="D285:D286">
    <cfRule type="cellIs" dxfId="4718" priority="4760" operator="equal">
      <formula>0</formula>
    </cfRule>
  </conditionalFormatting>
  <conditionalFormatting sqref="D285:D286">
    <cfRule type="cellIs" dxfId="4717" priority="4759" operator="notEqual">
      <formula>0</formula>
    </cfRule>
  </conditionalFormatting>
  <conditionalFormatting sqref="E285:E286">
    <cfRule type="cellIs" dxfId="4716" priority="4758" operator="equal">
      <formula>0</formula>
    </cfRule>
  </conditionalFormatting>
  <conditionalFormatting sqref="E285:E286">
    <cfRule type="cellIs" dxfId="4715" priority="4757" operator="notEqual">
      <formula>0</formula>
    </cfRule>
  </conditionalFormatting>
  <conditionalFormatting sqref="F286:U286 F285:T285">
    <cfRule type="cellIs" dxfId="4714" priority="4756" operator="equal">
      <formula>0</formula>
    </cfRule>
  </conditionalFormatting>
  <conditionalFormatting sqref="F286:U286 F285:T285">
    <cfRule type="cellIs" dxfId="4713" priority="4755" operator="notEqual">
      <formula>0</formula>
    </cfRule>
  </conditionalFormatting>
  <conditionalFormatting sqref="U285">
    <cfRule type="cellIs" dxfId="4712" priority="4754" operator="equal">
      <formula>0</formula>
    </cfRule>
  </conditionalFormatting>
  <conditionalFormatting sqref="U285">
    <cfRule type="cellIs" dxfId="4711" priority="4753" operator="notEqual">
      <formula>0</formula>
    </cfRule>
  </conditionalFormatting>
  <conditionalFormatting sqref="D287:D288">
    <cfRule type="cellIs" dxfId="4710" priority="4752" operator="equal">
      <formula>0</formula>
    </cfRule>
  </conditionalFormatting>
  <conditionalFormatting sqref="D287:D288">
    <cfRule type="cellIs" dxfId="4709" priority="4751" operator="notEqual">
      <formula>0</formula>
    </cfRule>
  </conditionalFormatting>
  <conditionalFormatting sqref="E287:E288">
    <cfRule type="cellIs" dxfId="4708" priority="4750" operator="equal">
      <formula>0</formula>
    </cfRule>
  </conditionalFormatting>
  <conditionalFormatting sqref="E287:E288">
    <cfRule type="cellIs" dxfId="4707" priority="4749" operator="notEqual">
      <formula>0</formula>
    </cfRule>
  </conditionalFormatting>
  <conditionalFormatting sqref="F288:U288 F287:T287">
    <cfRule type="cellIs" dxfId="4706" priority="4748" operator="equal">
      <formula>0</formula>
    </cfRule>
  </conditionalFormatting>
  <conditionalFormatting sqref="F288:U288 F287:T287">
    <cfRule type="cellIs" dxfId="4705" priority="4747" operator="notEqual">
      <formula>0</formula>
    </cfRule>
  </conditionalFormatting>
  <conditionalFormatting sqref="U287">
    <cfRule type="cellIs" dxfId="4704" priority="4746" operator="equal">
      <formula>0</formula>
    </cfRule>
  </conditionalFormatting>
  <conditionalFormatting sqref="U287">
    <cfRule type="cellIs" dxfId="4703" priority="4745" operator="notEqual">
      <formula>0</formula>
    </cfRule>
  </conditionalFormatting>
  <conditionalFormatting sqref="D289:D290">
    <cfRule type="cellIs" dxfId="4702" priority="4744" operator="equal">
      <formula>0</formula>
    </cfRule>
  </conditionalFormatting>
  <conditionalFormatting sqref="D289:D290">
    <cfRule type="cellIs" dxfId="4701" priority="4743" operator="notEqual">
      <formula>0</formula>
    </cfRule>
  </conditionalFormatting>
  <conditionalFormatting sqref="E289:E290">
    <cfRule type="cellIs" dxfId="4700" priority="4742" operator="equal">
      <formula>0</formula>
    </cfRule>
  </conditionalFormatting>
  <conditionalFormatting sqref="E289:E290">
    <cfRule type="cellIs" dxfId="4699" priority="4741" operator="notEqual">
      <formula>0</formula>
    </cfRule>
  </conditionalFormatting>
  <conditionalFormatting sqref="F290:U290 F289:T289">
    <cfRule type="cellIs" dxfId="4698" priority="4740" operator="equal">
      <formula>0</formula>
    </cfRule>
  </conditionalFormatting>
  <conditionalFormatting sqref="F290:U290 F289:T289">
    <cfRule type="cellIs" dxfId="4697" priority="4739" operator="notEqual">
      <formula>0</formula>
    </cfRule>
  </conditionalFormatting>
  <conditionalFormatting sqref="U289">
    <cfRule type="cellIs" dxfId="4696" priority="4738" operator="equal">
      <formula>0</formula>
    </cfRule>
  </conditionalFormatting>
  <conditionalFormatting sqref="U289">
    <cfRule type="cellIs" dxfId="4695" priority="4737" operator="notEqual">
      <formula>0</formula>
    </cfRule>
  </conditionalFormatting>
  <conditionalFormatting sqref="D291:D292">
    <cfRule type="cellIs" dxfId="4694" priority="4736" operator="equal">
      <formula>0</formula>
    </cfRule>
  </conditionalFormatting>
  <conditionalFormatting sqref="D291:D292">
    <cfRule type="cellIs" dxfId="4693" priority="4735" operator="notEqual">
      <formula>0</formula>
    </cfRule>
  </conditionalFormatting>
  <conditionalFormatting sqref="E291:E292">
    <cfRule type="cellIs" dxfId="4692" priority="4734" operator="equal">
      <formula>0</formula>
    </cfRule>
  </conditionalFormatting>
  <conditionalFormatting sqref="E291:E292">
    <cfRule type="cellIs" dxfId="4691" priority="4733" operator="notEqual">
      <formula>0</formula>
    </cfRule>
  </conditionalFormatting>
  <conditionalFormatting sqref="F292:U292 F291:T291">
    <cfRule type="cellIs" dxfId="4690" priority="4732" operator="equal">
      <formula>0</formula>
    </cfRule>
  </conditionalFormatting>
  <conditionalFormatting sqref="F292:U292 F291:T291">
    <cfRule type="cellIs" dxfId="4689" priority="4731" operator="notEqual">
      <formula>0</formula>
    </cfRule>
  </conditionalFormatting>
  <conditionalFormatting sqref="U291">
    <cfRule type="cellIs" dxfId="4688" priority="4730" operator="equal">
      <formula>0</formula>
    </cfRule>
  </conditionalFormatting>
  <conditionalFormatting sqref="U291">
    <cfRule type="cellIs" dxfId="4687" priority="4729" operator="notEqual">
      <formula>0</formula>
    </cfRule>
  </conditionalFormatting>
  <conditionalFormatting sqref="D293:D294">
    <cfRule type="cellIs" dxfId="4686" priority="4728" operator="equal">
      <formula>0</formula>
    </cfRule>
  </conditionalFormatting>
  <conditionalFormatting sqref="D293:D294">
    <cfRule type="cellIs" dxfId="4685" priority="4727" operator="notEqual">
      <formula>0</formula>
    </cfRule>
  </conditionalFormatting>
  <conditionalFormatting sqref="E293:E294">
    <cfRule type="cellIs" dxfId="4684" priority="4726" operator="equal">
      <formula>0</formula>
    </cfRule>
  </conditionalFormatting>
  <conditionalFormatting sqref="E293:E294">
    <cfRule type="cellIs" dxfId="4683" priority="4725" operator="notEqual">
      <formula>0</formula>
    </cfRule>
  </conditionalFormatting>
  <conditionalFormatting sqref="F294:U294 F293:T293">
    <cfRule type="cellIs" dxfId="4682" priority="4724" operator="equal">
      <formula>0</formula>
    </cfRule>
  </conditionalFormatting>
  <conditionalFormatting sqref="F294:U294 F293:T293">
    <cfRule type="cellIs" dxfId="4681" priority="4723" operator="notEqual">
      <formula>0</formula>
    </cfRule>
  </conditionalFormatting>
  <conditionalFormatting sqref="U293">
    <cfRule type="cellIs" dxfId="4680" priority="4722" operator="equal">
      <formula>0</formula>
    </cfRule>
  </conditionalFormatting>
  <conditionalFormatting sqref="U293">
    <cfRule type="cellIs" dxfId="4679" priority="4721" operator="notEqual">
      <formula>0</formula>
    </cfRule>
  </conditionalFormatting>
  <conditionalFormatting sqref="D295:D296">
    <cfRule type="cellIs" dxfId="4678" priority="4720" operator="equal">
      <formula>0</formula>
    </cfRule>
  </conditionalFormatting>
  <conditionalFormatting sqref="D295:D296">
    <cfRule type="cellIs" dxfId="4677" priority="4719" operator="notEqual">
      <formula>0</formula>
    </cfRule>
  </conditionalFormatting>
  <conditionalFormatting sqref="E295:E296">
    <cfRule type="cellIs" dxfId="4676" priority="4718" operator="equal">
      <formula>0</formula>
    </cfRule>
  </conditionalFormatting>
  <conditionalFormatting sqref="E295:E296">
    <cfRule type="cellIs" dxfId="4675" priority="4717" operator="notEqual">
      <formula>0</formula>
    </cfRule>
  </conditionalFormatting>
  <conditionalFormatting sqref="F296:U296 F295:T295">
    <cfRule type="cellIs" dxfId="4674" priority="4716" operator="equal">
      <formula>0</formula>
    </cfRule>
  </conditionalFormatting>
  <conditionalFormatting sqref="F296:U296 F295:T295">
    <cfRule type="cellIs" dxfId="4673" priority="4715" operator="notEqual">
      <formula>0</formula>
    </cfRule>
  </conditionalFormatting>
  <conditionalFormatting sqref="U295">
    <cfRule type="cellIs" dxfId="4672" priority="4714" operator="equal">
      <formula>0</formula>
    </cfRule>
  </conditionalFormatting>
  <conditionalFormatting sqref="U295">
    <cfRule type="cellIs" dxfId="4671" priority="4713" operator="notEqual">
      <formula>0</formula>
    </cfRule>
  </conditionalFormatting>
  <conditionalFormatting sqref="D297:D298">
    <cfRule type="cellIs" dxfId="4670" priority="4712" operator="equal">
      <formula>0</formula>
    </cfRule>
  </conditionalFormatting>
  <conditionalFormatting sqref="D297:D298">
    <cfRule type="cellIs" dxfId="4669" priority="4711" operator="notEqual">
      <formula>0</formula>
    </cfRule>
  </conditionalFormatting>
  <conditionalFormatting sqref="E297:E298">
    <cfRule type="cellIs" dxfId="4668" priority="4710" operator="equal">
      <formula>0</formula>
    </cfRule>
  </conditionalFormatting>
  <conditionalFormatting sqref="E297:E298">
    <cfRule type="cellIs" dxfId="4667" priority="4709" operator="notEqual">
      <formula>0</formula>
    </cfRule>
  </conditionalFormatting>
  <conditionalFormatting sqref="F298:U298 F297:T297">
    <cfRule type="cellIs" dxfId="4666" priority="4708" operator="equal">
      <formula>0</formula>
    </cfRule>
  </conditionalFormatting>
  <conditionalFormatting sqref="F298:U298 F297:T297">
    <cfRule type="cellIs" dxfId="4665" priority="4707" operator="notEqual">
      <formula>0</formula>
    </cfRule>
  </conditionalFormatting>
  <conditionalFormatting sqref="U297">
    <cfRule type="cellIs" dxfId="4664" priority="4706" operator="equal">
      <formula>0</formula>
    </cfRule>
  </conditionalFormatting>
  <conditionalFormatting sqref="U297">
    <cfRule type="cellIs" dxfId="4663" priority="4705" operator="notEqual">
      <formula>0</formula>
    </cfRule>
  </conditionalFormatting>
  <conditionalFormatting sqref="D299:D300">
    <cfRule type="cellIs" dxfId="4662" priority="4704" operator="equal">
      <formula>0</formula>
    </cfRule>
  </conditionalFormatting>
  <conditionalFormatting sqref="D299:D300">
    <cfRule type="cellIs" dxfId="4661" priority="4703" operator="notEqual">
      <formula>0</formula>
    </cfRule>
  </conditionalFormatting>
  <conditionalFormatting sqref="E299:E300">
    <cfRule type="cellIs" dxfId="4660" priority="4702" operator="equal">
      <formula>0</formula>
    </cfRule>
  </conditionalFormatting>
  <conditionalFormatting sqref="E299:E300">
    <cfRule type="cellIs" dxfId="4659" priority="4701" operator="notEqual">
      <formula>0</formula>
    </cfRule>
  </conditionalFormatting>
  <conditionalFormatting sqref="F300:U300 F299:T299">
    <cfRule type="cellIs" dxfId="4658" priority="4700" operator="equal">
      <formula>0</formula>
    </cfRule>
  </conditionalFormatting>
  <conditionalFormatting sqref="F300:U300 F299:T299">
    <cfRule type="cellIs" dxfId="4657" priority="4699" operator="notEqual">
      <formula>0</formula>
    </cfRule>
  </conditionalFormatting>
  <conditionalFormatting sqref="U299">
    <cfRule type="cellIs" dxfId="4656" priority="4698" operator="equal">
      <formula>0</formula>
    </cfRule>
  </conditionalFormatting>
  <conditionalFormatting sqref="U299">
    <cfRule type="cellIs" dxfId="4655" priority="4697" operator="notEqual">
      <formula>0</formula>
    </cfRule>
  </conditionalFormatting>
  <conditionalFormatting sqref="D301:D302">
    <cfRule type="cellIs" dxfId="4654" priority="4696" operator="equal">
      <formula>0</formula>
    </cfRule>
  </conditionalFormatting>
  <conditionalFormatting sqref="D301:D302">
    <cfRule type="cellIs" dxfId="4653" priority="4695" operator="notEqual">
      <formula>0</formula>
    </cfRule>
  </conditionalFormatting>
  <conditionalFormatting sqref="E301:E302">
    <cfRule type="cellIs" dxfId="4652" priority="4694" operator="equal">
      <formula>0</formula>
    </cfRule>
  </conditionalFormatting>
  <conditionalFormatting sqref="E301:E302">
    <cfRule type="cellIs" dxfId="4651" priority="4693" operator="notEqual">
      <formula>0</formula>
    </cfRule>
  </conditionalFormatting>
  <conditionalFormatting sqref="F302:U302 F301:T301">
    <cfRule type="cellIs" dxfId="4650" priority="4692" operator="equal">
      <formula>0</formula>
    </cfRule>
  </conditionalFormatting>
  <conditionalFormatting sqref="F302:U302 F301:T301">
    <cfRule type="cellIs" dxfId="4649" priority="4691" operator="notEqual">
      <formula>0</formula>
    </cfRule>
  </conditionalFormatting>
  <conditionalFormatting sqref="U301">
    <cfRule type="cellIs" dxfId="4648" priority="4690" operator="equal">
      <formula>0</formula>
    </cfRule>
  </conditionalFormatting>
  <conditionalFormatting sqref="U301">
    <cfRule type="cellIs" dxfId="4647" priority="4689" operator="notEqual">
      <formula>0</formula>
    </cfRule>
  </conditionalFormatting>
  <conditionalFormatting sqref="D305:D306">
    <cfRule type="cellIs" dxfId="4646" priority="4688" operator="equal">
      <formula>0</formula>
    </cfRule>
  </conditionalFormatting>
  <conditionalFormatting sqref="D305:D306">
    <cfRule type="cellIs" dxfId="4645" priority="4687" operator="notEqual">
      <formula>0</formula>
    </cfRule>
  </conditionalFormatting>
  <conditionalFormatting sqref="E305:E306">
    <cfRule type="cellIs" dxfId="4644" priority="4686" operator="equal">
      <formula>0</formula>
    </cfRule>
  </conditionalFormatting>
  <conditionalFormatting sqref="E305:E306">
    <cfRule type="cellIs" dxfId="4643" priority="4685" operator="notEqual">
      <formula>0</formula>
    </cfRule>
  </conditionalFormatting>
  <conditionalFormatting sqref="F306:U306 F305:T305">
    <cfRule type="cellIs" dxfId="4642" priority="4684" operator="equal">
      <formula>0</formula>
    </cfRule>
  </conditionalFormatting>
  <conditionalFormatting sqref="F306:U306 F305:T305">
    <cfRule type="cellIs" dxfId="4641" priority="4683" operator="notEqual">
      <formula>0</formula>
    </cfRule>
  </conditionalFormatting>
  <conditionalFormatting sqref="U305">
    <cfRule type="cellIs" dxfId="4640" priority="4682" operator="equal">
      <formula>0</formula>
    </cfRule>
  </conditionalFormatting>
  <conditionalFormatting sqref="U305">
    <cfRule type="cellIs" dxfId="4639" priority="4681" operator="notEqual">
      <formula>0</formula>
    </cfRule>
  </conditionalFormatting>
  <conditionalFormatting sqref="D307:D308">
    <cfRule type="cellIs" dxfId="4638" priority="4680" operator="equal">
      <formula>0</formula>
    </cfRule>
  </conditionalFormatting>
  <conditionalFormatting sqref="D307:D308">
    <cfRule type="cellIs" dxfId="4637" priority="4679" operator="notEqual">
      <formula>0</formula>
    </cfRule>
  </conditionalFormatting>
  <conditionalFormatting sqref="E307:E308">
    <cfRule type="cellIs" dxfId="4636" priority="4678" operator="equal">
      <formula>0</formula>
    </cfRule>
  </conditionalFormatting>
  <conditionalFormatting sqref="E307:E308">
    <cfRule type="cellIs" dxfId="4635" priority="4677" operator="notEqual">
      <formula>0</formula>
    </cfRule>
  </conditionalFormatting>
  <conditionalFormatting sqref="F308:U308 F307:T307">
    <cfRule type="cellIs" dxfId="4634" priority="4676" operator="equal">
      <formula>0</formula>
    </cfRule>
  </conditionalFormatting>
  <conditionalFormatting sqref="F308:U308 F307:T307">
    <cfRule type="cellIs" dxfId="4633" priority="4675" operator="notEqual">
      <formula>0</formula>
    </cfRule>
  </conditionalFormatting>
  <conditionalFormatting sqref="U307">
    <cfRule type="cellIs" dxfId="4632" priority="4674" operator="equal">
      <formula>0</formula>
    </cfRule>
  </conditionalFormatting>
  <conditionalFormatting sqref="U307">
    <cfRule type="cellIs" dxfId="4631" priority="4673" operator="notEqual">
      <formula>0</formula>
    </cfRule>
  </conditionalFormatting>
  <conditionalFormatting sqref="D309:D310">
    <cfRule type="cellIs" dxfId="4630" priority="4672" operator="equal">
      <formula>0</formula>
    </cfRule>
  </conditionalFormatting>
  <conditionalFormatting sqref="D309:D310">
    <cfRule type="cellIs" dxfId="4629" priority="4671" operator="notEqual">
      <formula>0</formula>
    </cfRule>
  </conditionalFormatting>
  <conditionalFormatting sqref="E309:E310">
    <cfRule type="cellIs" dxfId="4628" priority="4670" operator="equal">
      <formula>0</formula>
    </cfRule>
  </conditionalFormatting>
  <conditionalFormatting sqref="E309:E310">
    <cfRule type="cellIs" dxfId="4627" priority="4669" operator="notEqual">
      <formula>0</formula>
    </cfRule>
  </conditionalFormatting>
  <conditionalFormatting sqref="F310:U310 F309:T309">
    <cfRule type="cellIs" dxfId="4626" priority="4668" operator="equal">
      <formula>0</formula>
    </cfRule>
  </conditionalFormatting>
  <conditionalFormatting sqref="F310:U310 F309:T309">
    <cfRule type="cellIs" dxfId="4625" priority="4667" operator="notEqual">
      <formula>0</formula>
    </cfRule>
  </conditionalFormatting>
  <conditionalFormatting sqref="U309">
    <cfRule type="cellIs" dxfId="4624" priority="4666" operator="equal">
      <formula>0</formula>
    </cfRule>
  </conditionalFormatting>
  <conditionalFormatting sqref="U309">
    <cfRule type="cellIs" dxfId="4623" priority="4665" operator="notEqual">
      <formula>0</formula>
    </cfRule>
  </conditionalFormatting>
  <conditionalFormatting sqref="D311:D312">
    <cfRule type="cellIs" dxfId="4622" priority="4664" operator="equal">
      <formula>0</formula>
    </cfRule>
  </conditionalFormatting>
  <conditionalFormatting sqref="D311:D312">
    <cfRule type="cellIs" dxfId="4621" priority="4663" operator="notEqual">
      <formula>0</formula>
    </cfRule>
  </conditionalFormatting>
  <conditionalFormatting sqref="E311:E312">
    <cfRule type="cellIs" dxfId="4620" priority="4662" operator="equal">
      <formula>0</formula>
    </cfRule>
  </conditionalFormatting>
  <conditionalFormatting sqref="E311:E312">
    <cfRule type="cellIs" dxfId="4619" priority="4661" operator="notEqual">
      <formula>0</formula>
    </cfRule>
  </conditionalFormatting>
  <conditionalFormatting sqref="F312:U312 F311:T311">
    <cfRule type="cellIs" dxfId="4618" priority="4660" operator="equal">
      <formula>0</formula>
    </cfRule>
  </conditionalFormatting>
  <conditionalFormatting sqref="F312:U312 F311:T311">
    <cfRule type="cellIs" dxfId="4617" priority="4659" operator="notEqual">
      <formula>0</formula>
    </cfRule>
  </conditionalFormatting>
  <conditionalFormatting sqref="U311">
    <cfRule type="cellIs" dxfId="4616" priority="4658" operator="equal">
      <formula>0</formula>
    </cfRule>
  </conditionalFormatting>
  <conditionalFormatting sqref="U311">
    <cfRule type="cellIs" dxfId="4615" priority="4657" operator="notEqual">
      <formula>0</formula>
    </cfRule>
  </conditionalFormatting>
  <conditionalFormatting sqref="D313:D314">
    <cfRule type="cellIs" dxfId="4614" priority="4656" operator="equal">
      <formula>0</formula>
    </cfRule>
  </conditionalFormatting>
  <conditionalFormatting sqref="D313:D314">
    <cfRule type="cellIs" dxfId="4613" priority="4655" operator="notEqual">
      <formula>0</formula>
    </cfRule>
  </conditionalFormatting>
  <conditionalFormatting sqref="E313:E314">
    <cfRule type="cellIs" dxfId="4612" priority="4654" operator="equal">
      <formula>0</formula>
    </cfRule>
  </conditionalFormatting>
  <conditionalFormatting sqref="E313:E314">
    <cfRule type="cellIs" dxfId="4611" priority="4653" operator="notEqual">
      <formula>0</formula>
    </cfRule>
  </conditionalFormatting>
  <conditionalFormatting sqref="F314:U314 F313:T313">
    <cfRule type="cellIs" dxfId="4610" priority="4652" operator="equal">
      <formula>0</formula>
    </cfRule>
  </conditionalFormatting>
  <conditionalFormatting sqref="F314:U314 F313:T313">
    <cfRule type="cellIs" dxfId="4609" priority="4651" operator="notEqual">
      <formula>0</formula>
    </cfRule>
  </conditionalFormatting>
  <conditionalFormatting sqref="U313">
    <cfRule type="cellIs" dxfId="4608" priority="4650" operator="equal">
      <formula>0</formula>
    </cfRule>
  </conditionalFormatting>
  <conditionalFormatting sqref="U313">
    <cfRule type="cellIs" dxfId="4607" priority="4649" operator="notEqual">
      <formula>0</formula>
    </cfRule>
  </conditionalFormatting>
  <conditionalFormatting sqref="D315:D316">
    <cfRule type="cellIs" dxfId="4606" priority="4648" operator="equal">
      <formula>0</formula>
    </cfRule>
  </conditionalFormatting>
  <conditionalFormatting sqref="D315:D316">
    <cfRule type="cellIs" dxfId="4605" priority="4647" operator="notEqual">
      <formula>0</formula>
    </cfRule>
  </conditionalFormatting>
  <conditionalFormatting sqref="E315:E316">
    <cfRule type="cellIs" dxfId="4604" priority="4646" operator="equal">
      <formula>0</formula>
    </cfRule>
  </conditionalFormatting>
  <conditionalFormatting sqref="E315:E316">
    <cfRule type="cellIs" dxfId="4603" priority="4645" operator="notEqual">
      <formula>0</formula>
    </cfRule>
  </conditionalFormatting>
  <conditionalFormatting sqref="F316:U316 F315:T315">
    <cfRule type="cellIs" dxfId="4602" priority="4644" operator="equal">
      <formula>0</formula>
    </cfRule>
  </conditionalFormatting>
  <conditionalFormatting sqref="F316:U316 F315:T315">
    <cfRule type="cellIs" dxfId="4601" priority="4643" operator="notEqual">
      <formula>0</formula>
    </cfRule>
  </conditionalFormatting>
  <conditionalFormatting sqref="U315">
    <cfRule type="cellIs" dxfId="4600" priority="4642" operator="equal">
      <formula>0</formula>
    </cfRule>
  </conditionalFormatting>
  <conditionalFormatting sqref="U315">
    <cfRule type="cellIs" dxfId="4599" priority="4641" operator="notEqual">
      <formula>0</formula>
    </cfRule>
  </conditionalFormatting>
  <conditionalFormatting sqref="D317:D318">
    <cfRule type="cellIs" dxfId="4598" priority="4640" operator="equal">
      <formula>0</formula>
    </cfRule>
  </conditionalFormatting>
  <conditionalFormatting sqref="D317:D318">
    <cfRule type="cellIs" dxfId="4597" priority="4639" operator="notEqual">
      <formula>0</formula>
    </cfRule>
  </conditionalFormatting>
  <conditionalFormatting sqref="E317:E318">
    <cfRule type="cellIs" dxfId="4596" priority="4638" operator="equal">
      <formula>0</formula>
    </cfRule>
  </conditionalFormatting>
  <conditionalFormatting sqref="E317:E318">
    <cfRule type="cellIs" dxfId="4595" priority="4637" operator="notEqual">
      <formula>0</formula>
    </cfRule>
  </conditionalFormatting>
  <conditionalFormatting sqref="F318:U318 F317:T317">
    <cfRule type="cellIs" dxfId="4594" priority="4636" operator="equal">
      <formula>0</formula>
    </cfRule>
  </conditionalFormatting>
  <conditionalFormatting sqref="F318:U318 F317:T317">
    <cfRule type="cellIs" dxfId="4593" priority="4635" operator="notEqual">
      <formula>0</formula>
    </cfRule>
  </conditionalFormatting>
  <conditionalFormatting sqref="U317">
    <cfRule type="cellIs" dxfId="4592" priority="4634" operator="equal">
      <formula>0</formula>
    </cfRule>
  </conditionalFormatting>
  <conditionalFormatting sqref="U317">
    <cfRule type="cellIs" dxfId="4591" priority="4633" operator="notEqual">
      <formula>0</formula>
    </cfRule>
  </conditionalFormatting>
  <conditionalFormatting sqref="D319:D320">
    <cfRule type="cellIs" dxfId="4590" priority="4632" operator="equal">
      <formula>0</formula>
    </cfRule>
  </conditionalFormatting>
  <conditionalFormatting sqref="D319:D320">
    <cfRule type="cellIs" dxfId="4589" priority="4631" operator="notEqual">
      <formula>0</formula>
    </cfRule>
  </conditionalFormatting>
  <conditionalFormatting sqref="E319:E320">
    <cfRule type="cellIs" dxfId="4588" priority="4630" operator="equal">
      <formula>0</formula>
    </cfRule>
  </conditionalFormatting>
  <conditionalFormatting sqref="E319:E320">
    <cfRule type="cellIs" dxfId="4587" priority="4629" operator="notEqual">
      <formula>0</formula>
    </cfRule>
  </conditionalFormatting>
  <conditionalFormatting sqref="F320:U320 F319:T319">
    <cfRule type="cellIs" dxfId="4586" priority="4628" operator="equal">
      <formula>0</formula>
    </cfRule>
  </conditionalFormatting>
  <conditionalFormatting sqref="F320:U320 F319:T319">
    <cfRule type="cellIs" dxfId="4585" priority="4627" operator="notEqual">
      <formula>0</formula>
    </cfRule>
  </conditionalFormatting>
  <conditionalFormatting sqref="U319">
    <cfRule type="cellIs" dxfId="4584" priority="4626" operator="equal">
      <formula>0</formula>
    </cfRule>
  </conditionalFormatting>
  <conditionalFormatting sqref="U319">
    <cfRule type="cellIs" dxfId="4583" priority="4625" operator="notEqual">
      <formula>0</formula>
    </cfRule>
  </conditionalFormatting>
  <conditionalFormatting sqref="D321:D322">
    <cfRule type="cellIs" dxfId="4582" priority="4624" operator="equal">
      <formula>0</formula>
    </cfRule>
  </conditionalFormatting>
  <conditionalFormatting sqref="D321:D322">
    <cfRule type="cellIs" dxfId="4581" priority="4623" operator="notEqual">
      <formula>0</formula>
    </cfRule>
  </conditionalFormatting>
  <conditionalFormatting sqref="E321:E322">
    <cfRule type="cellIs" dxfId="4580" priority="4622" operator="equal">
      <formula>0</formula>
    </cfRule>
  </conditionalFormatting>
  <conditionalFormatting sqref="E321:E322">
    <cfRule type="cellIs" dxfId="4579" priority="4621" operator="notEqual">
      <formula>0</formula>
    </cfRule>
  </conditionalFormatting>
  <conditionalFormatting sqref="F322:U322 F321:T321">
    <cfRule type="cellIs" dxfId="4578" priority="4620" operator="equal">
      <formula>0</formula>
    </cfRule>
  </conditionalFormatting>
  <conditionalFormatting sqref="F322:U322 F321:T321">
    <cfRule type="cellIs" dxfId="4577" priority="4619" operator="notEqual">
      <formula>0</formula>
    </cfRule>
  </conditionalFormatting>
  <conditionalFormatting sqref="U321">
    <cfRule type="cellIs" dxfId="4576" priority="4618" operator="equal">
      <formula>0</formula>
    </cfRule>
  </conditionalFormatting>
  <conditionalFormatting sqref="U321">
    <cfRule type="cellIs" dxfId="4575" priority="4617" operator="notEqual">
      <formula>0</formula>
    </cfRule>
  </conditionalFormatting>
  <conditionalFormatting sqref="D304:U304">
    <cfRule type="cellIs" dxfId="4574" priority="4616" operator="equal">
      <formula>0</formula>
    </cfRule>
  </conditionalFormatting>
  <conditionalFormatting sqref="D303:U304">
    <cfRule type="cellIs" dxfId="4573" priority="4615" operator="equal">
      <formula>0</formula>
    </cfRule>
  </conditionalFormatting>
  <conditionalFormatting sqref="D324:U324">
    <cfRule type="cellIs" dxfId="4572" priority="4614" operator="equal">
      <formula>0</formula>
    </cfRule>
  </conditionalFormatting>
  <conditionalFormatting sqref="D323:U324">
    <cfRule type="cellIs" dxfId="4571" priority="4613" operator="equal">
      <formula>0</formula>
    </cfRule>
  </conditionalFormatting>
  <conditionalFormatting sqref="D325:D326">
    <cfRule type="cellIs" dxfId="4570" priority="4610" operator="equal">
      <formula>0</formula>
    </cfRule>
  </conditionalFormatting>
  <conditionalFormatting sqref="D325:D326">
    <cfRule type="cellIs" dxfId="4569" priority="4609" operator="notEqual">
      <formula>0</formula>
    </cfRule>
  </conditionalFormatting>
  <conditionalFormatting sqref="E325:E326">
    <cfRule type="cellIs" dxfId="4568" priority="4608" operator="equal">
      <formula>0</formula>
    </cfRule>
  </conditionalFormatting>
  <conditionalFormatting sqref="E325:E326">
    <cfRule type="cellIs" dxfId="4567" priority="4607" operator="notEqual">
      <formula>0</formula>
    </cfRule>
  </conditionalFormatting>
  <conditionalFormatting sqref="F326:U326 F325:T325">
    <cfRule type="cellIs" dxfId="4566" priority="4606" operator="equal">
      <formula>0</formula>
    </cfRule>
  </conditionalFormatting>
  <conditionalFormatting sqref="F326:U326 F325:T325">
    <cfRule type="cellIs" dxfId="4565" priority="4605" operator="notEqual">
      <formula>0</formula>
    </cfRule>
  </conditionalFormatting>
  <conditionalFormatting sqref="U325">
    <cfRule type="cellIs" dxfId="4564" priority="4604" operator="equal">
      <formula>0</formula>
    </cfRule>
  </conditionalFormatting>
  <conditionalFormatting sqref="U325">
    <cfRule type="cellIs" dxfId="4563" priority="4603" operator="notEqual">
      <formula>0</formula>
    </cfRule>
  </conditionalFormatting>
  <conditionalFormatting sqref="D327:D328">
    <cfRule type="cellIs" dxfId="4562" priority="4602" operator="equal">
      <formula>0</formula>
    </cfRule>
  </conditionalFormatting>
  <conditionalFormatting sqref="D327:D328">
    <cfRule type="cellIs" dxfId="4561" priority="4601" operator="notEqual">
      <formula>0</formula>
    </cfRule>
  </conditionalFormatting>
  <conditionalFormatting sqref="E327:E328">
    <cfRule type="cellIs" dxfId="4560" priority="4600" operator="equal">
      <formula>0</formula>
    </cfRule>
  </conditionalFormatting>
  <conditionalFormatting sqref="E327:E328">
    <cfRule type="cellIs" dxfId="4559" priority="4599" operator="notEqual">
      <formula>0</formula>
    </cfRule>
  </conditionalFormatting>
  <conditionalFormatting sqref="F328:U328 F327:T327">
    <cfRule type="cellIs" dxfId="4558" priority="4598" operator="equal">
      <formula>0</formula>
    </cfRule>
  </conditionalFormatting>
  <conditionalFormatting sqref="F328:U328 F327:T327">
    <cfRule type="cellIs" dxfId="4557" priority="4597" operator="notEqual">
      <formula>0</formula>
    </cfRule>
  </conditionalFormatting>
  <conditionalFormatting sqref="U327">
    <cfRule type="cellIs" dxfId="4556" priority="4596" operator="equal">
      <formula>0</formula>
    </cfRule>
  </conditionalFormatting>
  <conditionalFormatting sqref="U327">
    <cfRule type="cellIs" dxfId="4555" priority="4595" operator="notEqual">
      <formula>0</formula>
    </cfRule>
  </conditionalFormatting>
  <conditionalFormatting sqref="D329:D330">
    <cfRule type="cellIs" dxfId="4554" priority="4594" operator="equal">
      <formula>0</formula>
    </cfRule>
  </conditionalFormatting>
  <conditionalFormatting sqref="D329:D330">
    <cfRule type="cellIs" dxfId="4553" priority="4593" operator="notEqual">
      <formula>0</formula>
    </cfRule>
  </conditionalFormatting>
  <conditionalFormatting sqref="E329:E330">
    <cfRule type="cellIs" dxfId="4552" priority="4592" operator="equal">
      <formula>0</formula>
    </cfRule>
  </conditionalFormatting>
  <conditionalFormatting sqref="E329:E330">
    <cfRule type="cellIs" dxfId="4551" priority="4591" operator="notEqual">
      <formula>0</formula>
    </cfRule>
  </conditionalFormatting>
  <conditionalFormatting sqref="F330:U330 F329:T329">
    <cfRule type="cellIs" dxfId="4550" priority="4590" operator="equal">
      <formula>0</formula>
    </cfRule>
  </conditionalFormatting>
  <conditionalFormatting sqref="F330:U330 F329:T329">
    <cfRule type="cellIs" dxfId="4549" priority="4589" operator="notEqual">
      <formula>0</formula>
    </cfRule>
  </conditionalFormatting>
  <conditionalFormatting sqref="U329">
    <cfRule type="cellIs" dxfId="4548" priority="4588" operator="equal">
      <formula>0</formula>
    </cfRule>
  </conditionalFormatting>
  <conditionalFormatting sqref="U329">
    <cfRule type="cellIs" dxfId="4547" priority="4587" operator="notEqual">
      <formula>0</formula>
    </cfRule>
  </conditionalFormatting>
  <conditionalFormatting sqref="D333:D334">
    <cfRule type="cellIs" dxfId="4546" priority="4586" operator="equal">
      <formula>0</formula>
    </cfRule>
  </conditionalFormatting>
  <conditionalFormatting sqref="D333:D334">
    <cfRule type="cellIs" dxfId="4545" priority="4585" operator="notEqual">
      <formula>0</formula>
    </cfRule>
  </conditionalFormatting>
  <conditionalFormatting sqref="E333:E334">
    <cfRule type="cellIs" dxfId="4544" priority="4584" operator="equal">
      <formula>0</formula>
    </cfRule>
  </conditionalFormatting>
  <conditionalFormatting sqref="E333:E334">
    <cfRule type="cellIs" dxfId="4543" priority="4583" operator="notEqual">
      <formula>0</formula>
    </cfRule>
  </conditionalFormatting>
  <conditionalFormatting sqref="F334:U334 F333:T333">
    <cfRule type="cellIs" dxfId="4542" priority="4582" operator="equal">
      <formula>0</formula>
    </cfRule>
  </conditionalFormatting>
  <conditionalFormatting sqref="F334:U334 F333:T333">
    <cfRule type="cellIs" dxfId="4541" priority="4581" operator="notEqual">
      <formula>0</formula>
    </cfRule>
  </conditionalFormatting>
  <conditionalFormatting sqref="U333">
    <cfRule type="cellIs" dxfId="4540" priority="4580" operator="equal">
      <formula>0</formula>
    </cfRule>
  </conditionalFormatting>
  <conditionalFormatting sqref="U333">
    <cfRule type="cellIs" dxfId="4539" priority="4579" operator="notEqual">
      <formula>0</formula>
    </cfRule>
  </conditionalFormatting>
  <conditionalFormatting sqref="D335:D336">
    <cfRule type="cellIs" dxfId="4538" priority="4578" operator="equal">
      <formula>0</formula>
    </cfRule>
  </conditionalFormatting>
  <conditionalFormatting sqref="D335:D336">
    <cfRule type="cellIs" dxfId="4537" priority="4577" operator="notEqual">
      <formula>0</formula>
    </cfRule>
  </conditionalFormatting>
  <conditionalFormatting sqref="E335:E336">
    <cfRule type="cellIs" dxfId="4536" priority="4576" operator="equal">
      <formula>0</formula>
    </cfRule>
  </conditionalFormatting>
  <conditionalFormatting sqref="E335:E336">
    <cfRule type="cellIs" dxfId="4535" priority="4575" operator="notEqual">
      <formula>0</formula>
    </cfRule>
  </conditionalFormatting>
  <conditionalFormatting sqref="F336:U336 F335:T335">
    <cfRule type="cellIs" dxfId="4534" priority="4574" operator="equal">
      <formula>0</formula>
    </cfRule>
  </conditionalFormatting>
  <conditionalFormatting sqref="F336:U336 F335:T335">
    <cfRule type="cellIs" dxfId="4533" priority="4573" operator="notEqual">
      <formula>0</formula>
    </cfRule>
  </conditionalFormatting>
  <conditionalFormatting sqref="U335">
    <cfRule type="cellIs" dxfId="4532" priority="4572" operator="equal">
      <formula>0</formula>
    </cfRule>
  </conditionalFormatting>
  <conditionalFormatting sqref="U335">
    <cfRule type="cellIs" dxfId="4531" priority="4571" operator="notEqual">
      <formula>0</formula>
    </cfRule>
  </conditionalFormatting>
  <conditionalFormatting sqref="D337:D338">
    <cfRule type="cellIs" dxfId="4530" priority="4570" operator="equal">
      <formula>0</formula>
    </cfRule>
  </conditionalFormatting>
  <conditionalFormatting sqref="D337:D338">
    <cfRule type="cellIs" dxfId="4529" priority="4569" operator="notEqual">
      <formula>0</formula>
    </cfRule>
  </conditionalFormatting>
  <conditionalFormatting sqref="E337:E338">
    <cfRule type="cellIs" dxfId="4528" priority="4568" operator="equal">
      <formula>0</formula>
    </cfRule>
  </conditionalFormatting>
  <conditionalFormatting sqref="E337:E338">
    <cfRule type="cellIs" dxfId="4527" priority="4567" operator="notEqual">
      <formula>0</formula>
    </cfRule>
  </conditionalFormatting>
  <conditionalFormatting sqref="F338:U338 F337:T337">
    <cfRule type="cellIs" dxfId="4526" priority="4566" operator="equal">
      <formula>0</formula>
    </cfRule>
  </conditionalFormatting>
  <conditionalFormatting sqref="F338:U338 F337:T337">
    <cfRule type="cellIs" dxfId="4525" priority="4565" operator="notEqual">
      <formula>0</formula>
    </cfRule>
  </conditionalFormatting>
  <conditionalFormatting sqref="U337">
    <cfRule type="cellIs" dxfId="4524" priority="4564" operator="equal">
      <formula>0</formula>
    </cfRule>
  </conditionalFormatting>
  <conditionalFormatting sqref="U337">
    <cfRule type="cellIs" dxfId="4523" priority="4563" operator="notEqual">
      <formula>0</formula>
    </cfRule>
  </conditionalFormatting>
  <conditionalFormatting sqref="D339:D340">
    <cfRule type="cellIs" dxfId="4522" priority="4562" operator="equal">
      <formula>0</formula>
    </cfRule>
  </conditionalFormatting>
  <conditionalFormatting sqref="D339:D340">
    <cfRule type="cellIs" dxfId="4521" priority="4561" operator="notEqual">
      <formula>0</formula>
    </cfRule>
  </conditionalFormatting>
  <conditionalFormatting sqref="E339:E340">
    <cfRule type="cellIs" dxfId="4520" priority="4560" operator="equal">
      <formula>0</formula>
    </cfRule>
  </conditionalFormatting>
  <conditionalFormatting sqref="E339:E340">
    <cfRule type="cellIs" dxfId="4519" priority="4559" operator="notEqual">
      <formula>0</formula>
    </cfRule>
  </conditionalFormatting>
  <conditionalFormatting sqref="F340:U340 F339:T339">
    <cfRule type="cellIs" dxfId="4518" priority="4558" operator="equal">
      <formula>0</formula>
    </cfRule>
  </conditionalFormatting>
  <conditionalFormatting sqref="F340:U340 F339:T339">
    <cfRule type="cellIs" dxfId="4517" priority="4557" operator="notEqual">
      <formula>0</formula>
    </cfRule>
  </conditionalFormatting>
  <conditionalFormatting sqref="U339">
    <cfRule type="cellIs" dxfId="4516" priority="4556" operator="equal">
      <formula>0</formula>
    </cfRule>
  </conditionalFormatting>
  <conditionalFormatting sqref="U339">
    <cfRule type="cellIs" dxfId="4515" priority="4555" operator="notEqual">
      <formula>0</formula>
    </cfRule>
  </conditionalFormatting>
  <conditionalFormatting sqref="D341:D342">
    <cfRule type="cellIs" dxfId="4514" priority="4554" operator="equal">
      <formula>0</formula>
    </cfRule>
  </conditionalFormatting>
  <conditionalFormatting sqref="D341:D342">
    <cfRule type="cellIs" dxfId="4513" priority="4553" operator="notEqual">
      <formula>0</formula>
    </cfRule>
  </conditionalFormatting>
  <conditionalFormatting sqref="E341:E342">
    <cfRule type="cellIs" dxfId="4512" priority="4552" operator="equal">
      <formula>0</formula>
    </cfRule>
  </conditionalFormatting>
  <conditionalFormatting sqref="E341:E342">
    <cfRule type="cellIs" dxfId="4511" priority="4551" operator="notEqual">
      <formula>0</formula>
    </cfRule>
  </conditionalFormatting>
  <conditionalFormatting sqref="F342:U342 F341:T341">
    <cfRule type="cellIs" dxfId="4510" priority="4550" operator="equal">
      <formula>0</formula>
    </cfRule>
  </conditionalFormatting>
  <conditionalFormatting sqref="F342:U342 F341:T341">
    <cfRule type="cellIs" dxfId="4509" priority="4549" operator="notEqual">
      <formula>0</formula>
    </cfRule>
  </conditionalFormatting>
  <conditionalFormatting sqref="U341">
    <cfRule type="cellIs" dxfId="4508" priority="4548" operator="equal">
      <formula>0</formula>
    </cfRule>
  </conditionalFormatting>
  <conditionalFormatting sqref="U341">
    <cfRule type="cellIs" dxfId="4507" priority="4547" operator="notEqual">
      <formula>0</formula>
    </cfRule>
  </conditionalFormatting>
  <conditionalFormatting sqref="D343:D344">
    <cfRule type="cellIs" dxfId="4506" priority="4546" operator="equal">
      <formula>0</formula>
    </cfRule>
  </conditionalFormatting>
  <conditionalFormatting sqref="D343:D344">
    <cfRule type="cellIs" dxfId="4505" priority="4545" operator="notEqual">
      <formula>0</formula>
    </cfRule>
  </conditionalFormatting>
  <conditionalFormatting sqref="E343:E344">
    <cfRule type="cellIs" dxfId="4504" priority="4544" operator="equal">
      <formula>0</formula>
    </cfRule>
  </conditionalFormatting>
  <conditionalFormatting sqref="E343:E344">
    <cfRule type="cellIs" dxfId="4503" priority="4543" operator="notEqual">
      <formula>0</formula>
    </cfRule>
  </conditionalFormatting>
  <conditionalFormatting sqref="F344:U344 F343:T343">
    <cfRule type="cellIs" dxfId="4502" priority="4542" operator="equal">
      <formula>0</formula>
    </cfRule>
  </conditionalFormatting>
  <conditionalFormatting sqref="F344:U344 F343:T343">
    <cfRule type="cellIs" dxfId="4501" priority="4541" operator="notEqual">
      <formula>0</formula>
    </cfRule>
  </conditionalFormatting>
  <conditionalFormatting sqref="U343">
    <cfRule type="cellIs" dxfId="4500" priority="4540" operator="equal">
      <formula>0</formula>
    </cfRule>
  </conditionalFormatting>
  <conditionalFormatting sqref="U343">
    <cfRule type="cellIs" dxfId="4499" priority="4539" operator="notEqual">
      <formula>0</formula>
    </cfRule>
  </conditionalFormatting>
  <conditionalFormatting sqref="D345:D346">
    <cfRule type="cellIs" dxfId="4498" priority="4538" operator="equal">
      <formula>0</formula>
    </cfRule>
  </conditionalFormatting>
  <conditionalFormatting sqref="D345:D346">
    <cfRule type="cellIs" dxfId="4497" priority="4537" operator="notEqual">
      <formula>0</formula>
    </cfRule>
  </conditionalFormatting>
  <conditionalFormatting sqref="E345:E346">
    <cfRule type="cellIs" dxfId="4496" priority="4536" operator="equal">
      <formula>0</formula>
    </cfRule>
  </conditionalFormatting>
  <conditionalFormatting sqref="E345:E346">
    <cfRule type="cellIs" dxfId="4495" priority="4535" operator="notEqual">
      <formula>0</formula>
    </cfRule>
  </conditionalFormatting>
  <conditionalFormatting sqref="F346:U346 F345:T345">
    <cfRule type="cellIs" dxfId="4494" priority="4534" operator="equal">
      <formula>0</formula>
    </cfRule>
  </conditionalFormatting>
  <conditionalFormatting sqref="F346:U346 F345:T345">
    <cfRule type="cellIs" dxfId="4493" priority="4533" operator="notEqual">
      <formula>0</formula>
    </cfRule>
  </conditionalFormatting>
  <conditionalFormatting sqref="U345">
    <cfRule type="cellIs" dxfId="4492" priority="4532" operator="equal">
      <formula>0</formula>
    </cfRule>
  </conditionalFormatting>
  <conditionalFormatting sqref="U345">
    <cfRule type="cellIs" dxfId="4491" priority="4531" operator="notEqual">
      <formula>0</formula>
    </cfRule>
  </conditionalFormatting>
  <conditionalFormatting sqref="D332:U332">
    <cfRule type="cellIs" dxfId="4490" priority="4530" operator="equal">
      <formula>0</formula>
    </cfRule>
  </conditionalFormatting>
  <conditionalFormatting sqref="D331:U332">
    <cfRule type="cellIs" dxfId="4489" priority="4529" operator="equal">
      <formula>0</formula>
    </cfRule>
  </conditionalFormatting>
  <conditionalFormatting sqref="D348:U348">
    <cfRule type="cellIs" dxfId="4488" priority="4528" operator="equal">
      <formula>0</formula>
    </cfRule>
  </conditionalFormatting>
  <conditionalFormatting sqref="D347:U348">
    <cfRule type="cellIs" dxfId="4487" priority="4527" operator="equal">
      <formula>0</formula>
    </cfRule>
  </conditionalFormatting>
  <conditionalFormatting sqref="D349:D350">
    <cfRule type="cellIs" dxfId="4486" priority="4526" operator="equal">
      <formula>0</formula>
    </cfRule>
  </conditionalFormatting>
  <conditionalFormatting sqref="D349:D350">
    <cfRule type="cellIs" dxfId="4485" priority="4525" operator="notEqual">
      <formula>0</formula>
    </cfRule>
  </conditionalFormatting>
  <conditionalFormatting sqref="E349:E350">
    <cfRule type="cellIs" dxfId="4484" priority="4524" operator="equal">
      <formula>0</formula>
    </cfRule>
  </conditionalFormatting>
  <conditionalFormatting sqref="E349:E350">
    <cfRule type="cellIs" dxfId="4483" priority="4523" operator="notEqual">
      <formula>0</formula>
    </cfRule>
  </conditionalFormatting>
  <conditionalFormatting sqref="F350:U350 F349:T349">
    <cfRule type="cellIs" dxfId="4482" priority="4522" operator="equal">
      <formula>0</formula>
    </cfRule>
  </conditionalFormatting>
  <conditionalFormatting sqref="F350:U350 F349:T349">
    <cfRule type="cellIs" dxfId="4481" priority="4521" operator="notEqual">
      <formula>0</formula>
    </cfRule>
  </conditionalFormatting>
  <conditionalFormatting sqref="U349">
    <cfRule type="cellIs" dxfId="4480" priority="4520" operator="equal">
      <formula>0</formula>
    </cfRule>
  </conditionalFormatting>
  <conditionalFormatting sqref="U349">
    <cfRule type="cellIs" dxfId="4479" priority="4519" operator="notEqual">
      <formula>0</formula>
    </cfRule>
  </conditionalFormatting>
  <conditionalFormatting sqref="D351:D352">
    <cfRule type="cellIs" dxfId="4478" priority="4518" operator="equal">
      <formula>0</formula>
    </cfRule>
  </conditionalFormatting>
  <conditionalFormatting sqref="D351:D352">
    <cfRule type="cellIs" dxfId="4477" priority="4517" operator="notEqual">
      <formula>0</formula>
    </cfRule>
  </conditionalFormatting>
  <conditionalFormatting sqref="E351:E352">
    <cfRule type="cellIs" dxfId="4476" priority="4516" operator="equal">
      <formula>0</formula>
    </cfRule>
  </conditionalFormatting>
  <conditionalFormatting sqref="E351:E352">
    <cfRule type="cellIs" dxfId="4475" priority="4515" operator="notEqual">
      <formula>0</formula>
    </cfRule>
  </conditionalFormatting>
  <conditionalFormatting sqref="F352:U352 F351:T351">
    <cfRule type="cellIs" dxfId="4474" priority="4514" operator="equal">
      <formula>0</formula>
    </cfRule>
  </conditionalFormatting>
  <conditionalFormatting sqref="F352:U352 F351:T351">
    <cfRule type="cellIs" dxfId="4473" priority="4513" operator="notEqual">
      <formula>0</formula>
    </cfRule>
  </conditionalFormatting>
  <conditionalFormatting sqref="U351">
    <cfRule type="cellIs" dxfId="4472" priority="4512" operator="equal">
      <formula>0</formula>
    </cfRule>
  </conditionalFormatting>
  <conditionalFormatting sqref="U351">
    <cfRule type="cellIs" dxfId="4471" priority="4511" operator="notEqual">
      <formula>0</formula>
    </cfRule>
  </conditionalFormatting>
  <conditionalFormatting sqref="D353:D354">
    <cfRule type="cellIs" dxfId="4470" priority="4510" operator="equal">
      <formula>0</formula>
    </cfRule>
  </conditionalFormatting>
  <conditionalFormatting sqref="D353:D354">
    <cfRule type="cellIs" dxfId="4469" priority="4509" operator="notEqual">
      <formula>0</formula>
    </cfRule>
  </conditionalFormatting>
  <conditionalFormatting sqref="E353:E354">
    <cfRule type="cellIs" dxfId="4468" priority="4508" operator="equal">
      <formula>0</formula>
    </cfRule>
  </conditionalFormatting>
  <conditionalFormatting sqref="E353:E354">
    <cfRule type="cellIs" dxfId="4467" priority="4507" operator="notEqual">
      <formula>0</formula>
    </cfRule>
  </conditionalFormatting>
  <conditionalFormatting sqref="F354:U354 F353:T353">
    <cfRule type="cellIs" dxfId="4466" priority="4506" operator="equal">
      <formula>0</formula>
    </cfRule>
  </conditionalFormatting>
  <conditionalFormatting sqref="F354:U354 F353:T353">
    <cfRule type="cellIs" dxfId="4465" priority="4505" operator="notEqual">
      <formula>0</formula>
    </cfRule>
  </conditionalFormatting>
  <conditionalFormatting sqref="U353">
    <cfRule type="cellIs" dxfId="4464" priority="4504" operator="equal">
      <formula>0</formula>
    </cfRule>
  </conditionalFormatting>
  <conditionalFormatting sqref="U353">
    <cfRule type="cellIs" dxfId="4463" priority="4503" operator="notEqual">
      <formula>0</formula>
    </cfRule>
  </conditionalFormatting>
  <conditionalFormatting sqref="D355:D356">
    <cfRule type="cellIs" dxfId="4462" priority="4502" operator="equal">
      <formula>0</formula>
    </cfRule>
  </conditionalFormatting>
  <conditionalFormatting sqref="D355:D356">
    <cfRule type="cellIs" dxfId="4461" priority="4501" operator="notEqual">
      <formula>0</formula>
    </cfRule>
  </conditionalFormatting>
  <conditionalFormatting sqref="E355:E356">
    <cfRule type="cellIs" dxfId="4460" priority="4500" operator="equal">
      <formula>0</formula>
    </cfRule>
  </conditionalFormatting>
  <conditionalFormatting sqref="E355:E356">
    <cfRule type="cellIs" dxfId="4459" priority="4499" operator="notEqual">
      <formula>0</formula>
    </cfRule>
  </conditionalFormatting>
  <conditionalFormatting sqref="F356:U356 F355:T355">
    <cfRule type="cellIs" dxfId="4458" priority="4498" operator="equal">
      <formula>0</formula>
    </cfRule>
  </conditionalFormatting>
  <conditionalFormatting sqref="F356:U356 F355:T355">
    <cfRule type="cellIs" dxfId="4457" priority="4497" operator="notEqual">
      <formula>0</formula>
    </cfRule>
  </conditionalFormatting>
  <conditionalFormatting sqref="U355">
    <cfRule type="cellIs" dxfId="4456" priority="4496" operator="equal">
      <formula>0</formula>
    </cfRule>
  </conditionalFormatting>
  <conditionalFormatting sqref="U355">
    <cfRule type="cellIs" dxfId="4455" priority="4495" operator="notEqual">
      <formula>0</formula>
    </cfRule>
  </conditionalFormatting>
  <conditionalFormatting sqref="D357:D358">
    <cfRule type="cellIs" dxfId="4454" priority="4494" operator="equal">
      <formula>0</formula>
    </cfRule>
  </conditionalFormatting>
  <conditionalFormatting sqref="D357:D358">
    <cfRule type="cellIs" dxfId="4453" priority="4493" operator="notEqual">
      <formula>0</formula>
    </cfRule>
  </conditionalFormatting>
  <conditionalFormatting sqref="E357:E358">
    <cfRule type="cellIs" dxfId="4452" priority="4492" operator="equal">
      <formula>0</formula>
    </cfRule>
  </conditionalFormatting>
  <conditionalFormatting sqref="E357:E358">
    <cfRule type="cellIs" dxfId="4451" priority="4491" operator="notEqual">
      <formula>0</formula>
    </cfRule>
  </conditionalFormatting>
  <conditionalFormatting sqref="F358:U358 F357:T357">
    <cfRule type="cellIs" dxfId="4450" priority="4490" operator="equal">
      <formula>0</formula>
    </cfRule>
  </conditionalFormatting>
  <conditionalFormatting sqref="F358:U358 F357:T357">
    <cfRule type="cellIs" dxfId="4449" priority="4489" operator="notEqual">
      <formula>0</formula>
    </cfRule>
  </conditionalFormatting>
  <conditionalFormatting sqref="U357">
    <cfRule type="cellIs" dxfId="4448" priority="4488" operator="equal">
      <formula>0</formula>
    </cfRule>
  </conditionalFormatting>
  <conditionalFormatting sqref="U357">
    <cfRule type="cellIs" dxfId="4447" priority="4487" operator="notEqual">
      <formula>0</formula>
    </cfRule>
  </conditionalFormatting>
  <conditionalFormatting sqref="D359:D360">
    <cfRule type="cellIs" dxfId="4446" priority="4486" operator="equal">
      <formula>0</formula>
    </cfRule>
  </conditionalFormatting>
  <conditionalFormatting sqref="D359:D360">
    <cfRule type="cellIs" dxfId="4445" priority="4485" operator="notEqual">
      <formula>0</formula>
    </cfRule>
  </conditionalFormatting>
  <conditionalFormatting sqref="E359:E360">
    <cfRule type="cellIs" dxfId="4444" priority="4484" operator="equal">
      <formula>0</formula>
    </cfRule>
  </conditionalFormatting>
  <conditionalFormatting sqref="E359:E360">
    <cfRule type="cellIs" dxfId="4443" priority="4483" operator="notEqual">
      <formula>0</formula>
    </cfRule>
  </conditionalFormatting>
  <conditionalFormatting sqref="F360:U360 F359:T359">
    <cfRule type="cellIs" dxfId="4442" priority="4482" operator="equal">
      <formula>0</formula>
    </cfRule>
  </conditionalFormatting>
  <conditionalFormatting sqref="F360:U360 F359:T359">
    <cfRule type="cellIs" dxfId="4441" priority="4481" operator="notEqual">
      <formula>0</formula>
    </cfRule>
  </conditionalFormatting>
  <conditionalFormatting sqref="U359">
    <cfRule type="cellIs" dxfId="4440" priority="4480" operator="equal">
      <formula>0</formula>
    </cfRule>
  </conditionalFormatting>
  <conditionalFormatting sqref="U359">
    <cfRule type="cellIs" dxfId="4439" priority="4479" operator="notEqual">
      <formula>0</formula>
    </cfRule>
  </conditionalFormatting>
  <conditionalFormatting sqref="D361:D362">
    <cfRule type="cellIs" dxfId="4438" priority="4478" operator="equal">
      <formula>0</formula>
    </cfRule>
  </conditionalFormatting>
  <conditionalFormatting sqref="D361:D362">
    <cfRule type="cellIs" dxfId="4437" priority="4477" operator="notEqual">
      <formula>0</formula>
    </cfRule>
  </conditionalFormatting>
  <conditionalFormatting sqref="E361:E362">
    <cfRule type="cellIs" dxfId="4436" priority="4476" operator="equal">
      <formula>0</formula>
    </cfRule>
  </conditionalFormatting>
  <conditionalFormatting sqref="E361:E362">
    <cfRule type="cellIs" dxfId="4435" priority="4475" operator="notEqual">
      <formula>0</formula>
    </cfRule>
  </conditionalFormatting>
  <conditionalFormatting sqref="F362:U362 F361:T361">
    <cfRule type="cellIs" dxfId="4434" priority="4474" operator="equal">
      <formula>0</formula>
    </cfRule>
  </conditionalFormatting>
  <conditionalFormatting sqref="F362:U362 F361:T361">
    <cfRule type="cellIs" dxfId="4433" priority="4473" operator="notEqual">
      <formula>0</formula>
    </cfRule>
  </conditionalFormatting>
  <conditionalFormatting sqref="U361">
    <cfRule type="cellIs" dxfId="4432" priority="4472" operator="equal">
      <formula>0</formula>
    </cfRule>
  </conditionalFormatting>
  <conditionalFormatting sqref="U361">
    <cfRule type="cellIs" dxfId="4431" priority="4471" operator="notEqual">
      <formula>0</formula>
    </cfRule>
  </conditionalFormatting>
  <conditionalFormatting sqref="D363:D364">
    <cfRule type="cellIs" dxfId="4430" priority="4470" operator="equal">
      <formula>0</formula>
    </cfRule>
  </conditionalFormatting>
  <conditionalFormatting sqref="D363:D364">
    <cfRule type="cellIs" dxfId="4429" priority="4469" operator="notEqual">
      <formula>0</formula>
    </cfRule>
  </conditionalFormatting>
  <conditionalFormatting sqref="E363:E364">
    <cfRule type="cellIs" dxfId="4428" priority="4468" operator="equal">
      <formula>0</formula>
    </cfRule>
  </conditionalFormatting>
  <conditionalFormatting sqref="E363:E364">
    <cfRule type="cellIs" dxfId="4427" priority="4467" operator="notEqual">
      <formula>0</formula>
    </cfRule>
  </conditionalFormatting>
  <conditionalFormatting sqref="F364:U364 F363:T363">
    <cfRule type="cellIs" dxfId="4426" priority="4466" operator="equal">
      <formula>0</formula>
    </cfRule>
  </conditionalFormatting>
  <conditionalFormatting sqref="F364:U364 F363:T363">
    <cfRule type="cellIs" dxfId="4425" priority="4465" operator="notEqual">
      <formula>0</formula>
    </cfRule>
  </conditionalFormatting>
  <conditionalFormatting sqref="U363">
    <cfRule type="cellIs" dxfId="4424" priority="4464" operator="equal">
      <formula>0</formula>
    </cfRule>
  </conditionalFormatting>
  <conditionalFormatting sqref="U363">
    <cfRule type="cellIs" dxfId="4423" priority="4463" operator="notEqual">
      <formula>0</formula>
    </cfRule>
  </conditionalFormatting>
  <conditionalFormatting sqref="D365:D366">
    <cfRule type="cellIs" dxfId="4422" priority="4462" operator="equal">
      <formula>0</formula>
    </cfRule>
  </conditionalFormatting>
  <conditionalFormatting sqref="D365:D366">
    <cfRule type="cellIs" dxfId="4421" priority="4461" operator="notEqual">
      <formula>0</formula>
    </cfRule>
  </conditionalFormatting>
  <conditionalFormatting sqref="E365:E366">
    <cfRule type="cellIs" dxfId="4420" priority="4460" operator="equal">
      <formula>0</formula>
    </cfRule>
  </conditionalFormatting>
  <conditionalFormatting sqref="E365:E366">
    <cfRule type="cellIs" dxfId="4419" priority="4459" operator="notEqual">
      <formula>0</formula>
    </cfRule>
  </conditionalFormatting>
  <conditionalFormatting sqref="F366:U366 F365:T365">
    <cfRule type="cellIs" dxfId="4418" priority="4458" operator="equal">
      <formula>0</formula>
    </cfRule>
  </conditionalFormatting>
  <conditionalFormatting sqref="F366:U366 F365:T365">
    <cfRule type="cellIs" dxfId="4417" priority="4457" operator="notEqual">
      <formula>0</formula>
    </cfRule>
  </conditionalFormatting>
  <conditionalFormatting sqref="U365">
    <cfRule type="cellIs" dxfId="4416" priority="4456" operator="equal">
      <formula>0</formula>
    </cfRule>
  </conditionalFormatting>
  <conditionalFormatting sqref="U365">
    <cfRule type="cellIs" dxfId="4415" priority="4455" operator="notEqual">
      <formula>0</formula>
    </cfRule>
  </conditionalFormatting>
  <conditionalFormatting sqref="D369:D370">
    <cfRule type="cellIs" dxfId="4414" priority="4454" operator="equal">
      <formula>0</formula>
    </cfRule>
  </conditionalFormatting>
  <conditionalFormatting sqref="D369:D370">
    <cfRule type="cellIs" dxfId="4413" priority="4453" operator="notEqual">
      <formula>0</formula>
    </cfRule>
  </conditionalFormatting>
  <conditionalFormatting sqref="E369:E370">
    <cfRule type="cellIs" dxfId="4412" priority="4452" operator="equal">
      <formula>0</formula>
    </cfRule>
  </conditionalFormatting>
  <conditionalFormatting sqref="E369:E370">
    <cfRule type="cellIs" dxfId="4411" priority="4451" operator="notEqual">
      <formula>0</formula>
    </cfRule>
  </conditionalFormatting>
  <conditionalFormatting sqref="F370:U370 F369:T369">
    <cfRule type="cellIs" dxfId="4410" priority="4450" operator="equal">
      <formula>0</formula>
    </cfRule>
  </conditionalFormatting>
  <conditionalFormatting sqref="F370:U370 F369:T369">
    <cfRule type="cellIs" dxfId="4409" priority="4449" operator="notEqual">
      <formula>0</formula>
    </cfRule>
  </conditionalFormatting>
  <conditionalFormatting sqref="U369">
    <cfRule type="cellIs" dxfId="4408" priority="4448" operator="equal">
      <formula>0</formula>
    </cfRule>
  </conditionalFormatting>
  <conditionalFormatting sqref="U369">
    <cfRule type="cellIs" dxfId="4407" priority="4447" operator="notEqual">
      <formula>0</formula>
    </cfRule>
  </conditionalFormatting>
  <conditionalFormatting sqref="D371:D372">
    <cfRule type="cellIs" dxfId="4406" priority="4446" operator="equal">
      <formula>0</formula>
    </cfRule>
  </conditionalFormatting>
  <conditionalFormatting sqref="D371:D372">
    <cfRule type="cellIs" dxfId="4405" priority="4445" operator="notEqual">
      <formula>0</formula>
    </cfRule>
  </conditionalFormatting>
  <conditionalFormatting sqref="E371:E372">
    <cfRule type="cellIs" dxfId="4404" priority="4444" operator="equal">
      <formula>0</formula>
    </cfRule>
  </conditionalFormatting>
  <conditionalFormatting sqref="E371:E372">
    <cfRule type="cellIs" dxfId="4403" priority="4443" operator="notEqual">
      <formula>0</formula>
    </cfRule>
  </conditionalFormatting>
  <conditionalFormatting sqref="F372:U372 F371:T371">
    <cfRule type="cellIs" dxfId="4402" priority="4442" operator="equal">
      <formula>0</formula>
    </cfRule>
  </conditionalFormatting>
  <conditionalFormatting sqref="F372:U372 F371:T371">
    <cfRule type="cellIs" dxfId="4401" priority="4441" operator="notEqual">
      <formula>0</formula>
    </cfRule>
  </conditionalFormatting>
  <conditionalFormatting sqref="U371">
    <cfRule type="cellIs" dxfId="4400" priority="4440" operator="equal">
      <formula>0</formula>
    </cfRule>
  </conditionalFormatting>
  <conditionalFormatting sqref="U371">
    <cfRule type="cellIs" dxfId="4399" priority="4439" operator="notEqual">
      <formula>0</formula>
    </cfRule>
  </conditionalFormatting>
  <conditionalFormatting sqref="D373:D374">
    <cfRule type="cellIs" dxfId="4398" priority="4438" operator="equal">
      <formula>0</formula>
    </cfRule>
  </conditionalFormatting>
  <conditionalFormatting sqref="D373:D374">
    <cfRule type="cellIs" dxfId="4397" priority="4437" operator="notEqual">
      <formula>0</formula>
    </cfRule>
  </conditionalFormatting>
  <conditionalFormatting sqref="E373:E374">
    <cfRule type="cellIs" dxfId="4396" priority="4436" operator="equal">
      <formula>0</formula>
    </cfRule>
  </conditionalFormatting>
  <conditionalFormatting sqref="E373:E374">
    <cfRule type="cellIs" dxfId="4395" priority="4435" operator="notEqual">
      <formula>0</formula>
    </cfRule>
  </conditionalFormatting>
  <conditionalFormatting sqref="F374:U374 F373:T373">
    <cfRule type="cellIs" dxfId="4394" priority="4434" operator="equal">
      <formula>0</formula>
    </cfRule>
  </conditionalFormatting>
  <conditionalFormatting sqref="F374:U374 F373:T373">
    <cfRule type="cellIs" dxfId="4393" priority="4433" operator="notEqual">
      <formula>0</formula>
    </cfRule>
  </conditionalFormatting>
  <conditionalFormatting sqref="U373">
    <cfRule type="cellIs" dxfId="4392" priority="4432" operator="equal">
      <formula>0</formula>
    </cfRule>
  </conditionalFormatting>
  <conditionalFormatting sqref="U373">
    <cfRule type="cellIs" dxfId="4391" priority="4431" operator="notEqual">
      <formula>0</formula>
    </cfRule>
  </conditionalFormatting>
  <conditionalFormatting sqref="D375:D376">
    <cfRule type="cellIs" dxfId="4390" priority="4430" operator="equal">
      <formula>0</formula>
    </cfRule>
  </conditionalFormatting>
  <conditionalFormatting sqref="D375:D376">
    <cfRule type="cellIs" dxfId="4389" priority="4429" operator="notEqual">
      <formula>0</formula>
    </cfRule>
  </conditionalFormatting>
  <conditionalFormatting sqref="E375:E376">
    <cfRule type="cellIs" dxfId="4388" priority="4428" operator="equal">
      <formula>0</formula>
    </cfRule>
  </conditionalFormatting>
  <conditionalFormatting sqref="E375:E376">
    <cfRule type="cellIs" dxfId="4387" priority="4427" operator="notEqual">
      <formula>0</formula>
    </cfRule>
  </conditionalFormatting>
  <conditionalFormatting sqref="F376:U376 F375:T375">
    <cfRule type="cellIs" dxfId="4386" priority="4426" operator="equal">
      <formula>0</formula>
    </cfRule>
  </conditionalFormatting>
  <conditionalFormatting sqref="F376:U376 F375:T375">
    <cfRule type="cellIs" dxfId="4385" priority="4425" operator="notEqual">
      <formula>0</formula>
    </cfRule>
  </conditionalFormatting>
  <conditionalFormatting sqref="U375">
    <cfRule type="cellIs" dxfId="4384" priority="4424" operator="equal">
      <formula>0</formula>
    </cfRule>
  </conditionalFormatting>
  <conditionalFormatting sqref="U375">
    <cfRule type="cellIs" dxfId="4383" priority="4423" operator="notEqual">
      <formula>0</formula>
    </cfRule>
  </conditionalFormatting>
  <conditionalFormatting sqref="D377:D378">
    <cfRule type="cellIs" dxfId="4382" priority="4422" operator="equal">
      <formula>0</formula>
    </cfRule>
  </conditionalFormatting>
  <conditionalFormatting sqref="D377:D378">
    <cfRule type="cellIs" dxfId="4381" priority="4421" operator="notEqual">
      <formula>0</formula>
    </cfRule>
  </conditionalFormatting>
  <conditionalFormatting sqref="E377:E378">
    <cfRule type="cellIs" dxfId="4380" priority="4420" operator="equal">
      <formula>0</formula>
    </cfRule>
  </conditionalFormatting>
  <conditionalFormatting sqref="E377:E378">
    <cfRule type="cellIs" dxfId="4379" priority="4419" operator="notEqual">
      <formula>0</formula>
    </cfRule>
  </conditionalFormatting>
  <conditionalFormatting sqref="F378:U378 F377:T377">
    <cfRule type="cellIs" dxfId="4378" priority="4418" operator="equal">
      <formula>0</formula>
    </cfRule>
  </conditionalFormatting>
  <conditionalFormatting sqref="F378:U378 F377:T377">
    <cfRule type="cellIs" dxfId="4377" priority="4417" operator="notEqual">
      <formula>0</formula>
    </cfRule>
  </conditionalFormatting>
  <conditionalFormatting sqref="U377">
    <cfRule type="cellIs" dxfId="4376" priority="4416" operator="equal">
      <formula>0</formula>
    </cfRule>
  </conditionalFormatting>
  <conditionalFormatting sqref="U377">
    <cfRule type="cellIs" dxfId="4375" priority="4415" operator="notEqual">
      <formula>0</formula>
    </cfRule>
  </conditionalFormatting>
  <conditionalFormatting sqref="D379:D380">
    <cfRule type="cellIs" dxfId="4374" priority="4414" operator="equal">
      <formula>0</formula>
    </cfRule>
  </conditionalFormatting>
  <conditionalFormatting sqref="D379:D380">
    <cfRule type="cellIs" dxfId="4373" priority="4413" operator="notEqual">
      <formula>0</formula>
    </cfRule>
  </conditionalFormatting>
  <conditionalFormatting sqref="E379:E380">
    <cfRule type="cellIs" dxfId="4372" priority="4412" operator="equal">
      <formula>0</formula>
    </cfRule>
  </conditionalFormatting>
  <conditionalFormatting sqref="E379:E380">
    <cfRule type="cellIs" dxfId="4371" priority="4411" operator="notEqual">
      <formula>0</formula>
    </cfRule>
  </conditionalFormatting>
  <conditionalFormatting sqref="F380:U380 F379:T379">
    <cfRule type="cellIs" dxfId="4370" priority="4410" operator="equal">
      <formula>0</formula>
    </cfRule>
  </conditionalFormatting>
  <conditionalFormatting sqref="F380:U380 F379:T379">
    <cfRule type="cellIs" dxfId="4369" priority="4409" operator="notEqual">
      <formula>0</formula>
    </cfRule>
  </conditionalFormatting>
  <conditionalFormatting sqref="U379">
    <cfRule type="cellIs" dxfId="4368" priority="4408" operator="equal">
      <formula>0</formula>
    </cfRule>
  </conditionalFormatting>
  <conditionalFormatting sqref="U379">
    <cfRule type="cellIs" dxfId="4367" priority="4407" operator="notEqual">
      <formula>0</formula>
    </cfRule>
  </conditionalFormatting>
  <conditionalFormatting sqref="D381:D382">
    <cfRule type="cellIs" dxfId="4366" priority="4406" operator="equal">
      <formula>0</formula>
    </cfRule>
  </conditionalFormatting>
  <conditionalFormatting sqref="D381:D382">
    <cfRule type="cellIs" dxfId="4365" priority="4405" operator="notEqual">
      <formula>0</formula>
    </cfRule>
  </conditionalFormatting>
  <conditionalFormatting sqref="E381:E382">
    <cfRule type="cellIs" dxfId="4364" priority="4404" operator="equal">
      <formula>0</formula>
    </cfRule>
  </conditionalFormatting>
  <conditionalFormatting sqref="E381:E382">
    <cfRule type="cellIs" dxfId="4363" priority="4403" operator="notEqual">
      <formula>0</formula>
    </cfRule>
  </conditionalFormatting>
  <conditionalFormatting sqref="F382:U382 F381:T381">
    <cfRule type="cellIs" dxfId="4362" priority="4402" operator="equal">
      <formula>0</formula>
    </cfRule>
  </conditionalFormatting>
  <conditionalFormatting sqref="F382:U382 F381:T381">
    <cfRule type="cellIs" dxfId="4361" priority="4401" operator="notEqual">
      <formula>0</formula>
    </cfRule>
  </conditionalFormatting>
  <conditionalFormatting sqref="U381">
    <cfRule type="cellIs" dxfId="4360" priority="4400" operator="equal">
      <formula>0</formula>
    </cfRule>
  </conditionalFormatting>
  <conditionalFormatting sqref="U381">
    <cfRule type="cellIs" dxfId="4359" priority="4399" operator="notEqual">
      <formula>0</formula>
    </cfRule>
  </conditionalFormatting>
  <conditionalFormatting sqref="D383:D384">
    <cfRule type="cellIs" dxfId="4358" priority="4398" operator="equal">
      <formula>0</formula>
    </cfRule>
  </conditionalFormatting>
  <conditionalFormatting sqref="D383:D384">
    <cfRule type="cellIs" dxfId="4357" priority="4397" operator="notEqual">
      <formula>0</formula>
    </cfRule>
  </conditionalFormatting>
  <conditionalFormatting sqref="E383:E384">
    <cfRule type="cellIs" dxfId="4356" priority="4396" operator="equal">
      <formula>0</formula>
    </cfRule>
  </conditionalFormatting>
  <conditionalFormatting sqref="E383:E384">
    <cfRule type="cellIs" dxfId="4355" priority="4395" operator="notEqual">
      <formula>0</formula>
    </cfRule>
  </conditionalFormatting>
  <conditionalFormatting sqref="F384:U384 F383:T383">
    <cfRule type="cellIs" dxfId="4354" priority="4394" operator="equal">
      <formula>0</formula>
    </cfRule>
  </conditionalFormatting>
  <conditionalFormatting sqref="F384:U384 F383:T383">
    <cfRule type="cellIs" dxfId="4353" priority="4393" operator="notEqual">
      <formula>0</formula>
    </cfRule>
  </conditionalFormatting>
  <conditionalFormatting sqref="U383">
    <cfRule type="cellIs" dxfId="4352" priority="4392" operator="equal">
      <formula>0</formula>
    </cfRule>
  </conditionalFormatting>
  <conditionalFormatting sqref="U383">
    <cfRule type="cellIs" dxfId="4351" priority="4391" operator="notEqual">
      <formula>0</formula>
    </cfRule>
  </conditionalFormatting>
  <conditionalFormatting sqref="D385:D386">
    <cfRule type="cellIs" dxfId="4350" priority="4390" operator="equal">
      <formula>0</formula>
    </cfRule>
  </conditionalFormatting>
  <conditionalFormatting sqref="D385:D386">
    <cfRule type="cellIs" dxfId="4349" priority="4389" operator="notEqual">
      <formula>0</formula>
    </cfRule>
  </conditionalFormatting>
  <conditionalFormatting sqref="E385:E386">
    <cfRule type="cellIs" dxfId="4348" priority="4388" operator="equal">
      <formula>0</formula>
    </cfRule>
  </conditionalFormatting>
  <conditionalFormatting sqref="E385:E386">
    <cfRule type="cellIs" dxfId="4347" priority="4387" operator="notEqual">
      <formula>0</formula>
    </cfRule>
  </conditionalFormatting>
  <conditionalFormatting sqref="F386:U386 F385:T385">
    <cfRule type="cellIs" dxfId="4346" priority="4386" operator="equal">
      <formula>0</formula>
    </cfRule>
  </conditionalFormatting>
  <conditionalFormatting sqref="F386:U386 F385:T385">
    <cfRule type="cellIs" dxfId="4345" priority="4385" operator="notEqual">
      <formula>0</formula>
    </cfRule>
  </conditionalFormatting>
  <conditionalFormatting sqref="U385">
    <cfRule type="cellIs" dxfId="4344" priority="4384" operator="equal">
      <formula>0</formula>
    </cfRule>
  </conditionalFormatting>
  <conditionalFormatting sqref="U385">
    <cfRule type="cellIs" dxfId="4343" priority="4383" operator="notEqual">
      <formula>0</formula>
    </cfRule>
  </conditionalFormatting>
  <conditionalFormatting sqref="D387:D388">
    <cfRule type="cellIs" dxfId="4342" priority="4382" operator="equal">
      <formula>0</formula>
    </cfRule>
  </conditionalFormatting>
  <conditionalFormatting sqref="D387:D388">
    <cfRule type="cellIs" dxfId="4341" priority="4381" operator="notEqual">
      <formula>0</formula>
    </cfRule>
  </conditionalFormatting>
  <conditionalFormatting sqref="E387:E388">
    <cfRule type="cellIs" dxfId="4340" priority="4380" operator="equal">
      <formula>0</formula>
    </cfRule>
  </conditionalFormatting>
  <conditionalFormatting sqref="E387:E388">
    <cfRule type="cellIs" dxfId="4339" priority="4379" operator="notEqual">
      <formula>0</formula>
    </cfRule>
  </conditionalFormatting>
  <conditionalFormatting sqref="F388:U388 F387:T387">
    <cfRule type="cellIs" dxfId="4338" priority="4378" operator="equal">
      <formula>0</formula>
    </cfRule>
  </conditionalFormatting>
  <conditionalFormatting sqref="F388:U388 F387:T387">
    <cfRule type="cellIs" dxfId="4337" priority="4377" operator="notEqual">
      <formula>0</formula>
    </cfRule>
  </conditionalFormatting>
  <conditionalFormatting sqref="U387">
    <cfRule type="cellIs" dxfId="4336" priority="4376" operator="equal">
      <formula>0</formula>
    </cfRule>
  </conditionalFormatting>
  <conditionalFormatting sqref="U387">
    <cfRule type="cellIs" dxfId="4335" priority="4375" operator="notEqual">
      <formula>0</formula>
    </cfRule>
  </conditionalFormatting>
  <conditionalFormatting sqref="D389:D390">
    <cfRule type="cellIs" dxfId="4334" priority="4374" operator="equal">
      <formula>0</formula>
    </cfRule>
  </conditionalFormatting>
  <conditionalFormatting sqref="D389:D390">
    <cfRule type="cellIs" dxfId="4333" priority="4373" operator="notEqual">
      <formula>0</formula>
    </cfRule>
  </conditionalFormatting>
  <conditionalFormatting sqref="E389:E390">
    <cfRule type="cellIs" dxfId="4332" priority="4372" operator="equal">
      <formula>0</formula>
    </cfRule>
  </conditionalFormatting>
  <conditionalFormatting sqref="E389:E390">
    <cfRule type="cellIs" dxfId="4331" priority="4371" operator="notEqual">
      <formula>0</formula>
    </cfRule>
  </conditionalFormatting>
  <conditionalFormatting sqref="F390:U390 F389:T389">
    <cfRule type="cellIs" dxfId="4330" priority="4370" operator="equal">
      <formula>0</formula>
    </cfRule>
  </conditionalFormatting>
  <conditionalFormatting sqref="F390:U390 F389:T389">
    <cfRule type="cellIs" dxfId="4329" priority="4369" operator="notEqual">
      <formula>0</formula>
    </cfRule>
  </conditionalFormatting>
  <conditionalFormatting sqref="U389">
    <cfRule type="cellIs" dxfId="4328" priority="4368" operator="equal">
      <formula>0</formula>
    </cfRule>
  </conditionalFormatting>
  <conditionalFormatting sqref="U389">
    <cfRule type="cellIs" dxfId="4327" priority="4367" operator="notEqual">
      <formula>0</formula>
    </cfRule>
  </conditionalFormatting>
  <conditionalFormatting sqref="D391:D392">
    <cfRule type="cellIs" dxfId="4326" priority="4366" operator="equal">
      <formula>0</formula>
    </cfRule>
  </conditionalFormatting>
  <conditionalFormatting sqref="D391:D392">
    <cfRule type="cellIs" dxfId="4325" priority="4365" operator="notEqual">
      <formula>0</formula>
    </cfRule>
  </conditionalFormatting>
  <conditionalFormatting sqref="E391:E392">
    <cfRule type="cellIs" dxfId="4324" priority="4364" operator="equal">
      <formula>0</formula>
    </cfRule>
  </conditionalFormatting>
  <conditionalFormatting sqref="E391:E392">
    <cfRule type="cellIs" dxfId="4323" priority="4363" operator="notEqual">
      <formula>0</formula>
    </cfRule>
  </conditionalFormatting>
  <conditionalFormatting sqref="F392:U392 F391:T391">
    <cfRule type="cellIs" dxfId="4322" priority="4362" operator="equal">
      <formula>0</formula>
    </cfRule>
  </conditionalFormatting>
  <conditionalFormatting sqref="F392:U392 F391:T391">
    <cfRule type="cellIs" dxfId="4321" priority="4361" operator="notEqual">
      <formula>0</formula>
    </cfRule>
  </conditionalFormatting>
  <conditionalFormatting sqref="U391">
    <cfRule type="cellIs" dxfId="4320" priority="4360" operator="equal">
      <formula>0</formula>
    </cfRule>
  </conditionalFormatting>
  <conditionalFormatting sqref="U391">
    <cfRule type="cellIs" dxfId="4319" priority="4359" operator="notEqual">
      <formula>0</formula>
    </cfRule>
  </conditionalFormatting>
  <conditionalFormatting sqref="D393:D394">
    <cfRule type="cellIs" dxfId="4318" priority="4358" operator="equal">
      <formula>0</formula>
    </cfRule>
  </conditionalFormatting>
  <conditionalFormatting sqref="D393:D394">
    <cfRule type="cellIs" dxfId="4317" priority="4357" operator="notEqual">
      <formula>0</formula>
    </cfRule>
  </conditionalFormatting>
  <conditionalFormatting sqref="E393:E394">
    <cfRule type="cellIs" dxfId="4316" priority="4356" operator="equal">
      <formula>0</formula>
    </cfRule>
  </conditionalFormatting>
  <conditionalFormatting sqref="E393:E394">
    <cfRule type="cellIs" dxfId="4315" priority="4355" operator="notEqual">
      <formula>0</formula>
    </cfRule>
  </conditionalFormatting>
  <conditionalFormatting sqref="F394:U394 F393:T393">
    <cfRule type="cellIs" dxfId="4314" priority="4354" operator="equal">
      <formula>0</formula>
    </cfRule>
  </conditionalFormatting>
  <conditionalFormatting sqref="F394:U394 F393:T393">
    <cfRule type="cellIs" dxfId="4313" priority="4353" operator="notEqual">
      <formula>0</formula>
    </cfRule>
  </conditionalFormatting>
  <conditionalFormatting sqref="U393">
    <cfRule type="cellIs" dxfId="4312" priority="4352" operator="equal">
      <formula>0</formula>
    </cfRule>
  </conditionalFormatting>
  <conditionalFormatting sqref="U393">
    <cfRule type="cellIs" dxfId="4311" priority="4351" operator="notEqual">
      <formula>0</formula>
    </cfRule>
  </conditionalFormatting>
  <conditionalFormatting sqref="D395:D396">
    <cfRule type="cellIs" dxfId="4310" priority="4350" operator="equal">
      <formula>0</formula>
    </cfRule>
  </conditionalFormatting>
  <conditionalFormatting sqref="D395:D396">
    <cfRule type="cellIs" dxfId="4309" priority="4349" operator="notEqual">
      <formula>0</formula>
    </cfRule>
  </conditionalFormatting>
  <conditionalFormatting sqref="E395:E396">
    <cfRule type="cellIs" dxfId="4308" priority="4348" operator="equal">
      <formula>0</formula>
    </cfRule>
  </conditionalFormatting>
  <conditionalFormatting sqref="E395:E396">
    <cfRule type="cellIs" dxfId="4307" priority="4347" operator="notEqual">
      <formula>0</formula>
    </cfRule>
  </conditionalFormatting>
  <conditionalFormatting sqref="F396:U396 F395:T395">
    <cfRule type="cellIs" dxfId="4306" priority="4346" operator="equal">
      <formula>0</formula>
    </cfRule>
  </conditionalFormatting>
  <conditionalFormatting sqref="F396:U396 F395:T395">
    <cfRule type="cellIs" dxfId="4305" priority="4345" operator="notEqual">
      <formula>0</formula>
    </cfRule>
  </conditionalFormatting>
  <conditionalFormatting sqref="U395">
    <cfRule type="cellIs" dxfId="4304" priority="4344" operator="equal">
      <formula>0</formula>
    </cfRule>
  </conditionalFormatting>
  <conditionalFormatting sqref="U395">
    <cfRule type="cellIs" dxfId="4303" priority="4343" operator="notEqual">
      <formula>0</formula>
    </cfRule>
  </conditionalFormatting>
  <conditionalFormatting sqref="D397:D398">
    <cfRule type="cellIs" dxfId="4302" priority="4342" operator="equal">
      <formula>0</formula>
    </cfRule>
  </conditionalFormatting>
  <conditionalFormatting sqref="D397:D398">
    <cfRule type="cellIs" dxfId="4301" priority="4341" operator="notEqual">
      <formula>0</formula>
    </cfRule>
  </conditionalFormatting>
  <conditionalFormatting sqref="E397:E398">
    <cfRule type="cellIs" dxfId="4300" priority="4340" operator="equal">
      <formula>0</formula>
    </cfRule>
  </conditionalFormatting>
  <conditionalFormatting sqref="E397:E398">
    <cfRule type="cellIs" dxfId="4299" priority="4339" operator="notEqual">
      <formula>0</formula>
    </cfRule>
  </conditionalFormatting>
  <conditionalFormatting sqref="F398:U398 F397:T397">
    <cfRule type="cellIs" dxfId="4298" priority="4338" operator="equal">
      <formula>0</formula>
    </cfRule>
  </conditionalFormatting>
  <conditionalFormatting sqref="F398:U398 F397:T397">
    <cfRule type="cellIs" dxfId="4297" priority="4337" operator="notEqual">
      <formula>0</formula>
    </cfRule>
  </conditionalFormatting>
  <conditionalFormatting sqref="U397">
    <cfRule type="cellIs" dxfId="4296" priority="4336" operator="equal">
      <formula>0</formula>
    </cfRule>
  </conditionalFormatting>
  <conditionalFormatting sqref="U397">
    <cfRule type="cellIs" dxfId="4295" priority="4335" operator="notEqual">
      <formula>0</formula>
    </cfRule>
  </conditionalFormatting>
  <conditionalFormatting sqref="D368:U368">
    <cfRule type="cellIs" dxfId="4294" priority="4334" operator="equal">
      <formula>0</formula>
    </cfRule>
  </conditionalFormatting>
  <conditionalFormatting sqref="D367:U368">
    <cfRule type="cellIs" dxfId="4293" priority="4333" operator="equal">
      <formula>0</formula>
    </cfRule>
  </conditionalFormatting>
  <conditionalFormatting sqref="D401:D402">
    <cfRule type="cellIs" dxfId="4292" priority="4332" operator="equal">
      <formula>0</formula>
    </cfRule>
  </conditionalFormatting>
  <conditionalFormatting sqref="D401:D402">
    <cfRule type="cellIs" dxfId="4291" priority="4331" operator="notEqual">
      <formula>0</formula>
    </cfRule>
  </conditionalFormatting>
  <conditionalFormatting sqref="E401:E402">
    <cfRule type="cellIs" dxfId="4290" priority="4330" operator="equal">
      <formula>0</formula>
    </cfRule>
  </conditionalFormatting>
  <conditionalFormatting sqref="E401:E402">
    <cfRule type="cellIs" dxfId="4289" priority="4329" operator="notEqual">
      <formula>0</formula>
    </cfRule>
  </conditionalFormatting>
  <conditionalFormatting sqref="F402:U402 F401:T401">
    <cfRule type="cellIs" dxfId="4288" priority="4328" operator="equal">
      <formula>0</formula>
    </cfRule>
  </conditionalFormatting>
  <conditionalFormatting sqref="F402:U402 F401:T401">
    <cfRule type="cellIs" dxfId="4287" priority="4327" operator="notEqual">
      <formula>0</formula>
    </cfRule>
  </conditionalFormatting>
  <conditionalFormatting sqref="U401">
    <cfRule type="cellIs" dxfId="4286" priority="4326" operator="equal">
      <formula>0</formula>
    </cfRule>
  </conditionalFormatting>
  <conditionalFormatting sqref="U401">
    <cfRule type="cellIs" dxfId="4285" priority="4325" operator="notEqual">
      <formula>0</formula>
    </cfRule>
  </conditionalFormatting>
  <conditionalFormatting sqref="D403:D404">
    <cfRule type="cellIs" dxfId="4284" priority="4324" operator="equal">
      <formula>0</formula>
    </cfRule>
  </conditionalFormatting>
  <conditionalFormatting sqref="D403:D404">
    <cfRule type="cellIs" dxfId="4283" priority="4323" operator="notEqual">
      <formula>0</formula>
    </cfRule>
  </conditionalFormatting>
  <conditionalFormatting sqref="E403:E404">
    <cfRule type="cellIs" dxfId="4282" priority="4322" operator="equal">
      <formula>0</formula>
    </cfRule>
  </conditionalFormatting>
  <conditionalFormatting sqref="E403:E404">
    <cfRule type="cellIs" dxfId="4281" priority="4321" operator="notEqual">
      <formula>0</formula>
    </cfRule>
  </conditionalFormatting>
  <conditionalFormatting sqref="F404:U404 F403:T403">
    <cfRule type="cellIs" dxfId="4280" priority="4320" operator="equal">
      <formula>0</formula>
    </cfRule>
  </conditionalFormatting>
  <conditionalFormatting sqref="F404:U404 F403:T403">
    <cfRule type="cellIs" dxfId="4279" priority="4319" operator="notEqual">
      <formula>0</formula>
    </cfRule>
  </conditionalFormatting>
  <conditionalFormatting sqref="U403">
    <cfRule type="cellIs" dxfId="4278" priority="4318" operator="equal">
      <formula>0</formula>
    </cfRule>
  </conditionalFormatting>
  <conditionalFormatting sqref="U403">
    <cfRule type="cellIs" dxfId="4277" priority="4317" operator="notEqual">
      <formula>0</formula>
    </cfRule>
  </conditionalFormatting>
  <conditionalFormatting sqref="D405:D406">
    <cfRule type="cellIs" dxfId="4276" priority="4316" operator="equal">
      <formula>0</formula>
    </cfRule>
  </conditionalFormatting>
  <conditionalFormatting sqref="D405:D406">
    <cfRule type="cellIs" dxfId="4275" priority="4315" operator="notEqual">
      <formula>0</formula>
    </cfRule>
  </conditionalFormatting>
  <conditionalFormatting sqref="E405:E406">
    <cfRule type="cellIs" dxfId="4274" priority="4314" operator="equal">
      <formula>0</formula>
    </cfRule>
  </conditionalFormatting>
  <conditionalFormatting sqref="E405:E406">
    <cfRule type="cellIs" dxfId="4273" priority="4313" operator="notEqual">
      <formula>0</formula>
    </cfRule>
  </conditionalFormatting>
  <conditionalFormatting sqref="F406:U406 F405:T405">
    <cfRule type="cellIs" dxfId="4272" priority="4312" operator="equal">
      <formula>0</formula>
    </cfRule>
  </conditionalFormatting>
  <conditionalFormatting sqref="F406:U406 F405:T405">
    <cfRule type="cellIs" dxfId="4271" priority="4311" operator="notEqual">
      <formula>0</formula>
    </cfRule>
  </conditionalFormatting>
  <conditionalFormatting sqref="U405">
    <cfRule type="cellIs" dxfId="4270" priority="4310" operator="equal">
      <formula>0</formula>
    </cfRule>
  </conditionalFormatting>
  <conditionalFormatting sqref="U405">
    <cfRule type="cellIs" dxfId="4269" priority="4309" operator="notEqual">
      <formula>0</formula>
    </cfRule>
  </conditionalFormatting>
  <conditionalFormatting sqref="D407:D408">
    <cfRule type="cellIs" dxfId="4268" priority="4308" operator="equal">
      <formula>0</formula>
    </cfRule>
  </conditionalFormatting>
  <conditionalFormatting sqref="D407:D408">
    <cfRule type="cellIs" dxfId="4267" priority="4307" operator="notEqual">
      <formula>0</formula>
    </cfRule>
  </conditionalFormatting>
  <conditionalFormatting sqref="E407:E408">
    <cfRule type="cellIs" dxfId="4266" priority="4306" operator="equal">
      <formula>0</formula>
    </cfRule>
  </conditionalFormatting>
  <conditionalFormatting sqref="E407:E408">
    <cfRule type="cellIs" dxfId="4265" priority="4305" operator="notEqual">
      <formula>0</formula>
    </cfRule>
  </conditionalFormatting>
  <conditionalFormatting sqref="F408:U408 F407:T407">
    <cfRule type="cellIs" dxfId="4264" priority="4304" operator="equal">
      <formula>0</formula>
    </cfRule>
  </conditionalFormatting>
  <conditionalFormatting sqref="F408:U408 F407:T407">
    <cfRule type="cellIs" dxfId="4263" priority="4303" operator="notEqual">
      <formula>0</formula>
    </cfRule>
  </conditionalFormatting>
  <conditionalFormatting sqref="U407">
    <cfRule type="cellIs" dxfId="4262" priority="4302" operator="equal">
      <formula>0</formula>
    </cfRule>
  </conditionalFormatting>
  <conditionalFormatting sqref="U407">
    <cfRule type="cellIs" dxfId="4261" priority="4301" operator="notEqual">
      <formula>0</formula>
    </cfRule>
  </conditionalFormatting>
  <conditionalFormatting sqref="D409:D410">
    <cfRule type="cellIs" dxfId="4260" priority="4300" operator="equal">
      <formula>0</formula>
    </cfRule>
  </conditionalFormatting>
  <conditionalFormatting sqref="D409:D410">
    <cfRule type="cellIs" dxfId="4259" priority="4299" operator="notEqual">
      <formula>0</formula>
    </cfRule>
  </conditionalFormatting>
  <conditionalFormatting sqref="E409:E410">
    <cfRule type="cellIs" dxfId="4258" priority="4298" operator="equal">
      <formula>0</formula>
    </cfRule>
  </conditionalFormatting>
  <conditionalFormatting sqref="E409:E410">
    <cfRule type="cellIs" dxfId="4257" priority="4297" operator="notEqual">
      <formula>0</formula>
    </cfRule>
  </conditionalFormatting>
  <conditionalFormatting sqref="F410:U410 F409:T409">
    <cfRule type="cellIs" dxfId="4256" priority="4296" operator="equal">
      <formula>0</formula>
    </cfRule>
  </conditionalFormatting>
  <conditionalFormatting sqref="F410:U410 F409:T409">
    <cfRule type="cellIs" dxfId="4255" priority="4295" operator="notEqual">
      <formula>0</formula>
    </cfRule>
  </conditionalFormatting>
  <conditionalFormatting sqref="U409">
    <cfRule type="cellIs" dxfId="4254" priority="4294" operator="equal">
      <formula>0</formula>
    </cfRule>
  </conditionalFormatting>
  <conditionalFormatting sqref="U409">
    <cfRule type="cellIs" dxfId="4253" priority="4293" operator="notEqual">
      <formula>0</formula>
    </cfRule>
  </conditionalFormatting>
  <conditionalFormatting sqref="D411:D412">
    <cfRule type="cellIs" dxfId="4252" priority="4292" operator="equal">
      <formula>0</formula>
    </cfRule>
  </conditionalFormatting>
  <conditionalFormatting sqref="D411:D412">
    <cfRule type="cellIs" dxfId="4251" priority="4291" operator="notEqual">
      <formula>0</formula>
    </cfRule>
  </conditionalFormatting>
  <conditionalFormatting sqref="E411:E412">
    <cfRule type="cellIs" dxfId="4250" priority="4290" operator="equal">
      <formula>0</formula>
    </cfRule>
  </conditionalFormatting>
  <conditionalFormatting sqref="E411:E412">
    <cfRule type="cellIs" dxfId="4249" priority="4289" operator="notEqual">
      <formula>0</formula>
    </cfRule>
  </conditionalFormatting>
  <conditionalFormatting sqref="F412:U412 F411:T411">
    <cfRule type="cellIs" dxfId="4248" priority="4288" operator="equal">
      <formula>0</formula>
    </cfRule>
  </conditionalFormatting>
  <conditionalFormatting sqref="F412:U412 F411:T411">
    <cfRule type="cellIs" dxfId="4247" priority="4287" operator="notEqual">
      <formula>0</formula>
    </cfRule>
  </conditionalFormatting>
  <conditionalFormatting sqref="U411">
    <cfRule type="cellIs" dxfId="4246" priority="4286" operator="equal">
      <formula>0</formula>
    </cfRule>
  </conditionalFormatting>
  <conditionalFormatting sqref="U411">
    <cfRule type="cellIs" dxfId="4245" priority="4285" operator="notEqual">
      <formula>0</formula>
    </cfRule>
  </conditionalFormatting>
  <conditionalFormatting sqref="D413:D414">
    <cfRule type="cellIs" dxfId="4244" priority="4284" operator="equal">
      <formula>0</formula>
    </cfRule>
  </conditionalFormatting>
  <conditionalFormatting sqref="D413:D414">
    <cfRule type="cellIs" dxfId="4243" priority="4283" operator="notEqual">
      <formula>0</formula>
    </cfRule>
  </conditionalFormatting>
  <conditionalFormatting sqref="E413:E414">
    <cfRule type="cellIs" dxfId="4242" priority="4282" operator="equal">
      <formula>0</formula>
    </cfRule>
  </conditionalFormatting>
  <conditionalFormatting sqref="E413:E414">
    <cfRule type="cellIs" dxfId="4241" priority="4281" operator="notEqual">
      <formula>0</formula>
    </cfRule>
  </conditionalFormatting>
  <conditionalFormatting sqref="F414:U414 F413:T413">
    <cfRule type="cellIs" dxfId="4240" priority="4280" operator="equal">
      <formula>0</formula>
    </cfRule>
  </conditionalFormatting>
  <conditionalFormatting sqref="F414:U414 F413:T413">
    <cfRule type="cellIs" dxfId="4239" priority="4279" operator="notEqual">
      <formula>0</formula>
    </cfRule>
  </conditionalFormatting>
  <conditionalFormatting sqref="U413">
    <cfRule type="cellIs" dxfId="4238" priority="4278" operator="equal">
      <formula>0</formula>
    </cfRule>
  </conditionalFormatting>
  <conditionalFormatting sqref="U413">
    <cfRule type="cellIs" dxfId="4237" priority="4277" operator="notEqual">
      <formula>0</formula>
    </cfRule>
  </conditionalFormatting>
  <conditionalFormatting sqref="D415:D416">
    <cfRule type="cellIs" dxfId="4236" priority="4276" operator="equal">
      <formula>0</formula>
    </cfRule>
  </conditionalFormatting>
  <conditionalFormatting sqref="D415:D416">
    <cfRule type="cellIs" dxfId="4235" priority="4275" operator="notEqual">
      <formula>0</formula>
    </cfRule>
  </conditionalFormatting>
  <conditionalFormatting sqref="E415:E416">
    <cfRule type="cellIs" dxfId="4234" priority="4274" operator="equal">
      <formula>0</formula>
    </cfRule>
  </conditionalFormatting>
  <conditionalFormatting sqref="E415:E416">
    <cfRule type="cellIs" dxfId="4233" priority="4273" operator="notEqual">
      <formula>0</formula>
    </cfRule>
  </conditionalFormatting>
  <conditionalFormatting sqref="F416:U416 F415:T415">
    <cfRule type="cellIs" dxfId="4232" priority="4272" operator="equal">
      <formula>0</formula>
    </cfRule>
  </conditionalFormatting>
  <conditionalFormatting sqref="F416:U416 F415:T415">
    <cfRule type="cellIs" dxfId="4231" priority="4271" operator="notEqual">
      <formula>0</formula>
    </cfRule>
  </conditionalFormatting>
  <conditionalFormatting sqref="U415">
    <cfRule type="cellIs" dxfId="4230" priority="4270" operator="equal">
      <formula>0</formula>
    </cfRule>
  </conditionalFormatting>
  <conditionalFormatting sqref="U415">
    <cfRule type="cellIs" dxfId="4229" priority="4269" operator="notEqual">
      <formula>0</formula>
    </cfRule>
  </conditionalFormatting>
  <conditionalFormatting sqref="D400:U400">
    <cfRule type="cellIs" dxfId="4228" priority="4268" operator="equal">
      <formula>0</formula>
    </cfRule>
  </conditionalFormatting>
  <conditionalFormatting sqref="D399:U400">
    <cfRule type="cellIs" dxfId="4227" priority="4267" operator="equal">
      <formula>0</formula>
    </cfRule>
  </conditionalFormatting>
  <conditionalFormatting sqref="D419:D420">
    <cfRule type="cellIs" dxfId="4226" priority="4266" operator="equal">
      <formula>0</formula>
    </cfRule>
  </conditionalFormatting>
  <conditionalFormatting sqref="D419:D420">
    <cfRule type="cellIs" dxfId="4225" priority="4265" operator="notEqual">
      <formula>0</formula>
    </cfRule>
  </conditionalFormatting>
  <conditionalFormatting sqref="E419:E420">
    <cfRule type="cellIs" dxfId="4224" priority="4264" operator="equal">
      <formula>0</formula>
    </cfRule>
  </conditionalFormatting>
  <conditionalFormatting sqref="E419:E420">
    <cfRule type="cellIs" dxfId="4223" priority="4263" operator="notEqual">
      <formula>0</formula>
    </cfRule>
  </conditionalFormatting>
  <conditionalFormatting sqref="F420:U420 F419:T419">
    <cfRule type="cellIs" dxfId="4222" priority="4262" operator="equal">
      <formula>0</formula>
    </cfRule>
  </conditionalFormatting>
  <conditionalFormatting sqref="F420:U420 F419:T419">
    <cfRule type="cellIs" dxfId="4221" priority="4261" operator="notEqual">
      <formula>0</formula>
    </cfRule>
  </conditionalFormatting>
  <conditionalFormatting sqref="U419">
    <cfRule type="cellIs" dxfId="4220" priority="4260" operator="equal">
      <formula>0</formula>
    </cfRule>
  </conditionalFormatting>
  <conditionalFormatting sqref="U419">
    <cfRule type="cellIs" dxfId="4219" priority="4259" operator="notEqual">
      <formula>0</formula>
    </cfRule>
  </conditionalFormatting>
  <conditionalFormatting sqref="D418:U418">
    <cfRule type="cellIs" dxfId="4218" priority="4258" operator="equal">
      <formula>0</formula>
    </cfRule>
  </conditionalFormatting>
  <conditionalFormatting sqref="D417:U418">
    <cfRule type="cellIs" dxfId="4217" priority="4257" operator="equal">
      <formula>0</formula>
    </cfRule>
  </conditionalFormatting>
  <conditionalFormatting sqref="D425:D426">
    <cfRule type="cellIs" dxfId="4216" priority="4255" operator="equal">
      <formula>0</formula>
    </cfRule>
  </conditionalFormatting>
  <conditionalFormatting sqref="D425:D426">
    <cfRule type="cellIs" dxfId="4215" priority="4254" operator="notEqual">
      <formula>0</formula>
    </cfRule>
  </conditionalFormatting>
  <conditionalFormatting sqref="E425:E426">
    <cfRule type="cellIs" dxfId="4214" priority="4253" operator="equal">
      <formula>0</formula>
    </cfRule>
  </conditionalFormatting>
  <conditionalFormatting sqref="E425:E426">
    <cfRule type="cellIs" dxfId="4213" priority="4252" operator="notEqual">
      <formula>0</formula>
    </cfRule>
  </conditionalFormatting>
  <conditionalFormatting sqref="F426:U426 F425:T425">
    <cfRule type="cellIs" dxfId="4212" priority="4251" operator="equal">
      <formula>0</formula>
    </cfRule>
  </conditionalFormatting>
  <conditionalFormatting sqref="F426:U426 F425:T425">
    <cfRule type="cellIs" dxfId="4211" priority="4250" operator="notEqual">
      <formula>0</formula>
    </cfRule>
  </conditionalFormatting>
  <conditionalFormatting sqref="U425">
    <cfRule type="cellIs" dxfId="4210" priority="4249" operator="equal">
      <formula>0</formula>
    </cfRule>
  </conditionalFormatting>
  <conditionalFormatting sqref="U425">
    <cfRule type="cellIs" dxfId="4209" priority="4248" operator="notEqual">
      <formula>0</formula>
    </cfRule>
  </conditionalFormatting>
  <conditionalFormatting sqref="D424:U424">
    <cfRule type="cellIs" dxfId="4208" priority="4247" operator="equal">
      <formula>0</formula>
    </cfRule>
  </conditionalFormatting>
  <conditionalFormatting sqref="D423:U424">
    <cfRule type="cellIs" dxfId="4207" priority="4246" operator="equal">
      <formula>0</formula>
    </cfRule>
  </conditionalFormatting>
  <conditionalFormatting sqref="C422">
    <cfRule type="cellIs" dxfId="4206" priority="4245" operator="equal">
      <formula>0</formula>
    </cfRule>
  </conditionalFormatting>
  <conditionalFormatting sqref="D421:U421">
    <cfRule type="cellIs" dxfId="4205" priority="4244" operator="equal">
      <formula>0</formula>
    </cfRule>
  </conditionalFormatting>
  <conditionalFormatting sqref="D422:U422">
    <cfRule type="cellIs" dxfId="4204" priority="4243" operator="equal">
      <formula>0</formula>
    </cfRule>
  </conditionalFormatting>
  <conditionalFormatting sqref="C428">
    <cfRule type="cellIs" dxfId="4203" priority="4242" operator="equal">
      <formula>0</formula>
    </cfRule>
  </conditionalFormatting>
  <conditionalFormatting sqref="D427:U427">
    <cfRule type="cellIs" dxfId="4202" priority="4241" operator="equal">
      <formula>0</formula>
    </cfRule>
  </conditionalFormatting>
  <conditionalFormatting sqref="D428:U428">
    <cfRule type="cellIs" dxfId="4201" priority="4240" operator="equal">
      <formula>0</formula>
    </cfRule>
  </conditionalFormatting>
  <conditionalFormatting sqref="D430:U430">
    <cfRule type="cellIs" dxfId="4200" priority="4239" operator="equal">
      <formula>0</formula>
    </cfRule>
  </conditionalFormatting>
  <conditionalFormatting sqref="D429:U430">
    <cfRule type="cellIs" dxfId="4199" priority="4238" operator="equal">
      <formula>0</formula>
    </cfRule>
  </conditionalFormatting>
  <conditionalFormatting sqref="D431:D432">
    <cfRule type="cellIs" dxfId="4198" priority="4237" operator="equal">
      <formula>0</formula>
    </cfRule>
  </conditionalFormatting>
  <conditionalFormatting sqref="D431:D432">
    <cfRule type="cellIs" dxfId="4197" priority="4236" operator="notEqual">
      <formula>0</formula>
    </cfRule>
  </conditionalFormatting>
  <conditionalFormatting sqref="E431:E432">
    <cfRule type="cellIs" dxfId="4196" priority="4235" operator="equal">
      <formula>0</formula>
    </cfRule>
  </conditionalFormatting>
  <conditionalFormatting sqref="E431:E432">
    <cfRule type="cellIs" dxfId="4195" priority="4234" operator="notEqual">
      <formula>0</formula>
    </cfRule>
  </conditionalFormatting>
  <conditionalFormatting sqref="F432:U432 F431:T431">
    <cfRule type="cellIs" dxfId="4194" priority="4233" operator="equal">
      <formula>0</formula>
    </cfRule>
  </conditionalFormatting>
  <conditionalFormatting sqref="F432:U432 F431:T431">
    <cfRule type="cellIs" dxfId="4193" priority="4232" operator="notEqual">
      <formula>0</formula>
    </cfRule>
  </conditionalFormatting>
  <conditionalFormatting sqref="U431">
    <cfRule type="cellIs" dxfId="4192" priority="4231" operator="equal">
      <formula>0</formula>
    </cfRule>
  </conditionalFormatting>
  <conditionalFormatting sqref="U431">
    <cfRule type="cellIs" dxfId="4191" priority="4230" operator="notEqual">
      <formula>0</formula>
    </cfRule>
  </conditionalFormatting>
  <conditionalFormatting sqref="D433:D434">
    <cfRule type="cellIs" dxfId="4190" priority="4229" operator="equal">
      <formula>0</formula>
    </cfRule>
  </conditionalFormatting>
  <conditionalFormatting sqref="D433:D434">
    <cfRule type="cellIs" dxfId="4189" priority="4228" operator="notEqual">
      <formula>0</formula>
    </cfRule>
  </conditionalFormatting>
  <conditionalFormatting sqref="E433:E434">
    <cfRule type="cellIs" dxfId="4188" priority="4227" operator="equal">
      <formula>0</formula>
    </cfRule>
  </conditionalFormatting>
  <conditionalFormatting sqref="E433:E434">
    <cfRule type="cellIs" dxfId="4187" priority="4226" operator="notEqual">
      <formula>0</formula>
    </cfRule>
  </conditionalFormatting>
  <conditionalFormatting sqref="F434:U434 F433:T433">
    <cfRule type="cellIs" dxfId="4186" priority="4225" operator="equal">
      <formula>0</formula>
    </cfRule>
  </conditionalFormatting>
  <conditionalFormatting sqref="F434:U434 F433:T433">
    <cfRule type="cellIs" dxfId="4185" priority="4224" operator="notEqual">
      <formula>0</formula>
    </cfRule>
  </conditionalFormatting>
  <conditionalFormatting sqref="U433">
    <cfRule type="cellIs" dxfId="4184" priority="4223" operator="equal">
      <formula>0</formula>
    </cfRule>
  </conditionalFormatting>
  <conditionalFormatting sqref="U433">
    <cfRule type="cellIs" dxfId="4183" priority="4222" operator="notEqual">
      <formula>0</formula>
    </cfRule>
  </conditionalFormatting>
  <conditionalFormatting sqref="D435:D436">
    <cfRule type="cellIs" dxfId="4182" priority="4221" operator="equal">
      <formula>0</formula>
    </cfRule>
  </conditionalFormatting>
  <conditionalFormatting sqref="D435:D436">
    <cfRule type="cellIs" dxfId="4181" priority="4220" operator="notEqual">
      <formula>0</formula>
    </cfRule>
  </conditionalFormatting>
  <conditionalFormatting sqref="E435:E436">
    <cfRule type="cellIs" dxfId="4180" priority="4219" operator="equal">
      <formula>0</formula>
    </cfRule>
  </conditionalFormatting>
  <conditionalFormatting sqref="E435:E436">
    <cfRule type="cellIs" dxfId="4179" priority="4218" operator="notEqual">
      <formula>0</formula>
    </cfRule>
  </conditionalFormatting>
  <conditionalFormatting sqref="F436:U436 F435:T435">
    <cfRule type="cellIs" dxfId="4178" priority="4217" operator="equal">
      <formula>0</formula>
    </cfRule>
  </conditionalFormatting>
  <conditionalFormatting sqref="F436:U436 F435:T435">
    <cfRule type="cellIs" dxfId="4177" priority="4216" operator="notEqual">
      <formula>0</formula>
    </cfRule>
  </conditionalFormatting>
  <conditionalFormatting sqref="U435">
    <cfRule type="cellIs" dxfId="4176" priority="4215" operator="equal">
      <formula>0</formula>
    </cfRule>
  </conditionalFormatting>
  <conditionalFormatting sqref="U435">
    <cfRule type="cellIs" dxfId="4175" priority="4214" operator="notEqual">
      <formula>0</formula>
    </cfRule>
  </conditionalFormatting>
  <conditionalFormatting sqref="D437:D438">
    <cfRule type="cellIs" dxfId="4174" priority="4213" operator="equal">
      <formula>0</formula>
    </cfRule>
  </conditionalFormatting>
  <conditionalFormatting sqref="D437:D438">
    <cfRule type="cellIs" dxfId="4173" priority="4212" operator="notEqual">
      <formula>0</formula>
    </cfRule>
  </conditionalFormatting>
  <conditionalFormatting sqref="E437:E438">
    <cfRule type="cellIs" dxfId="4172" priority="4211" operator="equal">
      <formula>0</formula>
    </cfRule>
  </conditionalFormatting>
  <conditionalFormatting sqref="E437:E438">
    <cfRule type="cellIs" dxfId="4171" priority="4210" operator="notEqual">
      <formula>0</formula>
    </cfRule>
  </conditionalFormatting>
  <conditionalFormatting sqref="F438:U438 F437:T437">
    <cfRule type="cellIs" dxfId="4170" priority="4209" operator="equal">
      <formula>0</formula>
    </cfRule>
  </conditionalFormatting>
  <conditionalFormatting sqref="F438:U438 F437:T437">
    <cfRule type="cellIs" dxfId="4169" priority="4208" operator="notEqual">
      <formula>0</formula>
    </cfRule>
  </conditionalFormatting>
  <conditionalFormatting sqref="U437">
    <cfRule type="cellIs" dxfId="4168" priority="4207" operator="equal">
      <formula>0</formula>
    </cfRule>
  </conditionalFormatting>
  <conditionalFormatting sqref="U437">
    <cfRule type="cellIs" dxfId="4167" priority="4206" operator="notEqual">
      <formula>0</formula>
    </cfRule>
  </conditionalFormatting>
  <conditionalFormatting sqref="D440:U440">
    <cfRule type="cellIs" dxfId="4166" priority="4205" operator="equal">
      <formula>0</formula>
    </cfRule>
  </conditionalFormatting>
  <conditionalFormatting sqref="D439:U440">
    <cfRule type="cellIs" dxfId="4165" priority="4204" operator="equal">
      <formula>0</formula>
    </cfRule>
  </conditionalFormatting>
  <conditionalFormatting sqref="D441:D442">
    <cfRule type="cellIs" dxfId="4164" priority="4203" operator="equal">
      <formula>0</formula>
    </cfRule>
  </conditionalFormatting>
  <conditionalFormatting sqref="D441:D442">
    <cfRule type="cellIs" dxfId="4163" priority="4202" operator="notEqual">
      <formula>0</formula>
    </cfRule>
  </conditionalFormatting>
  <conditionalFormatting sqref="E441:E442">
    <cfRule type="cellIs" dxfId="4162" priority="4201" operator="equal">
      <formula>0</formula>
    </cfRule>
  </conditionalFormatting>
  <conditionalFormatting sqref="E441:E442">
    <cfRule type="cellIs" dxfId="4161" priority="4200" operator="notEqual">
      <formula>0</formula>
    </cfRule>
  </conditionalFormatting>
  <conditionalFormatting sqref="F442:U442 F441:T441">
    <cfRule type="cellIs" dxfId="4160" priority="4199" operator="equal">
      <formula>0</formula>
    </cfRule>
  </conditionalFormatting>
  <conditionalFormatting sqref="F442:U442 F441:T441">
    <cfRule type="cellIs" dxfId="4159" priority="4198" operator="notEqual">
      <formula>0</formula>
    </cfRule>
  </conditionalFormatting>
  <conditionalFormatting sqref="U441">
    <cfRule type="cellIs" dxfId="4158" priority="4197" operator="equal">
      <formula>0</formula>
    </cfRule>
  </conditionalFormatting>
  <conditionalFormatting sqref="U441">
    <cfRule type="cellIs" dxfId="4157" priority="4196" operator="notEqual">
      <formula>0</formula>
    </cfRule>
  </conditionalFormatting>
  <conditionalFormatting sqref="D445:D446">
    <cfRule type="cellIs" dxfId="4156" priority="4195" operator="equal">
      <formula>0</formula>
    </cfRule>
  </conditionalFormatting>
  <conditionalFormatting sqref="D445:D446">
    <cfRule type="cellIs" dxfId="4155" priority="4194" operator="notEqual">
      <formula>0</formula>
    </cfRule>
  </conditionalFormatting>
  <conditionalFormatting sqref="E445:E446">
    <cfRule type="cellIs" dxfId="4154" priority="4193" operator="equal">
      <formula>0</formula>
    </cfRule>
  </conditionalFormatting>
  <conditionalFormatting sqref="E445:E446">
    <cfRule type="cellIs" dxfId="4153" priority="4192" operator="notEqual">
      <formula>0</formula>
    </cfRule>
  </conditionalFormatting>
  <conditionalFormatting sqref="F446:U446 F445:T445">
    <cfRule type="cellIs" dxfId="4152" priority="4191" operator="equal">
      <formula>0</formula>
    </cfRule>
  </conditionalFormatting>
  <conditionalFormatting sqref="F446:U446 F445:T445">
    <cfRule type="cellIs" dxfId="4151" priority="4190" operator="notEqual">
      <formula>0</formula>
    </cfRule>
  </conditionalFormatting>
  <conditionalFormatting sqref="U445">
    <cfRule type="cellIs" dxfId="4150" priority="4189" operator="equal">
      <formula>0</formula>
    </cfRule>
  </conditionalFormatting>
  <conditionalFormatting sqref="U445">
    <cfRule type="cellIs" dxfId="4149" priority="4188" operator="notEqual">
      <formula>0</formula>
    </cfRule>
  </conditionalFormatting>
  <conditionalFormatting sqref="D444:U444">
    <cfRule type="cellIs" dxfId="4148" priority="4187" operator="equal">
      <formula>0</formula>
    </cfRule>
  </conditionalFormatting>
  <conditionalFormatting sqref="D443:U444">
    <cfRule type="cellIs" dxfId="4147" priority="4186" operator="equal">
      <formula>0</formula>
    </cfRule>
  </conditionalFormatting>
  <conditionalFormatting sqref="C448">
    <cfRule type="cellIs" dxfId="4146" priority="4185" operator="equal">
      <formula>0</formula>
    </cfRule>
  </conditionalFormatting>
  <conditionalFormatting sqref="D447:U447">
    <cfRule type="cellIs" dxfId="4145" priority="4184" operator="equal">
      <formula>0</formula>
    </cfRule>
  </conditionalFormatting>
  <conditionalFormatting sqref="D448:U448">
    <cfRule type="cellIs" dxfId="4144" priority="4183" operator="equal">
      <formula>0</formula>
    </cfRule>
  </conditionalFormatting>
  <conditionalFormatting sqref="D450:U450">
    <cfRule type="cellIs" dxfId="4143" priority="4182" operator="equal">
      <formula>0</formula>
    </cfRule>
  </conditionalFormatting>
  <conditionalFormatting sqref="D449:U450">
    <cfRule type="cellIs" dxfId="4142" priority="4181" operator="equal">
      <formula>0</formula>
    </cfRule>
  </conditionalFormatting>
  <conditionalFormatting sqref="D451:D452">
    <cfRule type="cellIs" dxfId="4141" priority="4180" operator="equal">
      <formula>0</formula>
    </cfRule>
  </conditionalFormatting>
  <conditionalFormatting sqref="D451:D452">
    <cfRule type="cellIs" dxfId="4140" priority="4179" operator="notEqual">
      <formula>0</formula>
    </cfRule>
  </conditionalFormatting>
  <conditionalFormatting sqref="E451:E452">
    <cfRule type="cellIs" dxfId="4139" priority="4178" operator="equal">
      <formula>0</formula>
    </cfRule>
  </conditionalFormatting>
  <conditionalFormatting sqref="E451:E452">
    <cfRule type="cellIs" dxfId="4138" priority="4177" operator="notEqual">
      <formula>0</formula>
    </cfRule>
  </conditionalFormatting>
  <conditionalFormatting sqref="F452:U452 F451:T451">
    <cfRule type="cellIs" dxfId="4137" priority="4176" operator="equal">
      <formula>0</formula>
    </cfRule>
  </conditionalFormatting>
  <conditionalFormatting sqref="F452:U452 F451:T451">
    <cfRule type="cellIs" dxfId="4136" priority="4175" operator="notEqual">
      <formula>0</formula>
    </cfRule>
  </conditionalFormatting>
  <conditionalFormatting sqref="U451">
    <cfRule type="cellIs" dxfId="4135" priority="4174" operator="equal">
      <formula>0</formula>
    </cfRule>
  </conditionalFormatting>
  <conditionalFormatting sqref="U451">
    <cfRule type="cellIs" dxfId="4134" priority="4173" operator="notEqual">
      <formula>0</formula>
    </cfRule>
  </conditionalFormatting>
  <conditionalFormatting sqref="D453:D454">
    <cfRule type="cellIs" dxfId="4133" priority="4172" operator="equal">
      <formula>0</formula>
    </cfRule>
  </conditionalFormatting>
  <conditionalFormatting sqref="D453:D454">
    <cfRule type="cellIs" dxfId="4132" priority="4171" operator="notEqual">
      <formula>0</formula>
    </cfRule>
  </conditionalFormatting>
  <conditionalFormatting sqref="E453:E454">
    <cfRule type="cellIs" dxfId="4131" priority="4170" operator="equal">
      <formula>0</formula>
    </cfRule>
  </conditionalFormatting>
  <conditionalFormatting sqref="E453:E454">
    <cfRule type="cellIs" dxfId="4130" priority="4169" operator="notEqual">
      <formula>0</formula>
    </cfRule>
  </conditionalFormatting>
  <conditionalFormatting sqref="F454:U454 F453:T453">
    <cfRule type="cellIs" dxfId="4129" priority="4168" operator="equal">
      <formula>0</formula>
    </cfRule>
  </conditionalFormatting>
  <conditionalFormatting sqref="F454:U454 F453:T453">
    <cfRule type="cellIs" dxfId="4128" priority="4167" operator="notEqual">
      <formula>0</formula>
    </cfRule>
  </conditionalFormatting>
  <conditionalFormatting sqref="U453">
    <cfRule type="cellIs" dxfId="4127" priority="4166" operator="equal">
      <formula>0</formula>
    </cfRule>
  </conditionalFormatting>
  <conditionalFormatting sqref="U453">
    <cfRule type="cellIs" dxfId="4126" priority="4165" operator="notEqual">
      <formula>0</formula>
    </cfRule>
  </conditionalFormatting>
  <conditionalFormatting sqref="D456:U456">
    <cfRule type="cellIs" dxfId="4125" priority="4164" operator="equal">
      <formula>0</formula>
    </cfRule>
  </conditionalFormatting>
  <conditionalFormatting sqref="D455:U456">
    <cfRule type="cellIs" dxfId="4124" priority="4163" operator="equal">
      <formula>0</formula>
    </cfRule>
  </conditionalFormatting>
  <conditionalFormatting sqref="D457:D458">
    <cfRule type="cellIs" dxfId="4123" priority="4162" operator="equal">
      <formula>0</formula>
    </cfRule>
  </conditionalFormatting>
  <conditionalFormatting sqref="D457:D458">
    <cfRule type="cellIs" dxfId="4122" priority="4161" operator="notEqual">
      <formula>0</formula>
    </cfRule>
  </conditionalFormatting>
  <conditionalFormatting sqref="E457:E458">
    <cfRule type="cellIs" dxfId="4121" priority="4160" operator="equal">
      <formula>0</formula>
    </cfRule>
  </conditionalFormatting>
  <conditionalFormatting sqref="E457:E458">
    <cfRule type="cellIs" dxfId="4120" priority="4159" operator="notEqual">
      <formula>0</formula>
    </cfRule>
  </conditionalFormatting>
  <conditionalFormatting sqref="F458:U458 F457:T457">
    <cfRule type="cellIs" dxfId="4119" priority="4158" operator="equal">
      <formula>0</formula>
    </cfRule>
  </conditionalFormatting>
  <conditionalFormatting sqref="F458:U458 F457:T457">
    <cfRule type="cellIs" dxfId="4118" priority="4157" operator="notEqual">
      <formula>0</formula>
    </cfRule>
  </conditionalFormatting>
  <conditionalFormatting sqref="U457">
    <cfRule type="cellIs" dxfId="4117" priority="4156" operator="equal">
      <formula>0</formula>
    </cfRule>
  </conditionalFormatting>
  <conditionalFormatting sqref="U457">
    <cfRule type="cellIs" dxfId="4116" priority="4155" operator="notEqual">
      <formula>0</formula>
    </cfRule>
  </conditionalFormatting>
  <conditionalFormatting sqref="D459:D460">
    <cfRule type="cellIs" dxfId="4115" priority="4154" operator="equal">
      <formula>0</formula>
    </cfRule>
  </conditionalFormatting>
  <conditionalFormatting sqref="D459:D460">
    <cfRule type="cellIs" dxfId="4114" priority="4153" operator="notEqual">
      <formula>0</formula>
    </cfRule>
  </conditionalFormatting>
  <conditionalFormatting sqref="E459:E460">
    <cfRule type="cellIs" dxfId="4113" priority="4152" operator="equal">
      <formula>0</formula>
    </cfRule>
  </conditionalFormatting>
  <conditionalFormatting sqref="E459:E460">
    <cfRule type="cellIs" dxfId="4112" priority="4151" operator="notEqual">
      <formula>0</formula>
    </cfRule>
  </conditionalFormatting>
  <conditionalFormatting sqref="F460:U460 F459:T459">
    <cfRule type="cellIs" dxfId="4111" priority="4150" operator="equal">
      <formula>0</formula>
    </cfRule>
  </conditionalFormatting>
  <conditionalFormatting sqref="F460:U460 F459:T459">
    <cfRule type="cellIs" dxfId="4110" priority="4149" operator="notEqual">
      <formula>0</formula>
    </cfRule>
  </conditionalFormatting>
  <conditionalFormatting sqref="U459">
    <cfRule type="cellIs" dxfId="4109" priority="4148" operator="equal">
      <formula>0</formula>
    </cfRule>
  </conditionalFormatting>
  <conditionalFormatting sqref="U459">
    <cfRule type="cellIs" dxfId="4108" priority="4147" operator="notEqual">
      <formula>0</formula>
    </cfRule>
  </conditionalFormatting>
  <conditionalFormatting sqref="C464">
    <cfRule type="cellIs" dxfId="4107" priority="4144" operator="equal">
      <formula>0</formula>
    </cfRule>
  </conditionalFormatting>
  <conditionalFormatting sqref="D463:U463">
    <cfRule type="cellIs" dxfId="4106" priority="4143" operator="equal">
      <formula>0</formula>
    </cfRule>
  </conditionalFormatting>
  <conditionalFormatting sqref="D464:U464">
    <cfRule type="cellIs" dxfId="4105" priority="4142" operator="equal">
      <formula>0</formula>
    </cfRule>
  </conditionalFormatting>
  <conditionalFormatting sqref="D466:U466">
    <cfRule type="cellIs" dxfId="4104" priority="4141" operator="equal">
      <formula>0</formula>
    </cfRule>
  </conditionalFormatting>
  <conditionalFormatting sqref="D465:U466">
    <cfRule type="cellIs" dxfId="4103" priority="4140" operator="equal">
      <formula>0</formula>
    </cfRule>
  </conditionalFormatting>
  <conditionalFormatting sqref="D467:D468">
    <cfRule type="cellIs" dxfId="4102" priority="4139" operator="equal">
      <formula>0</formula>
    </cfRule>
  </conditionalFormatting>
  <conditionalFormatting sqref="D467:D468">
    <cfRule type="cellIs" dxfId="4101" priority="4138" operator="notEqual">
      <formula>0</formula>
    </cfRule>
  </conditionalFormatting>
  <conditionalFormatting sqref="E467:E468">
    <cfRule type="cellIs" dxfId="4100" priority="4137" operator="equal">
      <formula>0</formula>
    </cfRule>
  </conditionalFormatting>
  <conditionalFormatting sqref="E467:E468">
    <cfRule type="cellIs" dxfId="4099" priority="4136" operator="notEqual">
      <formula>0</formula>
    </cfRule>
  </conditionalFormatting>
  <conditionalFormatting sqref="F468:U468 F467:T467">
    <cfRule type="cellIs" dxfId="4098" priority="4135" operator="equal">
      <formula>0</formula>
    </cfRule>
  </conditionalFormatting>
  <conditionalFormatting sqref="F468:U468 F467:T467">
    <cfRule type="cellIs" dxfId="4097" priority="4134" operator="notEqual">
      <formula>0</formula>
    </cfRule>
  </conditionalFormatting>
  <conditionalFormatting sqref="U467">
    <cfRule type="cellIs" dxfId="4096" priority="4133" operator="equal">
      <formula>0</formula>
    </cfRule>
  </conditionalFormatting>
  <conditionalFormatting sqref="U467">
    <cfRule type="cellIs" dxfId="4095" priority="4132" operator="notEqual">
      <formula>0</formula>
    </cfRule>
  </conditionalFormatting>
  <conditionalFormatting sqref="D469:D470">
    <cfRule type="cellIs" dxfId="4094" priority="4131" operator="equal">
      <formula>0</formula>
    </cfRule>
  </conditionalFormatting>
  <conditionalFormatting sqref="D469:D470">
    <cfRule type="cellIs" dxfId="4093" priority="4130" operator="notEqual">
      <formula>0</formula>
    </cfRule>
  </conditionalFormatting>
  <conditionalFormatting sqref="E469:E470">
    <cfRule type="cellIs" dxfId="4092" priority="4129" operator="equal">
      <formula>0</formula>
    </cfRule>
  </conditionalFormatting>
  <conditionalFormatting sqref="E469:E470">
    <cfRule type="cellIs" dxfId="4091" priority="4128" operator="notEqual">
      <formula>0</formula>
    </cfRule>
  </conditionalFormatting>
  <conditionalFormatting sqref="F470:U470 F469:T469">
    <cfRule type="cellIs" dxfId="4090" priority="4127" operator="equal">
      <formula>0</formula>
    </cfRule>
  </conditionalFormatting>
  <conditionalFormatting sqref="F470:U470 F469:T469">
    <cfRule type="cellIs" dxfId="4089" priority="4126" operator="notEqual">
      <formula>0</formula>
    </cfRule>
  </conditionalFormatting>
  <conditionalFormatting sqref="U469">
    <cfRule type="cellIs" dxfId="4088" priority="4125" operator="equal">
      <formula>0</formula>
    </cfRule>
  </conditionalFormatting>
  <conditionalFormatting sqref="U469">
    <cfRule type="cellIs" dxfId="4087" priority="4124" operator="notEqual">
      <formula>0</formula>
    </cfRule>
  </conditionalFormatting>
  <conditionalFormatting sqref="D471:D472">
    <cfRule type="cellIs" dxfId="4086" priority="4123" operator="equal">
      <formula>0</formula>
    </cfRule>
  </conditionalFormatting>
  <conditionalFormatting sqref="D471:D472">
    <cfRule type="cellIs" dxfId="4085" priority="4122" operator="notEqual">
      <formula>0</formula>
    </cfRule>
  </conditionalFormatting>
  <conditionalFormatting sqref="E471:E472">
    <cfRule type="cellIs" dxfId="4084" priority="4121" operator="equal">
      <formula>0</formula>
    </cfRule>
  </conditionalFormatting>
  <conditionalFormatting sqref="E471:E472">
    <cfRule type="cellIs" dxfId="4083" priority="4120" operator="notEqual">
      <formula>0</formula>
    </cfRule>
  </conditionalFormatting>
  <conditionalFormatting sqref="F472:U472 F471:T471">
    <cfRule type="cellIs" dxfId="4082" priority="4119" operator="equal">
      <formula>0</formula>
    </cfRule>
  </conditionalFormatting>
  <conditionalFormatting sqref="F472:U472 F471:T471">
    <cfRule type="cellIs" dxfId="4081" priority="4118" operator="notEqual">
      <formula>0</formula>
    </cfRule>
  </conditionalFormatting>
  <conditionalFormatting sqref="U471">
    <cfRule type="cellIs" dxfId="4080" priority="4117" operator="equal">
      <formula>0</formula>
    </cfRule>
  </conditionalFormatting>
  <conditionalFormatting sqref="U471">
    <cfRule type="cellIs" dxfId="4079" priority="4116" operator="notEqual">
      <formula>0</formula>
    </cfRule>
  </conditionalFormatting>
  <conditionalFormatting sqref="D473:D474">
    <cfRule type="cellIs" dxfId="4078" priority="4115" operator="equal">
      <formula>0</formula>
    </cfRule>
  </conditionalFormatting>
  <conditionalFormatting sqref="D473:D474">
    <cfRule type="cellIs" dxfId="4077" priority="4114" operator="notEqual">
      <formula>0</formula>
    </cfRule>
  </conditionalFormatting>
  <conditionalFormatting sqref="E473:E474">
    <cfRule type="cellIs" dxfId="4076" priority="4113" operator="equal">
      <formula>0</formula>
    </cfRule>
  </conditionalFormatting>
  <conditionalFormatting sqref="E473:E474">
    <cfRule type="cellIs" dxfId="4075" priority="4112" operator="notEqual">
      <formula>0</formula>
    </cfRule>
  </conditionalFormatting>
  <conditionalFormatting sqref="F474:U474 F473:T473">
    <cfRule type="cellIs" dxfId="4074" priority="4111" operator="equal">
      <formula>0</formula>
    </cfRule>
  </conditionalFormatting>
  <conditionalFormatting sqref="F474:U474 F473:T473">
    <cfRule type="cellIs" dxfId="4073" priority="4110" operator="notEqual">
      <formula>0</formula>
    </cfRule>
  </conditionalFormatting>
  <conditionalFormatting sqref="U473">
    <cfRule type="cellIs" dxfId="4072" priority="4109" operator="equal">
      <formula>0</formula>
    </cfRule>
  </conditionalFormatting>
  <conditionalFormatting sqref="U473">
    <cfRule type="cellIs" dxfId="4071" priority="4108" operator="notEqual">
      <formula>0</formula>
    </cfRule>
  </conditionalFormatting>
  <conditionalFormatting sqref="D476:U476">
    <cfRule type="cellIs" dxfId="4070" priority="4107" operator="equal">
      <formula>0</formula>
    </cfRule>
  </conditionalFormatting>
  <conditionalFormatting sqref="D475:U476">
    <cfRule type="cellIs" dxfId="4069" priority="4106" operator="equal">
      <formula>0</formula>
    </cfRule>
  </conditionalFormatting>
  <conditionalFormatting sqref="D477:D478">
    <cfRule type="cellIs" dxfId="4068" priority="4105" operator="equal">
      <formula>0</formula>
    </cfRule>
  </conditionalFormatting>
  <conditionalFormatting sqref="D477:D478">
    <cfRule type="cellIs" dxfId="4067" priority="4104" operator="notEqual">
      <formula>0</formula>
    </cfRule>
  </conditionalFormatting>
  <conditionalFormatting sqref="E477:E478">
    <cfRule type="cellIs" dxfId="4066" priority="4103" operator="equal">
      <formula>0</formula>
    </cfRule>
  </conditionalFormatting>
  <conditionalFormatting sqref="E477:E478">
    <cfRule type="cellIs" dxfId="4065" priority="4102" operator="notEqual">
      <formula>0</formula>
    </cfRule>
  </conditionalFormatting>
  <conditionalFormatting sqref="F478:U478 F477:T477">
    <cfRule type="cellIs" dxfId="4064" priority="4101" operator="equal">
      <formula>0</formula>
    </cfRule>
  </conditionalFormatting>
  <conditionalFormatting sqref="F478:U478 F477:T477">
    <cfRule type="cellIs" dxfId="4063" priority="4100" operator="notEqual">
      <formula>0</formula>
    </cfRule>
  </conditionalFormatting>
  <conditionalFormatting sqref="U477">
    <cfRule type="cellIs" dxfId="4062" priority="4099" operator="equal">
      <formula>0</formula>
    </cfRule>
  </conditionalFormatting>
  <conditionalFormatting sqref="U477">
    <cfRule type="cellIs" dxfId="4061" priority="4098" operator="notEqual">
      <formula>0</formula>
    </cfRule>
  </conditionalFormatting>
  <conditionalFormatting sqref="D479:D480">
    <cfRule type="cellIs" dxfId="4060" priority="4097" operator="equal">
      <formula>0</formula>
    </cfRule>
  </conditionalFormatting>
  <conditionalFormatting sqref="D479:D480">
    <cfRule type="cellIs" dxfId="4059" priority="4096" operator="notEqual">
      <formula>0</formula>
    </cfRule>
  </conditionalFormatting>
  <conditionalFormatting sqref="E479:E480">
    <cfRule type="cellIs" dxfId="4058" priority="4095" operator="equal">
      <formula>0</formula>
    </cfRule>
  </conditionalFormatting>
  <conditionalFormatting sqref="E479:E480">
    <cfRule type="cellIs" dxfId="4057" priority="4094" operator="notEqual">
      <formula>0</formula>
    </cfRule>
  </conditionalFormatting>
  <conditionalFormatting sqref="F480:U480 F479:T479">
    <cfRule type="cellIs" dxfId="4056" priority="4093" operator="equal">
      <formula>0</formula>
    </cfRule>
  </conditionalFormatting>
  <conditionalFormatting sqref="F480:U480 F479:T479">
    <cfRule type="cellIs" dxfId="4055" priority="4092" operator="notEqual">
      <formula>0</formula>
    </cfRule>
  </conditionalFormatting>
  <conditionalFormatting sqref="U479">
    <cfRule type="cellIs" dxfId="4054" priority="4091" operator="equal">
      <formula>0</formula>
    </cfRule>
  </conditionalFormatting>
  <conditionalFormatting sqref="U479">
    <cfRule type="cellIs" dxfId="4053" priority="4090" operator="notEqual">
      <formula>0</formula>
    </cfRule>
  </conditionalFormatting>
  <conditionalFormatting sqref="D481:D482">
    <cfRule type="cellIs" dxfId="4052" priority="4089" operator="equal">
      <formula>0</formula>
    </cfRule>
  </conditionalFormatting>
  <conditionalFormatting sqref="D481:D482">
    <cfRule type="cellIs" dxfId="4051" priority="4088" operator="notEqual">
      <formula>0</formula>
    </cfRule>
  </conditionalFormatting>
  <conditionalFormatting sqref="E481:E482">
    <cfRule type="cellIs" dxfId="4050" priority="4087" operator="equal">
      <formula>0</formula>
    </cfRule>
  </conditionalFormatting>
  <conditionalFormatting sqref="E481:E482">
    <cfRule type="cellIs" dxfId="4049" priority="4086" operator="notEqual">
      <formula>0</formula>
    </cfRule>
  </conditionalFormatting>
  <conditionalFormatting sqref="F482:U482 F481:T481">
    <cfRule type="cellIs" dxfId="4048" priority="4085" operator="equal">
      <formula>0</formula>
    </cfRule>
  </conditionalFormatting>
  <conditionalFormatting sqref="F482:U482 F481:T481">
    <cfRule type="cellIs" dxfId="4047" priority="4084" operator="notEqual">
      <formula>0</formula>
    </cfRule>
  </conditionalFormatting>
  <conditionalFormatting sqref="U481">
    <cfRule type="cellIs" dxfId="4046" priority="4083" operator="equal">
      <formula>0</formula>
    </cfRule>
  </conditionalFormatting>
  <conditionalFormatting sqref="U481">
    <cfRule type="cellIs" dxfId="4045" priority="4082" operator="notEqual">
      <formula>0</formula>
    </cfRule>
  </conditionalFormatting>
  <conditionalFormatting sqref="D483:D484">
    <cfRule type="cellIs" dxfId="4044" priority="4081" operator="equal">
      <formula>0</formula>
    </cfRule>
  </conditionalFormatting>
  <conditionalFormatting sqref="D483:D484">
    <cfRule type="cellIs" dxfId="4043" priority="4080" operator="notEqual">
      <formula>0</formula>
    </cfRule>
  </conditionalFormatting>
  <conditionalFormatting sqref="E483:E484">
    <cfRule type="cellIs" dxfId="4042" priority="4079" operator="equal">
      <formula>0</formula>
    </cfRule>
  </conditionalFormatting>
  <conditionalFormatting sqref="E483:E484">
    <cfRule type="cellIs" dxfId="4041" priority="4078" operator="notEqual">
      <formula>0</formula>
    </cfRule>
  </conditionalFormatting>
  <conditionalFormatting sqref="F484:U484 F483:T483">
    <cfRule type="cellIs" dxfId="4040" priority="4077" operator="equal">
      <formula>0</formula>
    </cfRule>
  </conditionalFormatting>
  <conditionalFormatting sqref="F484:U484 F483:T483">
    <cfRule type="cellIs" dxfId="4039" priority="4076" operator="notEqual">
      <formula>0</formula>
    </cfRule>
  </conditionalFormatting>
  <conditionalFormatting sqref="U483">
    <cfRule type="cellIs" dxfId="4038" priority="4075" operator="equal">
      <formula>0</formula>
    </cfRule>
  </conditionalFormatting>
  <conditionalFormatting sqref="U483">
    <cfRule type="cellIs" dxfId="4037" priority="4074" operator="notEqual">
      <formula>0</formula>
    </cfRule>
  </conditionalFormatting>
  <conditionalFormatting sqref="D485:D486">
    <cfRule type="cellIs" dxfId="4036" priority="4073" operator="equal">
      <formula>0</formula>
    </cfRule>
  </conditionalFormatting>
  <conditionalFormatting sqref="D485:D486">
    <cfRule type="cellIs" dxfId="4035" priority="4072" operator="notEqual">
      <formula>0</formula>
    </cfRule>
  </conditionalFormatting>
  <conditionalFormatting sqref="E485:E486">
    <cfRule type="cellIs" dxfId="4034" priority="4071" operator="equal">
      <formula>0</formula>
    </cfRule>
  </conditionalFormatting>
  <conditionalFormatting sqref="E485:E486">
    <cfRule type="cellIs" dxfId="4033" priority="4070" operator="notEqual">
      <formula>0</formula>
    </cfRule>
  </conditionalFormatting>
  <conditionalFormatting sqref="F486:U486 F485:T485">
    <cfRule type="cellIs" dxfId="4032" priority="4069" operator="equal">
      <formula>0</formula>
    </cfRule>
  </conditionalFormatting>
  <conditionalFormatting sqref="F486:U486 F485:T485">
    <cfRule type="cellIs" dxfId="4031" priority="4068" operator="notEqual">
      <formula>0</formula>
    </cfRule>
  </conditionalFormatting>
  <conditionalFormatting sqref="U485">
    <cfRule type="cellIs" dxfId="4030" priority="4067" operator="equal">
      <formula>0</formula>
    </cfRule>
  </conditionalFormatting>
  <conditionalFormatting sqref="U485">
    <cfRule type="cellIs" dxfId="4029" priority="4066" operator="notEqual">
      <formula>0</formula>
    </cfRule>
  </conditionalFormatting>
  <conditionalFormatting sqref="D487:D488">
    <cfRule type="cellIs" dxfId="4028" priority="4065" operator="equal">
      <formula>0</formula>
    </cfRule>
  </conditionalFormatting>
  <conditionalFormatting sqref="D487:D488">
    <cfRule type="cellIs" dxfId="4027" priority="4064" operator="notEqual">
      <formula>0</formula>
    </cfRule>
  </conditionalFormatting>
  <conditionalFormatting sqref="E487:E488">
    <cfRule type="cellIs" dxfId="4026" priority="4063" operator="equal">
      <formula>0</formula>
    </cfRule>
  </conditionalFormatting>
  <conditionalFormatting sqref="E487:E488">
    <cfRule type="cellIs" dxfId="4025" priority="4062" operator="notEqual">
      <formula>0</formula>
    </cfRule>
  </conditionalFormatting>
  <conditionalFormatting sqref="F488:U488 F487:T487">
    <cfRule type="cellIs" dxfId="4024" priority="4061" operator="equal">
      <formula>0</formula>
    </cfRule>
  </conditionalFormatting>
  <conditionalFormatting sqref="F488:U488 F487:T487">
    <cfRule type="cellIs" dxfId="4023" priority="4060" operator="notEqual">
      <formula>0</formula>
    </cfRule>
  </conditionalFormatting>
  <conditionalFormatting sqref="U487">
    <cfRule type="cellIs" dxfId="4022" priority="4059" operator="equal">
      <formula>0</formula>
    </cfRule>
  </conditionalFormatting>
  <conditionalFormatting sqref="U487">
    <cfRule type="cellIs" dxfId="4021" priority="4058" operator="notEqual">
      <formula>0</formula>
    </cfRule>
  </conditionalFormatting>
  <conditionalFormatting sqref="D489:D490">
    <cfRule type="cellIs" dxfId="4020" priority="4057" operator="equal">
      <formula>0</formula>
    </cfRule>
  </conditionalFormatting>
  <conditionalFormatting sqref="D489:D490">
    <cfRule type="cellIs" dxfId="4019" priority="4056" operator="notEqual">
      <formula>0</formula>
    </cfRule>
  </conditionalFormatting>
  <conditionalFormatting sqref="E489:E490">
    <cfRule type="cellIs" dxfId="4018" priority="4055" operator="equal">
      <formula>0</formula>
    </cfRule>
  </conditionalFormatting>
  <conditionalFormatting sqref="E489:E490">
    <cfRule type="cellIs" dxfId="4017" priority="4054" operator="notEqual">
      <formula>0</formula>
    </cfRule>
  </conditionalFormatting>
  <conditionalFormatting sqref="F490:U490 F489:T489">
    <cfRule type="cellIs" dxfId="4016" priority="4053" operator="equal">
      <formula>0</formula>
    </cfRule>
  </conditionalFormatting>
  <conditionalFormatting sqref="F490:U490 F489:T489">
    <cfRule type="cellIs" dxfId="4015" priority="4052" operator="notEqual">
      <formula>0</formula>
    </cfRule>
  </conditionalFormatting>
  <conditionalFormatting sqref="U489">
    <cfRule type="cellIs" dxfId="4014" priority="4051" operator="equal">
      <formula>0</formula>
    </cfRule>
  </conditionalFormatting>
  <conditionalFormatting sqref="U489">
    <cfRule type="cellIs" dxfId="4013" priority="4050" operator="notEqual">
      <formula>0</formula>
    </cfRule>
  </conditionalFormatting>
  <conditionalFormatting sqref="D491:D492">
    <cfRule type="cellIs" dxfId="4012" priority="4049" operator="equal">
      <formula>0</formula>
    </cfRule>
  </conditionalFormatting>
  <conditionalFormatting sqref="D491:D492">
    <cfRule type="cellIs" dxfId="4011" priority="4048" operator="notEqual">
      <formula>0</formula>
    </cfRule>
  </conditionalFormatting>
  <conditionalFormatting sqref="E491:E492">
    <cfRule type="cellIs" dxfId="4010" priority="4047" operator="equal">
      <formula>0</formula>
    </cfRule>
  </conditionalFormatting>
  <conditionalFormatting sqref="E491:E492">
    <cfRule type="cellIs" dxfId="4009" priority="4046" operator="notEqual">
      <formula>0</formula>
    </cfRule>
  </conditionalFormatting>
  <conditionalFormatting sqref="F492:U492 F491:T491">
    <cfRule type="cellIs" dxfId="4008" priority="4045" operator="equal">
      <formula>0</formula>
    </cfRule>
  </conditionalFormatting>
  <conditionalFormatting sqref="F492:U492 F491:T491">
    <cfRule type="cellIs" dxfId="4007" priority="4044" operator="notEqual">
      <formula>0</formula>
    </cfRule>
  </conditionalFormatting>
  <conditionalFormatting sqref="U491">
    <cfRule type="cellIs" dxfId="4006" priority="4043" operator="equal">
      <formula>0</formula>
    </cfRule>
  </conditionalFormatting>
  <conditionalFormatting sqref="U491">
    <cfRule type="cellIs" dxfId="4005" priority="4042" operator="notEqual">
      <formula>0</formula>
    </cfRule>
  </conditionalFormatting>
  <conditionalFormatting sqref="D493:D494">
    <cfRule type="cellIs" dxfId="4004" priority="4041" operator="equal">
      <formula>0</formula>
    </cfRule>
  </conditionalFormatting>
  <conditionalFormatting sqref="D493:D494">
    <cfRule type="cellIs" dxfId="4003" priority="4040" operator="notEqual">
      <formula>0</formula>
    </cfRule>
  </conditionalFormatting>
  <conditionalFormatting sqref="E493:E494">
    <cfRule type="cellIs" dxfId="4002" priority="4039" operator="equal">
      <formula>0</formula>
    </cfRule>
  </conditionalFormatting>
  <conditionalFormatting sqref="E493:E494">
    <cfRule type="cellIs" dxfId="4001" priority="4038" operator="notEqual">
      <formula>0</formula>
    </cfRule>
  </conditionalFormatting>
  <conditionalFormatting sqref="F494:U494 F493:T493">
    <cfRule type="cellIs" dxfId="4000" priority="4037" operator="equal">
      <formula>0</formula>
    </cfRule>
  </conditionalFormatting>
  <conditionalFormatting sqref="F494:U494 F493:T493">
    <cfRule type="cellIs" dxfId="3999" priority="4036" operator="notEqual">
      <formula>0</formula>
    </cfRule>
  </conditionalFormatting>
  <conditionalFormatting sqref="U493">
    <cfRule type="cellIs" dxfId="3998" priority="4035" operator="equal">
      <formula>0</formula>
    </cfRule>
  </conditionalFormatting>
  <conditionalFormatting sqref="U493">
    <cfRule type="cellIs" dxfId="3997" priority="4034" operator="notEqual">
      <formula>0</formula>
    </cfRule>
  </conditionalFormatting>
  <conditionalFormatting sqref="D495:D496">
    <cfRule type="cellIs" dxfId="3996" priority="4033" operator="equal">
      <formula>0</formula>
    </cfRule>
  </conditionalFormatting>
  <conditionalFormatting sqref="D495:D496">
    <cfRule type="cellIs" dxfId="3995" priority="4032" operator="notEqual">
      <formula>0</formula>
    </cfRule>
  </conditionalFormatting>
  <conditionalFormatting sqref="E495:E496">
    <cfRule type="cellIs" dxfId="3994" priority="4031" operator="equal">
      <formula>0</formula>
    </cfRule>
  </conditionalFormatting>
  <conditionalFormatting sqref="E495:E496">
    <cfRule type="cellIs" dxfId="3993" priority="4030" operator="notEqual">
      <formula>0</formula>
    </cfRule>
  </conditionalFormatting>
  <conditionalFormatting sqref="F496:U496 F495:T495">
    <cfRule type="cellIs" dxfId="3992" priority="4029" operator="equal">
      <formula>0</formula>
    </cfRule>
  </conditionalFormatting>
  <conditionalFormatting sqref="F496:U496 F495:T495">
    <cfRule type="cellIs" dxfId="3991" priority="4028" operator="notEqual">
      <formula>0</formula>
    </cfRule>
  </conditionalFormatting>
  <conditionalFormatting sqref="U495">
    <cfRule type="cellIs" dxfId="3990" priority="4027" operator="equal">
      <formula>0</formula>
    </cfRule>
  </conditionalFormatting>
  <conditionalFormatting sqref="U495">
    <cfRule type="cellIs" dxfId="3989" priority="4026" operator="notEqual">
      <formula>0</formula>
    </cfRule>
  </conditionalFormatting>
  <conditionalFormatting sqref="D497:D498">
    <cfRule type="cellIs" dxfId="3988" priority="4025" operator="equal">
      <formula>0</formula>
    </cfRule>
  </conditionalFormatting>
  <conditionalFormatting sqref="D497:D498">
    <cfRule type="cellIs" dxfId="3987" priority="4024" operator="notEqual">
      <formula>0</formula>
    </cfRule>
  </conditionalFormatting>
  <conditionalFormatting sqref="E497:E498">
    <cfRule type="cellIs" dxfId="3986" priority="4023" operator="equal">
      <formula>0</formula>
    </cfRule>
  </conditionalFormatting>
  <conditionalFormatting sqref="E497:E498">
    <cfRule type="cellIs" dxfId="3985" priority="4022" operator="notEqual">
      <formula>0</formula>
    </cfRule>
  </conditionalFormatting>
  <conditionalFormatting sqref="F498:U498 F497:T497">
    <cfRule type="cellIs" dxfId="3984" priority="4021" operator="equal">
      <formula>0</formula>
    </cfRule>
  </conditionalFormatting>
  <conditionalFormatting sqref="F498:U498 F497:T497">
    <cfRule type="cellIs" dxfId="3983" priority="4020" operator="notEqual">
      <formula>0</formula>
    </cfRule>
  </conditionalFormatting>
  <conditionalFormatting sqref="U497">
    <cfRule type="cellIs" dxfId="3982" priority="4019" operator="equal">
      <formula>0</formula>
    </cfRule>
  </conditionalFormatting>
  <conditionalFormatting sqref="U497">
    <cfRule type="cellIs" dxfId="3981" priority="4018" operator="notEqual">
      <formula>0</formula>
    </cfRule>
  </conditionalFormatting>
  <conditionalFormatting sqref="D499:D500">
    <cfRule type="cellIs" dxfId="3980" priority="4017" operator="equal">
      <formula>0</formula>
    </cfRule>
  </conditionalFormatting>
  <conditionalFormatting sqref="D499:D500">
    <cfRule type="cellIs" dxfId="3979" priority="4016" operator="notEqual">
      <formula>0</formula>
    </cfRule>
  </conditionalFormatting>
  <conditionalFormatting sqref="E499:E500">
    <cfRule type="cellIs" dxfId="3978" priority="4015" operator="equal">
      <formula>0</formula>
    </cfRule>
  </conditionalFormatting>
  <conditionalFormatting sqref="E499:E500">
    <cfRule type="cellIs" dxfId="3977" priority="4014" operator="notEqual">
      <formula>0</formula>
    </cfRule>
  </conditionalFormatting>
  <conditionalFormatting sqref="F500:U500 F499:T499">
    <cfRule type="cellIs" dxfId="3976" priority="4013" operator="equal">
      <formula>0</formula>
    </cfRule>
  </conditionalFormatting>
  <conditionalFormatting sqref="F500:U500 F499:T499">
    <cfRule type="cellIs" dxfId="3975" priority="4012" operator="notEqual">
      <formula>0</formula>
    </cfRule>
  </conditionalFormatting>
  <conditionalFormatting sqref="U499">
    <cfRule type="cellIs" dxfId="3974" priority="4011" operator="equal">
      <formula>0</formula>
    </cfRule>
  </conditionalFormatting>
  <conditionalFormatting sqref="U499">
    <cfRule type="cellIs" dxfId="3973" priority="4010" operator="notEqual">
      <formula>0</formula>
    </cfRule>
  </conditionalFormatting>
  <conditionalFormatting sqref="D501:D502">
    <cfRule type="cellIs" dxfId="3972" priority="4009" operator="equal">
      <formula>0</formula>
    </cfRule>
  </conditionalFormatting>
  <conditionalFormatting sqref="D501:D502">
    <cfRule type="cellIs" dxfId="3971" priority="4008" operator="notEqual">
      <formula>0</formula>
    </cfRule>
  </conditionalFormatting>
  <conditionalFormatting sqref="E501:E502">
    <cfRule type="cellIs" dxfId="3970" priority="4007" operator="equal">
      <formula>0</formula>
    </cfRule>
  </conditionalFormatting>
  <conditionalFormatting sqref="E501:E502">
    <cfRule type="cellIs" dxfId="3969" priority="4006" operator="notEqual">
      <formula>0</formula>
    </cfRule>
  </conditionalFormatting>
  <conditionalFormatting sqref="F502:U502 F501:T501">
    <cfRule type="cellIs" dxfId="3968" priority="4005" operator="equal">
      <formula>0</formula>
    </cfRule>
  </conditionalFormatting>
  <conditionalFormatting sqref="F502:U502 F501:T501">
    <cfRule type="cellIs" dxfId="3967" priority="4004" operator="notEqual">
      <formula>0</formula>
    </cfRule>
  </conditionalFormatting>
  <conditionalFormatting sqref="U501">
    <cfRule type="cellIs" dxfId="3966" priority="4003" operator="equal">
      <formula>0</formula>
    </cfRule>
  </conditionalFormatting>
  <conditionalFormatting sqref="U501">
    <cfRule type="cellIs" dxfId="3965" priority="4002" operator="notEqual">
      <formula>0</formula>
    </cfRule>
  </conditionalFormatting>
  <conditionalFormatting sqref="D503:D504">
    <cfRule type="cellIs" dxfId="3964" priority="4001" operator="equal">
      <formula>0</formula>
    </cfRule>
  </conditionalFormatting>
  <conditionalFormatting sqref="D503:D504">
    <cfRule type="cellIs" dxfId="3963" priority="4000" operator="notEqual">
      <formula>0</formula>
    </cfRule>
  </conditionalFormatting>
  <conditionalFormatting sqref="E503:E504">
    <cfRule type="cellIs" dxfId="3962" priority="3999" operator="equal">
      <formula>0</formula>
    </cfRule>
  </conditionalFormatting>
  <conditionalFormatting sqref="E503:E504">
    <cfRule type="cellIs" dxfId="3961" priority="3998" operator="notEqual">
      <formula>0</formula>
    </cfRule>
  </conditionalFormatting>
  <conditionalFormatting sqref="F504:U504 F503:T503">
    <cfRule type="cellIs" dxfId="3960" priority="3997" operator="equal">
      <formula>0</formula>
    </cfRule>
  </conditionalFormatting>
  <conditionalFormatting sqref="F504:U504 F503:T503">
    <cfRule type="cellIs" dxfId="3959" priority="3996" operator="notEqual">
      <formula>0</formula>
    </cfRule>
  </conditionalFormatting>
  <conditionalFormatting sqref="U503">
    <cfRule type="cellIs" dxfId="3958" priority="3995" operator="equal">
      <formula>0</formula>
    </cfRule>
  </conditionalFormatting>
  <conditionalFormatting sqref="U503">
    <cfRule type="cellIs" dxfId="3957" priority="3994" operator="notEqual">
      <formula>0</formula>
    </cfRule>
  </conditionalFormatting>
  <conditionalFormatting sqref="D505:D506">
    <cfRule type="cellIs" dxfId="3956" priority="3993" operator="equal">
      <formula>0</formula>
    </cfRule>
  </conditionalFormatting>
  <conditionalFormatting sqref="D505:D506">
    <cfRule type="cellIs" dxfId="3955" priority="3992" operator="notEqual">
      <formula>0</formula>
    </cfRule>
  </conditionalFormatting>
  <conditionalFormatting sqref="E505:E506">
    <cfRule type="cellIs" dxfId="3954" priority="3991" operator="equal">
      <formula>0</formula>
    </cfRule>
  </conditionalFormatting>
  <conditionalFormatting sqref="E505:E506">
    <cfRule type="cellIs" dxfId="3953" priority="3990" operator="notEqual">
      <formula>0</formula>
    </cfRule>
  </conditionalFormatting>
  <conditionalFormatting sqref="F506:U506 F505:T505">
    <cfRule type="cellIs" dxfId="3952" priority="3989" operator="equal">
      <formula>0</formula>
    </cfRule>
  </conditionalFormatting>
  <conditionalFormatting sqref="F506:U506 F505:T505">
    <cfRule type="cellIs" dxfId="3951" priority="3988" operator="notEqual">
      <formula>0</formula>
    </cfRule>
  </conditionalFormatting>
  <conditionalFormatting sqref="U505">
    <cfRule type="cellIs" dxfId="3950" priority="3987" operator="equal">
      <formula>0</formula>
    </cfRule>
  </conditionalFormatting>
  <conditionalFormatting sqref="U505">
    <cfRule type="cellIs" dxfId="3949" priority="3986" operator="notEqual">
      <formula>0</formula>
    </cfRule>
  </conditionalFormatting>
  <conditionalFormatting sqref="D507:D508">
    <cfRule type="cellIs" dxfId="3948" priority="3985" operator="equal">
      <formula>0</formula>
    </cfRule>
  </conditionalFormatting>
  <conditionalFormatting sqref="D507:D508">
    <cfRule type="cellIs" dxfId="3947" priority="3984" operator="notEqual">
      <formula>0</formula>
    </cfRule>
  </conditionalFormatting>
  <conditionalFormatting sqref="E507:E508">
    <cfRule type="cellIs" dxfId="3946" priority="3983" operator="equal">
      <formula>0</formula>
    </cfRule>
  </conditionalFormatting>
  <conditionalFormatting sqref="E507:E508">
    <cfRule type="cellIs" dxfId="3945" priority="3982" operator="notEqual">
      <formula>0</formula>
    </cfRule>
  </conditionalFormatting>
  <conditionalFormatting sqref="F508:U508 F507:T507">
    <cfRule type="cellIs" dxfId="3944" priority="3981" operator="equal">
      <formula>0</formula>
    </cfRule>
  </conditionalFormatting>
  <conditionalFormatting sqref="F508:U508 F507:T507">
    <cfRule type="cellIs" dxfId="3943" priority="3980" operator="notEqual">
      <formula>0</formula>
    </cfRule>
  </conditionalFormatting>
  <conditionalFormatting sqref="U507">
    <cfRule type="cellIs" dxfId="3942" priority="3979" operator="equal">
      <formula>0</formula>
    </cfRule>
  </conditionalFormatting>
  <conditionalFormatting sqref="U507">
    <cfRule type="cellIs" dxfId="3941" priority="3978" operator="notEqual">
      <formula>0</formula>
    </cfRule>
  </conditionalFormatting>
  <conditionalFormatting sqref="D509:D510">
    <cfRule type="cellIs" dxfId="3940" priority="3977" operator="equal">
      <formula>0</formula>
    </cfRule>
  </conditionalFormatting>
  <conditionalFormatting sqref="D509:D510">
    <cfRule type="cellIs" dxfId="3939" priority="3976" operator="notEqual">
      <formula>0</formula>
    </cfRule>
  </conditionalFormatting>
  <conditionalFormatting sqref="E509:E510">
    <cfRule type="cellIs" dxfId="3938" priority="3975" operator="equal">
      <formula>0</formula>
    </cfRule>
  </conditionalFormatting>
  <conditionalFormatting sqref="E509:E510">
    <cfRule type="cellIs" dxfId="3937" priority="3974" operator="notEqual">
      <formula>0</formula>
    </cfRule>
  </conditionalFormatting>
  <conditionalFormatting sqref="F510:U510 F509:T509">
    <cfRule type="cellIs" dxfId="3936" priority="3973" operator="equal">
      <formula>0</formula>
    </cfRule>
  </conditionalFormatting>
  <conditionalFormatting sqref="F510:U510 F509:T509">
    <cfRule type="cellIs" dxfId="3935" priority="3972" operator="notEqual">
      <formula>0</formula>
    </cfRule>
  </conditionalFormatting>
  <conditionalFormatting sqref="U509">
    <cfRule type="cellIs" dxfId="3934" priority="3971" operator="equal">
      <formula>0</formula>
    </cfRule>
  </conditionalFormatting>
  <conditionalFormatting sqref="U509">
    <cfRule type="cellIs" dxfId="3933" priority="3970" operator="notEqual">
      <formula>0</formula>
    </cfRule>
  </conditionalFormatting>
  <conditionalFormatting sqref="D511:D512">
    <cfRule type="cellIs" dxfId="3932" priority="3969" operator="equal">
      <formula>0</formula>
    </cfRule>
  </conditionalFormatting>
  <conditionalFormatting sqref="D511:D512">
    <cfRule type="cellIs" dxfId="3931" priority="3968" operator="notEqual">
      <formula>0</formula>
    </cfRule>
  </conditionalFormatting>
  <conditionalFormatting sqref="E511:E512">
    <cfRule type="cellIs" dxfId="3930" priority="3967" operator="equal">
      <formula>0</formula>
    </cfRule>
  </conditionalFormatting>
  <conditionalFormatting sqref="E511:E512">
    <cfRule type="cellIs" dxfId="3929" priority="3966" operator="notEqual">
      <formula>0</formula>
    </cfRule>
  </conditionalFormatting>
  <conditionalFormatting sqref="F512:U512 F511:T511">
    <cfRule type="cellIs" dxfId="3928" priority="3965" operator="equal">
      <formula>0</formula>
    </cfRule>
  </conditionalFormatting>
  <conditionalFormatting sqref="F512:U512 F511:T511">
    <cfRule type="cellIs" dxfId="3927" priority="3964" operator="notEqual">
      <formula>0</formula>
    </cfRule>
  </conditionalFormatting>
  <conditionalFormatting sqref="U511">
    <cfRule type="cellIs" dxfId="3926" priority="3963" operator="equal">
      <formula>0</formula>
    </cfRule>
  </conditionalFormatting>
  <conditionalFormatting sqref="U511">
    <cfRule type="cellIs" dxfId="3925" priority="3962" operator="notEqual">
      <formula>0</formula>
    </cfRule>
  </conditionalFormatting>
  <conditionalFormatting sqref="D513:D514">
    <cfRule type="cellIs" dxfId="3924" priority="3961" operator="equal">
      <formula>0</formula>
    </cfRule>
  </conditionalFormatting>
  <conditionalFormatting sqref="D513:D514">
    <cfRule type="cellIs" dxfId="3923" priority="3960" operator="notEqual">
      <formula>0</formula>
    </cfRule>
  </conditionalFormatting>
  <conditionalFormatting sqref="E513:E514">
    <cfRule type="cellIs" dxfId="3922" priority="3959" operator="equal">
      <formula>0</formula>
    </cfRule>
  </conditionalFormatting>
  <conditionalFormatting sqref="E513:E514">
    <cfRule type="cellIs" dxfId="3921" priority="3958" operator="notEqual">
      <formula>0</formula>
    </cfRule>
  </conditionalFormatting>
  <conditionalFormatting sqref="F514:U514 F513:T513">
    <cfRule type="cellIs" dxfId="3920" priority="3957" operator="equal">
      <formula>0</formula>
    </cfRule>
  </conditionalFormatting>
  <conditionalFormatting sqref="F514:U514 F513:T513">
    <cfRule type="cellIs" dxfId="3919" priority="3956" operator="notEqual">
      <formula>0</formula>
    </cfRule>
  </conditionalFormatting>
  <conditionalFormatting sqref="U513">
    <cfRule type="cellIs" dxfId="3918" priority="3955" operator="equal">
      <formula>0</formula>
    </cfRule>
  </conditionalFormatting>
  <conditionalFormatting sqref="U513">
    <cfRule type="cellIs" dxfId="3917" priority="3954" operator="notEqual">
      <formula>0</formula>
    </cfRule>
  </conditionalFormatting>
  <conditionalFormatting sqref="D515:D516">
    <cfRule type="cellIs" dxfId="3916" priority="3953" operator="equal">
      <formula>0</formula>
    </cfRule>
  </conditionalFormatting>
  <conditionalFormatting sqref="D515:D516">
    <cfRule type="cellIs" dxfId="3915" priority="3952" operator="notEqual">
      <formula>0</formula>
    </cfRule>
  </conditionalFormatting>
  <conditionalFormatting sqref="E515:E516">
    <cfRule type="cellIs" dxfId="3914" priority="3951" operator="equal">
      <formula>0</formula>
    </cfRule>
  </conditionalFormatting>
  <conditionalFormatting sqref="E515:E516">
    <cfRule type="cellIs" dxfId="3913" priority="3950" operator="notEqual">
      <formula>0</formula>
    </cfRule>
  </conditionalFormatting>
  <conditionalFormatting sqref="F516:U516 F515:T515">
    <cfRule type="cellIs" dxfId="3912" priority="3949" operator="equal">
      <formula>0</formula>
    </cfRule>
  </conditionalFormatting>
  <conditionalFormatting sqref="F516:U516 F515:T515">
    <cfRule type="cellIs" dxfId="3911" priority="3948" operator="notEqual">
      <formula>0</formula>
    </cfRule>
  </conditionalFormatting>
  <conditionalFormatting sqref="U515">
    <cfRule type="cellIs" dxfId="3910" priority="3947" operator="equal">
      <formula>0</formula>
    </cfRule>
  </conditionalFormatting>
  <conditionalFormatting sqref="U515">
    <cfRule type="cellIs" dxfId="3909" priority="3946" operator="notEqual">
      <formula>0</formula>
    </cfRule>
  </conditionalFormatting>
  <conditionalFormatting sqref="D517:D518">
    <cfRule type="cellIs" dxfId="3908" priority="3945" operator="equal">
      <formula>0</formula>
    </cfRule>
  </conditionalFormatting>
  <conditionalFormatting sqref="D517:D518">
    <cfRule type="cellIs" dxfId="3907" priority="3944" operator="notEqual">
      <formula>0</formula>
    </cfRule>
  </conditionalFormatting>
  <conditionalFormatting sqref="E517:E518">
    <cfRule type="cellIs" dxfId="3906" priority="3943" operator="equal">
      <formula>0</formula>
    </cfRule>
  </conditionalFormatting>
  <conditionalFormatting sqref="E517:E518">
    <cfRule type="cellIs" dxfId="3905" priority="3942" operator="notEqual">
      <formula>0</formula>
    </cfRule>
  </conditionalFormatting>
  <conditionalFormatting sqref="F518:U518 F517:T517">
    <cfRule type="cellIs" dxfId="3904" priority="3941" operator="equal">
      <formula>0</formula>
    </cfRule>
  </conditionalFormatting>
  <conditionalFormatting sqref="F518:U518 F517:T517">
    <cfRule type="cellIs" dxfId="3903" priority="3940" operator="notEqual">
      <formula>0</formula>
    </cfRule>
  </conditionalFormatting>
  <conditionalFormatting sqref="U517">
    <cfRule type="cellIs" dxfId="3902" priority="3939" operator="equal">
      <formula>0</formula>
    </cfRule>
  </conditionalFormatting>
  <conditionalFormatting sqref="U517">
    <cfRule type="cellIs" dxfId="3901" priority="3938" operator="notEqual">
      <formula>0</formula>
    </cfRule>
  </conditionalFormatting>
  <conditionalFormatting sqref="D519:D520">
    <cfRule type="cellIs" dxfId="3900" priority="3937" operator="equal">
      <formula>0</formula>
    </cfRule>
  </conditionalFormatting>
  <conditionalFormatting sqref="D519:D520">
    <cfRule type="cellIs" dxfId="3899" priority="3936" operator="notEqual">
      <formula>0</formula>
    </cfRule>
  </conditionalFormatting>
  <conditionalFormatting sqref="E519:E520">
    <cfRule type="cellIs" dxfId="3898" priority="3935" operator="equal">
      <formula>0</formula>
    </cfRule>
  </conditionalFormatting>
  <conditionalFormatting sqref="E519:E520">
    <cfRule type="cellIs" dxfId="3897" priority="3934" operator="notEqual">
      <formula>0</formula>
    </cfRule>
  </conditionalFormatting>
  <conditionalFormatting sqref="F520:U520 F519:T519">
    <cfRule type="cellIs" dxfId="3896" priority="3933" operator="equal">
      <formula>0</formula>
    </cfRule>
  </conditionalFormatting>
  <conditionalFormatting sqref="F520:U520 F519:T519">
    <cfRule type="cellIs" dxfId="3895" priority="3932" operator="notEqual">
      <formula>0</formula>
    </cfRule>
  </conditionalFormatting>
  <conditionalFormatting sqref="U519">
    <cfRule type="cellIs" dxfId="3894" priority="3931" operator="equal">
      <formula>0</formula>
    </cfRule>
  </conditionalFormatting>
  <conditionalFormatting sqref="U519">
    <cfRule type="cellIs" dxfId="3893" priority="3930" operator="notEqual">
      <formula>0</formula>
    </cfRule>
  </conditionalFormatting>
  <conditionalFormatting sqref="D521:D522">
    <cfRule type="cellIs" dxfId="3892" priority="3929" operator="equal">
      <formula>0</formula>
    </cfRule>
  </conditionalFormatting>
  <conditionalFormatting sqref="D521:D522">
    <cfRule type="cellIs" dxfId="3891" priority="3928" operator="notEqual">
      <formula>0</formula>
    </cfRule>
  </conditionalFormatting>
  <conditionalFormatting sqref="E521:E522">
    <cfRule type="cellIs" dxfId="3890" priority="3927" operator="equal">
      <formula>0</formula>
    </cfRule>
  </conditionalFormatting>
  <conditionalFormatting sqref="E521:E522">
    <cfRule type="cellIs" dxfId="3889" priority="3926" operator="notEqual">
      <formula>0</formula>
    </cfRule>
  </conditionalFormatting>
  <conditionalFormatting sqref="F522:U522 F521:T521">
    <cfRule type="cellIs" dxfId="3888" priority="3925" operator="equal">
      <formula>0</formula>
    </cfRule>
  </conditionalFormatting>
  <conditionalFormatting sqref="F522:U522 F521:T521">
    <cfRule type="cellIs" dxfId="3887" priority="3924" operator="notEqual">
      <formula>0</formula>
    </cfRule>
  </conditionalFormatting>
  <conditionalFormatting sqref="U521">
    <cfRule type="cellIs" dxfId="3886" priority="3923" operator="equal">
      <formula>0</formula>
    </cfRule>
  </conditionalFormatting>
  <conditionalFormatting sqref="U521">
    <cfRule type="cellIs" dxfId="3885" priority="3922" operator="notEqual">
      <formula>0</formula>
    </cfRule>
  </conditionalFormatting>
  <conditionalFormatting sqref="D523:D524">
    <cfRule type="cellIs" dxfId="3884" priority="3921" operator="equal">
      <formula>0</formula>
    </cfRule>
  </conditionalFormatting>
  <conditionalFormatting sqref="D523:D524">
    <cfRule type="cellIs" dxfId="3883" priority="3920" operator="notEqual">
      <formula>0</formula>
    </cfRule>
  </conditionalFormatting>
  <conditionalFormatting sqref="E523:E524">
    <cfRule type="cellIs" dxfId="3882" priority="3919" operator="equal">
      <formula>0</formula>
    </cfRule>
  </conditionalFormatting>
  <conditionalFormatting sqref="E523:E524">
    <cfRule type="cellIs" dxfId="3881" priority="3918" operator="notEqual">
      <formula>0</formula>
    </cfRule>
  </conditionalFormatting>
  <conditionalFormatting sqref="F524:U524 F523:T523">
    <cfRule type="cellIs" dxfId="3880" priority="3917" operator="equal">
      <formula>0</formula>
    </cfRule>
  </conditionalFormatting>
  <conditionalFormatting sqref="F524:U524 F523:T523">
    <cfRule type="cellIs" dxfId="3879" priority="3916" operator="notEqual">
      <formula>0</formula>
    </cfRule>
  </conditionalFormatting>
  <conditionalFormatting sqref="U523">
    <cfRule type="cellIs" dxfId="3878" priority="3915" operator="equal">
      <formula>0</formula>
    </cfRule>
  </conditionalFormatting>
  <conditionalFormatting sqref="U523">
    <cfRule type="cellIs" dxfId="3877" priority="3914" operator="notEqual">
      <formula>0</formula>
    </cfRule>
  </conditionalFormatting>
  <conditionalFormatting sqref="D525:D526">
    <cfRule type="cellIs" dxfId="3876" priority="3913" operator="equal">
      <formula>0</formula>
    </cfRule>
  </conditionalFormatting>
  <conditionalFormatting sqref="D525:D526">
    <cfRule type="cellIs" dxfId="3875" priority="3912" operator="notEqual">
      <formula>0</formula>
    </cfRule>
  </conditionalFormatting>
  <conditionalFormatting sqref="E525:E526">
    <cfRule type="cellIs" dxfId="3874" priority="3911" operator="equal">
      <formula>0</formula>
    </cfRule>
  </conditionalFormatting>
  <conditionalFormatting sqref="E525:E526">
    <cfRule type="cellIs" dxfId="3873" priority="3910" operator="notEqual">
      <formula>0</formula>
    </cfRule>
  </conditionalFormatting>
  <conditionalFormatting sqref="F526:U526 F525:T525">
    <cfRule type="cellIs" dxfId="3872" priority="3909" operator="equal">
      <formula>0</formula>
    </cfRule>
  </conditionalFormatting>
  <conditionalFormatting sqref="F526:U526 F525:T525">
    <cfRule type="cellIs" dxfId="3871" priority="3908" operator="notEqual">
      <formula>0</formula>
    </cfRule>
  </conditionalFormatting>
  <conditionalFormatting sqref="U525">
    <cfRule type="cellIs" dxfId="3870" priority="3907" operator="equal">
      <formula>0</formula>
    </cfRule>
  </conditionalFormatting>
  <conditionalFormatting sqref="U525">
    <cfRule type="cellIs" dxfId="3869" priority="3906" operator="notEqual">
      <formula>0</formula>
    </cfRule>
  </conditionalFormatting>
  <conditionalFormatting sqref="D527:D528">
    <cfRule type="cellIs" dxfId="3868" priority="3905" operator="equal">
      <formula>0</formula>
    </cfRule>
  </conditionalFormatting>
  <conditionalFormatting sqref="D527:D528">
    <cfRule type="cellIs" dxfId="3867" priority="3904" operator="notEqual">
      <formula>0</formula>
    </cfRule>
  </conditionalFormatting>
  <conditionalFormatting sqref="E527:E528">
    <cfRule type="cellIs" dxfId="3866" priority="3903" operator="equal">
      <formula>0</formula>
    </cfRule>
  </conditionalFormatting>
  <conditionalFormatting sqref="E527:E528">
    <cfRule type="cellIs" dxfId="3865" priority="3902" operator="notEqual">
      <formula>0</formula>
    </cfRule>
  </conditionalFormatting>
  <conditionalFormatting sqref="F528:U528 F527:T527">
    <cfRule type="cellIs" dxfId="3864" priority="3901" operator="equal">
      <formula>0</formula>
    </cfRule>
  </conditionalFormatting>
  <conditionalFormatting sqref="F528:U528 F527:T527">
    <cfRule type="cellIs" dxfId="3863" priority="3900" operator="notEqual">
      <formula>0</formula>
    </cfRule>
  </conditionalFormatting>
  <conditionalFormatting sqref="U527">
    <cfRule type="cellIs" dxfId="3862" priority="3899" operator="equal">
      <formula>0</formula>
    </cfRule>
  </conditionalFormatting>
  <conditionalFormatting sqref="U527">
    <cfRule type="cellIs" dxfId="3861" priority="3898" operator="notEqual">
      <formula>0</formula>
    </cfRule>
  </conditionalFormatting>
  <conditionalFormatting sqref="D529:D530">
    <cfRule type="cellIs" dxfId="3860" priority="3897" operator="equal">
      <formula>0</formula>
    </cfRule>
  </conditionalFormatting>
  <conditionalFormatting sqref="D529:D530">
    <cfRule type="cellIs" dxfId="3859" priority="3896" operator="notEqual">
      <formula>0</formula>
    </cfRule>
  </conditionalFormatting>
  <conditionalFormatting sqref="E529:E530">
    <cfRule type="cellIs" dxfId="3858" priority="3895" operator="equal">
      <formula>0</formula>
    </cfRule>
  </conditionalFormatting>
  <conditionalFormatting sqref="E529:E530">
    <cfRule type="cellIs" dxfId="3857" priority="3894" operator="notEqual">
      <formula>0</formula>
    </cfRule>
  </conditionalFormatting>
  <conditionalFormatting sqref="F530:U530 F529:T529">
    <cfRule type="cellIs" dxfId="3856" priority="3893" operator="equal">
      <formula>0</formula>
    </cfRule>
  </conditionalFormatting>
  <conditionalFormatting sqref="F530:U530 F529:T529">
    <cfRule type="cellIs" dxfId="3855" priority="3892" operator="notEqual">
      <formula>0</formula>
    </cfRule>
  </conditionalFormatting>
  <conditionalFormatting sqref="U529">
    <cfRule type="cellIs" dxfId="3854" priority="3891" operator="equal">
      <formula>0</formula>
    </cfRule>
  </conditionalFormatting>
  <conditionalFormatting sqref="U529">
    <cfRule type="cellIs" dxfId="3853" priority="3890" operator="notEqual">
      <formula>0</formula>
    </cfRule>
  </conditionalFormatting>
  <conditionalFormatting sqref="D531:D532">
    <cfRule type="cellIs" dxfId="3852" priority="3889" operator="equal">
      <formula>0</formula>
    </cfRule>
  </conditionalFormatting>
  <conditionalFormatting sqref="D531:D532">
    <cfRule type="cellIs" dxfId="3851" priority="3888" operator="notEqual">
      <formula>0</formula>
    </cfRule>
  </conditionalFormatting>
  <conditionalFormatting sqref="E531:E532">
    <cfRule type="cellIs" dxfId="3850" priority="3887" operator="equal">
      <formula>0</formula>
    </cfRule>
  </conditionalFormatting>
  <conditionalFormatting sqref="E531:E532">
    <cfRule type="cellIs" dxfId="3849" priority="3886" operator="notEqual">
      <formula>0</formula>
    </cfRule>
  </conditionalFormatting>
  <conditionalFormatting sqref="F532:U532 F531:T531">
    <cfRule type="cellIs" dxfId="3848" priority="3885" operator="equal">
      <formula>0</formula>
    </cfRule>
  </conditionalFormatting>
  <conditionalFormatting sqref="F532:U532 F531:T531">
    <cfRule type="cellIs" dxfId="3847" priority="3884" operator="notEqual">
      <formula>0</formula>
    </cfRule>
  </conditionalFormatting>
  <conditionalFormatting sqref="U531">
    <cfRule type="cellIs" dxfId="3846" priority="3883" operator="equal">
      <formula>0</formula>
    </cfRule>
  </conditionalFormatting>
  <conditionalFormatting sqref="U531">
    <cfRule type="cellIs" dxfId="3845" priority="3882" operator="notEqual">
      <formula>0</formula>
    </cfRule>
  </conditionalFormatting>
  <conditionalFormatting sqref="D533:D534">
    <cfRule type="cellIs" dxfId="3844" priority="3881" operator="equal">
      <formula>0</formula>
    </cfRule>
  </conditionalFormatting>
  <conditionalFormatting sqref="D533:D534">
    <cfRule type="cellIs" dxfId="3843" priority="3880" operator="notEqual">
      <formula>0</formula>
    </cfRule>
  </conditionalFormatting>
  <conditionalFormatting sqref="E533:E534">
    <cfRule type="cellIs" dxfId="3842" priority="3879" operator="equal">
      <formula>0</formula>
    </cfRule>
  </conditionalFormatting>
  <conditionalFormatting sqref="E533:E534">
    <cfRule type="cellIs" dxfId="3841" priority="3878" operator="notEqual">
      <formula>0</formula>
    </cfRule>
  </conditionalFormatting>
  <conditionalFormatting sqref="F534:U534 F533:T533">
    <cfRule type="cellIs" dxfId="3840" priority="3877" operator="equal">
      <formula>0</formula>
    </cfRule>
  </conditionalFormatting>
  <conditionalFormatting sqref="F534:U534 F533:T533">
    <cfRule type="cellIs" dxfId="3839" priority="3876" operator="notEqual">
      <formula>0</formula>
    </cfRule>
  </conditionalFormatting>
  <conditionalFormatting sqref="U533">
    <cfRule type="cellIs" dxfId="3838" priority="3875" operator="equal">
      <formula>0</formula>
    </cfRule>
  </conditionalFormatting>
  <conditionalFormatting sqref="U533">
    <cfRule type="cellIs" dxfId="3837" priority="3874" operator="notEqual">
      <formula>0</formula>
    </cfRule>
  </conditionalFormatting>
  <conditionalFormatting sqref="D535:D536">
    <cfRule type="cellIs" dxfId="3836" priority="3873" operator="equal">
      <formula>0</formula>
    </cfRule>
  </conditionalFormatting>
  <conditionalFormatting sqref="D535:D536">
    <cfRule type="cellIs" dxfId="3835" priority="3872" operator="notEqual">
      <formula>0</formula>
    </cfRule>
  </conditionalFormatting>
  <conditionalFormatting sqref="E535:E536">
    <cfRule type="cellIs" dxfId="3834" priority="3871" operator="equal">
      <formula>0</formula>
    </cfRule>
  </conditionalFormatting>
  <conditionalFormatting sqref="E535:E536">
    <cfRule type="cellIs" dxfId="3833" priority="3870" operator="notEqual">
      <formula>0</formula>
    </cfRule>
  </conditionalFormatting>
  <conditionalFormatting sqref="F536:U536 F535:T535">
    <cfRule type="cellIs" dxfId="3832" priority="3869" operator="equal">
      <formula>0</formula>
    </cfRule>
  </conditionalFormatting>
  <conditionalFormatting sqref="F536:U536 F535:T535">
    <cfRule type="cellIs" dxfId="3831" priority="3868" operator="notEqual">
      <formula>0</formula>
    </cfRule>
  </conditionalFormatting>
  <conditionalFormatting sqref="U535">
    <cfRule type="cellIs" dxfId="3830" priority="3867" operator="equal">
      <formula>0</formula>
    </cfRule>
  </conditionalFormatting>
  <conditionalFormatting sqref="U535">
    <cfRule type="cellIs" dxfId="3829" priority="3866" operator="notEqual">
      <formula>0</formula>
    </cfRule>
  </conditionalFormatting>
  <conditionalFormatting sqref="D537:D538">
    <cfRule type="cellIs" dxfId="3828" priority="3865" operator="equal">
      <formula>0</formula>
    </cfRule>
  </conditionalFormatting>
  <conditionalFormatting sqref="D537:D538">
    <cfRule type="cellIs" dxfId="3827" priority="3864" operator="notEqual">
      <formula>0</formula>
    </cfRule>
  </conditionalFormatting>
  <conditionalFormatting sqref="E537:E538">
    <cfRule type="cellIs" dxfId="3826" priority="3863" operator="equal">
      <formula>0</formula>
    </cfRule>
  </conditionalFormatting>
  <conditionalFormatting sqref="E537:E538">
    <cfRule type="cellIs" dxfId="3825" priority="3862" operator="notEqual">
      <formula>0</formula>
    </cfRule>
  </conditionalFormatting>
  <conditionalFormatting sqref="F538:U538 F537:T537">
    <cfRule type="cellIs" dxfId="3824" priority="3861" operator="equal">
      <formula>0</formula>
    </cfRule>
  </conditionalFormatting>
  <conditionalFormatting sqref="F538:U538 F537:T537">
    <cfRule type="cellIs" dxfId="3823" priority="3860" operator="notEqual">
      <formula>0</formula>
    </cfRule>
  </conditionalFormatting>
  <conditionalFormatting sqref="U537">
    <cfRule type="cellIs" dxfId="3822" priority="3859" operator="equal">
      <formula>0</formula>
    </cfRule>
  </conditionalFormatting>
  <conditionalFormatting sqref="U537">
    <cfRule type="cellIs" dxfId="3821" priority="3858" operator="notEqual">
      <formula>0</formula>
    </cfRule>
  </conditionalFormatting>
  <conditionalFormatting sqref="D539:D540">
    <cfRule type="cellIs" dxfId="3820" priority="3857" operator="equal">
      <formula>0</formula>
    </cfRule>
  </conditionalFormatting>
  <conditionalFormatting sqref="D539:D540">
    <cfRule type="cellIs" dxfId="3819" priority="3856" operator="notEqual">
      <formula>0</formula>
    </cfRule>
  </conditionalFormatting>
  <conditionalFormatting sqref="E539:E540">
    <cfRule type="cellIs" dxfId="3818" priority="3855" operator="equal">
      <formula>0</formula>
    </cfRule>
  </conditionalFormatting>
  <conditionalFormatting sqref="E539:E540">
    <cfRule type="cellIs" dxfId="3817" priority="3854" operator="notEqual">
      <formula>0</formula>
    </cfRule>
  </conditionalFormatting>
  <conditionalFormatting sqref="F540:U540 F539:T539">
    <cfRule type="cellIs" dxfId="3816" priority="3853" operator="equal">
      <formula>0</formula>
    </cfRule>
  </conditionalFormatting>
  <conditionalFormatting sqref="F540:U540 F539:T539">
    <cfRule type="cellIs" dxfId="3815" priority="3852" operator="notEqual">
      <formula>0</formula>
    </cfRule>
  </conditionalFormatting>
  <conditionalFormatting sqref="U539">
    <cfRule type="cellIs" dxfId="3814" priority="3851" operator="equal">
      <formula>0</formula>
    </cfRule>
  </conditionalFormatting>
  <conditionalFormatting sqref="U539">
    <cfRule type="cellIs" dxfId="3813" priority="3850" operator="notEqual">
      <formula>0</formula>
    </cfRule>
  </conditionalFormatting>
  <conditionalFormatting sqref="D541:D542">
    <cfRule type="cellIs" dxfId="3812" priority="3849" operator="equal">
      <formula>0</formula>
    </cfRule>
  </conditionalFormatting>
  <conditionalFormatting sqref="D541:D542">
    <cfRule type="cellIs" dxfId="3811" priority="3848" operator="notEqual">
      <formula>0</formula>
    </cfRule>
  </conditionalFormatting>
  <conditionalFormatting sqref="E541:E542">
    <cfRule type="cellIs" dxfId="3810" priority="3847" operator="equal">
      <formula>0</formula>
    </cfRule>
  </conditionalFormatting>
  <conditionalFormatting sqref="E541:E542">
    <cfRule type="cellIs" dxfId="3809" priority="3846" operator="notEqual">
      <formula>0</formula>
    </cfRule>
  </conditionalFormatting>
  <conditionalFormatting sqref="F542:U542 F541:T541">
    <cfRule type="cellIs" dxfId="3808" priority="3845" operator="equal">
      <formula>0</formula>
    </cfRule>
  </conditionalFormatting>
  <conditionalFormatting sqref="F542:U542 F541:T541">
    <cfRule type="cellIs" dxfId="3807" priority="3844" operator="notEqual">
      <formula>0</formula>
    </cfRule>
  </conditionalFormatting>
  <conditionalFormatting sqref="U541">
    <cfRule type="cellIs" dxfId="3806" priority="3843" operator="equal">
      <formula>0</formula>
    </cfRule>
  </conditionalFormatting>
  <conditionalFormatting sqref="U541">
    <cfRule type="cellIs" dxfId="3805" priority="3842" operator="notEqual">
      <formula>0</formula>
    </cfRule>
  </conditionalFormatting>
  <conditionalFormatting sqref="D543:D544">
    <cfRule type="cellIs" dxfId="3804" priority="3841" operator="equal">
      <formula>0</formula>
    </cfRule>
  </conditionalFormatting>
  <conditionalFormatting sqref="D543:D544">
    <cfRule type="cellIs" dxfId="3803" priority="3840" operator="notEqual">
      <formula>0</formula>
    </cfRule>
  </conditionalFormatting>
  <conditionalFormatting sqref="E543:E544">
    <cfRule type="cellIs" dxfId="3802" priority="3839" operator="equal">
      <formula>0</formula>
    </cfRule>
  </conditionalFormatting>
  <conditionalFormatting sqref="E543:E544">
    <cfRule type="cellIs" dxfId="3801" priority="3838" operator="notEqual">
      <formula>0</formula>
    </cfRule>
  </conditionalFormatting>
  <conditionalFormatting sqref="F544:U544 F543:T543">
    <cfRule type="cellIs" dxfId="3800" priority="3837" operator="equal">
      <formula>0</formula>
    </cfRule>
  </conditionalFormatting>
  <conditionalFormatting sqref="F544:U544 F543:T543">
    <cfRule type="cellIs" dxfId="3799" priority="3836" operator="notEqual">
      <formula>0</formula>
    </cfRule>
  </conditionalFormatting>
  <conditionalFormatting sqref="U543">
    <cfRule type="cellIs" dxfId="3798" priority="3835" operator="equal">
      <formula>0</formula>
    </cfRule>
  </conditionalFormatting>
  <conditionalFormatting sqref="U543">
    <cfRule type="cellIs" dxfId="3797" priority="3834" operator="notEqual">
      <formula>0</formula>
    </cfRule>
  </conditionalFormatting>
  <conditionalFormatting sqref="D545:D546">
    <cfRule type="cellIs" dxfId="3796" priority="3833" operator="equal">
      <formula>0</formula>
    </cfRule>
  </conditionalFormatting>
  <conditionalFormatting sqref="D545:D546">
    <cfRule type="cellIs" dxfId="3795" priority="3832" operator="notEqual">
      <formula>0</formula>
    </cfRule>
  </conditionalFormatting>
  <conditionalFormatting sqref="E545:E546">
    <cfRule type="cellIs" dxfId="3794" priority="3831" operator="equal">
      <formula>0</formula>
    </cfRule>
  </conditionalFormatting>
  <conditionalFormatting sqref="E545:E546">
    <cfRule type="cellIs" dxfId="3793" priority="3830" operator="notEqual">
      <formula>0</formula>
    </cfRule>
  </conditionalFormatting>
  <conditionalFormatting sqref="F546:U546 F545:T545">
    <cfRule type="cellIs" dxfId="3792" priority="3829" operator="equal">
      <formula>0</formula>
    </cfRule>
  </conditionalFormatting>
  <conditionalFormatting sqref="F546:U546 F545:T545">
    <cfRule type="cellIs" dxfId="3791" priority="3828" operator="notEqual">
      <formula>0</formula>
    </cfRule>
  </conditionalFormatting>
  <conditionalFormatting sqref="U545">
    <cfRule type="cellIs" dxfId="3790" priority="3827" operator="equal">
      <formula>0</formula>
    </cfRule>
  </conditionalFormatting>
  <conditionalFormatting sqref="U545">
    <cfRule type="cellIs" dxfId="3789" priority="3826" operator="notEqual">
      <formula>0</formula>
    </cfRule>
  </conditionalFormatting>
  <conditionalFormatting sqref="D547:D548">
    <cfRule type="cellIs" dxfId="3788" priority="3825" operator="equal">
      <formula>0</formula>
    </cfRule>
  </conditionalFormatting>
  <conditionalFormatting sqref="D547:D548">
    <cfRule type="cellIs" dxfId="3787" priority="3824" operator="notEqual">
      <formula>0</formula>
    </cfRule>
  </conditionalFormatting>
  <conditionalFormatting sqref="E547:E548">
    <cfRule type="cellIs" dxfId="3786" priority="3823" operator="equal">
      <formula>0</formula>
    </cfRule>
  </conditionalFormatting>
  <conditionalFormatting sqref="E547:E548">
    <cfRule type="cellIs" dxfId="3785" priority="3822" operator="notEqual">
      <formula>0</formula>
    </cfRule>
  </conditionalFormatting>
  <conditionalFormatting sqref="F548:U548 F547:T547">
    <cfRule type="cellIs" dxfId="3784" priority="3821" operator="equal">
      <formula>0</formula>
    </cfRule>
  </conditionalFormatting>
  <conditionalFormatting sqref="F548:U548 F547:T547">
    <cfRule type="cellIs" dxfId="3783" priority="3820" operator="notEqual">
      <formula>0</formula>
    </cfRule>
  </conditionalFormatting>
  <conditionalFormatting sqref="U547">
    <cfRule type="cellIs" dxfId="3782" priority="3819" operator="equal">
      <formula>0</formula>
    </cfRule>
  </conditionalFormatting>
  <conditionalFormatting sqref="U547">
    <cfRule type="cellIs" dxfId="3781" priority="3818" operator="notEqual">
      <formula>0</formula>
    </cfRule>
  </conditionalFormatting>
  <conditionalFormatting sqref="D549:D550">
    <cfRule type="cellIs" dxfId="3780" priority="3817" operator="equal">
      <formula>0</formula>
    </cfRule>
  </conditionalFormatting>
  <conditionalFormatting sqref="D549:D550">
    <cfRule type="cellIs" dxfId="3779" priority="3816" operator="notEqual">
      <formula>0</formula>
    </cfRule>
  </conditionalFormatting>
  <conditionalFormatting sqref="E549:E550">
    <cfRule type="cellIs" dxfId="3778" priority="3815" operator="equal">
      <formula>0</formula>
    </cfRule>
  </conditionalFormatting>
  <conditionalFormatting sqref="E549:E550">
    <cfRule type="cellIs" dxfId="3777" priority="3814" operator="notEqual">
      <formula>0</formula>
    </cfRule>
  </conditionalFormatting>
  <conditionalFormatting sqref="F550:U550 F549:T549">
    <cfRule type="cellIs" dxfId="3776" priority="3813" operator="equal">
      <formula>0</formula>
    </cfRule>
  </conditionalFormatting>
  <conditionalFormatting sqref="F550:U550 F549:T549">
    <cfRule type="cellIs" dxfId="3775" priority="3812" operator="notEqual">
      <formula>0</formula>
    </cfRule>
  </conditionalFormatting>
  <conditionalFormatting sqref="U549">
    <cfRule type="cellIs" dxfId="3774" priority="3811" operator="equal">
      <formula>0</formula>
    </cfRule>
  </conditionalFormatting>
  <conditionalFormatting sqref="U549">
    <cfRule type="cellIs" dxfId="3773" priority="3810" operator="notEqual">
      <formula>0</formula>
    </cfRule>
  </conditionalFormatting>
  <conditionalFormatting sqref="D551:D552">
    <cfRule type="cellIs" dxfId="3772" priority="3809" operator="equal">
      <formula>0</formula>
    </cfRule>
  </conditionalFormatting>
  <conditionalFormatting sqref="D551:D552">
    <cfRule type="cellIs" dxfId="3771" priority="3808" operator="notEqual">
      <formula>0</formula>
    </cfRule>
  </conditionalFormatting>
  <conditionalFormatting sqref="E551:E552">
    <cfRule type="cellIs" dxfId="3770" priority="3807" operator="equal">
      <formula>0</formula>
    </cfRule>
  </conditionalFormatting>
  <conditionalFormatting sqref="E551:E552">
    <cfRule type="cellIs" dxfId="3769" priority="3806" operator="notEqual">
      <formula>0</formula>
    </cfRule>
  </conditionalFormatting>
  <conditionalFormatting sqref="F552:U552 F551:T551">
    <cfRule type="cellIs" dxfId="3768" priority="3805" operator="equal">
      <formula>0</formula>
    </cfRule>
  </conditionalFormatting>
  <conditionalFormatting sqref="F552:U552 F551:T551">
    <cfRule type="cellIs" dxfId="3767" priority="3804" operator="notEqual">
      <formula>0</formula>
    </cfRule>
  </conditionalFormatting>
  <conditionalFormatting sqref="U551">
    <cfRule type="cellIs" dxfId="3766" priority="3803" operator="equal">
      <formula>0</formula>
    </cfRule>
  </conditionalFormatting>
  <conditionalFormatting sqref="U551">
    <cfRule type="cellIs" dxfId="3765" priority="3802" operator="notEqual">
      <formula>0</formula>
    </cfRule>
  </conditionalFormatting>
  <conditionalFormatting sqref="D553:D554">
    <cfRule type="cellIs" dxfId="3764" priority="3801" operator="equal">
      <formula>0</formula>
    </cfRule>
  </conditionalFormatting>
  <conditionalFormatting sqref="D553:D554">
    <cfRule type="cellIs" dxfId="3763" priority="3800" operator="notEqual">
      <formula>0</formula>
    </cfRule>
  </conditionalFormatting>
  <conditionalFormatting sqref="E553:E554">
    <cfRule type="cellIs" dxfId="3762" priority="3799" operator="equal">
      <formula>0</formula>
    </cfRule>
  </conditionalFormatting>
  <conditionalFormatting sqref="E553:E554">
    <cfRule type="cellIs" dxfId="3761" priority="3798" operator="notEqual">
      <formula>0</formula>
    </cfRule>
  </conditionalFormatting>
  <conditionalFormatting sqref="F554:U554 F553:T553">
    <cfRule type="cellIs" dxfId="3760" priority="3797" operator="equal">
      <formula>0</formula>
    </cfRule>
  </conditionalFormatting>
  <conditionalFormatting sqref="F554:U554 F553:T553">
    <cfRule type="cellIs" dxfId="3759" priority="3796" operator="notEqual">
      <formula>0</formula>
    </cfRule>
  </conditionalFormatting>
  <conditionalFormatting sqref="U553">
    <cfRule type="cellIs" dxfId="3758" priority="3795" operator="equal">
      <formula>0</formula>
    </cfRule>
  </conditionalFormatting>
  <conditionalFormatting sqref="U553">
    <cfRule type="cellIs" dxfId="3757" priority="3794" operator="notEqual">
      <formula>0</formula>
    </cfRule>
  </conditionalFormatting>
  <conditionalFormatting sqref="D555:D556">
    <cfRule type="cellIs" dxfId="3756" priority="3793" operator="equal">
      <formula>0</formula>
    </cfRule>
  </conditionalFormatting>
  <conditionalFormatting sqref="D555:D556">
    <cfRule type="cellIs" dxfId="3755" priority="3792" operator="notEqual">
      <formula>0</formula>
    </cfRule>
  </conditionalFormatting>
  <conditionalFormatting sqref="E555:E556">
    <cfRule type="cellIs" dxfId="3754" priority="3791" operator="equal">
      <formula>0</formula>
    </cfRule>
  </conditionalFormatting>
  <conditionalFormatting sqref="E555:E556">
    <cfRule type="cellIs" dxfId="3753" priority="3790" operator="notEqual">
      <formula>0</formula>
    </cfRule>
  </conditionalFormatting>
  <conditionalFormatting sqref="F556:U556 F555:T555">
    <cfRule type="cellIs" dxfId="3752" priority="3789" operator="equal">
      <formula>0</formula>
    </cfRule>
  </conditionalFormatting>
  <conditionalFormatting sqref="F556:U556 F555:T555">
    <cfRule type="cellIs" dxfId="3751" priority="3788" operator="notEqual">
      <formula>0</formula>
    </cfRule>
  </conditionalFormatting>
  <conditionalFormatting sqref="U555">
    <cfRule type="cellIs" dxfId="3750" priority="3787" operator="equal">
      <formula>0</formula>
    </cfRule>
  </conditionalFormatting>
  <conditionalFormatting sqref="U555">
    <cfRule type="cellIs" dxfId="3749" priority="3786" operator="notEqual">
      <formula>0</formula>
    </cfRule>
  </conditionalFormatting>
  <conditionalFormatting sqref="D557:D558">
    <cfRule type="cellIs" dxfId="3748" priority="3785" operator="equal">
      <formula>0</formula>
    </cfRule>
  </conditionalFormatting>
  <conditionalFormatting sqref="D557:D558">
    <cfRule type="cellIs" dxfId="3747" priority="3784" operator="notEqual">
      <formula>0</formula>
    </cfRule>
  </conditionalFormatting>
  <conditionalFormatting sqref="E557:E558">
    <cfRule type="cellIs" dxfId="3746" priority="3783" operator="equal">
      <formula>0</formula>
    </cfRule>
  </conditionalFormatting>
  <conditionalFormatting sqref="E557:E558">
    <cfRule type="cellIs" dxfId="3745" priority="3782" operator="notEqual">
      <formula>0</formula>
    </cfRule>
  </conditionalFormatting>
  <conditionalFormatting sqref="F558:U558 F557:T557">
    <cfRule type="cellIs" dxfId="3744" priority="3781" operator="equal">
      <formula>0</formula>
    </cfRule>
  </conditionalFormatting>
  <conditionalFormatting sqref="F558:U558 F557:T557">
    <cfRule type="cellIs" dxfId="3743" priority="3780" operator="notEqual">
      <formula>0</formula>
    </cfRule>
  </conditionalFormatting>
  <conditionalFormatting sqref="U557">
    <cfRule type="cellIs" dxfId="3742" priority="3779" operator="equal">
      <formula>0</formula>
    </cfRule>
  </conditionalFormatting>
  <conditionalFormatting sqref="U557">
    <cfRule type="cellIs" dxfId="3741" priority="3778" operator="notEqual">
      <formula>0</formula>
    </cfRule>
  </conditionalFormatting>
  <conditionalFormatting sqref="D559:D560">
    <cfRule type="cellIs" dxfId="3740" priority="3777" operator="equal">
      <formula>0</formula>
    </cfRule>
  </conditionalFormatting>
  <conditionalFormatting sqref="D559:D560">
    <cfRule type="cellIs" dxfId="3739" priority="3776" operator="notEqual">
      <formula>0</formula>
    </cfRule>
  </conditionalFormatting>
  <conditionalFormatting sqref="E559:E560">
    <cfRule type="cellIs" dxfId="3738" priority="3775" operator="equal">
      <formula>0</formula>
    </cfRule>
  </conditionalFormatting>
  <conditionalFormatting sqref="E559:E560">
    <cfRule type="cellIs" dxfId="3737" priority="3774" operator="notEqual">
      <formula>0</formula>
    </cfRule>
  </conditionalFormatting>
  <conditionalFormatting sqref="F560:U560 F559:T559">
    <cfRule type="cellIs" dxfId="3736" priority="3773" operator="equal">
      <formula>0</formula>
    </cfRule>
  </conditionalFormatting>
  <conditionalFormatting sqref="F560:U560 F559:T559">
    <cfRule type="cellIs" dxfId="3735" priority="3772" operator="notEqual">
      <formula>0</formula>
    </cfRule>
  </conditionalFormatting>
  <conditionalFormatting sqref="U559">
    <cfRule type="cellIs" dxfId="3734" priority="3771" operator="equal">
      <formula>0</formula>
    </cfRule>
  </conditionalFormatting>
  <conditionalFormatting sqref="U559">
    <cfRule type="cellIs" dxfId="3733" priority="3770" operator="notEqual">
      <formula>0</formula>
    </cfRule>
  </conditionalFormatting>
  <conditionalFormatting sqref="D561:D562">
    <cfRule type="cellIs" dxfId="3732" priority="3769" operator="equal">
      <formula>0</formula>
    </cfRule>
  </conditionalFormatting>
  <conditionalFormatting sqref="D561:D562">
    <cfRule type="cellIs" dxfId="3731" priority="3768" operator="notEqual">
      <formula>0</formula>
    </cfRule>
  </conditionalFormatting>
  <conditionalFormatting sqref="E561:E562">
    <cfRule type="cellIs" dxfId="3730" priority="3767" operator="equal">
      <formula>0</formula>
    </cfRule>
  </conditionalFormatting>
  <conditionalFormatting sqref="E561:E562">
    <cfRule type="cellIs" dxfId="3729" priority="3766" operator="notEqual">
      <formula>0</formula>
    </cfRule>
  </conditionalFormatting>
  <conditionalFormatting sqref="F562:U562 F561:T561">
    <cfRule type="cellIs" dxfId="3728" priority="3765" operator="equal">
      <formula>0</formula>
    </cfRule>
  </conditionalFormatting>
  <conditionalFormatting sqref="F562:U562 F561:T561">
    <cfRule type="cellIs" dxfId="3727" priority="3764" operator="notEqual">
      <formula>0</formula>
    </cfRule>
  </conditionalFormatting>
  <conditionalFormatting sqref="U561">
    <cfRule type="cellIs" dxfId="3726" priority="3763" operator="equal">
      <formula>0</formula>
    </cfRule>
  </conditionalFormatting>
  <conditionalFormatting sqref="U561">
    <cfRule type="cellIs" dxfId="3725" priority="3762" operator="notEqual">
      <formula>0</formula>
    </cfRule>
  </conditionalFormatting>
  <conditionalFormatting sqref="D563:D564">
    <cfRule type="cellIs" dxfId="3724" priority="3761" operator="equal">
      <formula>0</formula>
    </cfRule>
  </conditionalFormatting>
  <conditionalFormatting sqref="D563:D564">
    <cfRule type="cellIs" dxfId="3723" priority="3760" operator="notEqual">
      <formula>0</formula>
    </cfRule>
  </conditionalFormatting>
  <conditionalFormatting sqref="E563:E564">
    <cfRule type="cellIs" dxfId="3722" priority="3759" operator="equal">
      <formula>0</formula>
    </cfRule>
  </conditionalFormatting>
  <conditionalFormatting sqref="E563:E564">
    <cfRule type="cellIs" dxfId="3721" priority="3758" operator="notEqual">
      <formula>0</formula>
    </cfRule>
  </conditionalFormatting>
  <conditionalFormatting sqref="F564:U564 F563:T563">
    <cfRule type="cellIs" dxfId="3720" priority="3757" operator="equal">
      <formula>0</formula>
    </cfRule>
  </conditionalFormatting>
  <conditionalFormatting sqref="F564:U564 F563:T563">
    <cfRule type="cellIs" dxfId="3719" priority="3756" operator="notEqual">
      <formula>0</formula>
    </cfRule>
  </conditionalFormatting>
  <conditionalFormatting sqref="U563">
    <cfRule type="cellIs" dxfId="3718" priority="3755" operator="equal">
      <formula>0</formula>
    </cfRule>
  </conditionalFormatting>
  <conditionalFormatting sqref="U563">
    <cfRule type="cellIs" dxfId="3717" priority="3754" operator="notEqual">
      <formula>0</formula>
    </cfRule>
  </conditionalFormatting>
  <conditionalFormatting sqref="D565:D566">
    <cfRule type="cellIs" dxfId="3716" priority="3753" operator="equal">
      <formula>0</formula>
    </cfRule>
  </conditionalFormatting>
  <conditionalFormatting sqref="D565:D566">
    <cfRule type="cellIs" dxfId="3715" priority="3752" operator="notEqual">
      <formula>0</formula>
    </cfRule>
  </conditionalFormatting>
  <conditionalFormatting sqref="E565:E566">
    <cfRule type="cellIs" dxfId="3714" priority="3751" operator="equal">
      <formula>0</formula>
    </cfRule>
  </conditionalFormatting>
  <conditionalFormatting sqref="E565:E566">
    <cfRule type="cellIs" dxfId="3713" priority="3750" operator="notEqual">
      <formula>0</formula>
    </cfRule>
  </conditionalFormatting>
  <conditionalFormatting sqref="F566:U566 F565:T565">
    <cfRule type="cellIs" dxfId="3712" priority="3749" operator="equal">
      <formula>0</formula>
    </cfRule>
  </conditionalFormatting>
  <conditionalFormatting sqref="F566:U566 F565:T565">
    <cfRule type="cellIs" dxfId="3711" priority="3748" operator="notEqual">
      <formula>0</formula>
    </cfRule>
  </conditionalFormatting>
  <conditionalFormatting sqref="U565">
    <cfRule type="cellIs" dxfId="3710" priority="3747" operator="equal">
      <formula>0</formula>
    </cfRule>
  </conditionalFormatting>
  <conditionalFormatting sqref="U565">
    <cfRule type="cellIs" dxfId="3709" priority="3746" operator="notEqual">
      <formula>0</formula>
    </cfRule>
  </conditionalFormatting>
  <conditionalFormatting sqref="D567:D568">
    <cfRule type="cellIs" dxfId="3708" priority="3745" operator="equal">
      <formula>0</formula>
    </cfRule>
  </conditionalFormatting>
  <conditionalFormatting sqref="D567:D568">
    <cfRule type="cellIs" dxfId="3707" priority="3744" operator="notEqual">
      <formula>0</formula>
    </cfRule>
  </conditionalFormatting>
  <conditionalFormatting sqref="E567:E568">
    <cfRule type="cellIs" dxfId="3706" priority="3743" operator="equal">
      <formula>0</formula>
    </cfRule>
  </conditionalFormatting>
  <conditionalFormatting sqref="E567:E568">
    <cfRule type="cellIs" dxfId="3705" priority="3742" operator="notEqual">
      <formula>0</formula>
    </cfRule>
  </conditionalFormatting>
  <conditionalFormatting sqref="F568:U568 F567:T567">
    <cfRule type="cellIs" dxfId="3704" priority="3741" operator="equal">
      <formula>0</formula>
    </cfRule>
  </conditionalFormatting>
  <conditionalFormatting sqref="F568:U568 F567:T567">
    <cfRule type="cellIs" dxfId="3703" priority="3740" operator="notEqual">
      <formula>0</formula>
    </cfRule>
  </conditionalFormatting>
  <conditionalFormatting sqref="U567">
    <cfRule type="cellIs" dxfId="3702" priority="3739" operator="equal">
      <formula>0</formula>
    </cfRule>
  </conditionalFormatting>
  <conditionalFormatting sqref="U567">
    <cfRule type="cellIs" dxfId="3701" priority="3738" operator="notEqual">
      <formula>0</formula>
    </cfRule>
  </conditionalFormatting>
  <conditionalFormatting sqref="D569:D570">
    <cfRule type="cellIs" dxfId="3700" priority="3737" operator="equal">
      <formula>0</formula>
    </cfRule>
  </conditionalFormatting>
  <conditionalFormatting sqref="D569:D570">
    <cfRule type="cellIs" dxfId="3699" priority="3736" operator="notEqual">
      <formula>0</formula>
    </cfRule>
  </conditionalFormatting>
  <conditionalFormatting sqref="E569:E570">
    <cfRule type="cellIs" dxfId="3698" priority="3735" operator="equal">
      <formula>0</formula>
    </cfRule>
  </conditionalFormatting>
  <conditionalFormatting sqref="E569:E570">
    <cfRule type="cellIs" dxfId="3697" priority="3734" operator="notEqual">
      <formula>0</formula>
    </cfRule>
  </conditionalFormatting>
  <conditionalFormatting sqref="F570:U570 F569:T569">
    <cfRule type="cellIs" dxfId="3696" priority="3733" operator="equal">
      <formula>0</formula>
    </cfRule>
  </conditionalFormatting>
  <conditionalFormatting sqref="F570:U570 F569:T569">
    <cfRule type="cellIs" dxfId="3695" priority="3732" operator="notEqual">
      <formula>0</formula>
    </cfRule>
  </conditionalFormatting>
  <conditionalFormatting sqref="U569">
    <cfRule type="cellIs" dxfId="3694" priority="3731" operator="equal">
      <formula>0</formula>
    </cfRule>
  </conditionalFormatting>
  <conditionalFormatting sqref="U569">
    <cfRule type="cellIs" dxfId="3693" priority="3730" operator="notEqual">
      <formula>0</formula>
    </cfRule>
  </conditionalFormatting>
  <conditionalFormatting sqref="D571:D572">
    <cfRule type="cellIs" dxfId="3692" priority="3729" operator="equal">
      <formula>0</formula>
    </cfRule>
  </conditionalFormatting>
  <conditionalFormatting sqref="D571:D572">
    <cfRule type="cellIs" dxfId="3691" priority="3728" operator="notEqual">
      <formula>0</formula>
    </cfRule>
  </conditionalFormatting>
  <conditionalFormatting sqref="E571:E572">
    <cfRule type="cellIs" dxfId="3690" priority="3727" operator="equal">
      <formula>0</formula>
    </cfRule>
  </conditionalFormatting>
  <conditionalFormatting sqref="E571:E572">
    <cfRule type="cellIs" dxfId="3689" priority="3726" operator="notEqual">
      <formula>0</formula>
    </cfRule>
  </conditionalFormatting>
  <conditionalFormatting sqref="F572:U572 F571:T571">
    <cfRule type="cellIs" dxfId="3688" priority="3725" operator="equal">
      <formula>0</formula>
    </cfRule>
  </conditionalFormatting>
  <conditionalFormatting sqref="F572:U572 F571:T571">
    <cfRule type="cellIs" dxfId="3687" priority="3724" operator="notEqual">
      <formula>0</formula>
    </cfRule>
  </conditionalFormatting>
  <conditionalFormatting sqref="U571">
    <cfRule type="cellIs" dxfId="3686" priority="3723" operator="equal">
      <formula>0</formula>
    </cfRule>
  </conditionalFormatting>
  <conditionalFormatting sqref="U571">
    <cfRule type="cellIs" dxfId="3685" priority="3722" operator="notEqual">
      <formula>0</formula>
    </cfRule>
  </conditionalFormatting>
  <conditionalFormatting sqref="D573:D574">
    <cfRule type="cellIs" dxfId="3684" priority="3721" operator="equal">
      <formula>0</formula>
    </cfRule>
  </conditionalFormatting>
  <conditionalFormatting sqref="D573:D574">
    <cfRule type="cellIs" dxfId="3683" priority="3720" operator="notEqual">
      <formula>0</formula>
    </cfRule>
  </conditionalFormatting>
  <conditionalFormatting sqref="E573:E574">
    <cfRule type="cellIs" dxfId="3682" priority="3719" operator="equal">
      <formula>0</formula>
    </cfRule>
  </conditionalFormatting>
  <conditionalFormatting sqref="E573:E574">
    <cfRule type="cellIs" dxfId="3681" priority="3718" operator="notEqual">
      <formula>0</formula>
    </cfRule>
  </conditionalFormatting>
  <conditionalFormatting sqref="F574:U574 F573:T573">
    <cfRule type="cellIs" dxfId="3680" priority="3717" operator="equal">
      <formula>0</formula>
    </cfRule>
  </conditionalFormatting>
  <conditionalFormatting sqref="F574:U574 F573:T573">
    <cfRule type="cellIs" dxfId="3679" priority="3716" operator="notEqual">
      <formula>0</formula>
    </cfRule>
  </conditionalFormatting>
  <conditionalFormatting sqref="U573">
    <cfRule type="cellIs" dxfId="3678" priority="3715" operator="equal">
      <formula>0</formula>
    </cfRule>
  </conditionalFormatting>
  <conditionalFormatting sqref="U573">
    <cfRule type="cellIs" dxfId="3677" priority="3714" operator="notEqual">
      <formula>0</formula>
    </cfRule>
  </conditionalFormatting>
  <conditionalFormatting sqref="D575:D576">
    <cfRule type="cellIs" dxfId="3676" priority="3713" operator="equal">
      <formula>0</formula>
    </cfRule>
  </conditionalFormatting>
  <conditionalFormatting sqref="D575:D576">
    <cfRule type="cellIs" dxfId="3675" priority="3712" operator="notEqual">
      <formula>0</formula>
    </cfRule>
  </conditionalFormatting>
  <conditionalFormatting sqref="E575:E576">
    <cfRule type="cellIs" dxfId="3674" priority="3711" operator="equal">
      <formula>0</formula>
    </cfRule>
  </conditionalFormatting>
  <conditionalFormatting sqref="E575:E576">
    <cfRule type="cellIs" dxfId="3673" priority="3710" operator="notEqual">
      <formula>0</formula>
    </cfRule>
  </conditionalFormatting>
  <conditionalFormatting sqref="F576:U576 F575:T575">
    <cfRule type="cellIs" dxfId="3672" priority="3709" operator="equal">
      <formula>0</formula>
    </cfRule>
  </conditionalFormatting>
  <conditionalFormatting sqref="F576:U576 F575:T575">
    <cfRule type="cellIs" dxfId="3671" priority="3708" operator="notEqual">
      <formula>0</formula>
    </cfRule>
  </conditionalFormatting>
  <conditionalFormatting sqref="U575">
    <cfRule type="cellIs" dxfId="3670" priority="3707" operator="equal">
      <formula>0</formula>
    </cfRule>
  </conditionalFormatting>
  <conditionalFormatting sqref="U575">
    <cfRule type="cellIs" dxfId="3669" priority="3706" operator="notEqual">
      <formula>0</formula>
    </cfRule>
  </conditionalFormatting>
  <conditionalFormatting sqref="D577:D578">
    <cfRule type="cellIs" dxfId="3668" priority="3705" operator="equal">
      <formula>0</formula>
    </cfRule>
  </conditionalFormatting>
  <conditionalFormatting sqref="D577:D578">
    <cfRule type="cellIs" dxfId="3667" priority="3704" operator="notEqual">
      <formula>0</formula>
    </cfRule>
  </conditionalFormatting>
  <conditionalFormatting sqref="E577:E578">
    <cfRule type="cellIs" dxfId="3666" priority="3703" operator="equal">
      <formula>0</formula>
    </cfRule>
  </conditionalFormatting>
  <conditionalFormatting sqref="E577:E578">
    <cfRule type="cellIs" dxfId="3665" priority="3702" operator="notEqual">
      <formula>0</formula>
    </cfRule>
  </conditionalFormatting>
  <conditionalFormatting sqref="F578:U578 F577:T577">
    <cfRule type="cellIs" dxfId="3664" priority="3701" operator="equal">
      <formula>0</formula>
    </cfRule>
  </conditionalFormatting>
  <conditionalFormatting sqref="F578:U578 F577:T577">
    <cfRule type="cellIs" dxfId="3663" priority="3700" operator="notEqual">
      <formula>0</formula>
    </cfRule>
  </conditionalFormatting>
  <conditionalFormatting sqref="U577">
    <cfRule type="cellIs" dxfId="3662" priority="3699" operator="equal">
      <formula>0</formula>
    </cfRule>
  </conditionalFormatting>
  <conditionalFormatting sqref="U577">
    <cfRule type="cellIs" dxfId="3661" priority="3698" operator="notEqual">
      <formula>0</formula>
    </cfRule>
  </conditionalFormatting>
  <conditionalFormatting sqref="D579:D580">
    <cfRule type="cellIs" dxfId="3660" priority="3697" operator="equal">
      <formula>0</formula>
    </cfRule>
  </conditionalFormatting>
  <conditionalFormatting sqref="D579:D580">
    <cfRule type="cellIs" dxfId="3659" priority="3696" operator="notEqual">
      <formula>0</formula>
    </cfRule>
  </conditionalFormatting>
  <conditionalFormatting sqref="E579:E580">
    <cfRule type="cellIs" dxfId="3658" priority="3695" operator="equal">
      <formula>0</formula>
    </cfRule>
  </conditionalFormatting>
  <conditionalFormatting sqref="E579:E580">
    <cfRule type="cellIs" dxfId="3657" priority="3694" operator="notEqual">
      <formula>0</formula>
    </cfRule>
  </conditionalFormatting>
  <conditionalFormatting sqref="F580:U580 F579:T579">
    <cfRule type="cellIs" dxfId="3656" priority="3693" operator="equal">
      <formula>0</formula>
    </cfRule>
  </conditionalFormatting>
  <conditionalFormatting sqref="F580:U580 F579:T579">
    <cfRule type="cellIs" dxfId="3655" priority="3692" operator="notEqual">
      <formula>0</formula>
    </cfRule>
  </conditionalFormatting>
  <conditionalFormatting sqref="U579">
    <cfRule type="cellIs" dxfId="3654" priority="3691" operator="equal">
      <formula>0</formula>
    </cfRule>
  </conditionalFormatting>
  <conditionalFormatting sqref="U579">
    <cfRule type="cellIs" dxfId="3653" priority="3690" operator="notEqual">
      <formula>0</formula>
    </cfRule>
  </conditionalFormatting>
  <conditionalFormatting sqref="D581:D582">
    <cfRule type="cellIs" dxfId="3652" priority="3689" operator="equal">
      <formula>0</formula>
    </cfRule>
  </conditionalFormatting>
  <conditionalFormatting sqref="D581:D582">
    <cfRule type="cellIs" dxfId="3651" priority="3688" operator="notEqual">
      <formula>0</formula>
    </cfRule>
  </conditionalFormatting>
  <conditionalFormatting sqref="E581:E582">
    <cfRule type="cellIs" dxfId="3650" priority="3687" operator="equal">
      <formula>0</formula>
    </cfRule>
  </conditionalFormatting>
  <conditionalFormatting sqref="E581:E582">
    <cfRule type="cellIs" dxfId="3649" priority="3686" operator="notEqual">
      <formula>0</formula>
    </cfRule>
  </conditionalFormatting>
  <conditionalFormatting sqref="F582:U582 F581:T581">
    <cfRule type="cellIs" dxfId="3648" priority="3685" operator="equal">
      <formula>0</formula>
    </cfRule>
  </conditionalFormatting>
  <conditionalFormatting sqref="F582:U582 F581:T581">
    <cfRule type="cellIs" dxfId="3647" priority="3684" operator="notEqual">
      <formula>0</formula>
    </cfRule>
  </conditionalFormatting>
  <conditionalFormatting sqref="U581">
    <cfRule type="cellIs" dxfId="3646" priority="3683" operator="equal">
      <formula>0</formula>
    </cfRule>
  </conditionalFormatting>
  <conditionalFormatting sqref="U581">
    <cfRule type="cellIs" dxfId="3645" priority="3682" operator="notEqual">
      <formula>0</formula>
    </cfRule>
  </conditionalFormatting>
  <conditionalFormatting sqref="D583:D584">
    <cfRule type="cellIs" dxfId="3644" priority="3681" operator="equal">
      <formula>0</formula>
    </cfRule>
  </conditionalFormatting>
  <conditionalFormatting sqref="D583:D584">
    <cfRule type="cellIs" dxfId="3643" priority="3680" operator="notEqual">
      <formula>0</formula>
    </cfRule>
  </conditionalFormatting>
  <conditionalFormatting sqref="E583:E584">
    <cfRule type="cellIs" dxfId="3642" priority="3679" operator="equal">
      <formula>0</formula>
    </cfRule>
  </conditionalFormatting>
  <conditionalFormatting sqref="E583:E584">
    <cfRule type="cellIs" dxfId="3641" priority="3678" operator="notEqual">
      <formula>0</formula>
    </cfRule>
  </conditionalFormatting>
  <conditionalFormatting sqref="F584:U584 F583:T583">
    <cfRule type="cellIs" dxfId="3640" priority="3677" operator="equal">
      <formula>0</formula>
    </cfRule>
  </conditionalFormatting>
  <conditionalFormatting sqref="F584:U584 F583:T583">
    <cfRule type="cellIs" dxfId="3639" priority="3676" operator="notEqual">
      <formula>0</formula>
    </cfRule>
  </conditionalFormatting>
  <conditionalFormatting sqref="U583">
    <cfRule type="cellIs" dxfId="3638" priority="3675" operator="equal">
      <formula>0</formula>
    </cfRule>
  </conditionalFormatting>
  <conditionalFormatting sqref="U583">
    <cfRule type="cellIs" dxfId="3637" priority="3674" operator="notEqual">
      <formula>0</formula>
    </cfRule>
  </conditionalFormatting>
  <conditionalFormatting sqref="D587:D588">
    <cfRule type="cellIs" dxfId="3636" priority="3673" operator="equal">
      <formula>0</formula>
    </cfRule>
  </conditionalFormatting>
  <conditionalFormatting sqref="D587:D588">
    <cfRule type="cellIs" dxfId="3635" priority="3672" operator="notEqual">
      <formula>0</formula>
    </cfRule>
  </conditionalFormatting>
  <conditionalFormatting sqref="E587:E588">
    <cfRule type="cellIs" dxfId="3634" priority="3671" operator="equal">
      <formula>0</formula>
    </cfRule>
  </conditionalFormatting>
  <conditionalFormatting sqref="E587:E588">
    <cfRule type="cellIs" dxfId="3633" priority="3670" operator="notEqual">
      <formula>0</formula>
    </cfRule>
  </conditionalFormatting>
  <conditionalFormatting sqref="F588:U588 F587:T587">
    <cfRule type="cellIs" dxfId="3632" priority="3669" operator="equal">
      <formula>0</formula>
    </cfRule>
  </conditionalFormatting>
  <conditionalFormatting sqref="F588:U588 F587:T587">
    <cfRule type="cellIs" dxfId="3631" priority="3668" operator="notEqual">
      <formula>0</formula>
    </cfRule>
  </conditionalFormatting>
  <conditionalFormatting sqref="U587">
    <cfRule type="cellIs" dxfId="3630" priority="3667" operator="equal">
      <formula>0</formula>
    </cfRule>
  </conditionalFormatting>
  <conditionalFormatting sqref="U587">
    <cfRule type="cellIs" dxfId="3629" priority="3666" operator="notEqual">
      <formula>0</formula>
    </cfRule>
  </conditionalFormatting>
  <conditionalFormatting sqref="D589:D590">
    <cfRule type="cellIs" dxfId="3628" priority="3665" operator="equal">
      <formula>0</formula>
    </cfRule>
  </conditionalFormatting>
  <conditionalFormatting sqref="D589:D590">
    <cfRule type="cellIs" dxfId="3627" priority="3664" operator="notEqual">
      <formula>0</formula>
    </cfRule>
  </conditionalFormatting>
  <conditionalFormatting sqref="E589:E590">
    <cfRule type="cellIs" dxfId="3626" priority="3663" operator="equal">
      <formula>0</formula>
    </cfRule>
  </conditionalFormatting>
  <conditionalFormatting sqref="E589:E590">
    <cfRule type="cellIs" dxfId="3625" priority="3662" operator="notEqual">
      <formula>0</formula>
    </cfRule>
  </conditionalFormatting>
  <conditionalFormatting sqref="F590:U590 F589:T589">
    <cfRule type="cellIs" dxfId="3624" priority="3661" operator="equal">
      <formula>0</formula>
    </cfRule>
  </conditionalFormatting>
  <conditionalFormatting sqref="F590:U590 F589:T589">
    <cfRule type="cellIs" dxfId="3623" priority="3660" operator="notEqual">
      <formula>0</formula>
    </cfRule>
  </conditionalFormatting>
  <conditionalFormatting sqref="U589">
    <cfRule type="cellIs" dxfId="3622" priority="3659" operator="equal">
      <formula>0</formula>
    </cfRule>
  </conditionalFormatting>
  <conditionalFormatting sqref="U589">
    <cfRule type="cellIs" dxfId="3621" priority="3658" operator="notEqual">
      <formula>0</formula>
    </cfRule>
  </conditionalFormatting>
  <conditionalFormatting sqref="D591:D592">
    <cfRule type="cellIs" dxfId="3620" priority="3657" operator="equal">
      <formula>0</formula>
    </cfRule>
  </conditionalFormatting>
  <conditionalFormatting sqref="D591:D592">
    <cfRule type="cellIs" dxfId="3619" priority="3656" operator="notEqual">
      <formula>0</formula>
    </cfRule>
  </conditionalFormatting>
  <conditionalFormatting sqref="E591:E592">
    <cfRule type="cellIs" dxfId="3618" priority="3655" operator="equal">
      <formula>0</formula>
    </cfRule>
  </conditionalFormatting>
  <conditionalFormatting sqref="E591:E592">
    <cfRule type="cellIs" dxfId="3617" priority="3654" operator="notEqual">
      <formula>0</formula>
    </cfRule>
  </conditionalFormatting>
  <conditionalFormatting sqref="F592:U592 F591:T591">
    <cfRule type="cellIs" dxfId="3616" priority="3653" operator="equal">
      <formula>0</formula>
    </cfRule>
  </conditionalFormatting>
  <conditionalFormatting sqref="F592:U592 F591:T591">
    <cfRule type="cellIs" dxfId="3615" priority="3652" operator="notEqual">
      <formula>0</formula>
    </cfRule>
  </conditionalFormatting>
  <conditionalFormatting sqref="U591">
    <cfRule type="cellIs" dxfId="3614" priority="3651" operator="equal">
      <formula>0</formula>
    </cfRule>
  </conditionalFormatting>
  <conditionalFormatting sqref="U591">
    <cfRule type="cellIs" dxfId="3613" priority="3650" operator="notEqual">
      <formula>0</formula>
    </cfRule>
  </conditionalFormatting>
  <conditionalFormatting sqref="D593:D594">
    <cfRule type="cellIs" dxfId="3612" priority="3649" operator="equal">
      <formula>0</formula>
    </cfRule>
  </conditionalFormatting>
  <conditionalFormatting sqref="D593:D594">
    <cfRule type="cellIs" dxfId="3611" priority="3648" operator="notEqual">
      <formula>0</formula>
    </cfRule>
  </conditionalFormatting>
  <conditionalFormatting sqref="E593:E594">
    <cfRule type="cellIs" dxfId="3610" priority="3647" operator="equal">
      <formula>0</formula>
    </cfRule>
  </conditionalFormatting>
  <conditionalFormatting sqref="E593:E594">
    <cfRule type="cellIs" dxfId="3609" priority="3646" operator="notEqual">
      <formula>0</formula>
    </cfRule>
  </conditionalFormatting>
  <conditionalFormatting sqref="F594:U594 F593:T593">
    <cfRule type="cellIs" dxfId="3608" priority="3645" operator="equal">
      <formula>0</formula>
    </cfRule>
  </conditionalFormatting>
  <conditionalFormatting sqref="F594:U594 F593:T593">
    <cfRule type="cellIs" dxfId="3607" priority="3644" operator="notEqual">
      <formula>0</formula>
    </cfRule>
  </conditionalFormatting>
  <conditionalFormatting sqref="U593">
    <cfRule type="cellIs" dxfId="3606" priority="3643" operator="equal">
      <formula>0</formula>
    </cfRule>
  </conditionalFormatting>
  <conditionalFormatting sqref="U593">
    <cfRule type="cellIs" dxfId="3605" priority="3642" operator="notEqual">
      <formula>0</formula>
    </cfRule>
  </conditionalFormatting>
  <conditionalFormatting sqref="D595:D596">
    <cfRule type="cellIs" dxfId="3604" priority="3641" operator="equal">
      <formula>0</formula>
    </cfRule>
  </conditionalFormatting>
  <conditionalFormatting sqref="D595:D596">
    <cfRule type="cellIs" dxfId="3603" priority="3640" operator="notEqual">
      <formula>0</formula>
    </cfRule>
  </conditionalFormatting>
  <conditionalFormatting sqref="E595:E596">
    <cfRule type="cellIs" dxfId="3602" priority="3639" operator="equal">
      <formula>0</formula>
    </cfRule>
  </conditionalFormatting>
  <conditionalFormatting sqref="E595:E596">
    <cfRule type="cellIs" dxfId="3601" priority="3638" operator="notEqual">
      <formula>0</formula>
    </cfRule>
  </conditionalFormatting>
  <conditionalFormatting sqref="F596:U596 F595:T595">
    <cfRule type="cellIs" dxfId="3600" priority="3637" operator="equal">
      <formula>0</formula>
    </cfRule>
  </conditionalFormatting>
  <conditionalFormatting sqref="F596:U596 F595:T595">
    <cfRule type="cellIs" dxfId="3599" priority="3636" operator="notEqual">
      <formula>0</formula>
    </cfRule>
  </conditionalFormatting>
  <conditionalFormatting sqref="U595">
    <cfRule type="cellIs" dxfId="3598" priority="3635" operator="equal">
      <formula>0</formula>
    </cfRule>
  </conditionalFormatting>
  <conditionalFormatting sqref="U595">
    <cfRule type="cellIs" dxfId="3597" priority="3634" operator="notEqual">
      <formula>0</formula>
    </cfRule>
  </conditionalFormatting>
  <conditionalFormatting sqref="D597:D598">
    <cfRule type="cellIs" dxfId="3596" priority="3633" operator="equal">
      <formula>0</formula>
    </cfRule>
  </conditionalFormatting>
  <conditionalFormatting sqref="D597:D598">
    <cfRule type="cellIs" dxfId="3595" priority="3632" operator="notEqual">
      <formula>0</formula>
    </cfRule>
  </conditionalFormatting>
  <conditionalFormatting sqref="E597:E598">
    <cfRule type="cellIs" dxfId="3594" priority="3631" operator="equal">
      <formula>0</formula>
    </cfRule>
  </conditionalFormatting>
  <conditionalFormatting sqref="E597:E598">
    <cfRule type="cellIs" dxfId="3593" priority="3630" operator="notEqual">
      <formula>0</formula>
    </cfRule>
  </conditionalFormatting>
  <conditionalFormatting sqref="F598:U598 F597:T597">
    <cfRule type="cellIs" dxfId="3592" priority="3629" operator="equal">
      <formula>0</formula>
    </cfRule>
  </conditionalFormatting>
  <conditionalFormatting sqref="F598:U598 F597:T597">
    <cfRule type="cellIs" dxfId="3591" priority="3628" operator="notEqual">
      <formula>0</formula>
    </cfRule>
  </conditionalFormatting>
  <conditionalFormatting sqref="U597">
    <cfRule type="cellIs" dxfId="3590" priority="3627" operator="equal">
      <formula>0</formula>
    </cfRule>
  </conditionalFormatting>
  <conditionalFormatting sqref="U597">
    <cfRule type="cellIs" dxfId="3589" priority="3626" operator="notEqual">
      <formula>0</formula>
    </cfRule>
  </conditionalFormatting>
  <conditionalFormatting sqref="D599:D600">
    <cfRule type="cellIs" dxfId="3588" priority="3625" operator="equal">
      <formula>0</formula>
    </cfRule>
  </conditionalFormatting>
  <conditionalFormatting sqref="D599:D600">
    <cfRule type="cellIs" dxfId="3587" priority="3624" operator="notEqual">
      <formula>0</formula>
    </cfRule>
  </conditionalFormatting>
  <conditionalFormatting sqref="E599:E600">
    <cfRule type="cellIs" dxfId="3586" priority="3623" operator="equal">
      <formula>0</formula>
    </cfRule>
  </conditionalFormatting>
  <conditionalFormatting sqref="E599:E600">
    <cfRule type="cellIs" dxfId="3585" priority="3622" operator="notEqual">
      <formula>0</formula>
    </cfRule>
  </conditionalFormatting>
  <conditionalFormatting sqref="F600:U600 F599:T599">
    <cfRule type="cellIs" dxfId="3584" priority="3621" operator="equal">
      <formula>0</formula>
    </cfRule>
  </conditionalFormatting>
  <conditionalFormatting sqref="F600:U600 F599:T599">
    <cfRule type="cellIs" dxfId="3583" priority="3620" operator="notEqual">
      <formula>0</formula>
    </cfRule>
  </conditionalFormatting>
  <conditionalFormatting sqref="U599">
    <cfRule type="cellIs" dxfId="3582" priority="3619" operator="equal">
      <formula>0</formula>
    </cfRule>
  </conditionalFormatting>
  <conditionalFormatting sqref="U599">
    <cfRule type="cellIs" dxfId="3581" priority="3618" operator="notEqual">
      <formula>0</formula>
    </cfRule>
  </conditionalFormatting>
  <conditionalFormatting sqref="D601:D602">
    <cfRule type="cellIs" dxfId="3580" priority="3617" operator="equal">
      <formula>0</formula>
    </cfRule>
  </conditionalFormatting>
  <conditionalFormatting sqref="D601:D602">
    <cfRule type="cellIs" dxfId="3579" priority="3616" operator="notEqual">
      <formula>0</formula>
    </cfRule>
  </conditionalFormatting>
  <conditionalFormatting sqref="E601:E602">
    <cfRule type="cellIs" dxfId="3578" priority="3615" operator="equal">
      <formula>0</formula>
    </cfRule>
  </conditionalFormatting>
  <conditionalFormatting sqref="E601:E602">
    <cfRule type="cellIs" dxfId="3577" priority="3614" operator="notEqual">
      <formula>0</formula>
    </cfRule>
  </conditionalFormatting>
  <conditionalFormatting sqref="F602:U602 F601:T601">
    <cfRule type="cellIs" dxfId="3576" priority="3613" operator="equal">
      <formula>0</formula>
    </cfRule>
  </conditionalFormatting>
  <conditionalFormatting sqref="F602:U602 F601:T601">
    <cfRule type="cellIs" dxfId="3575" priority="3612" operator="notEqual">
      <formula>0</formula>
    </cfRule>
  </conditionalFormatting>
  <conditionalFormatting sqref="U601">
    <cfRule type="cellIs" dxfId="3574" priority="3611" operator="equal">
      <formula>0</formula>
    </cfRule>
  </conditionalFormatting>
  <conditionalFormatting sqref="U601">
    <cfRule type="cellIs" dxfId="3573" priority="3610" operator="notEqual">
      <formula>0</formula>
    </cfRule>
  </conditionalFormatting>
  <conditionalFormatting sqref="D603:D604">
    <cfRule type="cellIs" dxfId="3572" priority="3609" operator="equal">
      <formula>0</formula>
    </cfRule>
  </conditionalFormatting>
  <conditionalFormatting sqref="D603:D604">
    <cfRule type="cellIs" dxfId="3571" priority="3608" operator="notEqual">
      <formula>0</formula>
    </cfRule>
  </conditionalFormatting>
  <conditionalFormatting sqref="E603:E604">
    <cfRule type="cellIs" dxfId="3570" priority="3607" operator="equal">
      <formula>0</formula>
    </cfRule>
  </conditionalFormatting>
  <conditionalFormatting sqref="E603:E604">
    <cfRule type="cellIs" dxfId="3569" priority="3606" operator="notEqual">
      <formula>0</formula>
    </cfRule>
  </conditionalFormatting>
  <conditionalFormatting sqref="F604:U604 F603:T603">
    <cfRule type="cellIs" dxfId="3568" priority="3605" operator="equal">
      <formula>0</formula>
    </cfRule>
  </conditionalFormatting>
  <conditionalFormatting sqref="F604:U604 F603:T603">
    <cfRule type="cellIs" dxfId="3567" priority="3604" operator="notEqual">
      <formula>0</formula>
    </cfRule>
  </conditionalFormatting>
  <conditionalFormatting sqref="U603">
    <cfRule type="cellIs" dxfId="3566" priority="3603" operator="equal">
      <formula>0</formula>
    </cfRule>
  </conditionalFormatting>
  <conditionalFormatting sqref="U603">
    <cfRule type="cellIs" dxfId="3565" priority="3602" operator="notEqual">
      <formula>0</formula>
    </cfRule>
  </conditionalFormatting>
  <conditionalFormatting sqref="D605:D606">
    <cfRule type="cellIs" dxfId="3564" priority="3601" operator="equal">
      <formula>0</formula>
    </cfRule>
  </conditionalFormatting>
  <conditionalFormatting sqref="D605:D606">
    <cfRule type="cellIs" dxfId="3563" priority="3600" operator="notEqual">
      <formula>0</formula>
    </cfRule>
  </conditionalFormatting>
  <conditionalFormatting sqref="E605:E606">
    <cfRule type="cellIs" dxfId="3562" priority="3599" operator="equal">
      <formula>0</formula>
    </cfRule>
  </conditionalFormatting>
  <conditionalFormatting sqref="E605:E606">
    <cfRule type="cellIs" dxfId="3561" priority="3598" operator="notEqual">
      <formula>0</formula>
    </cfRule>
  </conditionalFormatting>
  <conditionalFormatting sqref="F606:U606 F605:T605">
    <cfRule type="cellIs" dxfId="3560" priority="3597" operator="equal">
      <formula>0</formula>
    </cfRule>
  </conditionalFormatting>
  <conditionalFormatting sqref="F606:U606 F605:T605">
    <cfRule type="cellIs" dxfId="3559" priority="3596" operator="notEqual">
      <formula>0</formula>
    </cfRule>
  </conditionalFormatting>
  <conditionalFormatting sqref="U605">
    <cfRule type="cellIs" dxfId="3558" priority="3595" operator="equal">
      <formula>0</formula>
    </cfRule>
  </conditionalFormatting>
  <conditionalFormatting sqref="U605">
    <cfRule type="cellIs" dxfId="3557" priority="3594" operator="notEqual">
      <formula>0</formula>
    </cfRule>
  </conditionalFormatting>
  <conditionalFormatting sqref="D609:D610">
    <cfRule type="cellIs" dxfId="3556" priority="3593" operator="equal">
      <formula>0</formula>
    </cfRule>
  </conditionalFormatting>
  <conditionalFormatting sqref="D609:D610">
    <cfRule type="cellIs" dxfId="3555" priority="3592" operator="notEqual">
      <formula>0</formula>
    </cfRule>
  </conditionalFormatting>
  <conditionalFormatting sqref="E609:E610">
    <cfRule type="cellIs" dxfId="3554" priority="3591" operator="equal">
      <formula>0</formula>
    </cfRule>
  </conditionalFormatting>
  <conditionalFormatting sqref="E609:E610">
    <cfRule type="cellIs" dxfId="3553" priority="3590" operator="notEqual">
      <formula>0</formula>
    </cfRule>
  </conditionalFormatting>
  <conditionalFormatting sqref="F610:U610 F609:T609">
    <cfRule type="cellIs" dxfId="3552" priority="3589" operator="equal">
      <formula>0</formula>
    </cfRule>
  </conditionalFormatting>
  <conditionalFormatting sqref="F610:U610 F609:T609">
    <cfRule type="cellIs" dxfId="3551" priority="3588" operator="notEqual">
      <formula>0</formula>
    </cfRule>
  </conditionalFormatting>
  <conditionalFormatting sqref="U609">
    <cfRule type="cellIs" dxfId="3550" priority="3587" operator="equal">
      <formula>0</formula>
    </cfRule>
  </conditionalFormatting>
  <conditionalFormatting sqref="U609">
    <cfRule type="cellIs" dxfId="3549" priority="3586" operator="notEqual">
      <formula>0</formula>
    </cfRule>
  </conditionalFormatting>
  <conditionalFormatting sqref="D611:D612">
    <cfRule type="cellIs" dxfId="3548" priority="3585" operator="equal">
      <formula>0</formula>
    </cfRule>
  </conditionalFormatting>
  <conditionalFormatting sqref="D611:D612">
    <cfRule type="cellIs" dxfId="3547" priority="3584" operator="notEqual">
      <formula>0</formula>
    </cfRule>
  </conditionalFormatting>
  <conditionalFormatting sqref="E611:E612">
    <cfRule type="cellIs" dxfId="3546" priority="3583" operator="equal">
      <formula>0</formula>
    </cfRule>
  </conditionalFormatting>
  <conditionalFormatting sqref="E611:E612">
    <cfRule type="cellIs" dxfId="3545" priority="3582" operator="notEqual">
      <formula>0</formula>
    </cfRule>
  </conditionalFormatting>
  <conditionalFormatting sqref="F612:U612 F611:T611">
    <cfRule type="cellIs" dxfId="3544" priority="3581" operator="equal">
      <formula>0</formula>
    </cfRule>
  </conditionalFormatting>
  <conditionalFormatting sqref="F612:U612 F611:T611">
    <cfRule type="cellIs" dxfId="3543" priority="3580" operator="notEqual">
      <formula>0</formula>
    </cfRule>
  </conditionalFormatting>
  <conditionalFormatting sqref="U611">
    <cfRule type="cellIs" dxfId="3542" priority="3579" operator="equal">
      <formula>0</formula>
    </cfRule>
  </conditionalFormatting>
  <conditionalFormatting sqref="U611">
    <cfRule type="cellIs" dxfId="3541" priority="3578" operator="notEqual">
      <formula>0</formula>
    </cfRule>
  </conditionalFormatting>
  <conditionalFormatting sqref="D607:D608">
    <cfRule type="cellIs" dxfId="3540" priority="3577" operator="equal">
      <formula>0</formula>
    </cfRule>
  </conditionalFormatting>
  <conditionalFormatting sqref="D607:D608">
    <cfRule type="cellIs" dxfId="3539" priority="3576" operator="notEqual">
      <formula>0</formula>
    </cfRule>
  </conditionalFormatting>
  <conditionalFormatting sqref="E607:E608">
    <cfRule type="cellIs" dxfId="3538" priority="3575" operator="equal">
      <formula>0</formula>
    </cfRule>
  </conditionalFormatting>
  <conditionalFormatting sqref="E607:E608">
    <cfRule type="cellIs" dxfId="3537" priority="3574" operator="notEqual">
      <formula>0</formula>
    </cfRule>
  </conditionalFormatting>
  <conditionalFormatting sqref="F608:U608 F607:T607">
    <cfRule type="cellIs" dxfId="3536" priority="3573" operator="equal">
      <formula>0</formula>
    </cfRule>
  </conditionalFormatting>
  <conditionalFormatting sqref="F608:U608 F607:T607">
    <cfRule type="cellIs" dxfId="3535" priority="3572" operator="notEqual">
      <formula>0</formula>
    </cfRule>
  </conditionalFormatting>
  <conditionalFormatting sqref="U607">
    <cfRule type="cellIs" dxfId="3534" priority="3571" operator="equal">
      <formula>0</formula>
    </cfRule>
  </conditionalFormatting>
  <conditionalFormatting sqref="U607">
    <cfRule type="cellIs" dxfId="3533" priority="3570" operator="notEqual">
      <formula>0</formula>
    </cfRule>
  </conditionalFormatting>
  <conditionalFormatting sqref="D613:D614">
    <cfRule type="cellIs" dxfId="3532" priority="3569" operator="equal">
      <formula>0</formula>
    </cfRule>
  </conditionalFormatting>
  <conditionalFormatting sqref="D613:D614">
    <cfRule type="cellIs" dxfId="3531" priority="3568" operator="notEqual">
      <formula>0</formula>
    </cfRule>
  </conditionalFormatting>
  <conditionalFormatting sqref="E613:E614">
    <cfRule type="cellIs" dxfId="3530" priority="3567" operator="equal">
      <formula>0</formula>
    </cfRule>
  </conditionalFormatting>
  <conditionalFormatting sqref="E613:E614">
    <cfRule type="cellIs" dxfId="3529" priority="3566" operator="notEqual">
      <formula>0</formula>
    </cfRule>
  </conditionalFormatting>
  <conditionalFormatting sqref="F614:U614 F613:T613">
    <cfRule type="cellIs" dxfId="3528" priority="3565" operator="equal">
      <formula>0</formula>
    </cfRule>
  </conditionalFormatting>
  <conditionalFormatting sqref="F614:U614 F613:T613">
    <cfRule type="cellIs" dxfId="3527" priority="3564" operator="notEqual">
      <formula>0</formula>
    </cfRule>
  </conditionalFormatting>
  <conditionalFormatting sqref="U613">
    <cfRule type="cellIs" dxfId="3526" priority="3563" operator="equal">
      <formula>0</formula>
    </cfRule>
  </conditionalFormatting>
  <conditionalFormatting sqref="U613">
    <cfRule type="cellIs" dxfId="3525" priority="3562" operator="notEqual">
      <formula>0</formula>
    </cfRule>
  </conditionalFormatting>
  <conditionalFormatting sqref="D615:D616">
    <cfRule type="cellIs" dxfId="3524" priority="3561" operator="equal">
      <formula>0</formula>
    </cfRule>
  </conditionalFormatting>
  <conditionalFormatting sqref="D615:D616">
    <cfRule type="cellIs" dxfId="3523" priority="3560" operator="notEqual">
      <formula>0</formula>
    </cfRule>
  </conditionalFormatting>
  <conditionalFormatting sqref="E615:E616">
    <cfRule type="cellIs" dxfId="3522" priority="3559" operator="equal">
      <formula>0</formula>
    </cfRule>
  </conditionalFormatting>
  <conditionalFormatting sqref="E615:E616">
    <cfRule type="cellIs" dxfId="3521" priority="3558" operator="notEqual">
      <formula>0</formula>
    </cfRule>
  </conditionalFormatting>
  <conditionalFormatting sqref="F616:U616 F615:T615">
    <cfRule type="cellIs" dxfId="3520" priority="3557" operator="equal">
      <formula>0</formula>
    </cfRule>
  </conditionalFormatting>
  <conditionalFormatting sqref="F616:U616 F615:T615">
    <cfRule type="cellIs" dxfId="3519" priority="3556" operator="notEqual">
      <formula>0</formula>
    </cfRule>
  </conditionalFormatting>
  <conditionalFormatting sqref="U615">
    <cfRule type="cellIs" dxfId="3518" priority="3555" operator="equal">
      <formula>0</formula>
    </cfRule>
  </conditionalFormatting>
  <conditionalFormatting sqref="U615">
    <cfRule type="cellIs" dxfId="3517" priority="3554" operator="notEqual">
      <formula>0</formula>
    </cfRule>
  </conditionalFormatting>
  <conditionalFormatting sqref="D617:D618">
    <cfRule type="cellIs" dxfId="3516" priority="3553" operator="equal">
      <formula>0</formula>
    </cfRule>
  </conditionalFormatting>
  <conditionalFormatting sqref="D617:D618">
    <cfRule type="cellIs" dxfId="3515" priority="3552" operator="notEqual">
      <formula>0</formula>
    </cfRule>
  </conditionalFormatting>
  <conditionalFormatting sqref="E617:E618">
    <cfRule type="cellIs" dxfId="3514" priority="3551" operator="equal">
      <formula>0</formula>
    </cfRule>
  </conditionalFormatting>
  <conditionalFormatting sqref="E617:E618">
    <cfRule type="cellIs" dxfId="3513" priority="3550" operator="notEqual">
      <formula>0</formula>
    </cfRule>
  </conditionalFormatting>
  <conditionalFormatting sqref="F618:U618 F617:T617">
    <cfRule type="cellIs" dxfId="3512" priority="3549" operator="equal">
      <formula>0</formula>
    </cfRule>
  </conditionalFormatting>
  <conditionalFormatting sqref="F618:U618 F617:T617">
    <cfRule type="cellIs" dxfId="3511" priority="3548" operator="notEqual">
      <formula>0</formula>
    </cfRule>
  </conditionalFormatting>
  <conditionalFormatting sqref="U617">
    <cfRule type="cellIs" dxfId="3510" priority="3547" operator="equal">
      <formula>0</formula>
    </cfRule>
  </conditionalFormatting>
  <conditionalFormatting sqref="U617">
    <cfRule type="cellIs" dxfId="3509" priority="3546" operator="notEqual">
      <formula>0</formula>
    </cfRule>
  </conditionalFormatting>
  <conditionalFormatting sqref="D619:D620">
    <cfRule type="cellIs" dxfId="3508" priority="3545" operator="equal">
      <formula>0</formula>
    </cfRule>
  </conditionalFormatting>
  <conditionalFormatting sqref="D619:D620">
    <cfRule type="cellIs" dxfId="3507" priority="3544" operator="notEqual">
      <formula>0</formula>
    </cfRule>
  </conditionalFormatting>
  <conditionalFormatting sqref="E619:E620">
    <cfRule type="cellIs" dxfId="3506" priority="3543" operator="equal">
      <formula>0</formula>
    </cfRule>
  </conditionalFormatting>
  <conditionalFormatting sqref="E619:E620">
    <cfRule type="cellIs" dxfId="3505" priority="3542" operator="notEqual">
      <formula>0</formula>
    </cfRule>
  </conditionalFormatting>
  <conditionalFormatting sqref="F620:U620 F619:T619">
    <cfRule type="cellIs" dxfId="3504" priority="3541" operator="equal">
      <formula>0</formula>
    </cfRule>
  </conditionalFormatting>
  <conditionalFormatting sqref="F620:U620 F619:T619">
    <cfRule type="cellIs" dxfId="3503" priority="3540" operator="notEqual">
      <formula>0</formula>
    </cfRule>
  </conditionalFormatting>
  <conditionalFormatting sqref="U619">
    <cfRule type="cellIs" dxfId="3502" priority="3539" operator="equal">
      <formula>0</formula>
    </cfRule>
  </conditionalFormatting>
  <conditionalFormatting sqref="U619">
    <cfRule type="cellIs" dxfId="3501" priority="3538" operator="notEqual">
      <formula>0</formula>
    </cfRule>
  </conditionalFormatting>
  <conditionalFormatting sqref="D621:D622">
    <cfRule type="cellIs" dxfId="3500" priority="3537" operator="equal">
      <formula>0</formula>
    </cfRule>
  </conditionalFormatting>
  <conditionalFormatting sqref="D621:D622">
    <cfRule type="cellIs" dxfId="3499" priority="3536" operator="notEqual">
      <formula>0</formula>
    </cfRule>
  </conditionalFormatting>
  <conditionalFormatting sqref="E621:E622">
    <cfRule type="cellIs" dxfId="3498" priority="3535" operator="equal">
      <formula>0</formula>
    </cfRule>
  </conditionalFormatting>
  <conditionalFormatting sqref="E621:E622">
    <cfRule type="cellIs" dxfId="3497" priority="3534" operator="notEqual">
      <formula>0</formula>
    </cfRule>
  </conditionalFormatting>
  <conditionalFormatting sqref="F622:U622 F621:T621">
    <cfRule type="cellIs" dxfId="3496" priority="3533" operator="equal">
      <formula>0</formula>
    </cfRule>
  </conditionalFormatting>
  <conditionalFormatting sqref="F622:U622 F621:T621">
    <cfRule type="cellIs" dxfId="3495" priority="3532" operator="notEqual">
      <formula>0</formula>
    </cfRule>
  </conditionalFormatting>
  <conditionalFormatting sqref="U621">
    <cfRule type="cellIs" dxfId="3494" priority="3531" operator="equal">
      <formula>0</formula>
    </cfRule>
  </conditionalFormatting>
  <conditionalFormatting sqref="U621">
    <cfRule type="cellIs" dxfId="3493" priority="3530" operator="notEqual">
      <formula>0</formula>
    </cfRule>
  </conditionalFormatting>
  <conditionalFormatting sqref="D623:D624">
    <cfRule type="cellIs" dxfId="3492" priority="3529" operator="equal">
      <formula>0</formula>
    </cfRule>
  </conditionalFormatting>
  <conditionalFormatting sqref="D623:D624">
    <cfRule type="cellIs" dxfId="3491" priority="3528" operator="notEqual">
      <formula>0</formula>
    </cfRule>
  </conditionalFormatting>
  <conditionalFormatting sqref="E623:E624">
    <cfRule type="cellIs" dxfId="3490" priority="3527" operator="equal">
      <formula>0</formula>
    </cfRule>
  </conditionalFormatting>
  <conditionalFormatting sqref="E623:E624">
    <cfRule type="cellIs" dxfId="3489" priority="3526" operator="notEqual">
      <formula>0</formula>
    </cfRule>
  </conditionalFormatting>
  <conditionalFormatting sqref="F624:U624 F623:T623">
    <cfRule type="cellIs" dxfId="3488" priority="3525" operator="equal">
      <formula>0</formula>
    </cfRule>
  </conditionalFormatting>
  <conditionalFormatting sqref="F624:U624 F623:T623">
    <cfRule type="cellIs" dxfId="3487" priority="3524" operator="notEqual">
      <formula>0</formula>
    </cfRule>
  </conditionalFormatting>
  <conditionalFormatting sqref="U623">
    <cfRule type="cellIs" dxfId="3486" priority="3523" operator="equal">
      <formula>0</formula>
    </cfRule>
  </conditionalFormatting>
  <conditionalFormatting sqref="U623">
    <cfRule type="cellIs" dxfId="3485" priority="3522" operator="notEqual">
      <formula>0</formula>
    </cfRule>
  </conditionalFormatting>
  <conditionalFormatting sqref="D625:D626">
    <cfRule type="cellIs" dxfId="3484" priority="3521" operator="equal">
      <formula>0</formula>
    </cfRule>
  </conditionalFormatting>
  <conditionalFormatting sqref="D625:D626">
    <cfRule type="cellIs" dxfId="3483" priority="3520" operator="notEqual">
      <formula>0</formula>
    </cfRule>
  </conditionalFormatting>
  <conditionalFormatting sqref="E625:E626">
    <cfRule type="cellIs" dxfId="3482" priority="3519" operator="equal">
      <formula>0</formula>
    </cfRule>
  </conditionalFormatting>
  <conditionalFormatting sqref="E625:E626">
    <cfRule type="cellIs" dxfId="3481" priority="3518" operator="notEqual">
      <formula>0</formula>
    </cfRule>
  </conditionalFormatting>
  <conditionalFormatting sqref="F626:U626 F625:T625">
    <cfRule type="cellIs" dxfId="3480" priority="3517" operator="equal">
      <formula>0</formula>
    </cfRule>
  </conditionalFormatting>
  <conditionalFormatting sqref="F626:U626 F625:T625">
    <cfRule type="cellIs" dxfId="3479" priority="3516" operator="notEqual">
      <formula>0</formula>
    </cfRule>
  </conditionalFormatting>
  <conditionalFormatting sqref="U625">
    <cfRule type="cellIs" dxfId="3478" priority="3515" operator="equal">
      <formula>0</formula>
    </cfRule>
  </conditionalFormatting>
  <conditionalFormatting sqref="U625">
    <cfRule type="cellIs" dxfId="3477" priority="3514" operator="notEqual">
      <formula>0</formula>
    </cfRule>
  </conditionalFormatting>
  <conditionalFormatting sqref="D627:D628">
    <cfRule type="cellIs" dxfId="3476" priority="3513" operator="equal">
      <formula>0</formula>
    </cfRule>
  </conditionalFormatting>
  <conditionalFormatting sqref="D627:D628">
    <cfRule type="cellIs" dxfId="3475" priority="3512" operator="notEqual">
      <formula>0</formula>
    </cfRule>
  </conditionalFormatting>
  <conditionalFormatting sqref="E627:E628">
    <cfRule type="cellIs" dxfId="3474" priority="3511" operator="equal">
      <formula>0</formula>
    </cfRule>
  </conditionalFormatting>
  <conditionalFormatting sqref="E627:E628">
    <cfRule type="cellIs" dxfId="3473" priority="3510" operator="notEqual">
      <formula>0</formula>
    </cfRule>
  </conditionalFormatting>
  <conditionalFormatting sqref="F628:U628 F627:T627">
    <cfRule type="cellIs" dxfId="3472" priority="3509" operator="equal">
      <formula>0</formula>
    </cfRule>
  </conditionalFormatting>
  <conditionalFormatting sqref="F628:U628 F627:T627">
    <cfRule type="cellIs" dxfId="3471" priority="3508" operator="notEqual">
      <formula>0</formula>
    </cfRule>
  </conditionalFormatting>
  <conditionalFormatting sqref="U627">
    <cfRule type="cellIs" dxfId="3470" priority="3507" operator="equal">
      <formula>0</formula>
    </cfRule>
  </conditionalFormatting>
  <conditionalFormatting sqref="U627">
    <cfRule type="cellIs" dxfId="3469" priority="3506" operator="notEqual">
      <formula>0</formula>
    </cfRule>
  </conditionalFormatting>
  <conditionalFormatting sqref="D629:D630">
    <cfRule type="cellIs" dxfId="3468" priority="3505" operator="equal">
      <formula>0</formula>
    </cfRule>
  </conditionalFormatting>
  <conditionalFormatting sqref="D629:D630">
    <cfRule type="cellIs" dxfId="3467" priority="3504" operator="notEqual">
      <formula>0</formula>
    </cfRule>
  </conditionalFormatting>
  <conditionalFormatting sqref="E629:E630">
    <cfRule type="cellIs" dxfId="3466" priority="3503" operator="equal">
      <formula>0</formula>
    </cfRule>
  </conditionalFormatting>
  <conditionalFormatting sqref="E629:E630">
    <cfRule type="cellIs" dxfId="3465" priority="3502" operator="notEqual">
      <formula>0</formula>
    </cfRule>
  </conditionalFormatting>
  <conditionalFormatting sqref="F630:U630 F629:T629">
    <cfRule type="cellIs" dxfId="3464" priority="3501" operator="equal">
      <formula>0</formula>
    </cfRule>
  </conditionalFormatting>
  <conditionalFormatting sqref="F630:U630 F629:T629">
    <cfRule type="cellIs" dxfId="3463" priority="3500" operator="notEqual">
      <formula>0</formula>
    </cfRule>
  </conditionalFormatting>
  <conditionalFormatting sqref="U629">
    <cfRule type="cellIs" dxfId="3462" priority="3499" operator="equal">
      <formula>0</formula>
    </cfRule>
  </conditionalFormatting>
  <conditionalFormatting sqref="U629">
    <cfRule type="cellIs" dxfId="3461" priority="3498" operator="notEqual">
      <formula>0</formula>
    </cfRule>
  </conditionalFormatting>
  <conditionalFormatting sqref="D631:D632">
    <cfRule type="cellIs" dxfId="3460" priority="3497" operator="equal">
      <formula>0</formula>
    </cfRule>
  </conditionalFormatting>
  <conditionalFormatting sqref="D631:D632">
    <cfRule type="cellIs" dxfId="3459" priority="3496" operator="notEqual">
      <formula>0</formula>
    </cfRule>
  </conditionalFormatting>
  <conditionalFormatting sqref="E631:E632">
    <cfRule type="cellIs" dxfId="3458" priority="3495" operator="equal">
      <formula>0</formula>
    </cfRule>
  </conditionalFormatting>
  <conditionalFormatting sqref="E631:E632">
    <cfRule type="cellIs" dxfId="3457" priority="3494" operator="notEqual">
      <formula>0</formula>
    </cfRule>
  </conditionalFormatting>
  <conditionalFormatting sqref="F632:U632 F631:T631">
    <cfRule type="cellIs" dxfId="3456" priority="3493" operator="equal">
      <formula>0</formula>
    </cfRule>
  </conditionalFormatting>
  <conditionalFormatting sqref="F632:U632 F631:T631">
    <cfRule type="cellIs" dxfId="3455" priority="3492" operator="notEqual">
      <formula>0</formula>
    </cfRule>
  </conditionalFormatting>
  <conditionalFormatting sqref="U631">
    <cfRule type="cellIs" dxfId="3454" priority="3491" operator="equal">
      <formula>0</formula>
    </cfRule>
  </conditionalFormatting>
  <conditionalFormatting sqref="U631">
    <cfRule type="cellIs" dxfId="3453" priority="3490" operator="notEqual">
      <formula>0</formula>
    </cfRule>
  </conditionalFormatting>
  <conditionalFormatting sqref="D633:D634">
    <cfRule type="cellIs" dxfId="3452" priority="3489" operator="equal">
      <formula>0</formula>
    </cfRule>
  </conditionalFormatting>
  <conditionalFormatting sqref="D633:D634">
    <cfRule type="cellIs" dxfId="3451" priority="3488" operator="notEqual">
      <formula>0</formula>
    </cfRule>
  </conditionalFormatting>
  <conditionalFormatting sqref="E633:E634">
    <cfRule type="cellIs" dxfId="3450" priority="3487" operator="equal">
      <formula>0</formula>
    </cfRule>
  </conditionalFormatting>
  <conditionalFormatting sqref="E633:E634">
    <cfRule type="cellIs" dxfId="3449" priority="3486" operator="notEqual">
      <formula>0</formula>
    </cfRule>
  </conditionalFormatting>
  <conditionalFormatting sqref="F634:U634 F633:T633">
    <cfRule type="cellIs" dxfId="3448" priority="3485" operator="equal">
      <formula>0</formula>
    </cfRule>
  </conditionalFormatting>
  <conditionalFormatting sqref="F634:U634 F633:T633">
    <cfRule type="cellIs" dxfId="3447" priority="3484" operator="notEqual">
      <formula>0</formula>
    </cfRule>
  </conditionalFormatting>
  <conditionalFormatting sqref="U633">
    <cfRule type="cellIs" dxfId="3446" priority="3483" operator="equal">
      <formula>0</formula>
    </cfRule>
  </conditionalFormatting>
  <conditionalFormatting sqref="U633">
    <cfRule type="cellIs" dxfId="3445" priority="3482" operator="notEqual">
      <formula>0</formula>
    </cfRule>
  </conditionalFormatting>
  <conditionalFormatting sqref="D635:D636">
    <cfRule type="cellIs" dxfId="3444" priority="3481" operator="equal">
      <formula>0</formula>
    </cfRule>
  </conditionalFormatting>
  <conditionalFormatting sqref="D635:D636">
    <cfRule type="cellIs" dxfId="3443" priority="3480" operator="notEqual">
      <formula>0</formula>
    </cfRule>
  </conditionalFormatting>
  <conditionalFormatting sqref="E635:E636">
    <cfRule type="cellIs" dxfId="3442" priority="3479" operator="equal">
      <formula>0</formula>
    </cfRule>
  </conditionalFormatting>
  <conditionalFormatting sqref="E635:E636">
    <cfRule type="cellIs" dxfId="3441" priority="3478" operator="notEqual">
      <formula>0</formula>
    </cfRule>
  </conditionalFormatting>
  <conditionalFormatting sqref="F636:U636 F635:T635">
    <cfRule type="cellIs" dxfId="3440" priority="3477" operator="equal">
      <formula>0</formula>
    </cfRule>
  </conditionalFormatting>
  <conditionalFormatting sqref="F636:U636 F635:T635">
    <cfRule type="cellIs" dxfId="3439" priority="3476" operator="notEqual">
      <formula>0</formula>
    </cfRule>
  </conditionalFormatting>
  <conditionalFormatting sqref="U635">
    <cfRule type="cellIs" dxfId="3438" priority="3475" operator="equal">
      <formula>0</formula>
    </cfRule>
  </conditionalFormatting>
  <conditionalFormatting sqref="U635">
    <cfRule type="cellIs" dxfId="3437" priority="3474" operator="notEqual">
      <formula>0</formula>
    </cfRule>
  </conditionalFormatting>
  <conditionalFormatting sqref="D637:D638">
    <cfRule type="cellIs" dxfId="3436" priority="3473" operator="equal">
      <formula>0</formula>
    </cfRule>
  </conditionalFormatting>
  <conditionalFormatting sqref="D637:D638">
    <cfRule type="cellIs" dxfId="3435" priority="3472" operator="notEqual">
      <formula>0</formula>
    </cfRule>
  </conditionalFormatting>
  <conditionalFormatting sqref="E637:E638">
    <cfRule type="cellIs" dxfId="3434" priority="3471" operator="equal">
      <formula>0</formula>
    </cfRule>
  </conditionalFormatting>
  <conditionalFormatting sqref="E637:E638">
    <cfRule type="cellIs" dxfId="3433" priority="3470" operator="notEqual">
      <formula>0</formula>
    </cfRule>
  </conditionalFormatting>
  <conditionalFormatting sqref="F638:U638 F637:T637">
    <cfRule type="cellIs" dxfId="3432" priority="3469" operator="equal">
      <formula>0</formula>
    </cfRule>
  </conditionalFormatting>
  <conditionalFormatting sqref="F638:U638 F637:T637">
    <cfRule type="cellIs" dxfId="3431" priority="3468" operator="notEqual">
      <formula>0</formula>
    </cfRule>
  </conditionalFormatting>
  <conditionalFormatting sqref="U637">
    <cfRule type="cellIs" dxfId="3430" priority="3467" operator="equal">
      <formula>0</formula>
    </cfRule>
  </conditionalFormatting>
  <conditionalFormatting sqref="U637">
    <cfRule type="cellIs" dxfId="3429" priority="3466" operator="notEqual">
      <formula>0</formula>
    </cfRule>
  </conditionalFormatting>
  <conditionalFormatting sqref="D639:D640">
    <cfRule type="cellIs" dxfId="3428" priority="3465" operator="equal">
      <formula>0</formula>
    </cfRule>
  </conditionalFormatting>
  <conditionalFormatting sqref="D639:D640">
    <cfRule type="cellIs" dxfId="3427" priority="3464" operator="notEqual">
      <formula>0</formula>
    </cfRule>
  </conditionalFormatting>
  <conditionalFormatting sqref="E639:E640">
    <cfRule type="cellIs" dxfId="3426" priority="3463" operator="equal">
      <formula>0</formula>
    </cfRule>
  </conditionalFormatting>
  <conditionalFormatting sqref="E639:E640">
    <cfRule type="cellIs" dxfId="3425" priority="3462" operator="notEqual">
      <formula>0</formula>
    </cfRule>
  </conditionalFormatting>
  <conditionalFormatting sqref="F640:U640 F639:T639">
    <cfRule type="cellIs" dxfId="3424" priority="3461" operator="equal">
      <formula>0</formula>
    </cfRule>
  </conditionalFormatting>
  <conditionalFormatting sqref="F640:U640 F639:T639">
    <cfRule type="cellIs" dxfId="3423" priority="3460" operator="notEqual">
      <formula>0</formula>
    </cfRule>
  </conditionalFormatting>
  <conditionalFormatting sqref="U639">
    <cfRule type="cellIs" dxfId="3422" priority="3459" operator="equal">
      <formula>0</formula>
    </cfRule>
  </conditionalFormatting>
  <conditionalFormatting sqref="U639">
    <cfRule type="cellIs" dxfId="3421" priority="3458" operator="notEqual">
      <formula>0</formula>
    </cfRule>
  </conditionalFormatting>
  <conditionalFormatting sqref="D641:D642">
    <cfRule type="cellIs" dxfId="3420" priority="3457" operator="equal">
      <formula>0</formula>
    </cfRule>
  </conditionalFormatting>
  <conditionalFormatting sqref="D641:D642">
    <cfRule type="cellIs" dxfId="3419" priority="3456" operator="notEqual">
      <formula>0</formula>
    </cfRule>
  </conditionalFormatting>
  <conditionalFormatting sqref="E641:E642">
    <cfRule type="cellIs" dxfId="3418" priority="3455" operator="equal">
      <formula>0</formula>
    </cfRule>
  </conditionalFormatting>
  <conditionalFormatting sqref="E641:E642">
    <cfRule type="cellIs" dxfId="3417" priority="3454" operator="notEqual">
      <formula>0</formula>
    </cfRule>
  </conditionalFormatting>
  <conditionalFormatting sqref="F642:U642 F641:T641">
    <cfRule type="cellIs" dxfId="3416" priority="3453" operator="equal">
      <formula>0</formula>
    </cfRule>
  </conditionalFormatting>
  <conditionalFormatting sqref="F642:U642 F641:T641">
    <cfRule type="cellIs" dxfId="3415" priority="3452" operator="notEqual">
      <formula>0</formula>
    </cfRule>
  </conditionalFormatting>
  <conditionalFormatting sqref="U641">
    <cfRule type="cellIs" dxfId="3414" priority="3451" operator="equal">
      <formula>0</formula>
    </cfRule>
  </conditionalFormatting>
  <conditionalFormatting sqref="U641">
    <cfRule type="cellIs" dxfId="3413" priority="3450" operator="notEqual">
      <formula>0</formula>
    </cfRule>
  </conditionalFormatting>
  <conditionalFormatting sqref="D643:D644">
    <cfRule type="cellIs" dxfId="3412" priority="3449" operator="equal">
      <formula>0</formula>
    </cfRule>
  </conditionalFormatting>
  <conditionalFormatting sqref="D643:D644">
    <cfRule type="cellIs" dxfId="3411" priority="3448" operator="notEqual">
      <formula>0</formula>
    </cfRule>
  </conditionalFormatting>
  <conditionalFormatting sqref="E643:E644">
    <cfRule type="cellIs" dxfId="3410" priority="3447" operator="equal">
      <formula>0</formula>
    </cfRule>
  </conditionalFormatting>
  <conditionalFormatting sqref="E643:E644">
    <cfRule type="cellIs" dxfId="3409" priority="3446" operator="notEqual">
      <formula>0</formula>
    </cfRule>
  </conditionalFormatting>
  <conditionalFormatting sqref="F644:U644 F643:T643">
    <cfRule type="cellIs" dxfId="3408" priority="3445" operator="equal">
      <formula>0</formula>
    </cfRule>
  </conditionalFormatting>
  <conditionalFormatting sqref="F644:U644 F643:T643">
    <cfRule type="cellIs" dxfId="3407" priority="3444" operator="notEqual">
      <formula>0</formula>
    </cfRule>
  </conditionalFormatting>
  <conditionalFormatting sqref="U643">
    <cfRule type="cellIs" dxfId="3406" priority="3443" operator="equal">
      <formula>0</formula>
    </cfRule>
  </conditionalFormatting>
  <conditionalFormatting sqref="U643">
    <cfRule type="cellIs" dxfId="3405" priority="3442" operator="notEqual">
      <formula>0</formula>
    </cfRule>
  </conditionalFormatting>
  <conditionalFormatting sqref="D645:D646">
    <cfRule type="cellIs" dxfId="3404" priority="3441" operator="equal">
      <formula>0</formula>
    </cfRule>
  </conditionalFormatting>
  <conditionalFormatting sqref="D645:D646">
    <cfRule type="cellIs" dxfId="3403" priority="3440" operator="notEqual">
      <formula>0</formula>
    </cfRule>
  </conditionalFormatting>
  <conditionalFormatting sqref="E645:E646">
    <cfRule type="cellIs" dxfId="3402" priority="3439" operator="equal">
      <formula>0</formula>
    </cfRule>
  </conditionalFormatting>
  <conditionalFormatting sqref="E645:E646">
    <cfRule type="cellIs" dxfId="3401" priority="3438" operator="notEqual">
      <formula>0</formula>
    </cfRule>
  </conditionalFormatting>
  <conditionalFormatting sqref="F646:U646 F645:T645">
    <cfRule type="cellIs" dxfId="3400" priority="3437" operator="equal">
      <formula>0</formula>
    </cfRule>
  </conditionalFormatting>
  <conditionalFormatting sqref="F646:U646 F645:T645">
    <cfRule type="cellIs" dxfId="3399" priority="3436" operator="notEqual">
      <formula>0</formula>
    </cfRule>
  </conditionalFormatting>
  <conditionalFormatting sqref="U645">
    <cfRule type="cellIs" dxfId="3398" priority="3435" operator="equal">
      <formula>0</formula>
    </cfRule>
  </conditionalFormatting>
  <conditionalFormatting sqref="U645">
    <cfRule type="cellIs" dxfId="3397" priority="3434" operator="notEqual">
      <formula>0</formula>
    </cfRule>
  </conditionalFormatting>
  <conditionalFormatting sqref="D586:U586">
    <cfRule type="cellIs" dxfId="3396" priority="3433" operator="equal">
      <formula>0</formula>
    </cfRule>
  </conditionalFormatting>
  <conditionalFormatting sqref="D585:U586">
    <cfRule type="cellIs" dxfId="3395" priority="3432" operator="equal">
      <formula>0</formula>
    </cfRule>
  </conditionalFormatting>
  <conditionalFormatting sqref="D648:U648">
    <cfRule type="cellIs" dxfId="3394" priority="3431" operator="equal">
      <formula>0</formula>
    </cfRule>
  </conditionalFormatting>
  <conditionalFormatting sqref="D647:U648">
    <cfRule type="cellIs" dxfId="3393" priority="3430" operator="equal">
      <formula>0</formula>
    </cfRule>
  </conditionalFormatting>
  <conditionalFormatting sqref="D649:D650">
    <cfRule type="cellIs" dxfId="3392" priority="3429" operator="equal">
      <formula>0</formula>
    </cfRule>
  </conditionalFormatting>
  <conditionalFormatting sqref="D649:D650">
    <cfRule type="cellIs" dxfId="3391" priority="3428" operator="notEqual">
      <formula>0</formula>
    </cfRule>
  </conditionalFormatting>
  <conditionalFormatting sqref="E649:E650">
    <cfRule type="cellIs" dxfId="3390" priority="3427" operator="equal">
      <formula>0</formula>
    </cfRule>
  </conditionalFormatting>
  <conditionalFormatting sqref="E649:E650">
    <cfRule type="cellIs" dxfId="3389" priority="3426" operator="notEqual">
      <formula>0</formula>
    </cfRule>
  </conditionalFormatting>
  <conditionalFormatting sqref="F650:U650 F649:T649">
    <cfRule type="cellIs" dxfId="3388" priority="3425" operator="equal">
      <formula>0</formula>
    </cfRule>
  </conditionalFormatting>
  <conditionalFormatting sqref="F650:U650 F649:T649">
    <cfRule type="cellIs" dxfId="3387" priority="3424" operator="notEqual">
      <formula>0</formula>
    </cfRule>
  </conditionalFormatting>
  <conditionalFormatting sqref="U649">
    <cfRule type="cellIs" dxfId="3386" priority="3423" operator="equal">
      <formula>0</formula>
    </cfRule>
  </conditionalFormatting>
  <conditionalFormatting sqref="U649">
    <cfRule type="cellIs" dxfId="3385" priority="3422" operator="notEqual">
      <formula>0</formula>
    </cfRule>
  </conditionalFormatting>
  <conditionalFormatting sqref="D651:D652">
    <cfRule type="cellIs" dxfId="3384" priority="3421" operator="equal">
      <formula>0</formula>
    </cfRule>
  </conditionalFormatting>
  <conditionalFormatting sqref="D651:D652">
    <cfRule type="cellIs" dxfId="3383" priority="3420" operator="notEqual">
      <formula>0</formula>
    </cfRule>
  </conditionalFormatting>
  <conditionalFormatting sqref="E651:E652">
    <cfRule type="cellIs" dxfId="3382" priority="3419" operator="equal">
      <formula>0</formula>
    </cfRule>
  </conditionalFormatting>
  <conditionalFormatting sqref="E651:E652">
    <cfRule type="cellIs" dxfId="3381" priority="3418" operator="notEqual">
      <formula>0</formula>
    </cfRule>
  </conditionalFormatting>
  <conditionalFormatting sqref="F652:U652 F651:T651">
    <cfRule type="cellIs" dxfId="3380" priority="3417" operator="equal">
      <formula>0</formula>
    </cfRule>
  </conditionalFormatting>
  <conditionalFormatting sqref="F652:U652 F651:T651">
    <cfRule type="cellIs" dxfId="3379" priority="3416" operator="notEqual">
      <formula>0</formula>
    </cfRule>
  </conditionalFormatting>
  <conditionalFormatting sqref="U651">
    <cfRule type="cellIs" dxfId="3378" priority="3415" operator="equal">
      <formula>0</formula>
    </cfRule>
  </conditionalFormatting>
  <conditionalFormatting sqref="U651">
    <cfRule type="cellIs" dxfId="3377" priority="3414" operator="notEqual">
      <formula>0</formula>
    </cfRule>
  </conditionalFormatting>
  <conditionalFormatting sqref="D653:D654">
    <cfRule type="cellIs" dxfId="3376" priority="3413" operator="equal">
      <formula>0</formula>
    </cfRule>
  </conditionalFormatting>
  <conditionalFormatting sqref="D653:D654">
    <cfRule type="cellIs" dxfId="3375" priority="3412" operator="notEqual">
      <formula>0</formula>
    </cfRule>
  </conditionalFormatting>
  <conditionalFormatting sqref="E653:E654">
    <cfRule type="cellIs" dxfId="3374" priority="3411" operator="equal">
      <formula>0</formula>
    </cfRule>
  </conditionalFormatting>
  <conditionalFormatting sqref="E653:E654">
    <cfRule type="cellIs" dxfId="3373" priority="3410" operator="notEqual">
      <formula>0</formula>
    </cfRule>
  </conditionalFormatting>
  <conditionalFormatting sqref="F654:U654 F653:T653">
    <cfRule type="cellIs" dxfId="3372" priority="3409" operator="equal">
      <formula>0</formula>
    </cfRule>
  </conditionalFormatting>
  <conditionalFormatting sqref="F654:U654 F653:T653">
    <cfRule type="cellIs" dxfId="3371" priority="3408" operator="notEqual">
      <formula>0</formula>
    </cfRule>
  </conditionalFormatting>
  <conditionalFormatting sqref="U653">
    <cfRule type="cellIs" dxfId="3370" priority="3407" operator="equal">
      <formula>0</formula>
    </cfRule>
  </conditionalFormatting>
  <conditionalFormatting sqref="U653">
    <cfRule type="cellIs" dxfId="3369" priority="3406" operator="notEqual">
      <formula>0</formula>
    </cfRule>
  </conditionalFormatting>
  <conditionalFormatting sqref="D655:D656">
    <cfRule type="cellIs" dxfId="3368" priority="3405" operator="equal">
      <formula>0</formula>
    </cfRule>
  </conditionalFormatting>
  <conditionalFormatting sqref="D655:D656">
    <cfRule type="cellIs" dxfId="3367" priority="3404" operator="notEqual">
      <formula>0</formula>
    </cfRule>
  </conditionalFormatting>
  <conditionalFormatting sqref="E655:E656">
    <cfRule type="cellIs" dxfId="3366" priority="3403" operator="equal">
      <formula>0</formula>
    </cfRule>
  </conditionalFormatting>
  <conditionalFormatting sqref="E655:E656">
    <cfRule type="cellIs" dxfId="3365" priority="3402" operator="notEqual">
      <formula>0</formula>
    </cfRule>
  </conditionalFormatting>
  <conditionalFormatting sqref="F656:U656 F655:T655">
    <cfRule type="cellIs" dxfId="3364" priority="3401" operator="equal">
      <formula>0</formula>
    </cfRule>
  </conditionalFormatting>
  <conditionalFormatting sqref="F656:U656 F655:T655">
    <cfRule type="cellIs" dxfId="3363" priority="3400" operator="notEqual">
      <formula>0</formula>
    </cfRule>
  </conditionalFormatting>
  <conditionalFormatting sqref="U655">
    <cfRule type="cellIs" dxfId="3362" priority="3399" operator="equal">
      <formula>0</formula>
    </cfRule>
  </conditionalFormatting>
  <conditionalFormatting sqref="U655">
    <cfRule type="cellIs" dxfId="3361" priority="3398" operator="notEqual">
      <formula>0</formula>
    </cfRule>
  </conditionalFormatting>
  <conditionalFormatting sqref="D657:D658">
    <cfRule type="cellIs" dxfId="3360" priority="3397" operator="equal">
      <formula>0</formula>
    </cfRule>
  </conditionalFormatting>
  <conditionalFormatting sqref="D657:D658">
    <cfRule type="cellIs" dxfId="3359" priority="3396" operator="notEqual">
      <formula>0</formula>
    </cfRule>
  </conditionalFormatting>
  <conditionalFormatting sqref="E657:E658">
    <cfRule type="cellIs" dxfId="3358" priority="3395" operator="equal">
      <formula>0</formula>
    </cfRule>
  </conditionalFormatting>
  <conditionalFormatting sqref="E657:E658">
    <cfRule type="cellIs" dxfId="3357" priority="3394" operator="notEqual">
      <formula>0</formula>
    </cfRule>
  </conditionalFormatting>
  <conditionalFormatting sqref="F658:U658 F657:T657">
    <cfRule type="cellIs" dxfId="3356" priority="3393" operator="equal">
      <formula>0</formula>
    </cfRule>
  </conditionalFormatting>
  <conditionalFormatting sqref="F658:U658 F657:T657">
    <cfRule type="cellIs" dxfId="3355" priority="3392" operator="notEqual">
      <formula>0</formula>
    </cfRule>
  </conditionalFormatting>
  <conditionalFormatting sqref="U657">
    <cfRule type="cellIs" dxfId="3354" priority="3391" operator="equal">
      <formula>0</formula>
    </cfRule>
  </conditionalFormatting>
  <conditionalFormatting sqref="U657">
    <cfRule type="cellIs" dxfId="3353" priority="3390" operator="notEqual">
      <formula>0</formula>
    </cfRule>
  </conditionalFormatting>
  <conditionalFormatting sqref="D659:D660">
    <cfRule type="cellIs" dxfId="3352" priority="3389" operator="equal">
      <formula>0</formula>
    </cfRule>
  </conditionalFormatting>
  <conditionalFormatting sqref="D659:D660">
    <cfRule type="cellIs" dxfId="3351" priority="3388" operator="notEqual">
      <formula>0</formula>
    </cfRule>
  </conditionalFormatting>
  <conditionalFormatting sqref="E659:E660">
    <cfRule type="cellIs" dxfId="3350" priority="3387" operator="equal">
      <formula>0</formula>
    </cfRule>
  </conditionalFormatting>
  <conditionalFormatting sqref="E659:E660">
    <cfRule type="cellIs" dxfId="3349" priority="3386" operator="notEqual">
      <formula>0</formula>
    </cfRule>
  </conditionalFormatting>
  <conditionalFormatting sqref="F660:U660 F659:T659">
    <cfRule type="cellIs" dxfId="3348" priority="3385" operator="equal">
      <formula>0</formula>
    </cfRule>
  </conditionalFormatting>
  <conditionalFormatting sqref="F660:U660 F659:T659">
    <cfRule type="cellIs" dxfId="3347" priority="3384" operator="notEqual">
      <formula>0</formula>
    </cfRule>
  </conditionalFormatting>
  <conditionalFormatting sqref="U659">
    <cfRule type="cellIs" dxfId="3346" priority="3383" operator="equal">
      <formula>0</formula>
    </cfRule>
  </conditionalFormatting>
  <conditionalFormatting sqref="U659">
    <cfRule type="cellIs" dxfId="3345" priority="3382" operator="notEqual">
      <formula>0</formula>
    </cfRule>
  </conditionalFormatting>
  <conditionalFormatting sqref="D661:D662">
    <cfRule type="cellIs" dxfId="3344" priority="3381" operator="equal">
      <formula>0</formula>
    </cfRule>
  </conditionalFormatting>
  <conditionalFormatting sqref="D661:D662">
    <cfRule type="cellIs" dxfId="3343" priority="3380" operator="notEqual">
      <formula>0</formula>
    </cfRule>
  </conditionalFormatting>
  <conditionalFormatting sqref="E661:E662">
    <cfRule type="cellIs" dxfId="3342" priority="3379" operator="equal">
      <formula>0</formula>
    </cfRule>
  </conditionalFormatting>
  <conditionalFormatting sqref="E661:E662">
    <cfRule type="cellIs" dxfId="3341" priority="3378" operator="notEqual">
      <formula>0</formula>
    </cfRule>
  </conditionalFormatting>
  <conditionalFormatting sqref="F662:U662 F661:T661">
    <cfRule type="cellIs" dxfId="3340" priority="3377" operator="equal">
      <formula>0</formula>
    </cfRule>
  </conditionalFormatting>
  <conditionalFormatting sqref="F662:U662 F661:T661">
    <cfRule type="cellIs" dxfId="3339" priority="3376" operator="notEqual">
      <formula>0</formula>
    </cfRule>
  </conditionalFormatting>
  <conditionalFormatting sqref="U661">
    <cfRule type="cellIs" dxfId="3338" priority="3375" operator="equal">
      <formula>0</formula>
    </cfRule>
  </conditionalFormatting>
  <conditionalFormatting sqref="U661">
    <cfRule type="cellIs" dxfId="3337" priority="3374" operator="notEqual">
      <formula>0</formula>
    </cfRule>
  </conditionalFormatting>
  <conditionalFormatting sqref="D663:D664">
    <cfRule type="cellIs" dxfId="3336" priority="3373" operator="equal">
      <formula>0</formula>
    </cfRule>
  </conditionalFormatting>
  <conditionalFormatting sqref="D663:D664">
    <cfRule type="cellIs" dxfId="3335" priority="3372" operator="notEqual">
      <formula>0</formula>
    </cfRule>
  </conditionalFormatting>
  <conditionalFormatting sqref="E663:E664">
    <cfRule type="cellIs" dxfId="3334" priority="3371" operator="equal">
      <formula>0</formula>
    </cfRule>
  </conditionalFormatting>
  <conditionalFormatting sqref="E663:E664">
    <cfRule type="cellIs" dxfId="3333" priority="3370" operator="notEqual">
      <formula>0</formula>
    </cfRule>
  </conditionalFormatting>
  <conditionalFormatting sqref="F664:U664 F663:T663">
    <cfRule type="cellIs" dxfId="3332" priority="3369" operator="equal">
      <formula>0</formula>
    </cfRule>
  </conditionalFormatting>
  <conditionalFormatting sqref="F664:U664 F663:T663">
    <cfRule type="cellIs" dxfId="3331" priority="3368" operator="notEqual">
      <formula>0</formula>
    </cfRule>
  </conditionalFormatting>
  <conditionalFormatting sqref="U663">
    <cfRule type="cellIs" dxfId="3330" priority="3367" operator="equal">
      <formula>0</formula>
    </cfRule>
  </conditionalFormatting>
  <conditionalFormatting sqref="U663">
    <cfRule type="cellIs" dxfId="3329" priority="3366" operator="notEqual">
      <formula>0</formula>
    </cfRule>
  </conditionalFormatting>
  <conditionalFormatting sqref="D665:D666">
    <cfRule type="cellIs" dxfId="3328" priority="3365" operator="equal">
      <formula>0</formula>
    </cfRule>
  </conditionalFormatting>
  <conditionalFormatting sqref="D665:D666">
    <cfRule type="cellIs" dxfId="3327" priority="3364" operator="notEqual">
      <formula>0</formula>
    </cfRule>
  </conditionalFormatting>
  <conditionalFormatting sqref="E665:E666">
    <cfRule type="cellIs" dxfId="3326" priority="3363" operator="equal">
      <formula>0</formula>
    </cfRule>
  </conditionalFormatting>
  <conditionalFormatting sqref="E665:E666">
    <cfRule type="cellIs" dxfId="3325" priority="3362" operator="notEqual">
      <formula>0</formula>
    </cfRule>
  </conditionalFormatting>
  <conditionalFormatting sqref="F666:U666 F665:T665">
    <cfRule type="cellIs" dxfId="3324" priority="3361" operator="equal">
      <formula>0</formula>
    </cfRule>
  </conditionalFormatting>
  <conditionalFormatting sqref="F666:U666 F665:T665">
    <cfRule type="cellIs" dxfId="3323" priority="3360" operator="notEqual">
      <formula>0</formula>
    </cfRule>
  </conditionalFormatting>
  <conditionalFormatting sqref="U665">
    <cfRule type="cellIs" dxfId="3322" priority="3359" operator="equal">
      <formula>0</formula>
    </cfRule>
  </conditionalFormatting>
  <conditionalFormatting sqref="U665">
    <cfRule type="cellIs" dxfId="3321" priority="3358" operator="notEqual">
      <formula>0</formula>
    </cfRule>
  </conditionalFormatting>
  <conditionalFormatting sqref="D667:D668">
    <cfRule type="cellIs" dxfId="3320" priority="3357" operator="equal">
      <formula>0</formula>
    </cfRule>
  </conditionalFormatting>
  <conditionalFormatting sqref="D667:D668">
    <cfRule type="cellIs" dxfId="3319" priority="3356" operator="notEqual">
      <formula>0</formula>
    </cfRule>
  </conditionalFormatting>
  <conditionalFormatting sqref="E667:E668">
    <cfRule type="cellIs" dxfId="3318" priority="3355" operator="equal">
      <formula>0</formula>
    </cfRule>
  </conditionalFormatting>
  <conditionalFormatting sqref="E667:E668">
    <cfRule type="cellIs" dxfId="3317" priority="3354" operator="notEqual">
      <formula>0</formula>
    </cfRule>
  </conditionalFormatting>
  <conditionalFormatting sqref="F668:U668 F667:T667">
    <cfRule type="cellIs" dxfId="3316" priority="3353" operator="equal">
      <formula>0</formula>
    </cfRule>
  </conditionalFormatting>
  <conditionalFormatting sqref="F668:U668 F667:T667">
    <cfRule type="cellIs" dxfId="3315" priority="3352" operator="notEqual">
      <formula>0</formula>
    </cfRule>
  </conditionalFormatting>
  <conditionalFormatting sqref="U667">
    <cfRule type="cellIs" dxfId="3314" priority="3351" operator="equal">
      <formula>0</formula>
    </cfRule>
  </conditionalFormatting>
  <conditionalFormatting sqref="U667">
    <cfRule type="cellIs" dxfId="3313" priority="3350" operator="notEqual">
      <formula>0</formula>
    </cfRule>
  </conditionalFormatting>
  <conditionalFormatting sqref="D669:D670">
    <cfRule type="cellIs" dxfId="3312" priority="3349" operator="equal">
      <formula>0</formula>
    </cfRule>
  </conditionalFormatting>
  <conditionalFormatting sqref="D669:D670">
    <cfRule type="cellIs" dxfId="3311" priority="3348" operator="notEqual">
      <formula>0</formula>
    </cfRule>
  </conditionalFormatting>
  <conditionalFormatting sqref="E669:E670">
    <cfRule type="cellIs" dxfId="3310" priority="3347" operator="equal">
      <formula>0</formula>
    </cfRule>
  </conditionalFormatting>
  <conditionalFormatting sqref="E669:E670">
    <cfRule type="cellIs" dxfId="3309" priority="3346" operator="notEqual">
      <formula>0</formula>
    </cfRule>
  </conditionalFormatting>
  <conditionalFormatting sqref="F670:U670 F669:T669">
    <cfRule type="cellIs" dxfId="3308" priority="3345" operator="equal">
      <formula>0</formula>
    </cfRule>
  </conditionalFormatting>
  <conditionalFormatting sqref="F670:U670 F669:T669">
    <cfRule type="cellIs" dxfId="3307" priority="3344" operator="notEqual">
      <formula>0</formula>
    </cfRule>
  </conditionalFormatting>
  <conditionalFormatting sqref="U669">
    <cfRule type="cellIs" dxfId="3306" priority="3343" operator="equal">
      <formula>0</formula>
    </cfRule>
  </conditionalFormatting>
  <conditionalFormatting sqref="U669">
    <cfRule type="cellIs" dxfId="3305" priority="3342" operator="notEqual">
      <formula>0</formula>
    </cfRule>
  </conditionalFormatting>
  <conditionalFormatting sqref="D671:D672">
    <cfRule type="cellIs" dxfId="3304" priority="3341" operator="equal">
      <formula>0</formula>
    </cfRule>
  </conditionalFormatting>
  <conditionalFormatting sqref="D671:D672">
    <cfRule type="cellIs" dxfId="3303" priority="3340" operator="notEqual">
      <formula>0</formula>
    </cfRule>
  </conditionalFormatting>
  <conditionalFormatting sqref="E671:E672">
    <cfRule type="cellIs" dxfId="3302" priority="3339" operator="equal">
      <formula>0</formula>
    </cfRule>
  </conditionalFormatting>
  <conditionalFormatting sqref="E671:E672">
    <cfRule type="cellIs" dxfId="3301" priority="3338" operator="notEqual">
      <formula>0</formula>
    </cfRule>
  </conditionalFormatting>
  <conditionalFormatting sqref="F672:U672 F671:T671">
    <cfRule type="cellIs" dxfId="3300" priority="3337" operator="equal">
      <formula>0</formula>
    </cfRule>
  </conditionalFormatting>
  <conditionalFormatting sqref="F672:U672 F671:T671">
    <cfRule type="cellIs" dxfId="3299" priority="3336" operator="notEqual">
      <formula>0</formula>
    </cfRule>
  </conditionalFormatting>
  <conditionalFormatting sqref="U671">
    <cfRule type="cellIs" dxfId="3298" priority="3335" operator="equal">
      <formula>0</formula>
    </cfRule>
  </conditionalFormatting>
  <conditionalFormatting sqref="U671">
    <cfRule type="cellIs" dxfId="3297" priority="3334" operator="notEqual">
      <formula>0</formula>
    </cfRule>
  </conditionalFormatting>
  <conditionalFormatting sqref="D673:D674">
    <cfRule type="cellIs" dxfId="3296" priority="3333" operator="equal">
      <formula>0</formula>
    </cfRule>
  </conditionalFormatting>
  <conditionalFormatting sqref="D673:D674">
    <cfRule type="cellIs" dxfId="3295" priority="3332" operator="notEqual">
      <formula>0</formula>
    </cfRule>
  </conditionalFormatting>
  <conditionalFormatting sqref="E673:E674">
    <cfRule type="cellIs" dxfId="3294" priority="3331" operator="equal">
      <formula>0</formula>
    </cfRule>
  </conditionalFormatting>
  <conditionalFormatting sqref="E673:E674">
    <cfRule type="cellIs" dxfId="3293" priority="3330" operator="notEqual">
      <formula>0</formula>
    </cfRule>
  </conditionalFormatting>
  <conditionalFormatting sqref="F674:U674 F673:T673">
    <cfRule type="cellIs" dxfId="3292" priority="3329" operator="equal">
      <formula>0</formula>
    </cfRule>
  </conditionalFormatting>
  <conditionalFormatting sqref="F674:U674 F673:T673">
    <cfRule type="cellIs" dxfId="3291" priority="3328" operator="notEqual">
      <formula>0</formula>
    </cfRule>
  </conditionalFormatting>
  <conditionalFormatting sqref="U673">
    <cfRule type="cellIs" dxfId="3290" priority="3327" operator="equal">
      <formula>0</formula>
    </cfRule>
  </conditionalFormatting>
  <conditionalFormatting sqref="U673">
    <cfRule type="cellIs" dxfId="3289" priority="3326" operator="notEqual">
      <formula>0</formula>
    </cfRule>
  </conditionalFormatting>
  <conditionalFormatting sqref="D675:D676">
    <cfRule type="cellIs" dxfId="3288" priority="3325" operator="equal">
      <formula>0</formula>
    </cfRule>
  </conditionalFormatting>
  <conditionalFormatting sqref="D675:D676">
    <cfRule type="cellIs" dxfId="3287" priority="3324" operator="notEqual">
      <formula>0</formula>
    </cfRule>
  </conditionalFormatting>
  <conditionalFormatting sqref="E675:E676">
    <cfRule type="cellIs" dxfId="3286" priority="3323" operator="equal">
      <formula>0</formula>
    </cfRule>
  </conditionalFormatting>
  <conditionalFormatting sqref="E675:E676">
    <cfRule type="cellIs" dxfId="3285" priority="3322" operator="notEqual">
      <formula>0</formula>
    </cfRule>
  </conditionalFormatting>
  <conditionalFormatting sqref="F676:U676 F675:T675">
    <cfRule type="cellIs" dxfId="3284" priority="3321" operator="equal">
      <formula>0</formula>
    </cfRule>
  </conditionalFormatting>
  <conditionalFormatting sqref="F676:U676 F675:T675">
    <cfRule type="cellIs" dxfId="3283" priority="3320" operator="notEqual">
      <formula>0</formula>
    </cfRule>
  </conditionalFormatting>
  <conditionalFormatting sqref="U675">
    <cfRule type="cellIs" dxfId="3282" priority="3319" operator="equal">
      <formula>0</formula>
    </cfRule>
  </conditionalFormatting>
  <conditionalFormatting sqref="U675">
    <cfRule type="cellIs" dxfId="3281" priority="3318" operator="notEqual">
      <formula>0</formula>
    </cfRule>
  </conditionalFormatting>
  <conditionalFormatting sqref="D677:D678">
    <cfRule type="cellIs" dxfId="3280" priority="3317" operator="equal">
      <formula>0</formula>
    </cfRule>
  </conditionalFormatting>
  <conditionalFormatting sqref="D677:D678">
    <cfRule type="cellIs" dxfId="3279" priority="3316" operator="notEqual">
      <formula>0</formula>
    </cfRule>
  </conditionalFormatting>
  <conditionalFormatting sqref="E677:E678">
    <cfRule type="cellIs" dxfId="3278" priority="3315" operator="equal">
      <formula>0</formula>
    </cfRule>
  </conditionalFormatting>
  <conditionalFormatting sqref="E677:E678">
    <cfRule type="cellIs" dxfId="3277" priority="3314" operator="notEqual">
      <formula>0</formula>
    </cfRule>
  </conditionalFormatting>
  <conditionalFormatting sqref="F678:U678 F677:T677">
    <cfRule type="cellIs" dxfId="3276" priority="3313" operator="equal">
      <formula>0</formula>
    </cfRule>
  </conditionalFormatting>
  <conditionalFormatting sqref="F678:U678 F677:T677">
    <cfRule type="cellIs" dxfId="3275" priority="3312" operator="notEqual">
      <formula>0</formula>
    </cfRule>
  </conditionalFormatting>
  <conditionalFormatting sqref="U677">
    <cfRule type="cellIs" dxfId="3274" priority="3311" operator="equal">
      <formula>0</formula>
    </cfRule>
  </conditionalFormatting>
  <conditionalFormatting sqref="U677">
    <cfRule type="cellIs" dxfId="3273" priority="3310" operator="notEqual">
      <formula>0</formula>
    </cfRule>
  </conditionalFormatting>
  <conditionalFormatting sqref="D679:D680">
    <cfRule type="cellIs" dxfId="3272" priority="3309" operator="equal">
      <formula>0</formula>
    </cfRule>
  </conditionalFormatting>
  <conditionalFormatting sqref="D679:D680">
    <cfRule type="cellIs" dxfId="3271" priority="3308" operator="notEqual">
      <formula>0</formula>
    </cfRule>
  </conditionalFormatting>
  <conditionalFormatting sqref="E679:E680">
    <cfRule type="cellIs" dxfId="3270" priority="3307" operator="equal">
      <formula>0</formula>
    </cfRule>
  </conditionalFormatting>
  <conditionalFormatting sqref="E679:E680">
    <cfRule type="cellIs" dxfId="3269" priority="3306" operator="notEqual">
      <formula>0</formula>
    </cfRule>
  </conditionalFormatting>
  <conditionalFormatting sqref="F680:U680 F679:T679">
    <cfRule type="cellIs" dxfId="3268" priority="3305" operator="equal">
      <formula>0</formula>
    </cfRule>
  </conditionalFormatting>
  <conditionalFormatting sqref="F680:U680 F679:T679">
    <cfRule type="cellIs" dxfId="3267" priority="3304" operator="notEqual">
      <formula>0</formula>
    </cfRule>
  </conditionalFormatting>
  <conditionalFormatting sqref="U679">
    <cfRule type="cellIs" dxfId="3266" priority="3303" operator="equal">
      <formula>0</formula>
    </cfRule>
  </conditionalFormatting>
  <conditionalFormatting sqref="U679">
    <cfRule type="cellIs" dxfId="3265" priority="3302" operator="notEqual">
      <formula>0</formula>
    </cfRule>
  </conditionalFormatting>
  <conditionalFormatting sqref="D681:D682">
    <cfRule type="cellIs" dxfId="3264" priority="3301" operator="equal">
      <formula>0</formula>
    </cfRule>
  </conditionalFormatting>
  <conditionalFormatting sqref="D681:D682">
    <cfRule type="cellIs" dxfId="3263" priority="3300" operator="notEqual">
      <formula>0</formula>
    </cfRule>
  </conditionalFormatting>
  <conditionalFormatting sqref="E681:E682">
    <cfRule type="cellIs" dxfId="3262" priority="3299" operator="equal">
      <formula>0</formula>
    </cfRule>
  </conditionalFormatting>
  <conditionalFormatting sqref="E681:E682">
    <cfRule type="cellIs" dxfId="3261" priority="3298" operator="notEqual">
      <formula>0</formula>
    </cfRule>
  </conditionalFormatting>
  <conditionalFormatting sqref="F682:U682 F681:T681">
    <cfRule type="cellIs" dxfId="3260" priority="3297" operator="equal">
      <formula>0</formula>
    </cfRule>
  </conditionalFormatting>
  <conditionalFormatting sqref="F682:U682 F681:T681">
    <cfRule type="cellIs" dxfId="3259" priority="3296" operator="notEqual">
      <formula>0</formula>
    </cfRule>
  </conditionalFormatting>
  <conditionalFormatting sqref="U681">
    <cfRule type="cellIs" dxfId="3258" priority="3295" operator="equal">
      <formula>0</formula>
    </cfRule>
  </conditionalFormatting>
  <conditionalFormatting sqref="U681">
    <cfRule type="cellIs" dxfId="3257" priority="3294" operator="notEqual">
      <formula>0</formula>
    </cfRule>
  </conditionalFormatting>
  <conditionalFormatting sqref="D683:D684">
    <cfRule type="cellIs" dxfId="3256" priority="3293" operator="equal">
      <formula>0</formula>
    </cfRule>
  </conditionalFormatting>
  <conditionalFormatting sqref="D683:D684">
    <cfRule type="cellIs" dxfId="3255" priority="3292" operator="notEqual">
      <formula>0</formula>
    </cfRule>
  </conditionalFormatting>
  <conditionalFormatting sqref="E683:E684">
    <cfRule type="cellIs" dxfId="3254" priority="3291" operator="equal">
      <formula>0</formula>
    </cfRule>
  </conditionalFormatting>
  <conditionalFormatting sqref="E683:E684">
    <cfRule type="cellIs" dxfId="3253" priority="3290" operator="notEqual">
      <formula>0</formula>
    </cfRule>
  </conditionalFormatting>
  <conditionalFormatting sqref="F684:U684 F683:T683">
    <cfRule type="cellIs" dxfId="3252" priority="3289" operator="equal">
      <formula>0</formula>
    </cfRule>
  </conditionalFormatting>
  <conditionalFormatting sqref="F684:U684 F683:T683">
    <cfRule type="cellIs" dxfId="3251" priority="3288" operator="notEqual">
      <formula>0</formula>
    </cfRule>
  </conditionalFormatting>
  <conditionalFormatting sqref="U683">
    <cfRule type="cellIs" dxfId="3250" priority="3287" operator="equal">
      <formula>0</formula>
    </cfRule>
  </conditionalFormatting>
  <conditionalFormatting sqref="U683">
    <cfRule type="cellIs" dxfId="3249" priority="3286" operator="notEqual">
      <formula>0</formula>
    </cfRule>
  </conditionalFormatting>
  <conditionalFormatting sqref="C686">
    <cfRule type="cellIs" dxfId="3248" priority="3285" operator="equal">
      <formula>0</formula>
    </cfRule>
  </conditionalFormatting>
  <conditionalFormatting sqref="D685:U685">
    <cfRule type="cellIs" dxfId="3247" priority="3284" operator="equal">
      <formula>0</formula>
    </cfRule>
  </conditionalFormatting>
  <conditionalFormatting sqref="D686:U686">
    <cfRule type="cellIs" dxfId="3246" priority="3283" operator="equal">
      <formula>0</formula>
    </cfRule>
  </conditionalFormatting>
  <conditionalFormatting sqref="D688:U688">
    <cfRule type="cellIs" dxfId="3245" priority="3282" operator="equal">
      <formula>0</formula>
    </cfRule>
  </conditionalFormatting>
  <conditionalFormatting sqref="D687:U688">
    <cfRule type="cellIs" dxfId="3244" priority="3281" operator="equal">
      <formula>0</formula>
    </cfRule>
  </conditionalFormatting>
  <conditionalFormatting sqref="D689:D690">
    <cfRule type="cellIs" dxfId="3243" priority="3280" operator="equal">
      <formula>0</formula>
    </cfRule>
  </conditionalFormatting>
  <conditionalFormatting sqref="D689:D690">
    <cfRule type="cellIs" dxfId="3242" priority="3279" operator="notEqual">
      <formula>0</formula>
    </cfRule>
  </conditionalFormatting>
  <conditionalFormatting sqref="E689:E690">
    <cfRule type="cellIs" dxfId="3241" priority="3278" operator="equal">
      <formula>0</formula>
    </cfRule>
  </conditionalFormatting>
  <conditionalFormatting sqref="E689:E690">
    <cfRule type="cellIs" dxfId="3240" priority="3277" operator="notEqual">
      <formula>0</formula>
    </cfRule>
  </conditionalFormatting>
  <conditionalFormatting sqref="F690:U690 F689:T689">
    <cfRule type="cellIs" dxfId="3239" priority="3276" operator="equal">
      <formula>0</formula>
    </cfRule>
  </conditionalFormatting>
  <conditionalFormatting sqref="F690:U690 F689:T689">
    <cfRule type="cellIs" dxfId="3238" priority="3275" operator="notEqual">
      <formula>0</formula>
    </cfRule>
  </conditionalFormatting>
  <conditionalFormatting sqref="U689">
    <cfRule type="cellIs" dxfId="3237" priority="3274" operator="equal">
      <formula>0</formula>
    </cfRule>
  </conditionalFormatting>
  <conditionalFormatting sqref="U689">
    <cfRule type="cellIs" dxfId="3236" priority="3273" operator="notEqual">
      <formula>0</formula>
    </cfRule>
  </conditionalFormatting>
  <conditionalFormatting sqref="D691:D692">
    <cfRule type="cellIs" dxfId="3235" priority="3272" operator="equal">
      <formula>0</formula>
    </cfRule>
  </conditionalFormatting>
  <conditionalFormatting sqref="D691:D692">
    <cfRule type="cellIs" dxfId="3234" priority="3271" operator="notEqual">
      <formula>0</formula>
    </cfRule>
  </conditionalFormatting>
  <conditionalFormatting sqref="E691:E692">
    <cfRule type="cellIs" dxfId="3233" priority="3270" operator="equal">
      <formula>0</formula>
    </cfRule>
  </conditionalFormatting>
  <conditionalFormatting sqref="E691:E692">
    <cfRule type="cellIs" dxfId="3232" priority="3269" operator="notEqual">
      <formula>0</formula>
    </cfRule>
  </conditionalFormatting>
  <conditionalFormatting sqref="F692:U692 F691:T691">
    <cfRule type="cellIs" dxfId="3231" priority="3268" operator="equal">
      <formula>0</formula>
    </cfRule>
  </conditionalFormatting>
  <conditionalFormatting sqref="F692:U692 F691:T691">
    <cfRule type="cellIs" dxfId="3230" priority="3267" operator="notEqual">
      <formula>0</formula>
    </cfRule>
  </conditionalFormatting>
  <conditionalFormatting sqref="U691">
    <cfRule type="cellIs" dxfId="3229" priority="3266" operator="equal">
      <formula>0</formula>
    </cfRule>
  </conditionalFormatting>
  <conditionalFormatting sqref="U691">
    <cfRule type="cellIs" dxfId="3228" priority="3265" operator="notEqual">
      <formula>0</formula>
    </cfRule>
  </conditionalFormatting>
  <conditionalFormatting sqref="D693:D694">
    <cfRule type="cellIs" dxfId="3227" priority="3264" operator="equal">
      <formula>0</formula>
    </cfRule>
  </conditionalFormatting>
  <conditionalFormatting sqref="D693:D694">
    <cfRule type="cellIs" dxfId="3226" priority="3263" operator="notEqual">
      <formula>0</formula>
    </cfRule>
  </conditionalFormatting>
  <conditionalFormatting sqref="E693:E694">
    <cfRule type="cellIs" dxfId="3225" priority="3262" operator="equal">
      <formula>0</formula>
    </cfRule>
  </conditionalFormatting>
  <conditionalFormatting sqref="E693:E694">
    <cfRule type="cellIs" dxfId="3224" priority="3261" operator="notEqual">
      <formula>0</formula>
    </cfRule>
  </conditionalFormatting>
  <conditionalFormatting sqref="F694:U694 F693:T693">
    <cfRule type="cellIs" dxfId="3223" priority="3260" operator="equal">
      <formula>0</formula>
    </cfRule>
  </conditionalFormatting>
  <conditionalFormatting sqref="F694:U694 F693:T693">
    <cfRule type="cellIs" dxfId="3222" priority="3259" operator="notEqual">
      <formula>0</formula>
    </cfRule>
  </conditionalFormatting>
  <conditionalFormatting sqref="U693">
    <cfRule type="cellIs" dxfId="3221" priority="3258" operator="equal">
      <formula>0</formula>
    </cfRule>
  </conditionalFormatting>
  <conditionalFormatting sqref="U693">
    <cfRule type="cellIs" dxfId="3220" priority="3257" operator="notEqual">
      <formula>0</formula>
    </cfRule>
  </conditionalFormatting>
  <conditionalFormatting sqref="D695:D696">
    <cfRule type="cellIs" dxfId="3219" priority="3256" operator="equal">
      <formula>0</formula>
    </cfRule>
  </conditionalFormatting>
  <conditionalFormatting sqref="D695:D696">
    <cfRule type="cellIs" dxfId="3218" priority="3255" operator="notEqual">
      <formula>0</formula>
    </cfRule>
  </conditionalFormatting>
  <conditionalFormatting sqref="E695:E696">
    <cfRule type="cellIs" dxfId="3217" priority="3254" operator="equal">
      <formula>0</formula>
    </cfRule>
  </conditionalFormatting>
  <conditionalFormatting sqref="E695:E696">
    <cfRule type="cellIs" dxfId="3216" priority="3253" operator="notEqual">
      <formula>0</formula>
    </cfRule>
  </conditionalFormatting>
  <conditionalFormatting sqref="F696:U696 F695:T695">
    <cfRule type="cellIs" dxfId="3215" priority="3252" operator="equal">
      <formula>0</formula>
    </cfRule>
  </conditionalFormatting>
  <conditionalFormatting sqref="F696:U696 F695:T695">
    <cfRule type="cellIs" dxfId="3214" priority="3251" operator="notEqual">
      <formula>0</formula>
    </cfRule>
  </conditionalFormatting>
  <conditionalFormatting sqref="U695">
    <cfRule type="cellIs" dxfId="3213" priority="3250" operator="equal">
      <formula>0</formula>
    </cfRule>
  </conditionalFormatting>
  <conditionalFormatting sqref="U695">
    <cfRule type="cellIs" dxfId="3212" priority="3249" operator="notEqual">
      <formula>0</formula>
    </cfRule>
  </conditionalFormatting>
  <conditionalFormatting sqref="D697:D698">
    <cfRule type="cellIs" dxfId="3211" priority="3248" operator="equal">
      <formula>0</formula>
    </cfRule>
  </conditionalFormatting>
  <conditionalFormatting sqref="D697:D698">
    <cfRule type="cellIs" dxfId="3210" priority="3247" operator="notEqual">
      <formula>0</formula>
    </cfRule>
  </conditionalFormatting>
  <conditionalFormatting sqref="E697:E698">
    <cfRule type="cellIs" dxfId="3209" priority="3246" operator="equal">
      <formula>0</formula>
    </cfRule>
  </conditionalFormatting>
  <conditionalFormatting sqref="E697:E698">
    <cfRule type="cellIs" dxfId="3208" priority="3245" operator="notEqual">
      <formula>0</formula>
    </cfRule>
  </conditionalFormatting>
  <conditionalFormatting sqref="F698:U698 F697:T697">
    <cfRule type="cellIs" dxfId="3207" priority="3244" operator="equal">
      <formula>0</formula>
    </cfRule>
  </conditionalFormatting>
  <conditionalFormatting sqref="F698:U698 F697:T697">
    <cfRule type="cellIs" dxfId="3206" priority="3243" operator="notEqual">
      <formula>0</formula>
    </cfRule>
  </conditionalFormatting>
  <conditionalFormatting sqref="U697">
    <cfRule type="cellIs" dxfId="3205" priority="3242" operator="equal">
      <formula>0</formula>
    </cfRule>
  </conditionalFormatting>
  <conditionalFormatting sqref="U697">
    <cfRule type="cellIs" dxfId="3204" priority="3241" operator="notEqual">
      <formula>0</formula>
    </cfRule>
  </conditionalFormatting>
  <conditionalFormatting sqref="D699:D700">
    <cfRule type="cellIs" dxfId="3203" priority="3240" operator="equal">
      <formula>0</formula>
    </cfRule>
  </conditionalFormatting>
  <conditionalFormatting sqref="D699:D700">
    <cfRule type="cellIs" dxfId="3202" priority="3239" operator="notEqual">
      <formula>0</formula>
    </cfRule>
  </conditionalFormatting>
  <conditionalFormatting sqref="E699:E700">
    <cfRule type="cellIs" dxfId="3201" priority="3238" operator="equal">
      <formula>0</formula>
    </cfRule>
  </conditionalFormatting>
  <conditionalFormatting sqref="E699:E700">
    <cfRule type="cellIs" dxfId="3200" priority="3237" operator="notEqual">
      <formula>0</formula>
    </cfRule>
  </conditionalFormatting>
  <conditionalFormatting sqref="F700:U700 F699:T699">
    <cfRule type="cellIs" dxfId="3199" priority="3236" operator="equal">
      <formula>0</formula>
    </cfRule>
  </conditionalFormatting>
  <conditionalFormatting sqref="F700:U700 F699:T699">
    <cfRule type="cellIs" dxfId="3198" priority="3235" operator="notEqual">
      <formula>0</formula>
    </cfRule>
  </conditionalFormatting>
  <conditionalFormatting sqref="U699">
    <cfRule type="cellIs" dxfId="3197" priority="3234" operator="equal">
      <formula>0</formula>
    </cfRule>
  </conditionalFormatting>
  <conditionalFormatting sqref="U699">
    <cfRule type="cellIs" dxfId="3196" priority="3233" operator="notEqual">
      <formula>0</formula>
    </cfRule>
  </conditionalFormatting>
  <conditionalFormatting sqref="D701:D702">
    <cfRule type="cellIs" dxfId="3195" priority="3232" operator="equal">
      <formula>0</formula>
    </cfRule>
  </conditionalFormatting>
  <conditionalFormatting sqref="D701:D702">
    <cfRule type="cellIs" dxfId="3194" priority="3231" operator="notEqual">
      <formula>0</formula>
    </cfRule>
  </conditionalFormatting>
  <conditionalFormatting sqref="E701:E702">
    <cfRule type="cellIs" dxfId="3193" priority="3230" operator="equal">
      <formula>0</formula>
    </cfRule>
  </conditionalFormatting>
  <conditionalFormatting sqref="E701:E702">
    <cfRule type="cellIs" dxfId="3192" priority="3229" operator="notEqual">
      <formula>0</formula>
    </cfRule>
  </conditionalFormatting>
  <conditionalFormatting sqref="F702:U702 F701:T701">
    <cfRule type="cellIs" dxfId="3191" priority="3228" operator="equal">
      <formula>0</formula>
    </cfRule>
  </conditionalFormatting>
  <conditionalFormatting sqref="F702:U702 F701:T701">
    <cfRule type="cellIs" dxfId="3190" priority="3227" operator="notEqual">
      <formula>0</formula>
    </cfRule>
  </conditionalFormatting>
  <conditionalFormatting sqref="U701">
    <cfRule type="cellIs" dxfId="3189" priority="3226" operator="equal">
      <formula>0</formula>
    </cfRule>
  </conditionalFormatting>
  <conditionalFormatting sqref="U701">
    <cfRule type="cellIs" dxfId="3188" priority="3225" operator="notEqual">
      <formula>0</formula>
    </cfRule>
  </conditionalFormatting>
  <conditionalFormatting sqref="D703:D704">
    <cfRule type="cellIs" dxfId="3187" priority="3224" operator="equal">
      <formula>0</formula>
    </cfRule>
  </conditionalFormatting>
  <conditionalFormatting sqref="D703:D704">
    <cfRule type="cellIs" dxfId="3186" priority="3223" operator="notEqual">
      <formula>0</formula>
    </cfRule>
  </conditionalFormatting>
  <conditionalFormatting sqref="E703:E704">
    <cfRule type="cellIs" dxfId="3185" priority="3222" operator="equal">
      <formula>0</formula>
    </cfRule>
  </conditionalFormatting>
  <conditionalFormatting sqref="E703:E704">
    <cfRule type="cellIs" dxfId="3184" priority="3221" operator="notEqual">
      <formula>0</formula>
    </cfRule>
  </conditionalFormatting>
  <conditionalFormatting sqref="F704:U704 F703:T703">
    <cfRule type="cellIs" dxfId="3183" priority="3220" operator="equal">
      <formula>0</formula>
    </cfRule>
  </conditionalFormatting>
  <conditionalFormatting sqref="F704:U704 F703:T703">
    <cfRule type="cellIs" dxfId="3182" priority="3219" operator="notEqual">
      <formula>0</formula>
    </cfRule>
  </conditionalFormatting>
  <conditionalFormatting sqref="U703">
    <cfRule type="cellIs" dxfId="3181" priority="3218" operator="equal">
      <formula>0</formula>
    </cfRule>
  </conditionalFormatting>
  <conditionalFormatting sqref="U703">
    <cfRule type="cellIs" dxfId="3180" priority="3217" operator="notEqual">
      <formula>0</formula>
    </cfRule>
  </conditionalFormatting>
  <conditionalFormatting sqref="D705:D706">
    <cfRule type="cellIs" dxfId="3179" priority="3216" operator="equal">
      <formula>0</formula>
    </cfRule>
  </conditionalFormatting>
  <conditionalFormatting sqref="D705:D706">
    <cfRule type="cellIs" dxfId="3178" priority="3215" operator="notEqual">
      <formula>0</formula>
    </cfRule>
  </conditionalFormatting>
  <conditionalFormatting sqref="E705:E706">
    <cfRule type="cellIs" dxfId="3177" priority="3214" operator="equal">
      <formula>0</formula>
    </cfRule>
  </conditionalFormatting>
  <conditionalFormatting sqref="E705:E706">
    <cfRule type="cellIs" dxfId="3176" priority="3213" operator="notEqual">
      <formula>0</formula>
    </cfRule>
  </conditionalFormatting>
  <conditionalFormatting sqref="F706:U706 F705:T705">
    <cfRule type="cellIs" dxfId="3175" priority="3212" operator="equal">
      <formula>0</formula>
    </cfRule>
  </conditionalFormatting>
  <conditionalFormatting sqref="F706:U706 F705:T705">
    <cfRule type="cellIs" dxfId="3174" priority="3211" operator="notEqual">
      <formula>0</formula>
    </cfRule>
  </conditionalFormatting>
  <conditionalFormatting sqref="U705">
    <cfRule type="cellIs" dxfId="3173" priority="3210" operator="equal">
      <formula>0</formula>
    </cfRule>
  </conditionalFormatting>
  <conditionalFormatting sqref="U705">
    <cfRule type="cellIs" dxfId="3172" priority="3209" operator="notEqual">
      <formula>0</formula>
    </cfRule>
  </conditionalFormatting>
  <conditionalFormatting sqref="D708:U708">
    <cfRule type="cellIs" dxfId="3171" priority="3208" operator="equal">
      <formula>0</formula>
    </cfRule>
  </conditionalFormatting>
  <conditionalFormatting sqref="D707:U708">
    <cfRule type="cellIs" dxfId="3170" priority="3207" operator="equal">
      <formula>0</formula>
    </cfRule>
  </conditionalFormatting>
  <conditionalFormatting sqref="D709:D710">
    <cfRule type="cellIs" dxfId="3169" priority="3206" operator="equal">
      <formula>0</formula>
    </cfRule>
  </conditionalFormatting>
  <conditionalFormatting sqref="D709:D710">
    <cfRule type="cellIs" dxfId="3168" priority="3205" operator="notEqual">
      <formula>0</formula>
    </cfRule>
  </conditionalFormatting>
  <conditionalFormatting sqref="E709:E710">
    <cfRule type="cellIs" dxfId="3167" priority="3204" operator="equal">
      <formula>0</formula>
    </cfRule>
  </conditionalFormatting>
  <conditionalFormatting sqref="E709:E710">
    <cfRule type="cellIs" dxfId="3166" priority="3203" operator="notEqual">
      <formula>0</formula>
    </cfRule>
  </conditionalFormatting>
  <conditionalFormatting sqref="F710:U710 F709:T709">
    <cfRule type="cellIs" dxfId="3165" priority="3202" operator="equal">
      <formula>0</formula>
    </cfRule>
  </conditionalFormatting>
  <conditionalFormatting sqref="F710:U710 F709:T709">
    <cfRule type="cellIs" dxfId="3164" priority="3201" operator="notEqual">
      <formula>0</formula>
    </cfRule>
  </conditionalFormatting>
  <conditionalFormatting sqref="U709">
    <cfRule type="cellIs" dxfId="3163" priority="3200" operator="equal">
      <formula>0</formula>
    </cfRule>
  </conditionalFormatting>
  <conditionalFormatting sqref="U709">
    <cfRule type="cellIs" dxfId="3162" priority="3199" operator="notEqual">
      <formula>0</formula>
    </cfRule>
  </conditionalFormatting>
  <conditionalFormatting sqref="D711:D712">
    <cfRule type="cellIs" dxfId="3161" priority="3198" operator="equal">
      <formula>0</formula>
    </cfRule>
  </conditionalFormatting>
  <conditionalFormatting sqref="D711:D712">
    <cfRule type="cellIs" dxfId="3160" priority="3197" operator="notEqual">
      <formula>0</formula>
    </cfRule>
  </conditionalFormatting>
  <conditionalFormatting sqref="E711:E712">
    <cfRule type="cellIs" dxfId="3159" priority="3196" operator="equal">
      <formula>0</formula>
    </cfRule>
  </conditionalFormatting>
  <conditionalFormatting sqref="E711:E712">
    <cfRule type="cellIs" dxfId="3158" priority="3195" operator="notEqual">
      <formula>0</formula>
    </cfRule>
  </conditionalFormatting>
  <conditionalFormatting sqref="F712:U712 F711:T711">
    <cfRule type="cellIs" dxfId="3157" priority="3194" operator="equal">
      <formula>0</formula>
    </cfRule>
  </conditionalFormatting>
  <conditionalFormatting sqref="F712:U712 F711:T711">
    <cfRule type="cellIs" dxfId="3156" priority="3193" operator="notEqual">
      <formula>0</formula>
    </cfRule>
  </conditionalFormatting>
  <conditionalFormatting sqref="U711">
    <cfRule type="cellIs" dxfId="3155" priority="3192" operator="equal">
      <formula>0</formula>
    </cfRule>
  </conditionalFormatting>
  <conditionalFormatting sqref="U711">
    <cfRule type="cellIs" dxfId="3154" priority="3191" operator="notEqual">
      <formula>0</formula>
    </cfRule>
  </conditionalFormatting>
  <conditionalFormatting sqref="D713:D714">
    <cfRule type="cellIs" dxfId="3153" priority="3190" operator="equal">
      <formula>0</formula>
    </cfRule>
  </conditionalFormatting>
  <conditionalFormatting sqref="D713:D714">
    <cfRule type="cellIs" dxfId="3152" priority="3189" operator="notEqual">
      <formula>0</formula>
    </cfRule>
  </conditionalFormatting>
  <conditionalFormatting sqref="E713:E714">
    <cfRule type="cellIs" dxfId="3151" priority="3188" operator="equal">
      <formula>0</formula>
    </cfRule>
  </conditionalFormatting>
  <conditionalFormatting sqref="E713:E714">
    <cfRule type="cellIs" dxfId="3150" priority="3187" operator="notEqual">
      <formula>0</formula>
    </cfRule>
  </conditionalFormatting>
  <conditionalFormatting sqref="F714:U714 F713:T713">
    <cfRule type="cellIs" dxfId="3149" priority="3186" operator="equal">
      <formula>0</formula>
    </cfRule>
  </conditionalFormatting>
  <conditionalFormatting sqref="F714:U714 F713:T713">
    <cfRule type="cellIs" dxfId="3148" priority="3185" operator="notEqual">
      <formula>0</formula>
    </cfRule>
  </conditionalFormatting>
  <conditionalFormatting sqref="U713">
    <cfRule type="cellIs" dxfId="3147" priority="3184" operator="equal">
      <formula>0</formula>
    </cfRule>
  </conditionalFormatting>
  <conditionalFormatting sqref="U713">
    <cfRule type="cellIs" dxfId="3146" priority="3183" operator="notEqual">
      <formula>0</formula>
    </cfRule>
  </conditionalFormatting>
  <conditionalFormatting sqref="D715:D716">
    <cfRule type="cellIs" dxfId="3145" priority="3182" operator="equal">
      <formula>0</formula>
    </cfRule>
  </conditionalFormatting>
  <conditionalFormatting sqref="D715:D716">
    <cfRule type="cellIs" dxfId="3144" priority="3181" operator="notEqual">
      <formula>0</formula>
    </cfRule>
  </conditionalFormatting>
  <conditionalFormatting sqref="E715:E716">
    <cfRule type="cellIs" dxfId="3143" priority="3180" operator="equal">
      <formula>0</formula>
    </cfRule>
  </conditionalFormatting>
  <conditionalFormatting sqref="E715:E716">
    <cfRule type="cellIs" dxfId="3142" priority="3179" operator="notEqual">
      <formula>0</formula>
    </cfRule>
  </conditionalFormatting>
  <conditionalFormatting sqref="F716:U716 F715:T715">
    <cfRule type="cellIs" dxfId="3141" priority="3178" operator="equal">
      <formula>0</formula>
    </cfRule>
  </conditionalFormatting>
  <conditionalFormatting sqref="F716:U716 F715:T715">
    <cfRule type="cellIs" dxfId="3140" priority="3177" operator="notEqual">
      <formula>0</formula>
    </cfRule>
  </conditionalFormatting>
  <conditionalFormatting sqref="U715">
    <cfRule type="cellIs" dxfId="3139" priority="3176" operator="equal">
      <formula>0</formula>
    </cfRule>
  </conditionalFormatting>
  <conditionalFormatting sqref="U715">
    <cfRule type="cellIs" dxfId="3138" priority="3175" operator="notEqual">
      <formula>0</formula>
    </cfRule>
  </conditionalFormatting>
  <conditionalFormatting sqref="D717:D718">
    <cfRule type="cellIs" dxfId="3137" priority="3174" operator="equal">
      <formula>0</formula>
    </cfRule>
  </conditionalFormatting>
  <conditionalFormatting sqref="D717:D718">
    <cfRule type="cellIs" dxfId="3136" priority="3173" operator="notEqual">
      <formula>0</formula>
    </cfRule>
  </conditionalFormatting>
  <conditionalFormatting sqref="E717:E718">
    <cfRule type="cellIs" dxfId="3135" priority="3172" operator="equal">
      <formula>0</formula>
    </cfRule>
  </conditionalFormatting>
  <conditionalFormatting sqref="E717:E718">
    <cfRule type="cellIs" dxfId="3134" priority="3171" operator="notEqual">
      <formula>0</formula>
    </cfRule>
  </conditionalFormatting>
  <conditionalFormatting sqref="F718:U718 F717:T717">
    <cfRule type="cellIs" dxfId="3133" priority="3170" operator="equal">
      <formula>0</formula>
    </cfRule>
  </conditionalFormatting>
  <conditionalFormatting sqref="F718:U718 F717:T717">
    <cfRule type="cellIs" dxfId="3132" priority="3169" operator="notEqual">
      <formula>0</formula>
    </cfRule>
  </conditionalFormatting>
  <conditionalFormatting sqref="U717">
    <cfRule type="cellIs" dxfId="3131" priority="3168" operator="equal">
      <formula>0</formula>
    </cfRule>
  </conditionalFormatting>
  <conditionalFormatting sqref="U717">
    <cfRule type="cellIs" dxfId="3130" priority="3167" operator="notEqual">
      <formula>0</formula>
    </cfRule>
  </conditionalFormatting>
  <conditionalFormatting sqref="D719:D720">
    <cfRule type="cellIs" dxfId="3129" priority="3166" operator="equal">
      <formula>0</formula>
    </cfRule>
  </conditionalFormatting>
  <conditionalFormatting sqref="D719:D720">
    <cfRule type="cellIs" dxfId="3128" priority="3165" operator="notEqual">
      <formula>0</formula>
    </cfRule>
  </conditionalFormatting>
  <conditionalFormatting sqref="E719:E720">
    <cfRule type="cellIs" dxfId="3127" priority="3164" operator="equal">
      <formula>0</formula>
    </cfRule>
  </conditionalFormatting>
  <conditionalFormatting sqref="E719:E720">
    <cfRule type="cellIs" dxfId="3126" priority="3163" operator="notEqual">
      <formula>0</formula>
    </cfRule>
  </conditionalFormatting>
  <conditionalFormatting sqref="F720:U720 F719:T719">
    <cfRule type="cellIs" dxfId="3125" priority="3162" operator="equal">
      <formula>0</formula>
    </cfRule>
  </conditionalFormatting>
  <conditionalFormatting sqref="F720:U720 F719:T719">
    <cfRule type="cellIs" dxfId="3124" priority="3161" operator="notEqual">
      <formula>0</formula>
    </cfRule>
  </conditionalFormatting>
  <conditionalFormatting sqref="U719">
    <cfRule type="cellIs" dxfId="3123" priority="3160" operator="equal">
      <formula>0</formula>
    </cfRule>
  </conditionalFormatting>
  <conditionalFormatting sqref="U719">
    <cfRule type="cellIs" dxfId="3122" priority="3159" operator="notEqual">
      <formula>0</formula>
    </cfRule>
  </conditionalFormatting>
  <conditionalFormatting sqref="D721:D722">
    <cfRule type="cellIs" dxfId="3121" priority="3158" operator="equal">
      <formula>0</formula>
    </cfRule>
  </conditionalFormatting>
  <conditionalFormatting sqref="D721:D722">
    <cfRule type="cellIs" dxfId="3120" priority="3157" operator="notEqual">
      <formula>0</formula>
    </cfRule>
  </conditionalFormatting>
  <conditionalFormatting sqref="E721:E722">
    <cfRule type="cellIs" dxfId="3119" priority="3156" operator="equal">
      <formula>0</formula>
    </cfRule>
  </conditionalFormatting>
  <conditionalFormatting sqref="E721:E722">
    <cfRule type="cellIs" dxfId="3118" priority="3155" operator="notEqual">
      <formula>0</formula>
    </cfRule>
  </conditionalFormatting>
  <conditionalFormatting sqref="F722:U722 F721:T721">
    <cfRule type="cellIs" dxfId="3117" priority="3154" operator="equal">
      <formula>0</formula>
    </cfRule>
  </conditionalFormatting>
  <conditionalFormatting sqref="F722:U722 F721:T721">
    <cfRule type="cellIs" dxfId="3116" priority="3153" operator="notEqual">
      <formula>0</formula>
    </cfRule>
  </conditionalFormatting>
  <conditionalFormatting sqref="U721">
    <cfRule type="cellIs" dxfId="3115" priority="3152" operator="equal">
      <formula>0</formula>
    </cfRule>
  </conditionalFormatting>
  <conditionalFormatting sqref="U721">
    <cfRule type="cellIs" dxfId="3114" priority="3151" operator="notEqual">
      <formula>0</formula>
    </cfRule>
  </conditionalFormatting>
  <conditionalFormatting sqref="D723:D724">
    <cfRule type="cellIs" dxfId="3113" priority="3150" operator="equal">
      <formula>0</formula>
    </cfRule>
  </conditionalFormatting>
  <conditionalFormatting sqref="D723:D724">
    <cfRule type="cellIs" dxfId="3112" priority="3149" operator="notEqual">
      <formula>0</formula>
    </cfRule>
  </conditionalFormatting>
  <conditionalFormatting sqref="E723:E724">
    <cfRule type="cellIs" dxfId="3111" priority="3148" operator="equal">
      <formula>0</formula>
    </cfRule>
  </conditionalFormatting>
  <conditionalFormatting sqref="E723:E724">
    <cfRule type="cellIs" dxfId="3110" priority="3147" operator="notEqual">
      <formula>0</formula>
    </cfRule>
  </conditionalFormatting>
  <conditionalFormatting sqref="F724:U724 F723:T723">
    <cfRule type="cellIs" dxfId="3109" priority="3146" operator="equal">
      <formula>0</formula>
    </cfRule>
  </conditionalFormatting>
  <conditionalFormatting sqref="F724:U724 F723:T723">
    <cfRule type="cellIs" dxfId="3108" priority="3145" operator="notEqual">
      <formula>0</formula>
    </cfRule>
  </conditionalFormatting>
  <conditionalFormatting sqref="U723">
    <cfRule type="cellIs" dxfId="3107" priority="3144" operator="equal">
      <formula>0</formula>
    </cfRule>
  </conditionalFormatting>
  <conditionalFormatting sqref="U723">
    <cfRule type="cellIs" dxfId="3106" priority="3143" operator="notEqual">
      <formula>0</formula>
    </cfRule>
  </conditionalFormatting>
  <conditionalFormatting sqref="D923:U924">
    <cfRule type="cellIs" dxfId="3105" priority="2421" operator="equal">
      <formula>0</formula>
    </cfRule>
  </conditionalFormatting>
  <conditionalFormatting sqref="D726:U726">
    <cfRule type="cellIs" dxfId="3104" priority="3142" operator="equal">
      <formula>0</formula>
    </cfRule>
  </conditionalFormatting>
  <conditionalFormatting sqref="D725:U726">
    <cfRule type="cellIs" dxfId="3103" priority="3141" operator="equal">
      <formula>0</formula>
    </cfRule>
  </conditionalFormatting>
  <conditionalFormatting sqref="D727:D728">
    <cfRule type="cellIs" dxfId="3102" priority="3140" operator="equal">
      <formula>0</formula>
    </cfRule>
  </conditionalFormatting>
  <conditionalFormatting sqref="D727:D728">
    <cfRule type="cellIs" dxfId="3101" priority="3139" operator="notEqual">
      <formula>0</formula>
    </cfRule>
  </conditionalFormatting>
  <conditionalFormatting sqref="E727:E728">
    <cfRule type="cellIs" dxfId="3100" priority="3138" operator="equal">
      <formula>0</formula>
    </cfRule>
  </conditionalFormatting>
  <conditionalFormatting sqref="E727:E728">
    <cfRule type="cellIs" dxfId="3099" priority="3137" operator="notEqual">
      <formula>0</formula>
    </cfRule>
  </conditionalFormatting>
  <conditionalFormatting sqref="F728:U728 F727:T727">
    <cfRule type="cellIs" dxfId="3098" priority="3136" operator="equal">
      <formula>0</formula>
    </cfRule>
  </conditionalFormatting>
  <conditionalFormatting sqref="F728:U728 F727:T727">
    <cfRule type="cellIs" dxfId="3097" priority="3135" operator="notEqual">
      <formula>0</formula>
    </cfRule>
  </conditionalFormatting>
  <conditionalFormatting sqref="U727">
    <cfRule type="cellIs" dxfId="3096" priority="3134" operator="equal">
      <formula>0</formula>
    </cfRule>
  </conditionalFormatting>
  <conditionalFormatting sqref="U727">
    <cfRule type="cellIs" dxfId="3095" priority="3133" operator="notEqual">
      <formula>0</formula>
    </cfRule>
  </conditionalFormatting>
  <conditionalFormatting sqref="D729:D730">
    <cfRule type="cellIs" dxfId="3094" priority="3132" operator="equal">
      <formula>0</formula>
    </cfRule>
  </conditionalFormatting>
  <conditionalFormatting sqref="D729:D730">
    <cfRule type="cellIs" dxfId="3093" priority="3131" operator="notEqual">
      <formula>0</formula>
    </cfRule>
  </conditionalFormatting>
  <conditionalFormatting sqref="E729:E730">
    <cfRule type="cellIs" dxfId="3092" priority="3130" operator="equal">
      <formula>0</formula>
    </cfRule>
  </conditionalFormatting>
  <conditionalFormatting sqref="E729:E730">
    <cfRule type="cellIs" dxfId="3091" priority="3129" operator="notEqual">
      <formula>0</formula>
    </cfRule>
  </conditionalFormatting>
  <conditionalFormatting sqref="F730:U730 F729:T729">
    <cfRule type="cellIs" dxfId="3090" priority="3128" operator="equal">
      <formula>0</formula>
    </cfRule>
  </conditionalFormatting>
  <conditionalFormatting sqref="F730:U730 F729:T729">
    <cfRule type="cellIs" dxfId="3089" priority="3127" operator="notEqual">
      <formula>0</formula>
    </cfRule>
  </conditionalFormatting>
  <conditionalFormatting sqref="U729">
    <cfRule type="cellIs" dxfId="3088" priority="3126" operator="equal">
      <formula>0</formula>
    </cfRule>
  </conditionalFormatting>
  <conditionalFormatting sqref="U729">
    <cfRule type="cellIs" dxfId="3087" priority="3125" operator="notEqual">
      <formula>0</formula>
    </cfRule>
  </conditionalFormatting>
  <conditionalFormatting sqref="C732">
    <cfRule type="cellIs" dxfId="3086" priority="3124" operator="equal">
      <formula>0</formula>
    </cfRule>
  </conditionalFormatting>
  <conditionalFormatting sqref="D731:U731">
    <cfRule type="cellIs" dxfId="3085" priority="3123" operator="equal">
      <formula>0</formula>
    </cfRule>
  </conditionalFormatting>
  <conditionalFormatting sqref="D732:U732">
    <cfRule type="cellIs" dxfId="3084" priority="3122" operator="equal">
      <formula>0</formula>
    </cfRule>
  </conditionalFormatting>
  <conditionalFormatting sqref="D734:U734">
    <cfRule type="cellIs" dxfId="3083" priority="3121" operator="equal">
      <formula>0</formula>
    </cfRule>
  </conditionalFormatting>
  <conditionalFormatting sqref="D733:U734">
    <cfRule type="cellIs" dxfId="3082" priority="3120" operator="equal">
      <formula>0</formula>
    </cfRule>
  </conditionalFormatting>
  <conditionalFormatting sqref="D735:D736">
    <cfRule type="cellIs" dxfId="3081" priority="3119" operator="equal">
      <formula>0</formula>
    </cfRule>
  </conditionalFormatting>
  <conditionalFormatting sqref="D735:D736">
    <cfRule type="cellIs" dxfId="3080" priority="3118" operator="notEqual">
      <formula>0</formula>
    </cfRule>
  </conditionalFormatting>
  <conditionalFormatting sqref="E735:E736">
    <cfRule type="cellIs" dxfId="3079" priority="3117" operator="equal">
      <formula>0</formula>
    </cfRule>
  </conditionalFormatting>
  <conditionalFormatting sqref="E735:E736">
    <cfRule type="cellIs" dxfId="3078" priority="3116" operator="notEqual">
      <formula>0</formula>
    </cfRule>
  </conditionalFormatting>
  <conditionalFormatting sqref="F736:U736 F735:T735">
    <cfRule type="cellIs" dxfId="3077" priority="3115" operator="equal">
      <formula>0</formula>
    </cfRule>
  </conditionalFormatting>
  <conditionalFormatting sqref="F736:U736 F735:T735">
    <cfRule type="cellIs" dxfId="3076" priority="3114" operator="notEqual">
      <formula>0</formula>
    </cfRule>
  </conditionalFormatting>
  <conditionalFormatting sqref="U735">
    <cfRule type="cellIs" dxfId="3075" priority="3113" operator="equal">
      <formula>0</formula>
    </cfRule>
  </conditionalFormatting>
  <conditionalFormatting sqref="U735">
    <cfRule type="cellIs" dxfId="3074" priority="3112" operator="notEqual">
      <formula>0</formula>
    </cfRule>
  </conditionalFormatting>
  <conditionalFormatting sqref="D737:D738">
    <cfRule type="cellIs" dxfId="3073" priority="3111" operator="equal">
      <formula>0</formula>
    </cfRule>
  </conditionalFormatting>
  <conditionalFormatting sqref="D737:D738">
    <cfRule type="cellIs" dxfId="3072" priority="3110" operator="notEqual">
      <formula>0</formula>
    </cfRule>
  </conditionalFormatting>
  <conditionalFormatting sqref="E737:E738">
    <cfRule type="cellIs" dxfId="3071" priority="3109" operator="equal">
      <formula>0</formula>
    </cfRule>
  </conditionalFormatting>
  <conditionalFormatting sqref="E737:E738">
    <cfRule type="cellIs" dxfId="3070" priority="3108" operator="notEqual">
      <formula>0</formula>
    </cfRule>
  </conditionalFormatting>
  <conditionalFormatting sqref="F738:U738 F737:T737">
    <cfRule type="cellIs" dxfId="3069" priority="3107" operator="equal">
      <formula>0</formula>
    </cfRule>
  </conditionalFormatting>
  <conditionalFormatting sqref="F738:U738 F737:T737">
    <cfRule type="cellIs" dxfId="3068" priority="3106" operator="notEqual">
      <formula>0</formula>
    </cfRule>
  </conditionalFormatting>
  <conditionalFormatting sqref="U737">
    <cfRule type="cellIs" dxfId="3067" priority="3105" operator="equal">
      <formula>0</formula>
    </cfRule>
  </conditionalFormatting>
  <conditionalFormatting sqref="U737">
    <cfRule type="cellIs" dxfId="3066" priority="3104" operator="notEqual">
      <formula>0</formula>
    </cfRule>
  </conditionalFormatting>
  <conditionalFormatting sqref="D739:D740">
    <cfRule type="cellIs" dxfId="3065" priority="3103" operator="equal">
      <formula>0</formula>
    </cfRule>
  </conditionalFormatting>
  <conditionalFormatting sqref="D739:D740">
    <cfRule type="cellIs" dxfId="3064" priority="3102" operator="notEqual">
      <formula>0</formula>
    </cfRule>
  </conditionalFormatting>
  <conditionalFormatting sqref="E739:E740">
    <cfRule type="cellIs" dxfId="3063" priority="3101" operator="equal">
      <formula>0</formula>
    </cfRule>
  </conditionalFormatting>
  <conditionalFormatting sqref="E739:E740">
    <cfRule type="cellIs" dxfId="3062" priority="3100" operator="notEqual">
      <formula>0</formula>
    </cfRule>
  </conditionalFormatting>
  <conditionalFormatting sqref="F740:U740 F739:T739">
    <cfRule type="cellIs" dxfId="3061" priority="3099" operator="equal">
      <formula>0</formula>
    </cfRule>
  </conditionalFormatting>
  <conditionalFormatting sqref="F740:U740 F739:T739">
    <cfRule type="cellIs" dxfId="3060" priority="3098" operator="notEqual">
      <formula>0</formula>
    </cfRule>
  </conditionalFormatting>
  <conditionalFormatting sqref="U739">
    <cfRule type="cellIs" dxfId="3059" priority="3097" operator="equal">
      <formula>0</formula>
    </cfRule>
  </conditionalFormatting>
  <conditionalFormatting sqref="U739">
    <cfRule type="cellIs" dxfId="3058" priority="3096" operator="notEqual">
      <formula>0</formula>
    </cfRule>
  </conditionalFormatting>
  <conditionalFormatting sqref="D741:D742">
    <cfRule type="cellIs" dxfId="3057" priority="3095" operator="equal">
      <formula>0</formula>
    </cfRule>
  </conditionalFormatting>
  <conditionalFormatting sqref="D741:D742">
    <cfRule type="cellIs" dxfId="3056" priority="3094" operator="notEqual">
      <formula>0</formula>
    </cfRule>
  </conditionalFormatting>
  <conditionalFormatting sqref="E741:E742">
    <cfRule type="cellIs" dxfId="3055" priority="3093" operator="equal">
      <formula>0</formula>
    </cfRule>
  </conditionalFormatting>
  <conditionalFormatting sqref="E741:E742">
    <cfRule type="cellIs" dxfId="3054" priority="3092" operator="notEqual">
      <formula>0</formula>
    </cfRule>
  </conditionalFormatting>
  <conditionalFormatting sqref="F742:U742 F741:T741">
    <cfRule type="cellIs" dxfId="3053" priority="3091" operator="equal">
      <formula>0</formula>
    </cfRule>
  </conditionalFormatting>
  <conditionalFormatting sqref="F742:U742 F741:T741">
    <cfRule type="cellIs" dxfId="3052" priority="3090" operator="notEqual">
      <formula>0</formula>
    </cfRule>
  </conditionalFormatting>
  <conditionalFormatting sqref="U741">
    <cfRule type="cellIs" dxfId="3051" priority="3089" operator="equal">
      <formula>0</formula>
    </cfRule>
  </conditionalFormatting>
  <conditionalFormatting sqref="U741">
    <cfRule type="cellIs" dxfId="3050" priority="3088" operator="notEqual">
      <formula>0</formula>
    </cfRule>
  </conditionalFormatting>
  <conditionalFormatting sqref="D743:D744">
    <cfRule type="cellIs" dxfId="3049" priority="3087" operator="equal">
      <formula>0</formula>
    </cfRule>
  </conditionalFormatting>
  <conditionalFormatting sqref="D743:D744">
    <cfRule type="cellIs" dxfId="3048" priority="3086" operator="notEqual">
      <formula>0</formula>
    </cfRule>
  </conditionalFormatting>
  <conditionalFormatting sqref="E743:E744">
    <cfRule type="cellIs" dxfId="3047" priority="3085" operator="equal">
      <formula>0</formula>
    </cfRule>
  </conditionalFormatting>
  <conditionalFormatting sqref="E743:E744">
    <cfRule type="cellIs" dxfId="3046" priority="3084" operator="notEqual">
      <formula>0</formula>
    </cfRule>
  </conditionalFormatting>
  <conditionalFormatting sqref="F744:U744 F743:T743">
    <cfRule type="cellIs" dxfId="3045" priority="3083" operator="equal">
      <formula>0</formula>
    </cfRule>
  </conditionalFormatting>
  <conditionalFormatting sqref="F744:U744 F743:T743">
    <cfRule type="cellIs" dxfId="3044" priority="3082" operator="notEqual">
      <formula>0</formula>
    </cfRule>
  </conditionalFormatting>
  <conditionalFormatting sqref="U743">
    <cfRule type="cellIs" dxfId="3043" priority="3081" operator="equal">
      <formula>0</formula>
    </cfRule>
  </conditionalFormatting>
  <conditionalFormatting sqref="U743">
    <cfRule type="cellIs" dxfId="3042" priority="3080" operator="notEqual">
      <formula>0</formula>
    </cfRule>
  </conditionalFormatting>
  <conditionalFormatting sqref="D745:D746">
    <cfRule type="cellIs" dxfId="3041" priority="3079" operator="equal">
      <formula>0</formula>
    </cfRule>
  </conditionalFormatting>
  <conditionalFormatting sqref="D745:D746">
    <cfRule type="cellIs" dxfId="3040" priority="3078" operator="notEqual">
      <formula>0</formula>
    </cfRule>
  </conditionalFormatting>
  <conditionalFormatting sqref="E745:E746">
    <cfRule type="cellIs" dxfId="3039" priority="3077" operator="equal">
      <formula>0</formula>
    </cfRule>
  </conditionalFormatting>
  <conditionalFormatting sqref="E745:E746">
    <cfRule type="cellIs" dxfId="3038" priority="3076" operator="notEqual">
      <formula>0</formula>
    </cfRule>
  </conditionalFormatting>
  <conditionalFormatting sqref="F746:U746 F745:T745">
    <cfRule type="cellIs" dxfId="3037" priority="3075" operator="equal">
      <formula>0</formula>
    </cfRule>
  </conditionalFormatting>
  <conditionalFormatting sqref="F746:U746 F745:T745">
    <cfRule type="cellIs" dxfId="3036" priority="3074" operator="notEqual">
      <formula>0</formula>
    </cfRule>
  </conditionalFormatting>
  <conditionalFormatting sqref="U745">
    <cfRule type="cellIs" dxfId="3035" priority="3073" operator="equal">
      <formula>0</formula>
    </cfRule>
  </conditionalFormatting>
  <conditionalFormatting sqref="U745">
    <cfRule type="cellIs" dxfId="3034" priority="3072" operator="notEqual">
      <formula>0</formula>
    </cfRule>
  </conditionalFormatting>
  <conditionalFormatting sqref="D747:D748">
    <cfRule type="cellIs" dxfId="3033" priority="3071" operator="equal">
      <formula>0</formula>
    </cfRule>
  </conditionalFormatting>
  <conditionalFormatting sqref="D747:D748">
    <cfRule type="cellIs" dxfId="3032" priority="3070" operator="notEqual">
      <formula>0</formula>
    </cfRule>
  </conditionalFormatting>
  <conditionalFormatting sqref="E747:E748">
    <cfRule type="cellIs" dxfId="3031" priority="3069" operator="equal">
      <formula>0</formula>
    </cfRule>
  </conditionalFormatting>
  <conditionalFormatting sqref="E747:E748">
    <cfRule type="cellIs" dxfId="3030" priority="3068" operator="notEqual">
      <formula>0</formula>
    </cfRule>
  </conditionalFormatting>
  <conditionalFormatting sqref="F748:U748 F747:T747">
    <cfRule type="cellIs" dxfId="3029" priority="3067" operator="equal">
      <formula>0</formula>
    </cfRule>
  </conditionalFormatting>
  <conditionalFormatting sqref="F748:U748 F747:T747">
    <cfRule type="cellIs" dxfId="3028" priority="3066" operator="notEqual">
      <formula>0</formula>
    </cfRule>
  </conditionalFormatting>
  <conditionalFormatting sqref="U747">
    <cfRule type="cellIs" dxfId="3027" priority="3065" operator="equal">
      <formula>0</formula>
    </cfRule>
  </conditionalFormatting>
  <conditionalFormatting sqref="U747">
    <cfRule type="cellIs" dxfId="3026" priority="3064" operator="notEqual">
      <formula>0</formula>
    </cfRule>
  </conditionalFormatting>
  <conditionalFormatting sqref="D749:D750">
    <cfRule type="cellIs" dxfId="3025" priority="3063" operator="equal">
      <formula>0</formula>
    </cfRule>
  </conditionalFormatting>
  <conditionalFormatting sqref="D749:D750">
    <cfRule type="cellIs" dxfId="3024" priority="3062" operator="notEqual">
      <formula>0</formula>
    </cfRule>
  </conditionalFormatting>
  <conditionalFormatting sqref="E749:E750">
    <cfRule type="cellIs" dxfId="3023" priority="3061" operator="equal">
      <formula>0</formula>
    </cfRule>
  </conditionalFormatting>
  <conditionalFormatting sqref="E749:E750">
    <cfRule type="cellIs" dxfId="3022" priority="3060" operator="notEqual">
      <formula>0</formula>
    </cfRule>
  </conditionalFormatting>
  <conditionalFormatting sqref="F750:U750 F749:T749">
    <cfRule type="cellIs" dxfId="3021" priority="3059" operator="equal">
      <formula>0</formula>
    </cfRule>
  </conditionalFormatting>
  <conditionalFormatting sqref="F750:U750 F749:T749">
    <cfRule type="cellIs" dxfId="3020" priority="3058" operator="notEqual">
      <formula>0</formula>
    </cfRule>
  </conditionalFormatting>
  <conditionalFormatting sqref="U749">
    <cfRule type="cellIs" dxfId="3019" priority="3057" operator="equal">
      <formula>0</formula>
    </cfRule>
  </conditionalFormatting>
  <conditionalFormatting sqref="U749">
    <cfRule type="cellIs" dxfId="3018" priority="3056" operator="notEqual">
      <formula>0</formula>
    </cfRule>
  </conditionalFormatting>
  <conditionalFormatting sqref="D751:D752">
    <cfRule type="cellIs" dxfId="3017" priority="3055" operator="equal">
      <formula>0</formula>
    </cfRule>
  </conditionalFormatting>
  <conditionalFormatting sqref="D751:D752">
    <cfRule type="cellIs" dxfId="3016" priority="3054" operator="notEqual">
      <formula>0</formula>
    </cfRule>
  </conditionalFormatting>
  <conditionalFormatting sqref="E751:E752">
    <cfRule type="cellIs" dxfId="3015" priority="3053" operator="equal">
      <formula>0</formula>
    </cfRule>
  </conditionalFormatting>
  <conditionalFormatting sqref="E751:E752">
    <cfRule type="cellIs" dxfId="3014" priority="3052" operator="notEqual">
      <formula>0</formula>
    </cfRule>
  </conditionalFormatting>
  <conditionalFormatting sqref="F752:U752 F751:T751">
    <cfRule type="cellIs" dxfId="3013" priority="3051" operator="equal">
      <formula>0</formula>
    </cfRule>
  </conditionalFormatting>
  <conditionalFormatting sqref="F752:U752 F751:T751">
    <cfRule type="cellIs" dxfId="3012" priority="3050" operator="notEqual">
      <formula>0</formula>
    </cfRule>
  </conditionalFormatting>
  <conditionalFormatting sqref="U751">
    <cfRule type="cellIs" dxfId="3011" priority="3049" operator="equal">
      <formula>0</formula>
    </cfRule>
  </conditionalFormatting>
  <conditionalFormatting sqref="U751">
    <cfRule type="cellIs" dxfId="3010" priority="3048" operator="notEqual">
      <formula>0</formula>
    </cfRule>
  </conditionalFormatting>
  <conditionalFormatting sqref="D753:D754">
    <cfRule type="cellIs" dxfId="3009" priority="3047" operator="equal">
      <formula>0</formula>
    </cfRule>
  </conditionalFormatting>
  <conditionalFormatting sqref="D753:D754">
    <cfRule type="cellIs" dxfId="3008" priority="3046" operator="notEqual">
      <formula>0</formula>
    </cfRule>
  </conditionalFormatting>
  <conditionalFormatting sqref="E753:E754">
    <cfRule type="cellIs" dxfId="3007" priority="3045" operator="equal">
      <formula>0</formula>
    </cfRule>
  </conditionalFormatting>
  <conditionalFormatting sqref="E753:E754">
    <cfRule type="cellIs" dxfId="3006" priority="3044" operator="notEqual">
      <formula>0</formula>
    </cfRule>
  </conditionalFormatting>
  <conditionalFormatting sqref="F754:U754 F753:T753">
    <cfRule type="cellIs" dxfId="3005" priority="3043" operator="equal">
      <formula>0</formula>
    </cfRule>
  </conditionalFormatting>
  <conditionalFormatting sqref="F754:U754 F753:T753">
    <cfRule type="cellIs" dxfId="3004" priority="3042" operator="notEqual">
      <formula>0</formula>
    </cfRule>
  </conditionalFormatting>
  <conditionalFormatting sqref="U753">
    <cfRule type="cellIs" dxfId="3003" priority="3041" operator="equal">
      <formula>0</formula>
    </cfRule>
  </conditionalFormatting>
  <conditionalFormatting sqref="U753">
    <cfRule type="cellIs" dxfId="3002" priority="3040" operator="notEqual">
      <formula>0</formula>
    </cfRule>
  </conditionalFormatting>
  <conditionalFormatting sqref="D755:D756">
    <cfRule type="cellIs" dxfId="3001" priority="3039" operator="equal">
      <formula>0</formula>
    </cfRule>
  </conditionalFormatting>
  <conditionalFormatting sqref="D755:D756">
    <cfRule type="cellIs" dxfId="3000" priority="3038" operator="notEqual">
      <formula>0</formula>
    </cfRule>
  </conditionalFormatting>
  <conditionalFormatting sqref="E755:E756">
    <cfRule type="cellIs" dxfId="2999" priority="3037" operator="equal">
      <formula>0</formula>
    </cfRule>
  </conditionalFormatting>
  <conditionalFormatting sqref="E755:E756">
    <cfRule type="cellIs" dxfId="2998" priority="3036" operator="notEqual">
      <formula>0</formula>
    </cfRule>
  </conditionalFormatting>
  <conditionalFormatting sqref="F756:U756 F755:T755">
    <cfRule type="cellIs" dxfId="2997" priority="3035" operator="equal">
      <formula>0</formula>
    </cfRule>
  </conditionalFormatting>
  <conditionalFormatting sqref="F756:U756 F755:T755">
    <cfRule type="cellIs" dxfId="2996" priority="3034" operator="notEqual">
      <formula>0</formula>
    </cfRule>
  </conditionalFormatting>
  <conditionalFormatting sqref="U755">
    <cfRule type="cellIs" dxfId="2995" priority="3033" operator="equal">
      <formula>0</formula>
    </cfRule>
  </conditionalFormatting>
  <conditionalFormatting sqref="U755">
    <cfRule type="cellIs" dxfId="2994" priority="3032" operator="notEqual">
      <formula>0</formula>
    </cfRule>
  </conditionalFormatting>
  <conditionalFormatting sqref="D758:U758">
    <cfRule type="cellIs" dxfId="2993" priority="3031" operator="equal">
      <formula>0</formula>
    </cfRule>
  </conditionalFormatting>
  <conditionalFormatting sqref="D757:U758">
    <cfRule type="cellIs" dxfId="2992" priority="3030" operator="equal">
      <formula>0</formula>
    </cfRule>
  </conditionalFormatting>
  <conditionalFormatting sqref="D759:D760">
    <cfRule type="cellIs" dxfId="2991" priority="3029" operator="equal">
      <formula>0</formula>
    </cfRule>
  </conditionalFormatting>
  <conditionalFormatting sqref="D759:D760">
    <cfRule type="cellIs" dxfId="2990" priority="3028" operator="notEqual">
      <formula>0</formula>
    </cfRule>
  </conditionalFormatting>
  <conditionalFormatting sqref="E759:E760">
    <cfRule type="cellIs" dxfId="2989" priority="3027" operator="equal">
      <formula>0</formula>
    </cfRule>
  </conditionalFormatting>
  <conditionalFormatting sqref="E759:E760">
    <cfRule type="cellIs" dxfId="2988" priority="3026" operator="notEqual">
      <formula>0</formula>
    </cfRule>
  </conditionalFormatting>
  <conditionalFormatting sqref="F760:U760 F759:T759">
    <cfRule type="cellIs" dxfId="2987" priority="3025" operator="equal">
      <formula>0</formula>
    </cfRule>
  </conditionalFormatting>
  <conditionalFormatting sqref="F760:U760 F759:T759">
    <cfRule type="cellIs" dxfId="2986" priority="3024" operator="notEqual">
      <formula>0</formula>
    </cfRule>
  </conditionalFormatting>
  <conditionalFormatting sqref="U759">
    <cfRule type="cellIs" dxfId="2985" priority="3023" operator="equal">
      <formula>0</formula>
    </cfRule>
  </conditionalFormatting>
  <conditionalFormatting sqref="U759">
    <cfRule type="cellIs" dxfId="2984" priority="3022" operator="notEqual">
      <formula>0</formula>
    </cfRule>
  </conditionalFormatting>
  <conditionalFormatting sqref="D761:D762">
    <cfRule type="cellIs" dxfId="2983" priority="3021" operator="equal">
      <formula>0</formula>
    </cfRule>
  </conditionalFormatting>
  <conditionalFormatting sqref="D761:D762">
    <cfRule type="cellIs" dxfId="2982" priority="3020" operator="notEqual">
      <formula>0</formula>
    </cfRule>
  </conditionalFormatting>
  <conditionalFormatting sqref="E761:E762">
    <cfRule type="cellIs" dxfId="2981" priority="3019" operator="equal">
      <formula>0</formula>
    </cfRule>
  </conditionalFormatting>
  <conditionalFormatting sqref="E761:E762">
    <cfRule type="cellIs" dxfId="2980" priority="3018" operator="notEqual">
      <formula>0</formula>
    </cfRule>
  </conditionalFormatting>
  <conditionalFormatting sqref="F762:U762 F761:T761">
    <cfRule type="cellIs" dxfId="2979" priority="3017" operator="equal">
      <formula>0</formula>
    </cfRule>
  </conditionalFormatting>
  <conditionalFormatting sqref="F762:U762 F761:T761">
    <cfRule type="cellIs" dxfId="2978" priority="3016" operator="notEqual">
      <formula>0</formula>
    </cfRule>
  </conditionalFormatting>
  <conditionalFormatting sqref="U761">
    <cfRule type="cellIs" dxfId="2977" priority="3015" operator="equal">
      <formula>0</formula>
    </cfRule>
  </conditionalFormatting>
  <conditionalFormatting sqref="U761">
    <cfRule type="cellIs" dxfId="2976" priority="3014" operator="notEqual">
      <formula>0</formula>
    </cfRule>
  </conditionalFormatting>
  <conditionalFormatting sqref="D764:U764">
    <cfRule type="cellIs" dxfId="2975" priority="3013" operator="equal">
      <formula>0</formula>
    </cfRule>
  </conditionalFormatting>
  <conditionalFormatting sqref="D763:U764">
    <cfRule type="cellIs" dxfId="2974" priority="3012" operator="equal">
      <formula>0</formula>
    </cfRule>
  </conditionalFormatting>
  <conditionalFormatting sqref="D765:D766">
    <cfRule type="cellIs" dxfId="2973" priority="3011" operator="equal">
      <formula>0</formula>
    </cfRule>
  </conditionalFormatting>
  <conditionalFormatting sqref="D765:D766">
    <cfRule type="cellIs" dxfId="2972" priority="3010" operator="notEqual">
      <formula>0</formula>
    </cfRule>
  </conditionalFormatting>
  <conditionalFormatting sqref="E765:E766">
    <cfRule type="cellIs" dxfId="2971" priority="3009" operator="equal">
      <formula>0</formula>
    </cfRule>
  </conditionalFormatting>
  <conditionalFormatting sqref="E765:E766">
    <cfRule type="cellIs" dxfId="2970" priority="3008" operator="notEqual">
      <formula>0</formula>
    </cfRule>
  </conditionalFormatting>
  <conditionalFormatting sqref="F766:U766 F765:T765">
    <cfRule type="cellIs" dxfId="2969" priority="3007" operator="equal">
      <formula>0</formula>
    </cfRule>
  </conditionalFormatting>
  <conditionalFormatting sqref="F766:U766 F765:T765">
    <cfRule type="cellIs" dxfId="2968" priority="3006" operator="notEqual">
      <formula>0</formula>
    </cfRule>
  </conditionalFormatting>
  <conditionalFormatting sqref="U765">
    <cfRule type="cellIs" dxfId="2967" priority="3005" operator="equal">
      <formula>0</formula>
    </cfRule>
  </conditionalFormatting>
  <conditionalFormatting sqref="U765">
    <cfRule type="cellIs" dxfId="2966" priority="3004" operator="notEqual">
      <formula>0</formula>
    </cfRule>
  </conditionalFormatting>
  <conditionalFormatting sqref="D767:D768">
    <cfRule type="cellIs" dxfId="2965" priority="3003" operator="equal">
      <formula>0</formula>
    </cfRule>
  </conditionalFormatting>
  <conditionalFormatting sqref="D767:D768">
    <cfRule type="cellIs" dxfId="2964" priority="3002" operator="notEqual">
      <formula>0</formula>
    </cfRule>
  </conditionalFormatting>
  <conditionalFormatting sqref="E767:E768">
    <cfRule type="cellIs" dxfId="2963" priority="3001" operator="equal">
      <formula>0</formula>
    </cfRule>
  </conditionalFormatting>
  <conditionalFormatting sqref="E767:E768">
    <cfRule type="cellIs" dxfId="2962" priority="3000" operator="notEqual">
      <formula>0</formula>
    </cfRule>
  </conditionalFormatting>
  <conditionalFormatting sqref="F768:U768 F767:T767">
    <cfRule type="cellIs" dxfId="2961" priority="2999" operator="equal">
      <formula>0</formula>
    </cfRule>
  </conditionalFormatting>
  <conditionalFormatting sqref="F768:U768 F767:T767">
    <cfRule type="cellIs" dxfId="2960" priority="2998" operator="notEqual">
      <formula>0</formula>
    </cfRule>
  </conditionalFormatting>
  <conditionalFormatting sqref="U767">
    <cfRule type="cellIs" dxfId="2959" priority="2997" operator="equal">
      <formula>0</formula>
    </cfRule>
  </conditionalFormatting>
  <conditionalFormatting sqref="U767">
    <cfRule type="cellIs" dxfId="2958" priority="2996" operator="notEqual">
      <formula>0</formula>
    </cfRule>
  </conditionalFormatting>
  <conditionalFormatting sqref="D769:D770">
    <cfRule type="cellIs" dxfId="2957" priority="2995" operator="equal">
      <formula>0</formula>
    </cfRule>
  </conditionalFormatting>
  <conditionalFormatting sqref="D769:D770">
    <cfRule type="cellIs" dxfId="2956" priority="2994" operator="notEqual">
      <formula>0</formula>
    </cfRule>
  </conditionalFormatting>
  <conditionalFormatting sqref="E769:E770">
    <cfRule type="cellIs" dxfId="2955" priority="2993" operator="equal">
      <formula>0</formula>
    </cfRule>
  </conditionalFormatting>
  <conditionalFormatting sqref="E769:E770">
    <cfRule type="cellIs" dxfId="2954" priority="2992" operator="notEqual">
      <formula>0</formula>
    </cfRule>
  </conditionalFormatting>
  <conditionalFormatting sqref="F770:U770 F769:T769">
    <cfRule type="cellIs" dxfId="2953" priority="2991" operator="equal">
      <formula>0</formula>
    </cfRule>
  </conditionalFormatting>
  <conditionalFormatting sqref="F770:U770 F769:T769">
    <cfRule type="cellIs" dxfId="2952" priority="2990" operator="notEqual">
      <formula>0</formula>
    </cfRule>
  </conditionalFormatting>
  <conditionalFormatting sqref="U769">
    <cfRule type="cellIs" dxfId="2951" priority="2989" operator="equal">
      <formula>0</formula>
    </cfRule>
  </conditionalFormatting>
  <conditionalFormatting sqref="U769">
    <cfRule type="cellIs" dxfId="2950" priority="2988" operator="notEqual">
      <formula>0</formula>
    </cfRule>
  </conditionalFormatting>
  <conditionalFormatting sqref="D771:D772">
    <cfRule type="cellIs" dxfId="2949" priority="2987" operator="equal">
      <formula>0</formula>
    </cfRule>
  </conditionalFormatting>
  <conditionalFormatting sqref="D771:D772">
    <cfRule type="cellIs" dxfId="2948" priority="2986" operator="notEqual">
      <formula>0</formula>
    </cfRule>
  </conditionalFormatting>
  <conditionalFormatting sqref="E771:E772">
    <cfRule type="cellIs" dxfId="2947" priority="2985" operator="equal">
      <formula>0</formula>
    </cfRule>
  </conditionalFormatting>
  <conditionalFormatting sqref="E771:E772">
    <cfRule type="cellIs" dxfId="2946" priority="2984" operator="notEqual">
      <formula>0</formula>
    </cfRule>
  </conditionalFormatting>
  <conditionalFormatting sqref="F772:U772 F771:T771">
    <cfRule type="cellIs" dxfId="2945" priority="2983" operator="equal">
      <formula>0</formula>
    </cfRule>
  </conditionalFormatting>
  <conditionalFormatting sqref="F772:U772 F771:T771">
    <cfRule type="cellIs" dxfId="2944" priority="2982" operator="notEqual">
      <formula>0</formula>
    </cfRule>
  </conditionalFormatting>
  <conditionalFormatting sqref="U771">
    <cfRule type="cellIs" dxfId="2943" priority="2981" operator="equal">
      <formula>0</formula>
    </cfRule>
  </conditionalFormatting>
  <conditionalFormatting sqref="U771">
    <cfRule type="cellIs" dxfId="2942" priority="2980" operator="notEqual">
      <formula>0</formula>
    </cfRule>
  </conditionalFormatting>
  <conditionalFormatting sqref="C774">
    <cfRule type="cellIs" dxfId="2941" priority="2979" operator="equal">
      <formula>0</formula>
    </cfRule>
  </conditionalFormatting>
  <conditionalFormatting sqref="D924:U924">
    <cfRule type="cellIs" dxfId="2940" priority="2422" operator="equal">
      <formula>0</formula>
    </cfRule>
  </conditionalFormatting>
  <conditionalFormatting sqref="D773:U773">
    <cfRule type="cellIs" dxfId="2939" priority="2974" operator="equal">
      <formula>0</formula>
    </cfRule>
  </conditionalFormatting>
  <conditionalFormatting sqref="D774:U774">
    <cfRule type="cellIs" dxfId="2938" priority="2973" operator="equal">
      <formula>0</formula>
    </cfRule>
  </conditionalFormatting>
  <conditionalFormatting sqref="D776:U776">
    <cfRule type="cellIs" dxfId="2937" priority="2972" operator="equal">
      <formula>0</formula>
    </cfRule>
  </conditionalFormatting>
  <conditionalFormatting sqref="D775:U776">
    <cfRule type="cellIs" dxfId="2936" priority="2971" operator="equal">
      <formula>0</formula>
    </cfRule>
  </conditionalFormatting>
  <conditionalFormatting sqref="D777:D778">
    <cfRule type="cellIs" dxfId="2935" priority="2970" operator="equal">
      <formula>0</formula>
    </cfRule>
  </conditionalFormatting>
  <conditionalFormatting sqref="D777:D778">
    <cfRule type="cellIs" dxfId="2934" priority="2969" operator="notEqual">
      <formula>0</formula>
    </cfRule>
  </conditionalFormatting>
  <conditionalFormatting sqref="E777:E778">
    <cfRule type="cellIs" dxfId="2933" priority="2968" operator="equal">
      <formula>0</formula>
    </cfRule>
  </conditionalFormatting>
  <conditionalFormatting sqref="E777:E778">
    <cfRule type="cellIs" dxfId="2932" priority="2967" operator="notEqual">
      <formula>0</formula>
    </cfRule>
  </conditionalFormatting>
  <conditionalFormatting sqref="F778:U778 F777:T777">
    <cfRule type="cellIs" dxfId="2931" priority="2966" operator="equal">
      <formula>0</formula>
    </cfRule>
  </conditionalFormatting>
  <conditionalFormatting sqref="F778:U778 F777:T777">
    <cfRule type="cellIs" dxfId="2930" priority="2965" operator="notEqual">
      <formula>0</formula>
    </cfRule>
  </conditionalFormatting>
  <conditionalFormatting sqref="U777">
    <cfRule type="cellIs" dxfId="2929" priority="2964" operator="equal">
      <formula>0</formula>
    </cfRule>
  </conditionalFormatting>
  <conditionalFormatting sqref="U777">
    <cfRule type="cellIs" dxfId="2928" priority="2963" operator="notEqual">
      <formula>0</formula>
    </cfRule>
  </conditionalFormatting>
  <conditionalFormatting sqref="D779:D780">
    <cfRule type="cellIs" dxfId="2927" priority="2962" operator="equal">
      <formula>0</formula>
    </cfRule>
  </conditionalFormatting>
  <conditionalFormatting sqref="D779:D780">
    <cfRule type="cellIs" dxfId="2926" priority="2961" operator="notEqual">
      <formula>0</formula>
    </cfRule>
  </conditionalFormatting>
  <conditionalFormatting sqref="E779:E780">
    <cfRule type="cellIs" dxfId="2925" priority="2960" operator="equal">
      <formula>0</formula>
    </cfRule>
  </conditionalFormatting>
  <conditionalFormatting sqref="E779:E780">
    <cfRule type="cellIs" dxfId="2924" priority="2959" operator="notEqual">
      <formula>0</formula>
    </cfRule>
  </conditionalFormatting>
  <conditionalFormatting sqref="F780:U780 F779:T779">
    <cfRule type="cellIs" dxfId="2923" priority="2958" operator="equal">
      <formula>0</formula>
    </cfRule>
  </conditionalFormatting>
  <conditionalFormatting sqref="F780:U780 F779:T779">
    <cfRule type="cellIs" dxfId="2922" priority="2957" operator="notEqual">
      <formula>0</formula>
    </cfRule>
  </conditionalFormatting>
  <conditionalFormatting sqref="U779">
    <cfRule type="cellIs" dxfId="2921" priority="2956" operator="equal">
      <formula>0</formula>
    </cfRule>
  </conditionalFormatting>
  <conditionalFormatting sqref="U779">
    <cfRule type="cellIs" dxfId="2920" priority="2955" operator="notEqual">
      <formula>0</formula>
    </cfRule>
  </conditionalFormatting>
  <conditionalFormatting sqref="D781:D782">
    <cfRule type="cellIs" dxfId="2919" priority="2954" operator="equal">
      <formula>0</formula>
    </cfRule>
  </conditionalFormatting>
  <conditionalFormatting sqref="D781:D782">
    <cfRule type="cellIs" dxfId="2918" priority="2953" operator="notEqual">
      <formula>0</formula>
    </cfRule>
  </conditionalFormatting>
  <conditionalFormatting sqref="E781:E782">
    <cfRule type="cellIs" dxfId="2917" priority="2952" operator="equal">
      <formula>0</formula>
    </cfRule>
  </conditionalFormatting>
  <conditionalFormatting sqref="E781:E782">
    <cfRule type="cellIs" dxfId="2916" priority="2951" operator="notEqual">
      <formula>0</formula>
    </cfRule>
  </conditionalFormatting>
  <conditionalFormatting sqref="F782:U782 F781:T781">
    <cfRule type="cellIs" dxfId="2915" priority="2950" operator="equal">
      <formula>0</formula>
    </cfRule>
  </conditionalFormatting>
  <conditionalFormatting sqref="F782:U782 F781:T781">
    <cfRule type="cellIs" dxfId="2914" priority="2949" operator="notEqual">
      <formula>0</formula>
    </cfRule>
  </conditionalFormatting>
  <conditionalFormatting sqref="U781">
    <cfRule type="cellIs" dxfId="2913" priority="2948" operator="equal">
      <formula>0</formula>
    </cfRule>
  </conditionalFormatting>
  <conditionalFormatting sqref="U781">
    <cfRule type="cellIs" dxfId="2912" priority="2947" operator="notEqual">
      <formula>0</formula>
    </cfRule>
  </conditionalFormatting>
  <conditionalFormatting sqref="D783:D784">
    <cfRule type="cellIs" dxfId="2911" priority="2946" operator="equal">
      <formula>0</formula>
    </cfRule>
  </conditionalFormatting>
  <conditionalFormatting sqref="D783:D784">
    <cfRule type="cellIs" dxfId="2910" priority="2945" operator="notEqual">
      <formula>0</formula>
    </cfRule>
  </conditionalFormatting>
  <conditionalFormatting sqref="E783:E784">
    <cfRule type="cellIs" dxfId="2909" priority="2944" operator="equal">
      <formula>0</formula>
    </cfRule>
  </conditionalFormatting>
  <conditionalFormatting sqref="E783:E784">
    <cfRule type="cellIs" dxfId="2908" priority="2943" operator="notEqual">
      <formula>0</formula>
    </cfRule>
  </conditionalFormatting>
  <conditionalFormatting sqref="F784:U784 F783:T783">
    <cfRule type="cellIs" dxfId="2907" priority="2942" operator="equal">
      <formula>0</formula>
    </cfRule>
  </conditionalFormatting>
  <conditionalFormatting sqref="F784:U784 F783:T783">
    <cfRule type="cellIs" dxfId="2906" priority="2941" operator="notEqual">
      <formula>0</formula>
    </cfRule>
  </conditionalFormatting>
  <conditionalFormatting sqref="U783">
    <cfRule type="cellIs" dxfId="2905" priority="2940" operator="equal">
      <formula>0</formula>
    </cfRule>
  </conditionalFormatting>
  <conditionalFormatting sqref="U783">
    <cfRule type="cellIs" dxfId="2904" priority="2939" operator="notEqual">
      <formula>0</formula>
    </cfRule>
  </conditionalFormatting>
  <conditionalFormatting sqref="D785:D786">
    <cfRule type="cellIs" dxfId="2903" priority="2938" operator="equal">
      <formula>0</formula>
    </cfRule>
  </conditionalFormatting>
  <conditionalFormatting sqref="D785:D786">
    <cfRule type="cellIs" dxfId="2902" priority="2937" operator="notEqual">
      <formula>0</formula>
    </cfRule>
  </conditionalFormatting>
  <conditionalFormatting sqref="E785:E786">
    <cfRule type="cellIs" dxfId="2901" priority="2936" operator="equal">
      <formula>0</formula>
    </cfRule>
  </conditionalFormatting>
  <conditionalFormatting sqref="E785:E786">
    <cfRule type="cellIs" dxfId="2900" priority="2935" operator="notEqual">
      <formula>0</formula>
    </cfRule>
  </conditionalFormatting>
  <conditionalFormatting sqref="F786:U786 F785:T785">
    <cfRule type="cellIs" dxfId="2899" priority="2934" operator="equal">
      <formula>0</formula>
    </cfRule>
  </conditionalFormatting>
  <conditionalFormatting sqref="F786:U786 F785:T785">
    <cfRule type="cellIs" dxfId="2898" priority="2933" operator="notEqual">
      <formula>0</formula>
    </cfRule>
  </conditionalFormatting>
  <conditionalFormatting sqref="U785">
    <cfRule type="cellIs" dxfId="2897" priority="2932" operator="equal">
      <formula>0</formula>
    </cfRule>
  </conditionalFormatting>
  <conditionalFormatting sqref="U785">
    <cfRule type="cellIs" dxfId="2896" priority="2931" operator="notEqual">
      <formula>0</formula>
    </cfRule>
  </conditionalFormatting>
  <conditionalFormatting sqref="D787:D788">
    <cfRule type="cellIs" dxfId="2895" priority="2930" operator="equal">
      <formula>0</formula>
    </cfRule>
  </conditionalFormatting>
  <conditionalFormatting sqref="D787:D788">
    <cfRule type="cellIs" dxfId="2894" priority="2929" operator="notEqual">
      <formula>0</formula>
    </cfRule>
  </conditionalFormatting>
  <conditionalFormatting sqref="E787:E788">
    <cfRule type="cellIs" dxfId="2893" priority="2928" operator="equal">
      <formula>0</formula>
    </cfRule>
  </conditionalFormatting>
  <conditionalFormatting sqref="E787:E788">
    <cfRule type="cellIs" dxfId="2892" priority="2927" operator="notEqual">
      <formula>0</formula>
    </cfRule>
  </conditionalFormatting>
  <conditionalFormatting sqref="F788:U788 F787:T787">
    <cfRule type="cellIs" dxfId="2891" priority="2926" operator="equal">
      <formula>0</formula>
    </cfRule>
  </conditionalFormatting>
  <conditionalFormatting sqref="F788:U788 F787:T787">
    <cfRule type="cellIs" dxfId="2890" priority="2925" operator="notEqual">
      <formula>0</formula>
    </cfRule>
  </conditionalFormatting>
  <conditionalFormatting sqref="U787">
    <cfRule type="cellIs" dxfId="2889" priority="2924" operator="equal">
      <formula>0</formula>
    </cfRule>
  </conditionalFormatting>
  <conditionalFormatting sqref="U787">
    <cfRule type="cellIs" dxfId="2888" priority="2923" operator="notEqual">
      <formula>0</formula>
    </cfRule>
  </conditionalFormatting>
  <conditionalFormatting sqref="D790:U790">
    <cfRule type="cellIs" dxfId="2887" priority="2922" operator="equal">
      <formula>0</formula>
    </cfRule>
  </conditionalFormatting>
  <conditionalFormatting sqref="D789:U790">
    <cfRule type="cellIs" dxfId="2886" priority="2921" operator="equal">
      <formula>0</formula>
    </cfRule>
  </conditionalFormatting>
  <conditionalFormatting sqref="D791:D792">
    <cfRule type="cellIs" dxfId="2885" priority="2920" operator="equal">
      <formula>0</formula>
    </cfRule>
  </conditionalFormatting>
  <conditionalFormatting sqref="D791:D792">
    <cfRule type="cellIs" dxfId="2884" priority="2919" operator="notEqual">
      <formula>0</formula>
    </cfRule>
  </conditionalFormatting>
  <conditionalFormatting sqref="E791:E792">
    <cfRule type="cellIs" dxfId="2883" priority="2918" operator="equal">
      <formula>0</formula>
    </cfRule>
  </conditionalFormatting>
  <conditionalFormatting sqref="E791:E792">
    <cfRule type="cellIs" dxfId="2882" priority="2917" operator="notEqual">
      <formula>0</formula>
    </cfRule>
  </conditionalFormatting>
  <conditionalFormatting sqref="F792:U792 F791:T791">
    <cfRule type="cellIs" dxfId="2881" priority="2916" operator="equal">
      <formula>0</formula>
    </cfRule>
  </conditionalFormatting>
  <conditionalFormatting sqref="F792:U792 F791:T791">
    <cfRule type="cellIs" dxfId="2880" priority="2915" operator="notEqual">
      <formula>0</formula>
    </cfRule>
  </conditionalFormatting>
  <conditionalFormatting sqref="U791">
    <cfRule type="cellIs" dxfId="2879" priority="2914" operator="equal">
      <formula>0</formula>
    </cfRule>
  </conditionalFormatting>
  <conditionalFormatting sqref="U791">
    <cfRule type="cellIs" dxfId="2878" priority="2913" operator="notEqual">
      <formula>0</formula>
    </cfRule>
  </conditionalFormatting>
  <conditionalFormatting sqref="D794:U794">
    <cfRule type="cellIs" dxfId="2877" priority="2912" operator="equal">
      <formula>0</formula>
    </cfRule>
  </conditionalFormatting>
  <conditionalFormatting sqref="D793:U794">
    <cfRule type="cellIs" dxfId="2876" priority="2911" operator="equal">
      <formula>0</formula>
    </cfRule>
  </conditionalFormatting>
  <conditionalFormatting sqref="D795:D796">
    <cfRule type="cellIs" dxfId="2875" priority="2910" operator="equal">
      <formula>0</formula>
    </cfRule>
  </conditionalFormatting>
  <conditionalFormatting sqref="D795:D796">
    <cfRule type="cellIs" dxfId="2874" priority="2909" operator="notEqual">
      <formula>0</formula>
    </cfRule>
  </conditionalFormatting>
  <conditionalFormatting sqref="E795:E796">
    <cfRule type="cellIs" dxfId="2873" priority="2908" operator="equal">
      <formula>0</formula>
    </cfRule>
  </conditionalFormatting>
  <conditionalFormatting sqref="E795:E796">
    <cfRule type="cellIs" dxfId="2872" priority="2907" operator="notEqual">
      <formula>0</formula>
    </cfRule>
  </conditionalFormatting>
  <conditionalFormatting sqref="F796:U796 F795:T795">
    <cfRule type="cellIs" dxfId="2871" priority="2906" operator="equal">
      <formula>0</formula>
    </cfRule>
  </conditionalFormatting>
  <conditionalFormatting sqref="F796:U796 F795:T795">
    <cfRule type="cellIs" dxfId="2870" priority="2905" operator="notEqual">
      <formula>0</formula>
    </cfRule>
  </conditionalFormatting>
  <conditionalFormatting sqref="U795">
    <cfRule type="cellIs" dxfId="2869" priority="2904" operator="equal">
      <formula>0</formula>
    </cfRule>
  </conditionalFormatting>
  <conditionalFormatting sqref="U795">
    <cfRule type="cellIs" dxfId="2868" priority="2903" operator="notEqual">
      <formula>0</formula>
    </cfRule>
  </conditionalFormatting>
  <conditionalFormatting sqref="D797:D798">
    <cfRule type="cellIs" dxfId="2867" priority="2902" operator="equal">
      <formula>0</formula>
    </cfRule>
  </conditionalFormatting>
  <conditionalFormatting sqref="D797:D798">
    <cfRule type="cellIs" dxfId="2866" priority="2901" operator="notEqual">
      <formula>0</formula>
    </cfRule>
  </conditionalFormatting>
  <conditionalFormatting sqref="E797:E798">
    <cfRule type="cellIs" dxfId="2865" priority="2900" operator="equal">
      <formula>0</formula>
    </cfRule>
  </conditionalFormatting>
  <conditionalFormatting sqref="E797:E798">
    <cfRule type="cellIs" dxfId="2864" priority="2899" operator="notEqual">
      <formula>0</formula>
    </cfRule>
  </conditionalFormatting>
  <conditionalFormatting sqref="F798:U798 F797:T797">
    <cfRule type="cellIs" dxfId="2863" priority="2898" operator="equal">
      <formula>0</formula>
    </cfRule>
  </conditionalFormatting>
  <conditionalFormatting sqref="F798:U798 F797:T797">
    <cfRule type="cellIs" dxfId="2862" priority="2897" operator="notEqual">
      <formula>0</formula>
    </cfRule>
  </conditionalFormatting>
  <conditionalFormatting sqref="U797">
    <cfRule type="cellIs" dxfId="2861" priority="2896" operator="equal">
      <formula>0</formula>
    </cfRule>
  </conditionalFormatting>
  <conditionalFormatting sqref="U797">
    <cfRule type="cellIs" dxfId="2860" priority="2895" operator="notEqual">
      <formula>0</formula>
    </cfRule>
  </conditionalFormatting>
  <conditionalFormatting sqref="D799:D800">
    <cfRule type="cellIs" dxfId="2859" priority="2894" operator="equal">
      <formula>0</formula>
    </cfRule>
  </conditionalFormatting>
  <conditionalFormatting sqref="D799:D800">
    <cfRule type="cellIs" dxfId="2858" priority="2893" operator="notEqual">
      <formula>0</formula>
    </cfRule>
  </conditionalFormatting>
  <conditionalFormatting sqref="E799:E800">
    <cfRule type="cellIs" dxfId="2857" priority="2892" operator="equal">
      <formula>0</formula>
    </cfRule>
  </conditionalFormatting>
  <conditionalFormatting sqref="E799:E800">
    <cfRule type="cellIs" dxfId="2856" priority="2891" operator="notEqual">
      <formula>0</formula>
    </cfRule>
  </conditionalFormatting>
  <conditionalFormatting sqref="F800:U800 F799:T799">
    <cfRule type="cellIs" dxfId="2855" priority="2890" operator="equal">
      <formula>0</formula>
    </cfRule>
  </conditionalFormatting>
  <conditionalFormatting sqref="F800:U800 F799:T799">
    <cfRule type="cellIs" dxfId="2854" priority="2889" operator="notEqual">
      <formula>0</formula>
    </cfRule>
  </conditionalFormatting>
  <conditionalFormatting sqref="U799">
    <cfRule type="cellIs" dxfId="2853" priority="2888" operator="equal">
      <formula>0</formula>
    </cfRule>
  </conditionalFormatting>
  <conditionalFormatting sqref="U799">
    <cfRule type="cellIs" dxfId="2852" priority="2887" operator="notEqual">
      <formula>0</formula>
    </cfRule>
  </conditionalFormatting>
  <conditionalFormatting sqref="D801:D802">
    <cfRule type="cellIs" dxfId="2851" priority="2886" operator="equal">
      <formula>0</formula>
    </cfRule>
  </conditionalFormatting>
  <conditionalFormatting sqref="D801:D802">
    <cfRule type="cellIs" dxfId="2850" priority="2885" operator="notEqual">
      <formula>0</formula>
    </cfRule>
  </conditionalFormatting>
  <conditionalFormatting sqref="E801:E802">
    <cfRule type="cellIs" dxfId="2849" priority="2884" operator="equal">
      <formula>0</formula>
    </cfRule>
  </conditionalFormatting>
  <conditionalFormatting sqref="E801:E802">
    <cfRule type="cellIs" dxfId="2848" priority="2883" operator="notEqual">
      <formula>0</formula>
    </cfRule>
  </conditionalFormatting>
  <conditionalFormatting sqref="F802:U802 F801:T801">
    <cfRule type="cellIs" dxfId="2847" priority="2882" operator="equal">
      <formula>0</formula>
    </cfRule>
  </conditionalFormatting>
  <conditionalFormatting sqref="F802:U802 F801:T801">
    <cfRule type="cellIs" dxfId="2846" priority="2881" operator="notEqual">
      <formula>0</formula>
    </cfRule>
  </conditionalFormatting>
  <conditionalFormatting sqref="U801">
    <cfRule type="cellIs" dxfId="2845" priority="2880" operator="equal">
      <formula>0</formula>
    </cfRule>
  </conditionalFormatting>
  <conditionalFormatting sqref="U801">
    <cfRule type="cellIs" dxfId="2844" priority="2879" operator="notEqual">
      <formula>0</formula>
    </cfRule>
  </conditionalFormatting>
  <conditionalFormatting sqref="D803:D804">
    <cfRule type="cellIs" dxfId="2843" priority="2878" operator="equal">
      <formula>0</formula>
    </cfRule>
  </conditionalFormatting>
  <conditionalFormatting sqref="D803:D804">
    <cfRule type="cellIs" dxfId="2842" priority="2877" operator="notEqual">
      <formula>0</formula>
    </cfRule>
  </conditionalFormatting>
  <conditionalFormatting sqref="E803:E804">
    <cfRule type="cellIs" dxfId="2841" priority="2876" operator="equal">
      <formula>0</formula>
    </cfRule>
  </conditionalFormatting>
  <conditionalFormatting sqref="E803:E804">
    <cfRule type="cellIs" dxfId="2840" priority="2875" operator="notEqual">
      <formula>0</formula>
    </cfRule>
  </conditionalFormatting>
  <conditionalFormatting sqref="F804:U804 F803:T803">
    <cfRule type="cellIs" dxfId="2839" priority="2874" operator="equal">
      <formula>0</formula>
    </cfRule>
  </conditionalFormatting>
  <conditionalFormatting sqref="F804:U804 F803:T803">
    <cfRule type="cellIs" dxfId="2838" priority="2873" operator="notEqual">
      <formula>0</formula>
    </cfRule>
  </conditionalFormatting>
  <conditionalFormatting sqref="U803">
    <cfRule type="cellIs" dxfId="2837" priority="2872" operator="equal">
      <formula>0</formula>
    </cfRule>
  </conditionalFormatting>
  <conditionalFormatting sqref="U803">
    <cfRule type="cellIs" dxfId="2836" priority="2871" operator="notEqual">
      <formula>0</formula>
    </cfRule>
  </conditionalFormatting>
  <conditionalFormatting sqref="D805:D806">
    <cfRule type="cellIs" dxfId="2835" priority="2870" operator="equal">
      <formula>0</formula>
    </cfRule>
  </conditionalFormatting>
  <conditionalFormatting sqref="D805:D806">
    <cfRule type="cellIs" dxfId="2834" priority="2869" operator="notEqual">
      <formula>0</formula>
    </cfRule>
  </conditionalFormatting>
  <conditionalFormatting sqref="E805:E806">
    <cfRule type="cellIs" dxfId="2833" priority="2868" operator="equal">
      <formula>0</formula>
    </cfRule>
  </conditionalFormatting>
  <conditionalFormatting sqref="E805:E806">
    <cfRule type="cellIs" dxfId="2832" priority="2867" operator="notEqual">
      <formula>0</formula>
    </cfRule>
  </conditionalFormatting>
  <conditionalFormatting sqref="F806:U806 F805:T805">
    <cfRule type="cellIs" dxfId="2831" priority="2866" operator="equal">
      <formula>0</formula>
    </cfRule>
  </conditionalFormatting>
  <conditionalFormatting sqref="F806:U806 F805:T805">
    <cfRule type="cellIs" dxfId="2830" priority="2865" operator="notEqual">
      <formula>0</formula>
    </cfRule>
  </conditionalFormatting>
  <conditionalFormatting sqref="U805">
    <cfRule type="cellIs" dxfId="2829" priority="2864" operator="equal">
      <formula>0</formula>
    </cfRule>
  </conditionalFormatting>
  <conditionalFormatting sqref="U805">
    <cfRule type="cellIs" dxfId="2828" priority="2863" operator="notEqual">
      <formula>0</formula>
    </cfRule>
  </conditionalFormatting>
  <conditionalFormatting sqref="D808:U808">
    <cfRule type="cellIs" dxfId="2827" priority="2862" operator="equal">
      <formula>0</formula>
    </cfRule>
  </conditionalFormatting>
  <conditionalFormatting sqref="D807:U808">
    <cfRule type="cellIs" dxfId="2826" priority="2861" operator="equal">
      <formula>0</formula>
    </cfRule>
  </conditionalFormatting>
  <conditionalFormatting sqref="D809:D810">
    <cfRule type="cellIs" dxfId="2825" priority="2860" operator="equal">
      <formula>0</formula>
    </cfRule>
  </conditionalFormatting>
  <conditionalFormatting sqref="D809:D810">
    <cfRule type="cellIs" dxfId="2824" priority="2859" operator="notEqual">
      <formula>0</formula>
    </cfRule>
  </conditionalFormatting>
  <conditionalFormatting sqref="E809:E810">
    <cfRule type="cellIs" dxfId="2823" priority="2858" operator="equal">
      <formula>0</formula>
    </cfRule>
  </conditionalFormatting>
  <conditionalFormatting sqref="E809:E810">
    <cfRule type="cellIs" dxfId="2822" priority="2857" operator="notEqual">
      <formula>0</formula>
    </cfRule>
  </conditionalFormatting>
  <conditionalFormatting sqref="F810:U810 F809:T809">
    <cfRule type="cellIs" dxfId="2821" priority="2856" operator="equal">
      <formula>0</formula>
    </cfRule>
  </conditionalFormatting>
  <conditionalFormatting sqref="F810:U810 F809:T809">
    <cfRule type="cellIs" dxfId="2820" priority="2855" operator="notEqual">
      <formula>0</formula>
    </cfRule>
  </conditionalFormatting>
  <conditionalFormatting sqref="U809">
    <cfRule type="cellIs" dxfId="2819" priority="2854" operator="equal">
      <formula>0</formula>
    </cfRule>
  </conditionalFormatting>
  <conditionalFormatting sqref="U809">
    <cfRule type="cellIs" dxfId="2818" priority="2853" operator="notEqual">
      <formula>0</formula>
    </cfRule>
  </conditionalFormatting>
  <conditionalFormatting sqref="D812:U812">
    <cfRule type="cellIs" dxfId="2817" priority="2852" operator="equal">
      <formula>0</formula>
    </cfRule>
  </conditionalFormatting>
  <conditionalFormatting sqref="D811:U812">
    <cfRule type="cellIs" dxfId="2816" priority="2851" operator="equal">
      <formula>0</formula>
    </cfRule>
  </conditionalFormatting>
  <conditionalFormatting sqref="D813:D814">
    <cfRule type="cellIs" dxfId="2815" priority="2850" operator="equal">
      <formula>0</formula>
    </cfRule>
  </conditionalFormatting>
  <conditionalFormatting sqref="D813:D814">
    <cfRule type="cellIs" dxfId="2814" priority="2849" operator="notEqual">
      <formula>0</formula>
    </cfRule>
  </conditionalFormatting>
  <conditionalFormatting sqref="E813:E814">
    <cfRule type="cellIs" dxfId="2813" priority="2848" operator="equal">
      <formula>0</formula>
    </cfRule>
  </conditionalFormatting>
  <conditionalFormatting sqref="E813:E814">
    <cfRule type="cellIs" dxfId="2812" priority="2847" operator="notEqual">
      <formula>0</formula>
    </cfRule>
  </conditionalFormatting>
  <conditionalFormatting sqref="F814:U814 F813:T813">
    <cfRule type="cellIs" dxfId="2811" priority="2846" operator="equal">
      <formula>0</formula>
    </cfRule>
  </conditionalFormatting>
  <conditionalFormatting sqref="F814:U814 F813:T813">
    <cfRule type="cellIs" dxfId="2810" priority="2845" operator="notEqual">
      <formula>0</formula>
    </cfRule>
  </conditionalFormatting>
  <conditionalFormatting sqref="U813">
    <cfRule type="cellIs" dxfId="2809" priority="2844" operator="equal">
      <formula>0</formula>
    </cfRule>
  </conditionalFormatting>
  <conditionalFormatting sqref="U813">
    <cfRule type="cellIs" dxfId="2808" priority="2843" operator="notEqual">
      <formula>0</formula>
    </cfRule>
  </conditionalFormatting>
  <conditionalFormatting sqref="D815:D816">
    <cfRule type="cellIs" dxfId="2807" priority="2842" operator="equal">
      <formula>0</formula>
    </cfRule>
  </conditionalFormatting>
  <conditionalFormatting sqref="D815:D816">
    <cfRule type="cellIs" dxfId="2806" priority="2841" operator="notEqual">
      <formula>0</formula>
    </cfRule>
  </conditionalFormatting>
  <conditionalFormatting sqref="E815:E816">
    <cfRule type="cellIs" dxfId="2805" priority="2840" operator="equal">
      <formula>0</formula>
    </cfRule>
  </conditionalFormatting>
  <conditionalFormatting sqref="E815:E816">
    <cfRule type="cellIs" dxfId="2804" priority="2839" operator="notEqual">
      <formula>0</formula>
    </cfRule>
  </conditionalFormatting>
  <conditionalFormatting sqref="F816:U816 F815:T815">
    <cfRule type="cellIs" dxfId="2803" priority="2838" operator="equal">
      <formula>0</formula>
    </cfRule>
  </conditionalFormatting>
  <conditionalFormatting sqref="F816:U816 F815:T815">
    <cfRule type="cellIs" dxfId="2802" priority="2837" operator="notEqual">
      <formula>0</formula>
    </cfRule>
  </conditionalFormatting>
  <conditionalFormatting sqref="U815">
    <cfRule type="cellIs" dxfId="2801" priority="2836" operator="equal">
      <formula>0</formula>
    </cfRule>
  </conditionalFormatting>
  <conditionalFormatting sqref="U815">
    <cfRule type="cellIs" dxfId="2800" priority="2835" operator="notEqual">
      <formula>0</formula>
    </cfRule>
  </conditionalFormatting>
  <conditionalFormatting sqref="E461:U462">
    <cfRule type="cellIs" dxfId="2799" priority="2834" operator="equal">
      <formula>0</formula>
    </cfRule>
  </conditionalFormatting>
  <conditionalFormatting sqref="D461:U461">
    <cfRule type="cellIs" dxfId="2798" priority="2833" operator="equal">
      <formula>0</formula>
    </cfRule>
  </conditionalFormatting>
  <conditionalFormatting sqref="D1565:T1566">
    <cfRule type="cellIs" dxfId="2797" priority="1" operator="notEqual">
      <formula>0</formula>
    </cfRule>
  </conditionalFormatting>
  <conditionalFormatting sqref="D818:U818">
    <cfRule type="cellIs" dxfId="2796" priority="2832" operator="equal">
      <formula>0</formula>
    </cfRule>
  </conditionalFormatting>
  <conditionalFormatting sqref="C820">
    <cfRule type="cellIs" dxfId="2795" priority="2831" operator="equal">
      <formula>0</formula>
    </cfRule>
  </conditionalFormatting>
  <conditionalFormatting sqref="D819:U819">
    <cfRule type="cellIs" dxfId="2794" priority="2830" operator="equal">
      <formula>0</formula>
    </cfRule>
  </conditionalFormatting>
  <conditionalFormatting sqref="D820:U820">
    <cfRule type="cellIs" dxfId="2793" priority="2829" operator="equal">
      <formula>0</formula>
    </cfRule>
  </conditionalFormatting>
  <conditionalFormatting sqref="E817:U818">
    <cfRule type="cellIs" dxfId="2792" priority="2828" operator="equal">
      <formula>0</formula>
    </cfRule>
  </conditionalFormatting>
  <conditionalFormatting sqref="D817:U817">
    <cfRule type="cellIs" dxfId="2791" priority="2827" operator="equal">
      <formula>0</formula>
    </cfRule>
  </conditionalFormatting>
  <conditionalFormatting sqref="D822:U822">
    <cfRule type="cellIs" dxfId="2790" priority="2826" operator="equal">
      <formula>0</formula>
    </cfRule>
  </conditionalFormatting>
  <conditionalFormatting sqref="D821:U822">
    <cfRule type="cellIs" dxfId="2789" priority="2825" operator="equal">
      <formula>0</formula>
    </cfRule>
  </conditionalFormatting>
  <conditionalFormatting sqref="D823:D824">
    <cfRule type="cellIs" dxfId="2788" priority="2824" operator="equal">
      <formula>0</formula>
    </cfRule>
  </conditionalFormatting>
  <conditionalFormatting sqref="D823:D824">
    <cfRule type="cellIs" dxfId="2787" priority="2823" operator="notEqual">
      <formula>0</formula>
    </cfRule>
  </conditionalFormatting>
  <conditionalFormatting sqref="E823:E824">
    <cfRule type="cellIs" dxfId="2786" priority="2822" operator="equal">
      <formula>0</formula>
    </cfRule>
  </conditionalFormatting>
  <conditionalFormatting sqref="E823:E824">
    <cfRule type="cellIs" dxfId="2785" priority="2821" operator="notEqual">
      <formula>0</formula>
    </cfRule>
  </conditionalFormatting>
  <conditionalFormatting sqref="F824:U824 F823:T823">
    <cfRule type="cellIs" dxfId="2784" priority="2820" operator="equal">
      <formula>0</formula>
    </cfRule>
  </conditionalFormatting>
  <conditionalFormatting sqref="F824:U824 F823:T823">
    <cfRule type="cellIs" dxfId="2783" priority="2819" operator="notEqual">
      <formula>0</formula>
    </cfRule>
  </conditionalFormatting>
  <conditionalFormatting sqref="U823">
    <cfRule type="cellIs" dxfId="2782" priority="2818" operator="equal">
      <formula>0</formula>
    </cfRule>
  </conditionalFormatting>
  <conditionalFormatting sqref="U823">
    <cfRule type="cellIs" dxfId="2781" priority="2817" operator="notEqual">
      <formula>0</formula>
    </cfRule>
  </conditionalFormatting>
  <conditionalFormatting sqref="D825:D826">
    <cfRule type="cellIs" dxfId="2780" priority="2816" operator="equal">
      <formula>0</formula>
    </cfRule>
  </conditionalFormatting>
  <conditionalFormatting sqref="D825:D826">
    <cfRule type="cellIs" dxfId="2779" priority="2815" operator="notEqual">
      <formula>0</formula>
    </cfRule>
  </conditionalFormatting>
  <conditionalFormatting sqref="E825:E826">
    <cfRule type="cellIs" dxfId="2778" priority="2814" operator="equal">
      <formula>0</formula>
    </cfRule>
  </conditionalFormatting>
  <conditionalFormatting sqref="E825:E826">
    <cfRule type="cellIs" dxfId="2777" priority="2813" operator="notEqual">
      <formula>0</formula>
    </cfRule>
  </conditionalFormatting>
  <conditionalFormatting sqref="F826:U826 F825:T825">
    <cfRule type="cellIs" dxfId="2776" priority="2812" operator="equal">
      <formula>0</formula>
    </cfRule>
  </conditionalFormatting>
  <conditionalFormatting sqref="F826:U826 F825:T825">
    <cfRule type="cellIs" dxfId="2775" priority="2811" operator="notEqual">
      <formula>0</formula>
    </cfRule>
  </conditionalFormatting>
  <conditionalFormatting sqref="U825">
    <cfRule type="cellIs" dxfId="2774" priority="2810" operator="equal">
      <formula>0</formula>
    </cfRule>
  </conditionalFormatting>
  <conditionalFormatting sqref="U825">
    <cfRule type="cellIs" dxfId="2773" priority="2809" operator="notEqual">
      <formula>0</formula>
    </cfRule>
  </conditionalFormatting>
  <conditionalFormatting sqref="D827:D828">
    <cfRule type="cellIs" dxfId="2772" priority="2808" operator="equal">
      <formula>0</formula>
    </cfRule>
  </conditionalFormatting>
  <conditionalFormatting sqref="D827:D828">
    <cfRule type="cellIs" dxfId="2771" priority="2807" operator="notEqual">
      <formula>0</formula>
    </cfRule>
  </conditionalFormatting>
  <conditionalFormatting sqref="E827:E828">
    <cfRule type="cellIs" dxfId="2770" priority="2806" operator="equal">
      <formula>0</formula>
    </cfRule>
  </conditionalFormatting>
  <conditionalFormatting sqref="E827:E828">
    <cfRule type="cellIs" dxfId="2769" priority="2805" operator="notEqual">
      <formula>0</formula>
    </cfRule>
  </conditionalFormatting>
  <conditionalFormatting sqref="F828:U828 F827:T827">
    <cfRule type="cellIs" dxfId="2768" priority="2804" operator="equal">
      <formula>0</formula>
    </cfRule>
  </conditionalFormatting>
  <conditionalFormatting sqref="F828:U828 F827:T827">
    <cfRule type="cellIs" dxfId="2767" priority="2803" operator="notEqual">
      <formula>0</formula>
    </cfRule>
  </conditionalFormatting>
  <conditionalFormatting sqref="U827">
    <cfRule type="cellIs" dxfId="2766" priority="2802" operator="equal">
      <formula>0</formula>
    </cfRule>
  </conditionalFormatting>
  <conditionalFormatting sqref="U827">
    <cfRule type="cellIs" dxfId="2765" priority="2801" operator="notEqual">
      <formula>0</formula>
    </cfRule>
  </conditionalFormatting>
  <conditionalFormatting sqref="D829:D830">
    <cfRule type="cellIs" dxfId="2764" priority="2800" operator="equal">
      <formula>0</formula>
    </cfRule>
  </conditionalFormatting>
  <conditionalFormatting sqref="D829:D830">
    <cfRule type="cellIs" dxfId="2763" priority="2799" operator="notEqual">
      <formula>0</formula>
    </cfRule>
  </conditionalFormatting>
  <conditionalFormatting sqref="E829:E830">
    <cfRule type="cellIs" dxfId="2762" priority="2798" operator="equal">
      <formula>0</formula>
    </cfRule>
  </conditionalFormatting>
  <conditionalFormatting sqref="E829:E830">
    <cfRule type="cellIs" dxfId="2761" priority="2797" operator="notEqual">
      <formula>0</formula>
    </cfRule>
  </conditionalFormatting>
  <conditionalFormatting sqref="F830:U830 F829:T829">
    <cfRule type="cellIs" dxfId="2760" priority="2796" operator="equal">
      <formula>0</formula>
    </cfRule>
  </conditionalFormatting>
  <conditionalFormatting sqref="F830:U830 F829:T829">
    <cfRule type="cellIs" dxfId="2759" priority="2795" operator="notEqual">
      <formula>0</formula>
    </cfRule>
  </conditionalFormatting>
  <conditionalFormatting sqref="U829">
    <cfRule type="cellIs" dxfId="2758" priority="2794" operator="equal">
      <formula>0</formula>
    </cfRule>
  </conditionalFormatting>
  <conditionalFormatting sqref="U829">
    <cfRule type="cellIs" dxfId="2757" priority="2793" operator="notEqual">
      <formula>0</formula>
    </cfRule>
  </conditionalFormatting>
  <conditionalFormatting sqref="D831:D832">
    <cfRule type="cellIs" dxfId="2756" priority="2792" operator="equal">
      <formula>0</formula>
    </cfRule>
  </conditionalFormatting>
  <conditionalFormatting sqref="D831:D832">
    <cfRule type="cellIs" dxfId="2755" priority="2791" operator="notEqual">
      <formula>0</formula>
    </cfRule>
  </conditionalFormatting>
  <conditionalFormatting sqref="E831:E832">
    <cfRule type="cellIs" dxfId="2754" priority="2790" operator="equal">
      <formula>0</formula>
    </cfRule>
  </conditionalFormatting>
  <conditionalFormatting sqref="E831:E832">
    <cfRule type="cellIs" dxfId="2753" priority="2789" operator="notEqual">
      <formula>0</formula>
    </cfRule>
  </conditionalFormatting>
  <conditionalFormatting sqref="F832:U832 F831:T831">
    <cfRule type="cellIs" dxfId="2752" priority="2788" operator="equal">
      <formula>0</formula>
    </cfRule>
  </conditionalFormatting>
  <conditionalFormatting sqref="F832:U832 F831:T831">
    <cfRule type="cellIs" dxfId="2751" priority="2787" operator="notEqual">
      <formula>0</formula>
    </cfRule>
  </conditionalFormatting>
  <conditionalFormatting sqref="U831">
    <cfRule type="cellIs" dxfId="2750" priority="2786" operator="equal">
      <formula>0</formula>
    </cfRule>
  </conditionalFormatting>
  <conditionalFormatting sqref="U831">
    <cfRule type="cellIs" dxfId="2749" priority="2785" operator="notEqual">
      <formula>0</formula>
    </cfRule>
  </conditionalFormatting>
  <conditionalFormatting sqref="D833:D834">
    <cfRule type="cellIs" dxfId="2748" priority="2784" operator="equal">
      <formula>0</formula>
    </cfRule>
  </conditionalFormatting>
  <conditionalFormatting sqref="D833:D834">
    <cfRule type="cellIs" dxfId="2747" priority="2783" operator="notEqual">
      <formula>0</formula>
    </cfRule>
  </conditionalFormatting>
  <conditionalFormatting sqref="E833:E834">
    <cfRule type="cellIs" dxfId="2746" priority="2782" operator="equal">
      <formula>0</formula>
    </cfRule>
  </conditionalFormatting>
  <conditionalFormatting sqref="E833:E834">
    <cfRule type="cellIs" dxfId="2745" priority="2781" operator="notEqual">
      <formula>0</formula>
    </cfRule>
  </conditionalFormatting>
  <conditionalFormatting sqref="F834:U834 F833:T833">
    <cfRule type="cellIs" dxfId="2744" priority="2780" operator="equal">
      <formula>0</formula>
    </cfRule>
  </conditionalFormatting>
  <conditionalFormatting sqref="F834:U834 F833:T833">
    <cfRule type="cellIs" dxfId="2743" priority="2779" operator="notEqual">
      <formula>0</formula>
    </cfRule>
  </conditionalFormatting>
  <conditionalFormatting sqref="U833">
    <cfRule type="cellIs" dxfId="2742" priority="2778" operator="equal">
      <formula>0</formula>
    </cfRule>
  </conditionalFormatting>
  <conditionalFormatting sqref="U833">
    <cfRule type="cellIs" dxfId="2741" priority="2777" operator="notEqual">
      <formula>0</formula>
    </cfRule>
  </conditionalFormatting>
  <conditionalFormatting sqref="D835:D836">
    <cfRule type="cellIs" dxfId="2740" priority="2776" operator="equal">
      <formula>0</formula>
    </cfRule>
  </conditionalFormatting>
  <conditionalFormatting sqref="D835:D836">
    <cfRule type="cellIs" dxfId="2739" priority="2775" operator="notEqual">
      <formula>0</formula>
    </cfRule>
  </conditionalFormatting>
  <conditionalFormatting sqref="E835:E836">
    <cfRule type="cellIs" dxfId="2738" priority="2774" operator="equal">
      <formula>0</formula>
    </cfRule>
  </conditionalFormatting>
  <conditionalFormatting sqref="E835:E836">
    <cfRule type="cellIs" dxfId="2737" priority="2773" operator="notEqual">
      <formula>0</formula>
    </cfRule>
  </conditionalFormatting>
  <conditionalFormatting sqref="F836:U836 F835:T835">
    <cfRule type="cellIs" dxfId="2736" priority="2772" operator="equal">
      <formula>0</formula>
    </cfRule>
  </conditionalFormatting>
  <conditionalFormatting sqref="F836:U836 F835:T835">
    <cfRule type="cellIs" dxfId="2735" priority="2771" operator="notEqual">
      <formula>0</formula>
    </cfRule>
  </conditionalFormatting>
  <conditionalFormatting sqref="U835">
    <cfRule type="cellIs" dxfId="2734" priority="2770" operator="equal">
      <formula>0</formula>
    </cfRule>
  </conditionalFormatting>
  <conditionalFormatting sqref="U835">
    <cfRule type="cellIs" dxfId="2733" priority="2769" operator="notEqual">
      <formula>0</formula>
    </cfRule>
  </conditionalFormatting>
  <conditionalFormatting sqref="D837:D838">
    <cfRule type="cellIs" dxfId="2732" priority="2768" operator="equal">
      <formula>0</formula>
    </cfRule>
  </conditionalFormatting>
  <conditionalFormatting sqref="D837:D838">
    <cfRule type="cellIs" dxfId="2731" priority="2767" operator="notEqual">
      <formula>0</formula>
    </cfRule>
  </conditionalFormatting>
  <conditionalFormatting sqref="E837:E838">
    <cfRule type="cellIs" dxfId="2730" priority="2766" operator="equal">
      <formula>0</formula>
    </cfRule>
  </conditionalFormatting>
  <conditionalFormatting sqref="E837:E838">
    <cfRule type="cellIs" dxfId="2729" priority="2765" operator="notEqual">
      <formula>0</formula>
    </cfRule>
  </conditionalFormatting>
  <conditionalFormatting sqref="F838:U838 F837:T837">
    <cfRule type="cellIs" dxfId="2728" priority="2764" operator="equal">
      <formula>0</formula>
    </cfRule>
  </conditionalFormatting>
  <conditionalFormatting sqref="F838:U838 F837:T837">
    <cfRule type="cellIs" dxfId="2727" priority="2763" operator="notEqual">
      <formula>0</formula>
    </cfRule>
  </conditionalFormatting>
  <conditionalFormatting sqref="U837">
    <cfRule type="cellIs" dxfId="2726" priority="2762" operator="equal">
      <formula>0</formula>
    </cfRule>
  </conditionalFormatting>
  <conditionalFormatting sqref="U837">
    <cfRule type="cellIs" dxfId="2725" priority="2761" operator="notEqual">
      <formula>0</formula>
    </cfRule>
  </conditionalFormatting>
  <conditionalFormatting sqref="D839:D840">
    <cfRule type="cellIs" dxfId="2724" priority="2760" operator="equal">
      <formula>0</formula>
    </cfRule>
  </conditionalFormatting>
  <conditionalFormatting sqref="D839:D840">
    <cfRule type="cellIs" dxfId="2723" priority="2759" operator="notEqual">
      <formula>0</formula>
    </cfRule>
  </conditionalFormatting>
  <conditionalFormatting sqref="E839:E840">
    <cfRule type="cellIs" dxfId="2722" priority="2758" operator="equal">
      <formula>0</formula>
    </cfRule>
  </conditionalFormatting>
  <conditionalFormatting sqref="E839:E840">
    <cfRule type="cellIs" dxfId="2721" priority="2757" operator="notEqual">
      <formula>0</formula>
    </cfRule>
  </conditionalFormatting>
  <conditionalFormatting sqref="F840:U840 F839:T839">
    <cfRule type="cellIs" dxfId="2720" priority="2756" operator="equal">
      <formula>0</formula>
    </cfRule>
  </conditionalFormatting>
  <conditionalFormatting sqref="F840:U840 F839:T839">
    <cfRule type="cellIs" dxfId="2719" priority="2755" operator="notEqual">
      <formula>0</formula>
    </cfRule>
  </conditionalFormatting>
  <conditionalFormatting sqref="U839">
    <cfRule type="cellIs" dxfId="2718" priority="2754" operator="equal">
      <formula>0</formula>
    </cfRule>
  </conditionalFormatting>
  <conditionalFormatting sqref="U839">
    <cfRule type="cellIs" dxfId="2717" priority="2753" operator="notEqual">
      <formula>0</formula>
    </cfRule>
  </conditionalFormatting>
  <conditionalFormatting sqref="D841:D842">
    <cfRule type="cellIs" dxfId="2716" priority="2752" operator="equal">
      <formula>0</formula>
    </cfRule>
  </conditionalFormatting>
  <conditionalFormatting sqref="D841:D842">
    <cfRule type="cellIs" dxfId="2715" priority="2751" operator="notEqual">
      <formula>0</formula>
    </cfRule>
  </conditionalFormatting>
  <conditionalFormatting sqref="E841:E842">
    <cfRule type="cellIs" dxfId="2714" priority="2750" operator="equal">
      <formula>0</formula>
    </cfRule>
  </conditionalFormatting>
  <conditionalFormatting sqref="E841:E842">
    <cfRule type="cellIs" dxfId="2713" priority="2749" operator="notEqual">
      <formula>0</formula>
    </cfRule>
  </conditionalFormatting>
  <conditionalFormatting sqref="F842:U842 F841:T841">
    <cfRule type="cellIs" dxfId="2712" priority="2748" operator="equal">
      <formula>0</formula>
    </cfRule>
  </conditionalFormatting>
  <conditionalFormatting sqref="F842:U842 F841:T841">
    <cfRule type="cellIs" dxfId="2711" priority="2747" operator="notEqual">
      <formula>0</formula>
    </cfRule>
  </conditionalFormatting>
  <conditionalFormatting sqref="U841">
    <cfRule type="cellIs" dxfId="2710" priority="2746" operator="equal">
      <formula>0</formula>
    </cfRule>
  </conditionalFormatting>
  <conditionalFormatting sqref="U841">
    <cfRule type="cellIs" dxfId="2709" priority="2745" operator="notEqual">
      <formula>0</formula>
    </cfRule>
  </conditionalFormatting>
  <conditionalFormatting sqref="D843:D844">
    <cfRule type="cellIs" dxfId="2708" priority="2744" operator="equal">
      <formula>0</formula>
    </cfRule>
  </conditionalFormatting>
  <conditionalFormatting sqref="D843:D844">
    <cfRule type="cellIs" dxfId="2707" priority="2743" operator="notEqual">
      <formula>0</formula>
    </cfRule>
  </conditionalFormatting>
  <conditionalFormatting sqref="E843:E844">
    <cfRule type="cellIs" dxfId="2706" priority="2742" operator="equal">
      <formula>0</formula>
    </cfRule>
  </conditionalFormatting>
  <conditionalFormatting sqref="E843:E844">
    <cfRule type="cellIs" dxfId="2705" priority="2741" operator="notEqual">
      <formula>0</formula>
    </cfRule>
  </conditionalFormatting>
  <conditionalFormatting sqref="F844:U844 F843:T843">
    <cfRule type="cellIs" dxfId="2704" priority="2740" operator="equal">
      <formula>0</formula>
    </cfRule>
  </conditionalFormatting>
  <conditionalFormatting sqref="F844:U844 F843:T843">
    <cfRule type="cellIs" dxfId="2703" priority="2739" operator="notEqual">
      <formula>0</formula>
    </cfRule>
  </conditionalFormatting>
  <conditionalFormatting sqref="U843">
    <cfRule type="cellIs" dxfId="2702" priority="2738" operator="equal">
      <formula>0</formula>
    </cfRule>
  </conditionalFormatting>
  <conditionalFormatting sqref="U843">
    <cfRule type="cellIs" dxfId="2701" priority="2737" operator="notEqual">
      <formula>0</formula>
    </cfRule>
  </conditionalFormatting>
  <conditionalFormatting sqref="D845:D846">
    <cfRule type="cellIs" dxfId="2700" priority="2736" operator="equal">
      <formula>0</formula>
    </cfRule>
  </conditionalFormatting>
  <conditionalFormatting sqref="D845:D846">
    <cfRule type="cellIs" dxfId="2699" priority="2735" operator="notEqual">
      <formula>0</formula>
    </cfRule>
  </conditionalFormatting>
  <conditionalFormatting sqref="E845:E846">
    <cfRule type="cellIs" dxfId="2698" priority="2734" operator="equal">
      <formula>0</formula>
    </cfRule>
  </conditionalFormatting>
  <conditionalFormatting sqref="E845:E846">
    <cfRule type="cellIs" dxfId="2697" priority="2733" operator="notEqual">
      <formula>0</formula>
    </cfRule>
  </conditionalFormatting>
  <conditionalFormatting sqref="F846:U846 F845:T845">
    <cfRule type="cellIs" dxfId="2696" priority="2732" operator="equal">
      <formula>0</formula>
    </cfRule>
  </conditionalFormatting>
  <conditionalFormatting sqref="F846:U846 F845:T845">
    <cfRule type="cellIs" dxfId="2695" priority="2731" operator="notEqual">
      <formula>0</formula>
    </cfRule>
  </conditionalFormatting>
  <conditionalFormatting sqref="U845">
    <cfRule type="cellIs" dxfId="2694" priority="2730" operator="equal">
      <formula>0</formula>
    </cfRule>
  </conditionalFormatting>
  <conditionalFormatting sqref="U845">
    <cfRule type="cellIs" dxfId="2693" priority="2729" operator="notEqual">
      <formula>0</formula>
    </cfRule>
  </conditionalFormatting>
  <conditionalFormatting sqref="D847:D848">
    <cfRule type="cellIs" dxfId="2692" priority="2728" operator="equal">
      <formula>0</formula>
    </cfRule>
  </conditionalFormatting>
  <conditionalFormatting sqref="D847:D848">
    <cfRule type="cellIs" dxfId="2691" priority="2727" operator="notEqual">
      <formula>0</formula>
    </cfRule>
  </conditionalFormatting>
  <conditionalFormatting sqref="E847:E848">
    <cfRule type="cellIs" dxfId="2690" priority="2726" operator="equal">
      <formula>0</formula>
    </cfRule>
  </conditionalFormatting>
  <conditionalFormatting sqref="E847:E848">
    <cfRule type="cellIs" dxfId="2689" priority="2725" operator="notEqual">
      <formula>0</formula>
    </cfRule>
  </conditionalFormatting>
  <conditionalFormatting sqref="F848:U848 F847:T847">
    <cfRule type="cellIs" dxfId="2688" priority="2724" operator="equal">
      <formula>0</formula>
    </cfRule>
  </conditionalFormatting>
  <conditionalFormatting sqref="F848:U848 F847:T847">
    <cfRule type="cellIs" dxfId="2687" priority="2723" operator="notEqual">
      <formula>0</formula>
    </cfRule>
  </conditionalFormatting>
  <conditionalFormatting sqref="U847">
    <cfRule type="cellIs" dxfId="2686" priority="2722" operator="equal">
      <formula>0</formula>
    </cfRule>
  </conditionalFormatting>
  <conditionalFormatting sqref="U847">
    <cfRule type="cellIs" dxfId="2685" priority="2721" operator="notEqual">
      <formula>0</formula>
    </cfRule>
  </conditionalFormatting>
  <conditionalFormatting sqref="D849:D850">
    <cfRule type="cellIs" dxfId="2684" priority="2720" operator="equal">
      <formula>0</formula>
    </cfRule>
  </conditionalFormatting>
  <conditionalFormatting sqref="D849:D850">
    <cfRule type="cellIs" dxfId="2683" priority="2719" operator="notEqual">
      <formula>0</formula>
    </cfRule>
  </conditionalFormatting>
  <conditionalFormatting sqref="E849:E850">
    <cfRule type="cellIs" dxfId="2682" priority="2718" operator="equal">
      <formula>0</formula>
    </cfRule>
  </conditionalFormatting>
  <conditionalFormatting sqref="E849:E850">
    <cfRule type="cellIs" dxfId="2681" priority="2717" operator="notEqual">
      <formula>0</formula>
    </cfRule>
  </conditionalFormatting>
  <conditionalFormatting sqref="F850:U850 F849:T849">
    <cfRule type="cellIs" dxfId="2680" priority="2716" operator="equal">
      <formula>0</formula>
    </cfRule>
  </conditionalFormatting>
  <conditionalFormatting sqref="F850:U850 F849:T849">
    <cfRule type="cellIs" dxfId="2679" priority="2715" operator="notEqual">
      <formula>0</formula>
    </cfRule>
  </conditionalFormatting>
  <conditionalFormatting sqref="U849">
    <cfRule type="cellIs" dxfId="2678" priority="2714" operator="equal">
      <formula>0</formula>
    </cfRule>
  </conditionalFormatting>
  <conditionalFormatting sqref="U849">
    <cfRule type="cellIs" dxfId="2677" priority="2713" operator="notEqual">
      <formula>0</formula>
    </cfRule>
  </conditionalFormatting>
  <conditionalFormatting sqref="D851:D852">
    <cfRule type="cellIs" dxfId="2676" priority="2712" operator="equal">
      <formula>0</formula>
    </cfRule>
  </conditionalFormatting>
  <conditionalFormatting sqref="D851:D852">
    <cfRule type="cellIs" dxfId="2675" priority="2711" operator="notEqual">
      <formula>0</formula>
    </cfRule>
  </conditionalFormatting>
  <conditionalFormatting sqref="E851:E852">
    <cfRule type="cellIs" dxfId="2674" priority="2710" operator="equal">
      <formula>0</formula>
    </cfRule>
  </conditionalFormatting>
  <conditionalFormatting sqref="E851:E852">
    <cfRule type="cellIs" dxfId="2673" priority="2709" operator="notEqual">
      <formula>0</formula>
    </cfRule>
  </conditionalFormatting>
  <conditionalFormatting sqref="F852:U852 F851:T851">
    <cfRule type="cellIs" dxfId="2672" priority="2708" operator="equal">
      <formula>0</formula>
    </cfRule>
  </conditionalFormatting>
  <conditionalFormatting sqref="F852:U852 F851:T851">
    <cfRule type="cellIs" dxfId="2671" priority="2707" operator="notEqual">
      <formula>0</formula>
    </cfRule>
  </conditionalFormatting>
  <conditionalFormatting sqref="U851">
    <cfRule type="cellIs" dxfId="2670" priority="2706" operator="equal">
      <formula>0</formula>
    </cfRule>
  </conditionalFormatting>
  <conditionalFormatting sqref="U851">
    <cfRule type="cellIs" dxfId="2669" priority="2705" operator="notEqual">
      <formula>0</formula>
    </cfRule>
  </conditionalFormatting>
  <conditionalFormatting sqref="D853:D854">
    <cfRule type="cellIs" dxfId="2668" priority="2704" operator="equal">
      <formula>0</formula>
    </cfRule>
  </conditionalFormatting>
  <conditionalFormatting sqref="D853:D854">
    <cfRule type="cellIs" dxfId="2667" priority="2703" operator="notEqual">
      <formula>0</formula>
    </cfRule>
  </conditionalFormatting>
  <conditionalFormatting sqref="E853:E854">
    <cfRule type="cellIs" dxfId="2666" priority="2702" operator="equal">
      <formula>0</formula>
    </cfRule>
  </conditionalFormatting>
  <conditionalFormatting sqref="E853:E854">
    <cfRule type="cellIs" dxfId="2665" priority="2701" operator="notEqual">
      <formula>0</formula>
    </cfRule>
  </conditionalFormatting>
  <conditionalFormatting sqref="F854:U854 F853:T853">
    <cfRule type="cellIs" dxfId="2664" priority="2700" operator="equal">
      <formula>0</formula>
    </cfRule>
  </conditionalFormatting>
  <conditionalFormatting sqref="F854:U854 F853:T853">
    <cfRule type="cellIs" dxfId="2663" priority="2699" operator="notEqual">
      <formula>0</formula>
    </cfRule>
  </conditionalFormatting>
  <conditionalFormatting sqref="U853">
    <cfRule type="cellIs" dxfId="2662" priority="2698" operator="equal">
      <formula>0</formula>
    </cfRule>
  </conditionalFormatting>
  <conditionalFormatting sqref="U853">
    <cfRule type="cellIs" dxfId="2661" priority="2697" operator="notEqual">
      <formula>0</formula>
    </cfRule>
  </conditionalFormatting>
  <conditionalFormatting sqref="D855:D856">
    <cfRule type="cellIs" dxfId="2660" priority="2696" operator="equal">
      <formula>0</formula>
    </cfRule>
  </conditionalFormatting>
  <conditionalFormatting sqref="D855:D856">
    <cfRule type="cellIs" dxfId="2659" priority="2695" operator="notEqual">
      <formula>0</formula>
    </cfRule>
  </conditionalFormatting>
  <conditionalFormatting sqref="E855:E856">
    <cfRule type="cellIs" dxfId="2658" priority="2694" operator="equal">
      <formula>0</formula>
    </cfRule>
  </conditionalFormatting>
  <conditionalFormatting sqref="E855:E856">
    <cfRule type="cellIs" dxfId="2657" priority="2693" operator="notEqual">
      <formula>0</formula>
    </cfRule>
  </conditionalFormatting>
  <conditionalFormatting sqref="F856:U856 F855:T855">
    <cfRule type="cellIs" dxfId="2656" priority="2692" operator="equal">
      <formula>0</formula>
    </cfRule>
  </conditionalFormatting>
  <conditionalFormatting sqref="F856:U856 F855:T855">
    <cfRule type="cellIs" dxfId="2655" priority="2691" operator="notEqual">
      <formula>0</formula>
    </cfRule>
  </conditionalFormatting>
  <conditionalFormatting sqref="U855">
    <cfRule type="cellIs" dxfId="2654" priority="2690" operator="equal">
      <formula>0</formula>
    </cfRule>
  </conditionalFormatting>
  <conditionalFormatting sqref="U855">
    <cfRule type="cellIs" dxfId="2653" priority="2689" operator="notEqual">
      <formula>0</formula>
    </cfRule>
  </conditionalFormatting>
  <conditionalFormatting sqref="D857:D858">
    <cfRule type="cellIs" dxfId="2652" priority="2688" operator="equal">
      <formula>0</formula>
    </cfRule>
  </conditionalFormatting>
  <conditionalFormatting sqref="D857:D858">
    <cfRule type="cellIs" dxfId="2651" priority="2687" operator="notEqual">
      <formula>0</formula>
    </cfRule>
  </conditionalFormatting>
  <conditionalFormatting sqref="E857:E858">
    <cfRule type="cellIs" dxfId="2650" priority="2686" operator="equal">
      <formula>0</formula>
    </cfRule>
  </conditionalFormatting>
  <conditionalFormatting sqref="E857:E858">
    <cfRule type="cellIs" dxfId="2649" priority="2685" operator="notEqual">
      <formula>0</formula>
    </cfRule>
  </conditionalFormatting>
  <conditionalFormatting sqref="F858:U858 F857:T857">
    <cfRule type="cellIs" dxfId="2648" priority="2684" operator="equal">
      <formula>0</formula>
    </cfRule>
  </conditionalFormatting>
  <conditionalFormatting sqref="F858:U858 F857:T857">
    <cfRule type="cellIs" dxfId="2647" priority="2683" operator="notEqual">
      <formula>0</formula>
    </cfRule>
  </conditionalFormatting>
  <conditionalFormatting sqref="U857">
    <cfRule type="cellIs" dxfId="2646" priority="2682" operator="equal">
      <formula>0</formula>
    </cfRule>
  </conditionalFormatting>
  <conditionalFormatting sqref="U857">
    <cfRule type="cellIs" dxfId="2645" priority="2681" operator="notEqual">
      <formula>0</formula>
    </cfRule>
  </conditionalFormatting>
  <conditionalFormatting sqref="D860:U860">
    <cfRule type="cellIs" dxfId="2644" priority="2680" operator="equal">
      <formula>0</formula>
    </cfRule>
  </conditionalFormatting>
  <conditionalFormatting sqref="D859:U860">
    <cfRule type="cellIs" dxfId="2643" priority="2679" operator="equal">
      <formula>0</formula>
    </cfRule>
  </conditionalFormatting>
  <conditionalFormatting sqref="D861:D862">
    <cfRule type="cellIs" dxfId="2642" priority="2678" operator="equal">
      <formula>0</formula>
    </cfRule>
  </conditionalFormatting>
  <conditionalFormatting sqref="D861:D862">
    <cfRule type="cellIs" dxfId="2641" priority="2677" operator="notEqual">
      <formula>0</formula>
    </cfRule>
  </conditionalFormatting>
  <conditionalFormatting sqref="E861:E862">
    <cfRule type="cellIs" dxfId="2640" priority="2676" operator="equal">
      <formula>0</formula>
    </cfRule>
  </conditionalFormatting>
  <conditionalFormatting sqref="E861:E862">
    <cfRule type="cellIs" dxfId="2639" priority="2675" operator="notEqual">
      <formula>0</formula>
    </cfRule>
  </conditionalFormatting>
  <conditionalFormatting sqref="F862:U862 F861:T861">
    <cfRule type="cellIs" dxfId="2638" priority="2674" operator="equal">
      <formula>0</formula>
    </cfRule>
  </conditionalFormatting>
  <conditionalFormatting sqref="F862:U862 F861:T861">
    <cfRule type="cellIs" dxfId="2637" priority="2673" operator="notEqual">
      <formula>0</formula>
    </cfRule>
  </conditionalFormatting>
  <conditionalFormatting sqref="U861">
    <cfRule type="cellIs" dxfId="2636" priority="2672" operator="equal">
      <formula>0</formula>
    </cfRule>
  </conditionalFormatting>
  <conditionalFormatting sqref="U861">
    <cfRule type="cellIs" dxfId="2635" priority="2671" operator="notEqual">
      <formula>0</formula>
    </cfRule>
  </conditionalFormatting>
  <conditionalFormatting sqref="D863:D864">
    <cfRule type="cellIs" dxfId="2634" priority="2670" operator="equal">
      <formula>0</formula>
    </cfRule>
  </conditionalFormatting>
  <conditionalFormatting sqref="D863:D864">
    <cfRule type="cellIs" dxfId="2633" priority="2669" operator="notEqual">
      <formula>0</formula>
    </cfRule>
  </conditionalFormatting>
  <conditionalFormatting sqref="E863:E864">
    <cfRule type="cellIs" dxfId="2632" priority="2668" operator="equal">
      <formula>0</formula>
    </cfRule>
  </conditionalFormatting>
  <conditionalFormatting sqref="E863:E864">
    <cfRule type="cellIs" dxfId="2631" priority="2667" operator="notEqual">
      <formula>0</formula>
    </cfRule>
  </conditionalFormatting>
  <conditionalFormatting sqref="F864:U864 F863:T863">
    <cfRule type="cellIs" dxfId="2630" priority="2666" operator="equal">
      <formula>0</formula>
    </cfRule>
  </conditionalFormatting>
  <conditionalFormatting sqref="F864:U864 F863:T863">
    <cfRule type="cellIs" dxfId="2629" priority="2665" operator="notEqual">
      <formula>0</formula>
    </cfRule>
  </conditionalFormatting>
  <conditionalFormatting sqref="U863">
    <cfRule type="cellIs" dxfId="2628" priority="2664" operator="equal">
      <formula>0</formula>
    </cfRule>
  </conditionalFormatting>
  <conditionalFormatting sqref="U863">
    <cfRule type="cellIs" dxfId="2627" priority="2663" operator="notEqual">
      <formula>0</formula>
    </cfRule>
  </conditionalFormatting>
  <conditionalFormatting sqref="D865:D866">
    <cfRule type="cellIs" dxfId="2626" priority="2662" operator="equal">
      <formula>0</formula>
    </cfRule>
  </conditionalFormatting>
  <conditionalFormatting sqref="D865:D866">
    <cfRule type="cellIs" dxfId="2625" priority="2661" operator="notEqual">
      <formula>0</formula>
    </cfRule>
  </conditionalFormatting>
  <conditionalFormatting sqref="E865:E866">
    <cfRule type="cellIs" dxfId="2624" priority="2660" operator="equal">
      <formula>0</formula>
    </cfRule>
  </conditionalFormatting>
  <conditionalFormatting sqref="E865:E866">
    <cfRule type="cellIs" dxfId="2623" priority="2659" operator="notEqual">
      <formula>0</formula>
    </cfRule>
  </conditionalFormatting>
  <conditionalFormatting sqref="F866:U866 F865:T865">
    <cfRule type="cellIs" dxfId="2622" priority="2658" operator="equal">
      <formula>0</formula>
    </cfRule>
  </conditionalFormatting>
  <conditionalFormatting sqref="F866:U866 F865:T865">
    <cfRule type="cellIs" dxfId="2621" priority="2657" operator="notEqual">
      <formula>0</formula>
    </cfRule>
  </conditionalFormatting>
  <conditionalFormatting sqref="U865">
    <cfRule type="cellIs" dxfId="2620" priority="2656" operator="equal">
      <formula>0</formula>
    </cfRule>
  </conditionalFormatting>
  <conditionalFormatting sqref="U865">
    <cfRule type="cellIs" dxfId="2619" priority="2655" operator="notEqual">
      <formula>0</formula>
    </cfRule>
  </conditionalFormatting>
  <conditionalFormatting sqref="D867:D868">
    <cfRule type="cellIs" dxfId="2618" priority="2654" operator="equal">
      <formula>0</formula>
    </cfRule>
  </conditionalFormatting>
  <conditionalFormatting sqref="D867:D868">
    <cfRule type="cellIs" dxfId="2617" priority="2653" operator="notEqual">
      <formula>0</formula>
    </cfRule>
  </conditionalFormatting>
  <conditionalFormatting sqref="E867:E868">
    <cfRule type="cellIs" dxfId="2616" priority="2652" operator="equal">
      <formula>0</formula>
    </cfRule>
  </conditionalFormatting>
  <conditionalFormatting sqref="E867:E868">
    <cfRule type="cellIs" dxfId="2615" priority="2651" operator="notEqual">
      <formula>0</formula>
    </cfRule>
  </conditionalFormatting>
  <conditionalFormatting sqref="F868:U868 F867:T867">
    <cfRule type="cellIs" dxfId="2614" priority="2650" operator="equal">
      <formula>0</formula>
    </cfRule>
  </conditionalFormatting>
  <conditionalFormatting sqref="F868:U868 F867:T867">
    <cfRule type="cellIs" dxfId="2613" priority="2649" operator="notEqual">
      <formula>0</formula>
    </cfRule>
  </conditionalFormatting>
  <conditionalFormatting sqref="U867">
    <cfRule type="cellIs" dxfId="2612" priority="2648" operator="equal">
      <formula>0</formula>
    </cfRule>
  </conditionalFormatting>
  <conditionalFormatting sqref="U867">
    <cfRule type="cellIs" dxfId="2611" priority="2647" operator="notEqual">
      <formula>0</formula>
    </cfRule>
  </conditionalFormatting>
  <conditionalFormatting sqref="D869:D870">
    <cfRule type="cellIs" dxfId="2610" priority="2646" operator="equal">
      <formula>0</formula>
    </cfRule>
  </conditionalFormatting>
  <conditionalFormatting sqref="D869:D870">
    <cfRule type="cellIs" dxfId="2609" priority="2645" operator="notEqual">
      <formula>0</formula>
    </cfRule>
  </conditionalFormatting>
  <conditionalFormatting sqref="E869:E870">
    <cfRule type="cellIs" dxfId="2608" priority="2644" operator="equal">
      <formula>0</formula>
    </cfRule>
  </conditionalFormatting>
  <conditionalFormatting sqref="E869:E870">
    <cfRule type="cellIs" dxfId="2607" priority="2643" operator="notEqual">
      <formula>0</formula>
    </cfRule>
  </conditionalFormatting>
  <conditionalFormatting sqref="F870:U870 F869:T869">
    <cfRule type="cellIs" dxfId="2606" priority="2642" operator="equal">
      <formula>0</formula>
    </cfRule>
  </conditionalFormatting>
  <conditionalFormatting sqref="F870:U870 F869:T869">
    <cfRule type="cellIs" dxfId="2605" priority="2641" operator="notEqual">
      <formula>0</formula>
    </cfRule>
  </conditionalFormatting>
  <conditionalFormatting sqref="U869">
    <cfRule type="cellIs" dxfId="2604" priority="2640" operator="equal">
      <formula>0</formula>
    </cfRule>
  </conditionalFormatting>
  <conditionalFormatting sqref="U869">
    <cfRule type="cellIs" dxfId="2603" priority="2639" operator="notEqual">
      <formula>0</formula>
    </cfRule>
  </conditionalFormatting>
  <conditionalFormatting sqref="D871:D872">
    <cfRule type="cellIs" dxfId="2602" priority="2638" operator="equal">
      <formula>0</formula>
    </cfRule>
  </conditionalFormatting>
  <conditionalFormatting sqref="D871:D872">
    <cfRule type="cellIs" dxfId="2601" priority="2637" operator="notEqual">
      <formula>0</formula>
    </cfRule>
  </conditionalFormatting>
  <conditionalFormatting sqref="E871:E872">
    <cfRule type="cellIs" dxfId="2600" priority="2636" operator="equal">
      <formula>0</formula>
    </cfRule>
  </conditionalFormatting>
  <conditionalFormatting sqref="E871:E872">
    <cfRule type="cellIs" dxfId="2599" priority="2635" operator="notEqual">
      <formula>0</formula>
    </cfRule>
  </conditionalFormatting>
  <conditionalFormatting sqref="F872:U872 F871:T871">
    <cfRule type="cellIs" dxfId="2598" priority="2634" operator="equal">
      <formula>0</formula>
    </cfRule>
  </conditionalFormatting>
  <conditionalFormatting sqref="F872:U872 F871:T871">
    <cfRule type="cellIs" dxfId="2597" priority="2633" operator="notEqual">
      <formula>0</formula>
    </cfRule>
  </conditionalFormatting>
  <conditionalFormatting sqref="U871">
    <cfRule type="cellIs" dxfId="2596" priority="2632" operator="equal">
      <formula>0</formula>
    </cfRule>
  </conditionalFormatting>
  <conditionalFormatting sqref="U871">
    <cfRule type="cellIs" dxfId="2595" priority="2631" operator="notEqual">
      <formula>0</formula>
    </cfRule>
  </conditionalFormatting>
  <conditionalFormatting sqref="D873:D874">
    <cfRule type="cellIs" dxfId="2594" priority="2630" operator="equal">
      <formula>0</formula>
    </cfRule>
  </conditionalFormatting>
  <conditionalFormatting sqref="D873:D874">
    <cfRule type="cellIs" dxfId="2593" priority="2629" operator="notEqual">
      <formula>0</formula>
    </cfRule>
  </conditionalFormatting>
  <conditionalFormatting sqref="E873:E874">
    <cfRule type="cellIs" dxfId="2592" priority="2628" operator="equal">
      <formula>0</formula>
    </cfRule>
  </conditionalFormatting>
  <conditionalFormatting sqref="E873:E874">
    <cfRule type="cellIs" dxfId="2591" priority="2627" operator="notEqual">
      <formula>0</formula>
    </cfRule>
  </conditionalFormatting>
  <conditionalFormatting sqref="F874:U874 F873:T873">
    <cfRule type="cellIs" dxfId="2590" priority="2626" operator="equal">
      <formula>0</formula>
    </cfRule>
  </conditionalFormatting>
  <conditionalFormatting sqref="F874:U874 F873:T873">
    <cfRule type="cellIs" dxfId="2589" priority="2625" operator="notEqual">
      <formula>0</formula>
    </cfRule>
  </conditionalFormatting>
  <conditionalFormatting sqref="U873">
    <cfRule type="cellIs" dxfId="2588" priority="2624" operator="equal">
      <formula>0</formula>
    </cfRule>
  </conditionalFormatting>
  <conditionalFormatting sqref="U873">
    <cfRule type="cellIs" dxfId="2587" priority="2623" operator="notEqual">
      <formula>0</formula>
    </cfRule>
  </conditionalFormatting>
  <conditionalFormatting sqref="D875:D876">
    <cfRule type="cellIs" dxfId="2586" priority="2622" operator="equal">
      <formula>0</formula>
    </cfRule>
  </conditionalFormatting>
  <conditionalFormatting sqref="D875:D876">
    <cfRule type="cellIs" dxfId="2585" priority="2621" operator="notEqual">
      <formula>0</formula>
    </cfRule>
  </conditionalFormatting>
  <conditionalFormatting sqref="E875:E876">
    <cfRule type="cellIs" dxfId="2584" priority="2620" operator="equal">
      <formula>0</formula>
    </cfRule>
  </conditionalFormatting>
  <conditionalFormatting sqref="E875:E876">
    <cfRule type="cellIs" dxfId="2583" priority="2619" operator="notEqual">
      <formula>0</formula>
    </cfRule>
  </conditionalFormatting>
  <conditionalFormatting sqref="F876:U876 F875:T875">
    <cfRule type="cellIs" dxfId="2582" priority="2618" operator="equal">
      <formula>0</formula>
    </cfRule>
  </conditionalFormatting>
  <conditionalFormatting sqref="F876:U876 F875:T875">
    <cfRule type="cellIs" dxfId="2581" priority="2617" operator="notEqual">
      <formula>0</formula>
    </cfRule>
  </conditionalFormatting>
  <conditionalFormatting sqref="U875">
    <cfRule type="cellIs" dxfId="2580" priority="2616" operator="equal">
      <formula>0</formula>
    </cfRule>
  </conditionalFormatting>
  <conditionalFormatting sqref="U875">
    <cfRule type="cellIs" dxfId="2579" priority="2615" operator="notEqual">
      <formula>0</formula>
    </cfRule>
  </conditionalFormatting>
  <conditionalFormatting sqref="D877:D878">
    <cfRule type="cellIs" dxfId="2578" priority="2614" operator="equal">
      <formula>0</formula>
    </cfRule>
  </conditionalFormatting>
  <conditionalFormatting sqref="D877:D878">
    <cfRule type="cellIs" dxfId="2577" priority="2613" operator="notEqual">
      <formula>0</formula>
    </cfRule>
  </conditionalFormatting>
  <conditionalFormatting sqref="E877:E878">
    <cfRule type="cellIs" dxfId="2576" priority="2612" operator="equal">
      <formula>0</formula>
    </cfRule>
  </conditionalFormatting>
  <conditionalFormatting sqref="E877:E878">
    <cfRule type="cellIs" dxfId="2575" priority="2611" operator="notEqual">
      <formula>0</formula>
    </cfRule>
  </conditionalFormatting>
  <conditionalFormatting sqref="F878:U878 F877:T877">
    <cfRule type="cellIs" dxfId="2574" priority="2610" operator="equal">
      <formula>0</formula>
    </cfRule>
  </conditionalFormatting>
  <conditionalFormatting sqref="F878:U878 F877:T877">
    <cfRule type="cellIs" dxfId="2573" priority="2609" operator="notEqual">
      <formula>0</formula>
    </cfRule>
  </conditionalFormatting>
  <conditionalFormatting sqref="U877">
    <cfRule type="cellIs" dxfId="2572" priority="2608" operator="equal">
      <formula>0</formula>
    </cfRule>
  </conditionalFormatting>
  <conditionalFormatting sqref="U877">
    <cfRule type="cellIs" dxfId="2571" priority="2607" operator="notEqual">
      <formula>0</formula>
    </cfRule>
  </conditionalFormatting>
  <conditionalFormatting sqref="D879:D880">
    <cfRule type="cellIs" dxfId="2570" priority="2606" operator="equal">
      <formula>0</formula>
    </cfRule>
  </conditionalFormatting>
  <conditionalFormatting sqref="D879:D880">
    <cfRule type="cellIs" dxfId="2569" priority="2605" operator="notEqual">
      <formula>0</formula>
    </cfRule>
  </conditionalFormatting>
  <conditionalFormatting sqref="E879:E880">
    <cfRule type="cellIs" dxfId="2568" priority="2604" operator="equal">
      <formula>0</formula>
    </cfRule>
  </conditionalFormatting>
  <conditionalFormatting sqref="E879:E880">
    <cfRule type="cellIs" dxfId="2567" priority="2603" operator="notEqual">
      <formula>0</formula>
    </cfRule>
  </conditionalFormatting>
  <conditionalFormatting sqref="F880:U880 F879:T879">
    <cfRule type="cellIs" dxfId="2566" priority="2602" operator="equal">
      <formula>0</formula>
    </cfRule>
  </conditionalFormatting>
  <conditionalFormatting sqref="F880:U880 F879:T879">
    <cfRule type="cellIs" dxfId="2565" priority="2601" operator="notEqual">
      <formula>0</formula>
    </cfRule>
  </conditionalFormatting>
  <conditionalFormatting sqref="U879">
    <cfRule type="cellIs" dxfId="2564" priority="2600" operator="equal">
      <formula>0</formula>
    </cfRule>
  </conditionalFormatting>
  <conditionalFormatting sqref="U879">
    <cfRule type="cellIs" dxfId="2563" priority="2599" operator="notEqual">
      <formula>0</formula>
    </cfRule>
  </conditionalFormatting>
  <conditionalFormatting sqref="D881:D882">
    <cfRule type="cellIs" dxfId="2562" priority="2598" operator="equal">
      <formula>0</formula>
    </cfRule>
  </conditionalFormatting>
  <conditionalFormatting sqref="D881:D882">
    <cfRule type="cellIs" dxfId="2561" priority="2597" operator="notEqual">
      <formula>0</formula>
    </cfRule>
  </conditionalFormatting>
  <conditionalFormatting sqref="E881:E882">
    <cfRule type="cellIs" dxfId="2560" priority="2596" operator="equal">
      <formula>0</formula>
    </cfRule>
  </conditionalFormatting>
  <conditionalFormatting sqref="E881:E882">
    <cfRule type="cellIs" dxfId="2559" priority="2595" operator="notEqual">
      <formula>0</formula>
    </cfRule>
  </conditionalFormatting>
  <conditionalFormatting sqref="F882:U882 F881:T881">
    <cfRule type="cellIs" dxfId="2558" priority="2594" operator="equal">
      <formula>0</formula>
    </cfRule>
  </conditionalFormatting>
  <conditionalFormatting sqref="F882:U882 F881:T881">
    <cfRule type="cellIs" dxfId="2557" priority="2593" operator="notEqual">
      <formula>0</formula>
    </cfRule>
  </conditionalFormatting>
  <conditionalFormatting sqref="U881">
    <cfRule type="cellIs" dxfId="2556" priority="2592" operator="equal">
      <formula>0</formula>
    </cfRule>
  </conditionalFormatting>
  <conditionalFormatting sqref="U881">
    <cfRule type="cellIs" dxfId="2555" priority="2591" operator="notEqual">
      <formula>0</formula>
    </cfRule>
  </conditionalFormatting>
  <conditionalFormatting sqref="D883:D884">
    <cfRule type="cellIs" dxfId="2554" priority="2590" operator="equal">
      <formula>0</formula>
    </cfRule>
  </conditionalFormatting>
  <conditionalFormatting sqref="D883:D884">
    <cfRule type="cellIs" dxfId="2553" priority="2589" operator="notEqual">
      <formula>0</formula>
    </cfRule>
  </conditionalFormatting>
  <conditionalFormatting sqref="E883:E884">
    <cfRule type="cellIs" dxfId="2552" priority="2588" operator="equal">
      <formula>0</formula>
    </cfRule>
  </conditionalFormatting>
  <conditionalFormatting sqref="E883:E884">
    <cfRule type="cellIs" dxfId="2551" priority="2587" operator="notEqual">
      <formula>0</formula>
    </cfRule>
  </conditionalFormatting>
  <conditionalFormatting sqref="F884:U884 F883:T883">
    <cfRule type="cellIs" dxfId="2550" priority="2586" operator="equal">
      <formula>0</formula>
    </cfRule>
  </conditionalFormatting>
  <conditionalFormatting sqref="F884:U884 F883:T883">
    <cfRule type="cellIs" dxfId="2549" priority="2585" operator="notEqual">
      <formula>0</formula>
    </cfRule>
  </conditionalFormatting>
  <conditionalFormatting sqref="U883">
    <cfRule type="cellIs" dxfId="2548" priority="2584" operator="equal">
      <formula>0</formula>
    </cfRule>
  </conditionalFormatting>
  <conditionalFormatting sqref="U883">
    <cfRule type="cellIs" dxfId="2547" priority="2583" operator="notEqual">
      <formula>0</formula>
    </cfRule>
  </conditionalFormatting>
  <conditionalFormatting sqref="D885:D886">
    <cfRule type="cellIs" dxfId="2546" priority="2582" operator="equal">
      <formula>0</formula>
    </cfRule>
  </conditionalFormatting>
  <conditionalFormatting sqref="D885:D886">
    <cfRule type="cellIs" dxfId="2545" priority="2581" operator="notEqual">
      <formula>0</formula>
    </cfRule>
  </conditionalFormatting>
  <conditionalFormatting sqref="E885:E886">
    <cfRule type="cellIs" dxfId="2544" priority="2580" operator="equal">
      <formula>0</formula>
    </cfRule>
  </conditionalFormatting>
  <conditionalFormatting sqref="E885:E886">
    <cfRule type="cellIs" dxfId="2543" priority="2579" operator="notEqual">
      <formula>0</formula>
    </cfRule>
  </conditionalFormatting>
  <conditionalFormatting sqref="F886:U886 F885:T885">
    <cfRule type="cellIs" dxfId="2542" priority="2578" operator="equal">
      <formula>0</formula>
    </cfRule>
  </conditionalFormatting>
  <conditionalFormatting sqref="F886:U886 F885:T885">
    <cfRule type="cellIs" dxfId="2541" priority="2577" operator="notEqual">
      <formula>0</formula>
    </cfRule>
  </conditionalFormatting>
  <conditionalFormatting sqref="U885">
    <cfRule type="cellIs" dxfId="2540" priority="2576" operator="equal">
      <formula>0</formula>
    </cfRule>
  </conditionalFormatting>
  <conditionalFormatting sqref="U885">
    <cfRule type="cellIs" dxfId="2539" priority="2575" operator="notEqual">
      <formula>0</formula>
    </cfRule>
  </conditionalFormatting>
  <conditionalFormatting sqref="D887:D888">
    <cfRule type="cellIs" dxfId="2538" priority="2574" operator="equal">
      <formula>0</formula>
    </cfRule>
  </conditionalFormatting>
  <conditionalFormatting sqref="D887:D888">
    <cfRule type="cellIs" dxfId="2537" priority="2573" operator="notEqual">
      <formula>0</formula>
    </cfRule>
  </conditionalFormatting>
  <conditionalFormatting sqref="E887:E888">
    <cfRule type="cellIs" dxfId="2536" priority="2572" operator="equal">
      <formula>0</formula>
    </cfRule>
  </conditionalFormatting>
  <conditionalFormatting sqref="E887:E888">
    <cfRule type="cellIs" dxfId="2535" priority="2571" operator="notEqual">
      <formula>0</formula>
    </cfRule>
  </conditionalFormatting>
  <conditionalFormatting sqref="F888:U888 F887:T887">
    <cfRule type="cellIs" dxfId="2534" priority="2570" operator="equal">
      <formula>0</formula>
    </cfRule>
  </conditionalFormatting>
  <conditionalFormatting sqref="F888:U888 F887:T887">
    <cfRule type="cellIs" dxfId="2533" priority="2569" operator="notEqual">
      <formula>0</formula>
    </cfRule>
  </conditionalFormatting>
  <conditionalFormatting sqref="U887">
    <cfRule type="cellIs" dxfId="2532" priority="2568" operator="equal">
      <formula>0</formula>
    </cfRule>
  </conditionalFormatting>
  <conditionalFormatting sqref="U887">
    <cfRule type="cellIs" dxfId="2531" priority="2567" operator="notEqual">
      <formula>0</formula>
    </cfRule>
  </conditionalFormatting>
  <conditionalFormatting sqref="D889:D890">
    <cfRule type="cellIs" dxfId="2530" priority="2566" operator="equal">
      <formula>0</formula>
    </cfRule>
  </conditionalFormatting>
  <conditionalFormatting sqref="D889:D890">
    <cfRule type="cellIs" dxfId="2529" priority="2565" operator="notEqual">
      <formula>0</formula>
    </cfRule>
  </conditionalFormatting>
  <conditionalFormatting sqref="E889:E890">
    <cfRule type="cellIs" dxfId="2528" priority="2564" operator="equal">
      <formula>0</formula>
    </cfRule>
  </conditionalFormatting>
  <conditionalFormatting sqref="E889:E890">
    <cfRule type="cellIs" dxfId="2527" priority="2563" operator="notEqual">
      <formula>0</formula>
    </cfRule>
  </conditionalFormatting>
  <conditionalFormatting sqref="F890:U890 F889:T889">
    <cfRule type="cellIs" dxfId="2526" priority="2562" operator="equal">
      <formula>0</formula>
    </cfRule>
  </conditionalFormatting>
  <conditionalFormatting sqref="F890:U890 F889:T889">
    <cfRule type="cellIs" dxfId="2525" priority="2561" operator="notEqual">
      <formula>0</formula>
    </cfRule>
  </conditionalFormatting>
  <conditionalFormatting sqref="U889">
    <cfRule type="cellIs" dxfId="2524" priority="2560" operator="equal">
      <formula>0</formula>
    </cfRule>
  </conditionalFormatting>
  <conditionalFormatting sqref="U889">
    <cfRule type="cellIs" dxfId="2523" priority="2559" operator="notEqual">
      <formula>0</formula>
    </cfRule>
  </conditionalFormatting>
  <conditionalFormatting sqref="D891:D892">
    <cfRule type="cellIs" dxfId="2522" priority="2558" operator="equal">
      <formula>0</formula>
    </cfRule>
  </conditionalFormatting>
  <conditionalFormatting sqref="D891:D892">
    <cfRule type="cellIs" dxfId="2521" priority="2557" operator="notEqual">
      <formula>0</formula>
    </cfRule>
  </conditionalFormatting>
  <conditionalFormatting sqref="E891:E892">
    <cfRule type="cellIs" dxfId="2520" priority="2556" operator="equal">
      <formula>0</formula>
    </cfRule>
  </conditionalFormatting>
  <conditionalFormatting sqref="E891:E892">
    <cfRule type="cellIs" dxfId="2519" priority="2555" operator="notEqual">
      <formula>0</formula>
    </cfRule>
  </conditionalFormatting>
  <conditionalFormatting sqref="F892:U892 F891:T891">
    <cfRule type="cellIs" dxfId="2518" priority="2554" operator="equal">
      <formula>0</formula>
    </cfRule>
  </conditionalFormatting>
  <conditionalFormatting sqref="F892:U892 F891:T891">
    <cfRule type="cellIs" dxfId="2517" priority="2553" operator="notEqual">
      <formula>0</formula>
    </cfRule>
  </conditionalFormatting>
  <conditionalFormatting sqref="U891">
    <cfRule type="cellIs" dxfId="2516" priority="2552" operator="equal">
      <formula>0</formula>
    </cfRule>
  </conditionalFormatting>
  <conditionalFormatting sqref="U891">
    <cfRule type="cellIs" dxfId="2515" priority="2551" operator="notEqual">
      <formula>0</formula>
    </cfRule>
  </conditionalFormatting>
  <conditionalFormatting sqref="D893:D894">
    <cfRule type="cellIs" dxfId="2514" priority="2550" operator="equal">
      <formula>0</formula>
    </cfRule>
  </conditionalFormatting>
  <conditionalFormatting sqref="D893:D894">
    <cfRule type="cellIs" dxfId="2513" priority="2549" operator="notEqual">
      <formula>0</formula>
    </cfRule>
  </conditionalFormatting>
  <conditionalFormatting sqref="E893:E894">
    <cfRule type="cellIs" dxfId="2512" priority="2548" operator="equal">
      <formula>0</formula>
    </cfRule>
  </conditionalFormatting>
  <conditionalFormatting sqref="E893:E894">
    <cfRule type="cellIs" dxfId="2511" priority="2547" operator="notEqual">
      <formula>0</formula>
    </cfRule>
  </conditionalFormatting>
  <conditionalFormatting sqref="F894:U894 F893:T893">
    <cfRule type="cellIs" dxfId="2510" priority="2546" operator="equal">
      <formula>0</formula>
    </cfRule>
  </conditionalFormatting>
  <conditionalFormatting sqref="F894:U894 F893:T893">
    <cfRule type="cellIs" dxfId="2509" priority="2545" operator="notEqual">
      <formula>0</formula>
    </cfRule>
  </conditionalFormatting>
  <conditionalFormatting sqref="U893">
    <cfRule type="cellIs" dxfId="2508" priority="2544" operator="equal">
      <formula>0</formula>
    </cfRule>
  </conditionalFormatting>
  <conditionalFormatting sqref="U893">
    <cfRule type="cellIs" dxfId="2507" priority="2543" operator="notEqual">
      <formula>0</formula>
    </cfRule>
  </conditionalFormatting>
  <conditionalFormatting sqref="E921:E922">
    <cfRule type="cellIs" dxfId="2506" priority="2428" operator="equal">
      <formula>0</formula>
    </cfRule>
  </conditionalFormatting>
  <conditionalFormatting sqref="E921:E922">
    <cfRule type="cellIs" dxfId="2505" priority="2427" operator="notEqual">
      <formula>0</formula>
    </cfRule>
  </conditionalFormatting>
  <conditionalFormatting sqref="F922:U922 F921:T921">
    <cfRule type="cellIs" dxfId="2504" priority="2426" operator="equal">
      <formula>0</formula>
    </cfRule>
  </conditionalFormatting>
  <conditionalFormatting sqref="F922:U922 F921:T921">
    <cfRule type="cellIs" dxfId="2503" priority="2425" operator="notEqual">
      <formula>0</formula>
    </cfRule>
  </conditionalFormatting>
  <conditionalFormatting sqref="U921">
    <cfRule type="cellIs" dxfId="2502" priority="2424" operator="equal">
      <formula>0</formula>
    </cfRule>
  </conditionalFormatting>
  <conditionalFormatting sqref="U921">
    <cfRule type="cellIs" dxfId="2501" priority="2423" operator="notEqual">
      <formula>0</formula>
    </cfRule>
  </conditionalFormatting>
  <conditionalFormatting sqref="D1565:T1566">
    <cfRule type="cellIs" dxfId="2500" priority="2" operator="equal">
      <formula>0</formula>
    </cfRule>
  </conditionalFormatting>
  <conditionalFormatting sqref="D895:D896">
    <cfRule type="cellIs" dxfId="2499" priority="2534" operator="equal">
      <formula>0</formula>
    </cfRule>
  </conditionalFormatting>
  <conditionalFormatting sqref="D895:D896">
    <cfRule type="cellIs" dxfId="2498" priority="2533" operator="notEqual">
      <formula>0</formula>
    </cfRule>
  </conditionalFormatting>
  <conditionalFormatting sqref="E895:E896">
    <cfRule type="cellIs" dxfId="2497" priority="2532" operator="equal">
      <formula>0</formula>
    </cfRule>
  </conditionalFormatting>
  <conditionalFormatting sqref="E895:E896">
    <cfRule type="cellIs" dxfId="2496" priority="2531" operator="notEqual">
      <formula>0</formula>
    </cfRule>
  </conditionalFormatting>
  <conditionalFormatting sqref="F896:U896 F895:T895">
    <cfRule type="cellIs" dxfId="2495" priority="2530" operator="equal">
      <formula>0</formula>
    </cfRule>
  </conditionalFormatting>
  <conditionalFormatting sqref="F896:U896 F895:T895">
    <cfRule type="cellIs" dxfId="2494" priority="2529" operator="notEqual">
      <formula>0</formula>
    </cfRule>
  </conditionalFormatting>
  <conditionalFormatting sqref="U895">
    <cfRule type="cellIs" dxfId="2493" priority="2528" operator="equal">
      <formula>0</formula>
    </cfRule>
  </conditionalFormatting>
  <conditionalFormatting sqref="U895">
    <cfRule type="cellIs" dxfId="2492" priority="2527" operator="notEqual">
      <formula>0</formula>
    </cfRule>
  </conditionalFormatting>
  <conditionalFormatting sqref="D897:D898">
    <cfRule type="cellIs" dxfId="2491" priority="2526" operator="equal">
      <formula>0</formula>
    </cfRule>
  </conditionalFormatting>
  <conditionalFormatting sqref="D897:D898">
    <cfRule type="cellIs" dxfId="2490" priority="2525" operator="notEqual">
      <formula>0</formula>
    </cfRule>
  </conditionalFormatting>
  <conditionalFormatting sqref="E897:E898">
    <cfRule type="cellIs" dxfId="2489" priority="2524" operator="equal">
      <formula>0</formula>
    </cfRule>
  </conditionalFormatting>
  <conditionalFormatting sqref="E897:E898">
    <cfRule type="cellIs" dxfId="2488" priority="2523" operator="notEqual">
      <formula>0</formula>
    </cfRule>
  </conditionalFormatting>
  <conditionalFormatting sqref="F898:U898 F897:T897">
    <cfRule type="cellIs" dxfId="2487" priority="2522" operator="equal">
      <formula>0</formula>
    </cfRule>
  </conditionalFormatting>
  <conditionalFormatting sqref="F898:U898 F897:T897">
    <cfRule type="cellIs" dxfId="2486" priority="2521" operator="notEqual">
      <formula>0</formula>
    </cfRule>
  </conditionalFormatting>
  <conditionalFormatting sqref="U897">
    <cfRule type="cellIs" dxfId="2485" priority="2520" operator="equal">
      <formula>0</formula>
    </cfRule>
  </conditionalFormatting>
  <conditionalFormatting sqref="U897">
    <cfRule type="cellIs" dxfId="2484" priority="2519" operator="notEqual">
      <formula>0</formula>
    </cfRule>
  </conditionalFormatting>
  <conditionalFormatting sqref="D899:D900">
    <cfRule type="cellIs" dxfId="2483" priority="2518" operator="equal">
      <formula>0</formula>
    </cfRule>
  </conditionalFormatting>
  <conditionalFormatting sqref="D899:D900">
    <cfRule type="cellIs" dxfId="2482" priority="2517" operator="notEqual">
      <formula>0</formula>
    </cfRule>
  </conditionalFormatting>
  <conditionalFormatting sqref="E899:E900">
    <cfRule type="cellIs" dxfId="2481" priority="2516" operator="equal">
      <formula>0</formula>
    </cfRule>
  </conditionalFormatting>
  <conditionalFormatting sqref="E899:E900">
    <cfRule type="cellIs" dxfId="2480" priority="2515" operator="notEqual">
      <formula>0</formula>
    </cfRule>
  </conditionalFormatting>
  <conditionalFormatting sqref="F900:U900 F899:T899">
    <cfRule type="cellIs" dxfId="2479" priority="2514" operator="equal">
      <formula>0</formula>
    </cfRule>
  </conditionalFormatting>
  <conditionalFormatting sqref="F900:U900 F899:T899">
    <cfRule type="cellIs" dxfId="2478" priority="2513" operator="notEqual">
      <formula>0</formula>
    </cfRule>
  </conditionalFormatting>
  <conditionalFormatting sqref="U899">
    <cfRule type="cellIs" dxfId="2477" priority="2512" operator="equal">
      <formula>0</formula>
    </cfRule>
  </conditionalFormatting>
  <conditionalFormatting sqref="U899">
    <cfRule type="cellIs" dxfId="2476" priority="2511" operator="notEqual">
      <formula>0</formula>
    </cfRule>
  </conditionalFormatting>
  <conditionalFormatting sqref="D901:D902">
    <cfRule type="cellIs" dxfId="2475" priority="2510" operator="equal">
      <formula>0</formula>
    </cfRule>
  </conditionalFormatting>
  <conditionalFormatting sqref="D901:D902">
    <cfRule type="cellIs" dxfId="2474" priority="2509" operator="notEqual">
      <formula>0</formula>
    </cfRule>
  </conditionalFormatting>
  <conditionalFormatting sqref="E901:E902">
    <cfRule type="cellIs" dxfId="2473" priority="2508" operator="equal">
      <formula>0</formula>
    </cfRule>
  </conditionalFormatting>
  <conditionalFormatting sqref="E901:E902">
    <cfRule type="cellIs" dxfId="2472" priority="2507" operator="notEqual">
      <formula>0</formula>
    </cfRule>
  </conditionalFormatting>
  <conditionalFormatting sqref="F902:U902 F901:T901">
    <cfRule type="cellIs" dxfId="2471" priority="2506" operator="equal">
      <formula>0</formula>
    </cfRule>
  </conditionalFormatting>
  <conditionalFormatting sqref="F902:U902 F901:T901">
    <cfRule type="cellIs" dxfId="2470" priority="2505" operator="notEqual">
      <formula>0</formula>
    </cfRule>
  </conditionalFormatting>
  <conditionalFormatting sqref="U901">
    <cfRule type="cellIs" dxfId="2469" priority="2504" operator="equal">
      <formula>0</formula>
    </cfRule>
  </conditionalFormatting>
  <conditionalFormatting sqref="U901">
    <cfRule type="cellIs" dxfId="2468" priority="2503" operator="notEqual">
      <formula>0</formula>
    </cfRule>
  </conditionalFormatting>
  <conditionalFormatting sqref="D903:D904">
    <cfRule type="cellIs" dxfId="2467" priority="2502" operator="equal">
      <formula>0</formula>
    </cfRule>
  </conditionalFormatting>
  <conditionalFormatting sqref="D903:D904">
    <cfRule type="cellIs" dxfId="2466" priority="2501" operator="notEqual">
      <formula>0</formula>
    </cfRule>
  </conditionalFormatting>
  <conditionalFormatting sqref="E903:E904">
    <cfRule type="cellIs" dxfId="2465" priority="2500" operator="equal">
      <formula>0</formula>
    </cfRule>
  </conditionalFormatting>
  <conditionalFormatting sqref="E903:E904">
    <cfRule type="cellIs" dxfId="2464" priority="2499" operator="notEqual">
      <formula>0</formula>
    </cfRule>
  </conditionalFormatting>
  <conditionalFormatting sqref="F904:U904 F903:T903">
    <cfRule type="cellIs" dxfId="2463" priority="2498" operator="equal">
      <formula>0</formula>
    </cfRule>
  </conditionalFormatting>
  <conditionalFormatting sqref="F904:U904 F903:T903">
    <cfRule type="cellIs" dxfId="2462" priority="2497" operator="notEqual">
      <formula>0</formula>
    </cfRule>
  </conditionalFormatting>
  <conditionalFormatting sqref="U903">
    <cfRule type="cellIs" dxfId="2461" priority="2496" operator="equal">
      <formula>0</formula>
    </cfRule>
  </conditionalFormatting>
  <conditionalFormatting sqref="U903">
    <cfRule type="cellIs" dxfId="2460" priority="2495" operator="notEqual">
      <formula>0</formula>
    </cfRule>
  </conditionalFormatting>
  <conditionalFormatting sqref="D905:D906">
    <cfRule type="cellIs" dxfId="2459" priority="2494" operator="equal">
      <formula>0</formula>
    </cfRule>
  </conditionalFormatting>
  <conditionalFormatting sqref="D905:D906">
    <cfRule type="cellIs" dxfId="2458" priority="2493" operator="notEqual">
      <formula>0</formula>
    </cfRule>
  </conditionalFormatting>
  <conditionalFormatting sqref="E905:E906">
    <cfRule type="cellIs" dxfId="2457" priority="2492" operator="equal">
      <formula>0</formula>
    </cfRule>
  </conditionalFormatting>
  <conditionalFormatting sqref="E905:E906">
    <cfRule type="cellIs" dxfId="2456" priority="2491" operator="notEqual">
      <formula>0</formula>
    </cfRule>
  </conditionalFormatting>
  <conditionalFormatting sqref="F906:U906 F905:T905">
    <cfRule type="cellIs" dxfId="2455" priority="2490" operator="equal">
      <formula>0</formula>
    </cfRule>
  </conditionalFormatting>
  <conditionalFormatting sqref="F906:U906 F905:T905">
    <cfRule type="cellIs" dxfId="2454" priority="2489" operator="notEqual">
      <formula>0</formula>
    </cfRule>
  </conditionalFormatting>
  <conditionalFormatting sqref="U905">
    <cfRule type="cellIs" dxfId="2453" priority="2488" operator="equal">
      <formula>0</formula>
    </cfRule>
  </conditionalFormatting>
  <conditionalFormatting sqref="U905">
    <cfRule type="cellIs" dxfId="2452" priority="2487" operator="notEqual">
      <formula>0</formula>
    </cfRule>
  </conditionalFormatting>
  <conditionalFormatting sqref="D907:D908">
    <cfRule type="cellIs" dxfId="2451" priority="2486" operator="equal">
      <formula>0</formula>
    </cfRule>
  </conditionalFormatting>
  <conditionalFormatting sqref="D907:D908">
    <cfRule type="cellIs" dxfId="2450" priority="2485" operator="notEqual">
      <formula>0</formula>
    </cfRule>
  </conditionalFormatting>
  <conditionalFormatting sqref="E907:E908">
    <cfRule type="cellIs" dxfId="2449" priority="2484" operator="equal">
      <formula>0</formula>
    </cfRule>
  </conditionalFormatting>
  <conditionalFormatting sqref="E907:E908">
    <cfRule type="cellIs" dxfId="2448" priority="2483" operator="notEqual">
      <formula>0</formula>
    </cfRule>
  </conditionalFormatting>
  <conditionalFormatting sqref="F908:U908 F907:T907">
    <cfRule type="cellIs" dxfId="2447" priority="2482" operator="equal">
      <formula>0</formula>
    </cfRule>
  </conditionalFormatting>
  <conditionalFormatting sqref="F908:U908 F907:T907">
    <cfRule type="cellIs" dxfId="2446" priority="2481" operator="notEqual">
      <formula>0</formula>
    </cfRule>
  </conditionalFormatting>
  <conditionalFormatting sqref="U907">
    <cfRule type="cellIs" dxfId="2445" priority="2480" operator="equal">
      <formula>0</formula>
    </cfRule>
  </conditionalFormatting>
  <conditionalFormatting sqref="U907">
    <cfRule type="cellIs" dxfId="2444" priority="2479" operator="notEqual">
      <formula>0</formula>
    </cfRule>
  </conditionalFormatting>
  <conditionalFormatting sqref="D909:D910">
    <cfRule type="cellIs" dxfId="2443" priority="2478" operator="equal">
      <formula>0</formula>
    </cfRule>
  </conditionalFormatting>
  <conditionalFormatting sqref="D909:D910">
    <cfRule type="cellIs" dxfId="2442" priority="2477" operator="notEqual">
      <formula>0</formula>
    </cfRule>
  </conditionalFormatting>
  <conditionalFormatting sqref="E909:E910">
    <cfRule type="cellIs" dxfId="2441" priority="2476" operator="equal">
      <formula>0</formula>
    </cfRule>
  </conditionalFormatting>
  <conditionalFormatting sqref="E909:E910">
    <cfRule type="cellIs" dxfId="2440" priority="2475" operator="notEqual">
      <formula>0</formula>
    </cfRule>
  </conditionalFormatting>
  <conditionalFormatting sqref="F910:U910 F909:T909">
    <cfRule type="cellIs" dxfId="2439" priority="2474" operator="equal">
      <formula>0</formula>
    </cfRule>
  </conditionalFormatting>
  <conditionalFormatting sqref="F910:U910 F909:T909">
    <cfRule type="cellIs" dxfId="2438" priority="2473" operator="notEqual">
      <formula>0</formula>
    </cfRule>
  </conditionalFormatting>
  <conditionalFormatting sqref="U909">
    <cfRule type="cellIs" dxfId="2437" priority="2472" operator="equal">
      <formula>0</formula>
    </cfRule>
  </conditionalFormatting>
  <conditionalFormatting sqref="U909">
    <cfRule type="cellIs" dxfId="2436" priority="2471" operator="notEqual">
      <formula>0</formula>
    </cfRule>
  </conditionalFormatting>
  <conditionalFormatting sqref="D911:D912">
    <cfRule type="cellIs" dxfId="2435" priority="2470" operator="equal">
      <formula>0</formula>
    </cfRule>
  </conditionalFormatting>
  <conditionalFormatting sqref="D911:D912">
    <cfRule type="cellIs" dxfId="2434" priority="2469" operator="notEqual">
      <formula>0</formula>
    </cfRule>
  </conditionalFormatting>
  <conditionalFormatting sqref="E911:E912">
    <cfRule type="cellIs" dxfId="2433" priority="2468" operator="equal">
      <formula>0</formula>
    </cfRule>
  </conditionalFormatting>
  <conditionalFormatting sqref="E911:E912">
    <cfRule type="cellIs" dxfId="2432" priority="2467" operator="notEqual">
      <formula>0</formula>
    </cfRule>
  </conditionalFormatting>
  <conditionalFormatting sqref="F912:U912 F911:T911">
    <cfRule type="cellIs" dxfId="2431" priority="2466" operator="equal">
      <formula>0</formula>
    </cfRule>
  </conditionalFormatting>
  <conditionalFormatting sqref="F912:U912 F911:T911">
    <cfRule type="cellIs" dxfId="2430" priority="2465" operator="notEqual">
      <formula>0</formula>
    </cfRule>
  </conditionalFormatting>
  <conditionalFormatting sqref="U911">
    <cfRule type="cellIs" dxfId="2429" priority="2464" operator="equal">
      <formula>0</formula>
    </cfRule>
  </conditionalFormatting>
  <conditionalFormatting sqref="U911">
    <cfRule type="cellIs" dxfId="2428" priority="2463" operator="notEqual">
      <formula>0</formula>
    </cfRule>
  </conditionalFormatting>
  <conditionalFormatting sqref="D913:D914">
    <cfRule type="cellIs" dxfId="2427" priority="2462" operator="equal">
      <formula>0</formula>
    </cfRule>
  </conditionalFormatting>
  <conditionalFormatting sqref="D913:D914">
    <cfRule type="cellIs" dxfId="2426" priority="2461" operator="notEqual">
      <formula>0</formula>
    </cfRule>
  </conditionalFormatting>
  <conditionalFormatting sqref="E913:E914">
    <cfRule type="cellIs" dxfId="2425" priority="2460" operator="equal">
      <formula>0</formula>
    </cfRule>
  </conditionalFormatting>
  <conditionalFormatting sqref="E913:E914">
    <cfRule type="cellIs" dxfId="2424" priority="2459" operator="notEqual">
      <formula>0</formula>
    </cfRule>
  </conditionalFormatting>
  <conditionalFormatting sqref="F914:U914 F913:T913">
    <cfRule type="cellIs" dxfId="2423" priority="2458" operator="equal">
      <formula>0</formula>
    </cfRule>
  </conditionalFormatting>
  <conditionalFormatting sqref="F914:U914 F913:T913">
    <cfRule type="cellIs" dxfId="2422" priority="2457" operator="notEqual">
      <formula>0</formula>
    </cfRule>
  </conditionalFormatting>
  <conditionalFormatting sqref="U913">
    <cfRule type="cellIs" dxfId="2421" priority="2456" operator="equal">
      <formula>0</formula>
    </cfRule>
  </conditionalFormatting>
  <conditionalFormatting sqref="U913">
    <cfRule type="cellIs" dxfId="2420" priority="2455" operator="notEqual">
      <formula>0</formula>
    </cfRule>
  </conditionalFormatting>
  <conditionalFormatting sqref="D915:D916">
    <cfRule type="cellIs" dxfId="2419" priority="2454" operator="equal">
      <formula>0</formula>
    </cfRule>
  </conditionalFormatting>
  <conditionalFormatting sqref="D915:D916">
    <cfRule type="cellIs" dxfId="2418" priority="2453" operator="notEqual">
      <formula>0</formula>
    </cfRule>
  </conditionalFormatting>
  <conditionalFormatting sqref="E915:E916">
    <cfRule type="cellIs" dxfId="2417" priority="2452" operator="equal">
      <formula>0</formula>
    </cfRule>
  </conditionalFormatting>
  <conditionalFormatting sqref="E915:E916">
    <cfRule type="cellIs" dxfId="2416" priority="2451" operator="notEqual">
      <formula>0</formula>
    </cfRule>
  </conditionalFormatting>
  <conditionalFormatting sqref="F916:U916 F915:T915">
    <cfRule type="cellIs" dxfId="2415" priority="2450" operator="equal">
      <formula>0</formula>
    </cfRule>
  </conditionalFormatting>
  <conditionalFormatting sqref="F916:U916 F915:T915">
    <cfRule type="cellIs" dxfId="2414" priority="2449" operator="notEqual">
      <formula>0</formula>
    </cfRule>
  </conditionalFormatting>
  <conditionalFormatting sqref="U915">
    <cfRule type="cellIs" dxfId="2413" priority="2448" operator="equal">
      <formula>0</formula>
    </cfRule>
  </conditionalFormatting>
  <conditionalFormatting sqref="U915">
    <cfRule type="cellIs" dxfId="2412" priority="2447" operator="notEqual">
      <formula>0</formula>
    </cfRule>
  </conditionalFormatting>
  <conditionalFormatting sqref="D917:D918">
    <cfRule type="cellIs" dxfId="2411" priority="2446" operator="equal">
      <formula>0</formula>
    </cfRule>
  </conditionalFormatting>
  <conditionalFormatting sqref="D917:D918">
    <cfRule type="cellIs" dxfId="2410" priority="2445" operator="notEqual">
      <formula>0</formula>
    </cfRule>
  </conditionalFormatting>
  <conditionalFormatting sqref="E917:E918">
    <cfRule type="cellIs" dxfId="2409" priority="2444" operator="equal">
      <formula>0</formula>
    </cfRule>
  </conditionalFormatting>
  <conditionalFormatting sqref="E917:E918">
    <cfRule type="cellIs" dxfId="2408" priority="2443" operator="notEqual">
      <formula>0</formula>
    </cfRule>
  </conditionalFormatting>
  <conditionalFormatting sqref="F918:U918 F917:T917">
    <cfRule type="cellIs" dxfId="2407" priority="2442" operator="equal">
      <formula>0</formula>
    </cfRule>
  </conditionalFormatting>
  <conditionalFormatting sqref="F918:U918 F917:T917">
    <cfRule type="cellIs" dxfId="2406" priority="2441" operator="notEqual">
      <formula>0</formula>
    </cfRule>
  </conditionalFormatting>
  <conditionalFormatting sqref="U917">
    <cfRule type="cellIs" dxfId="2405" priority="2440" operator="equal">
      <formula>0</formula>
    </cfRule>
  </conditionalFormatting>
  <conditionalFormatting sqref="U917">
    <cfRule type="cellIs" dxfId="2404" priority="2439" operator="notEqual">
      <formula>0</formula>
    </cfRule>
  </conditionalFormatting>
  <conditionalFormatting sqref="D919:D920">
    <cfRule type="cellIs" dxfId="2403" priority="2438" operator="equal">
      <formula>0</formula>
    </cfRule>
  </conditionalFormatting>
  <conditionalFormatting sqref="D919:D920">
    <cfRule type="cellIs" dxfId="2402" priority="2437" operator="notEqual">
      <formula>0</formula>
    </cfRule>
  </conditionalFormatting>
  <conditionalFormatting sqref="E919:E920">
    <cfRule type="cellIs" dxfId="2401" priority="2436" operator="equal">
      <formula>0</formula>
    </cfRule>
  </conditionalFormatting>
  <conditionalFormatting sqref="E919:E920">
    <cfRule type="cellIs" dxfId="2400" priority="2435" operator="notEqual">
      <formula>0</formula>
    </cfRule>
  </conditionalFormatting>
  <conditionalFormatting sqref="F920:U920 F919:T919">
    <cfRule type="cellIs" dxfId="2399" priority="2434" operator="equal">
      <formula>0</formula>
    </cfRule>
  </conditionalFormatting>
  <conditionalFormatting sqref="F920:U920 F919:T919">
    <cfRule type="cellIs" dxfId="2398" priority="2433" operator="notEqual">
      <formula>0</formula>
    </cfRule>
  </conditionalFormatting>
  <conditionalFormatting sqref="U919">
    <cfRule type="cellIs" dxfId="2397" priority="2432" operator="equal">
      <formula>0</formula>
    </cfRule>
  </conditionalFormatting>
  <conditionalFormatting sqref="U919">
    <cfRule type="cellIs" dxfId="2396" priority="2431" operator="notEqual">
      <formula>0</formula>
    </cfRule>
  </conditionalFormatting>
  <conditionalFormatting sqref="D921:D922">
    <cfRule type="cellIs" dxfId="2395" priority="2430" operator="equal">
      <formula>0</formula>
    </cfRule>
  </conditionalFormatting>
  <conditionalFormatting sqref="D921:D922">
    <cfRule type="cellIs" dxfId="2394" priority="2429" operator="notEqual">
      <formula>0</formula>
    </cfRule>
  </conditionalFormatting>
  <conditionalFormatting sqref="U1566">
    <cfRule type="cellIs" dxfId="2393" priority="8" operator="equal">
      <formula>0</formula>
    </cfRule>
  </conditionalFormatting>
  <conditionalFormatting sqref="U1566">
    <cfRule type="cellIs" dxfId="2392" priority="7" operator="notEqual">
      <formula>0</formula>
    </cfRule>
  </conditionalFormatting>
  <conditionalFormatting sqref="U1565">
    <cfRule type="cellIs" dxfId="2391" priority="6" operator="equal">
      <formula>0</formula>
    </cfRule>
  </conditionalFormatting>
  <conditionalFormatting sqref="U1565">
    <cfRule type="cellIs" dxfId="2390" priority="5" operator="notEqual">
      <formula>0</formula>
    </cfRule>
  </conditionalFormatting>
  <conditionalFormatting sqref="E925:E926">
    <cfRule type="cellIs" dxfId="2389" priority="2418" operator="equal">
      <formula>0</formula>
    </cfRule>
  </conditionalFormatting>
  <conditionalFormatting sqref="E925:E926">
    <cfRule type="cellIs" dxfId="2388" priority="2417" operator="notEqual">
      <formula>0</formula>
    </cfRule>
  </conditionalFormatting>
  <conditionalFormatting sqref="F926:U926 F925:T925">
    <cfRule type="cellIs" dxfId="2387" priority="2416" operator="equal">
      <formula>0</formula>
    </cfRule>
  </conditionalFormatting>
  <conditionalFormatting sqref="F926:U926 F925:T925">
    <cfRule type="cellIs" dxfId="2386" priority="2415" operator="notEqual">
      <formula>0</formula>
    </cfRule>
  </conditionalFormatting>
  <conditionalFormatting sqref="U925">
    <cfRule type="cellIs" dxfId="2385" priority="2414" operator="equal">
      <formula>0</formula>
    </cfRule>
  </conditionalFormatting>
  <conditionalFormatting sqref="U925">
    <cfRule type="cellIs" dxfId="2384" priority="2413" operator="notEqual">
      <formula>0</formula>
    </cfRule>
  </conditionalFormatting>
  <conditionalFormatting sqref="D925:D926">
    <cfRule type="cellIs" dxfId="2383" priority="2420" operator="equal">
      <formula>0</formula>
    </cfRule>
  </conditionalFormatting>
  <conditionalFormatting sqref="D925:D926">
    <cfRule type="cellIs" dxfId="2382" priority="2419" operator="notEqual">
      <formula>0</formula>
    </cfRule>
  </conditionalFormatting>
  <conditionalFormatting sqref="E927:E928">
    <cfRule type="cellIs" dxfId="2381" priority="2410" operator="equal">
      <formula>0</formula>
    </cfRule>
  </conditionalFormatting>
  <conditionalFormatting sqref="E927:E928">
    <cfRule type="cellIs" dxfId="2380" priority="2409" operator="notEqual">
      <formula>0</formula>
    </cfRule>
  </conditionalFormatting>
  <conditionalFormatting sqref="F928:U928 F927:T927">
    <cfRule type="cellIs" dxfId="2379" priority="2408" operator="equal">
      <formula>0</formula>
    </cfRule>
  </conditionalFormatting>
  <conditionalFormatting sqref="F928:U928 F927:T927">
    <cfRule type="cellIs" dxfId="2378" priority="2407" operator="notEqual">
      <formula>0</formula>
    </cfRule>
  </conditionalFormatting>
  <conditionalFormatting sqref="U927">
    <cfRule type="cellIs" dxfId="2377" priority="2406" operator="equal">
      <formula>0</formula>
    </cfRule>
  </conditionalFormatting>
  <conditionalFormatting sqref="U927">
    <cfRule type="cellIs" dxfId="2376" priority="2405" operator="notEqual">
      <formula>0</formula>
    </cfRule>
  </conditionalFormatting>
  <conditionalFormatting sqref="D927:D928">
    <cfRule type="cellIs" dxfId="2375" priority="2412" operator="equal">
      <formula>0</formula>
    </cfRule>
  </conditionalFormatting>
  <conditionalFormatting sqref="D927:D928">
    <cfRule type="cellIs" dxfId="2374" priority="2411" operator="notEqual">
      <formula>0</formula>
    </cfRule>
  </conditionalFormatting>
  <conditionalFormatting sqref="E929:E930">
    <cfRule type="cellIs" dxfId="2373" priority="2402" operator="equal">
      <formula>0</formula>
    </cfRule>
  </conditionalFormatting>
  <conditionalFormatting sqref="E929:E930">
    <cfRule type="cellIs" dxfId="2372" priority="2401" operator="notEqual">
      <formula>0</formula>
    </cfRule>
  </conditionalFormatting>
  <conditionalFormatting sqref="F930:U930 F929:T929">
    <cfRule type="cellIs" dxfId="2371" priority="2400" operator="equal">
      <formula>0</formula>
    </cfRule>
  </conditionalFormatting>
  <conditionalFormatting sqref="F930:U930 F929:T929">
    <cfRule type="cellIs" dxfId="2370" priority="2399" operator="notEqual">
      <formula>0</formula>
    </cfRule>
  </conditionalFormatting>
  <conditionalFormatting sqref="U929">
    <cfRule type="cellIs" dxfId="2369" priority="2398" operator="equal">
      <formula>0</formula>
    </cfRule>
  </conditionalFormatting>
  <conditionalFormatting sqref="U929">
    <cfRule type="cellIs" dxfId="2368" priority="2397" operator="notEqual">
      <formula>0</formula>
    </cfRule>
  </conditionalFormatting>
  <conditionalFormatting sqref="D929:D930">
    <cfRule type="cellIs" dxfId="2367" priority="2404" operator="equal">
      <formula>0</formula>
    </cfRule>
  </conditionalFormatting>
  <conditionalFormatting sqref="D929:D930">
    <cfRule type="cellIs" dxfId="2366" priority="2403" operator="notEqual">
      <formula>0</formula>
    </cfRule>
  </conditionalFormatting>
  <conditionalFormatting sqref="E931:E932">
    <cfRule type="cellIs" dxfId="2365" priority="2394" operator="equal">
      <formula>0</formula>
    </cfRule>
  </conditionalFormatting>
  <conditionalFormatting sqref="E931:E932">
    <cfRule type="cellIs" dxfId="2364" priority="2393" operator="notEqual">
      <formula>0</formula>
    </cfRule>
  </conditionalFormatting>
  <conditionalFormatting sqref="F932:U932 F931:T931">
    <cfRule type="cellIs" dxfId="2363" priority="2392" operator="equal">
      <formula>0</formula>
    </cfRule>
  </conditionalFormatting>
  <conditionalFormatting sqref="F932:U932 F931:T931">
    <cfRule type="cellIs" dxfId="2362" priority="2391" operator="notEqual">
      <formula>0</formula>
    </cfRule>
  </conditionalFormatting>
  <conditionalFormatting sqref="U931">
    <cfRule type="cellIs" dxfId="2361" priority="2390" operator="equal">
      <formula>0</formula>
    </cfRule>
  </conditionalFormatting>
  <conditionalFormatting sqref="U931">
    <cfRule type="cellIs" dxfId="2360" priority="2389" operator="notEqual">
      <formula>0</formula>
    </cfRule>
  </conditionalFormatting>
  <conditionalFormatting sqref="D931:D932">
    <cfRule type="cellIs" dxfId="2359" priority="2396" operator="equal">
      <formula>0</formula>
    </cfRule>
  </conditionalFormatting>
  <conditionalFormatting sqref="D931:D932">
    <cfRule type="cellIs" dxfId="2358" priority="2395" operator="notEqual">
      <formula>0</formula>
    </cfRule>
  </conditionalFormatting>
  <conditionalFormatting sqref="E933:E934">
    <cfRule type="cellIs" dxfId="2357" priority="2386" operator="equal">
      <formula>0</formula>
    </cfRule>
  </conditionalFormatting>
  <conditionalFormatting sqref="E933:E934">
    <cfRule type="cellIs" dxfId="2356" priority="2385" operator="notEqual">
      <formula>0</formula>
    </cfRule>
  </conditionalFormatting>
  <conditionalFormatting sqref="F934:U934 F933:T933">
    <cfRule type="cellIs" dxfId="2355" priority="2384" operator="equal">
      <formula>0</formula>
    </cfRule>
  </conditionalFormatting>
  <conditionalFormatting sqref="F934:U934 F933:T933">
    <cfRule type="cellIs" dxfId="2354" priority="2383" operator="notEqual">
      <formula>0</formula>
    </cfRule>
  </conditionalFormatting>
  <conditionalFormatting sqref="U933">
    <cfRule type="cellIs" dxfId="2353" priority="2382" operator="equal">
      <formula>0</formula>
    </cfRule>
  </conditionalFormatting>
  <conditionalFormatting sqref="U933">
    <cfRule type="cellIs" dxfId="2352" priority="2381" operator="notEqual">
      <formula>0</formula>
    </cfRule>
  </conditionalFormatting>
  <conditionalFormatting sqref="D933:D934">
    <cfRule type="cellIs" dxfId="2351" priority="2388" operator="equal">
      <formula>0</formula>
    </cfRule>
  </conditionalFormatting>
  <conditionalFormatting sqref="D933:D934">
    <cfRule type="cellIs" dxfId="2350" priority="2387" operator="notEqual">
      <formula>0</formula>
    </cfRule>
  </conditionalFormatting>
  <conditionalFormatting sqref="E935:E936">
    <cfRule type="cellIs" dxfId="2349" priority="2378" operator="equal">
      <formula>0</formula>
    </cfRule>
  </conditionalFormatting>
  <conditionalFormatting sqref="E935:E936">
    <cfRule type="cellIs" dxfId="2348" priority="2377" operator="notEqual">
      <formula>0</formula>
    </cfRule>
  </conditionalFormatting>
  <conditionalFormatting sqref="F936:U936 F935:T935">
    <cfRule type="cellIs" dxfId="2347" priority="2376" operator="equal">
      <formula>0</formula>
    </cfRule>
  </conditionalFormatting>
  <conditionalFormatting sqref="F936:U936 F935:T935">
    <cfRule type="cellIs" dxfId="2346" priority="2375" operator="notEqual">
      <formula>0</formula>
    </cfRule>
  </conditionalFormatting>
  <conditionalFormatting sqref="U935">
    <cfRule type="cellIs" dxfId="2345" priority="2374" operator="equal">
      <formula>0</formula>
    </cfRule>
  </conditionalFormatting>
  <conditionalFormatting sqref="U935">
    <cfRule type="cellIs" dxfId="2344" priority="2373" operator="notEqual">
      <formula>0</formula>
    </cfRule>
  </conditionalFormatting>
  <conditionalFormatting sqref="D935:D936">
    <cfRule type="cellIs" dxfId="2343" priority="2380" operator="equal">
      <formula>0</formula>
    </cfRule>
  </conditionalFormatting>
  <conditionalFormatting sqref="D935:D936">
    <cfRule type="cellIs" dxfId="2342" priority="2379" operator="notEqual">
      <formula>0</formula>
    </cfRule>
  </conditionalFormatting>
  <conditionalFormatting sqref="E937:E938">
    <cfRule type="cellIs" dxfId="2341" priority="2370" operator="equal">
      <formula>0</formula>
    </cfRule>
  </conditionalFormatting>
  <conditionalFormatting sqref="E937:E938">
    <cfRule type="cellIs" dxfId="2340" priority="2369" operator="notEqual">
      <formula>0</formula>
    </cfRule>
  </conditionalFormatting>
  <conditionalFormatting sqref="F938:U938 F937:T937">
    <cfRule type="cellIs" dxfId="2339" priority="2368" operator="equal">
      <formula>0</formula>
    </cfRule>
  </conditionalFormatting>
  <conditionalFormatting sqref="F938:U938 F937:T937">
    <cfRule type="cellIs" dxfId="2338" priority="2367" operator="notEqual">
      <formula>0</formula>
    </cfRule>
  </conditionalFormatting>
  <conditionalFormatting sqref="U937">
    <cfRule type="cellIs" dxfId="2337" priority="2366" operator="equal">
      <formula>0</formula>
    </cfRule>
  </conditionalFormatting>
  <conditionalFormatting sqref="U937">
    <cfRule type="cellIs" dxfId="2336" priority="2365" operator="notEqual">
      <formula>0</formula>
    </cfRule>
  </conditionalFormatting>
  <conditionalFormatting sqref="D937:D938">
    <cfRule type="cellIs" dxfId="2335" priority="2372" operator="equal">
      <formula>0</formula>
    </cfRule>
  </conditionalFormatting>
  <conditionalFormatting sqref="D937:D938">
    <cfRule type="cellIs" dxfId="2334" priority="2371" operator="notEqual">
      <formula>0</formula>
    </cfRule>
  </conditionalFormatting>
  <conditionalFormatting sqref="E939:E940">
    <cfRule type="cellIs" dxfId="2333" priority="2362" operator="equal">
      <formula>0</formula>
    </cfRule>
  </conditionalFormatting>
  <conditionalFormatting sqref="E939:E940">
    <cfRule type="cellIs" dxfId="2332" priority="2361" operator="notEqual">
      <formula>0</formula>
    </cfRule>
  </conditionalFormatting>
  <conditionalFormatting sqref="F940:U940 F939:T939">
    <cfRule type="cellIs" dxfId="2331" priority="2360" operator="equal">
      <formula>0</formula>
    </cfRule>
  </conditionalFormatting>
  <conditionalFormatting sqref="F940:U940 F939:T939">
    <cfRule type="cellIs" dxfId="2330" priority="2359" operator="notEqual">
      <formula>0</formula>
    </cfRule>
  </conditionalFormatting>
  <conditionalFormatting sqref="U939">
    <cfRule type="cellIs" dxfId="2329" priority="2358" operator="equal">
      <formula>0</formula>
    </cfRule>
  </conditionalFormatting>
  <conditionalFormatting sqref="U939">
    <cfRule type="cellIs" dxfId="2328" priority="2357" operator="notEqual">
      <formula>0</formula>
    </cfRule>
  </conditionalFormatting>
  <conditionalFormatting sqref="D939:D940">
    <cfRule type="cellIs" dxfId="2327" priority="2364" operator="equal">
      <formula>0</formula>
    </cfRule>
  </conditionalFormatting>
  <conditionalFormatting sqref="D939:D940">
    <cfRule type="cellIs" dxfId="2326" priority="2363" operator="notEqual">
      <formula>0</formula>
    </cfRule>
  </conditionalFormatting>
  <conditionalFormatting sqref="E941:E942">
    <cfRule type="cellIs" dxfId="2325" priority="2354" operator="equal">
      <formula>0</formula>
    </cfRule>
  </conditionalFormatting>
  <conditionalFormatting sqref="E941:E942">
    <cfRule type="cellIs" dxfId="2324" priority="2353" operator="notEqual">
      <formula>0</formula>
    </cfRule>
  </conditionalFormatting>
  <conditionalFormatting sqref="F942:U942 F941:T941">
    <cfRule type="cellIs" dxfId="2323" priority="2352" operator="equal">
      <formula>0</formula>
    </cfRule>
  </conditionalFormatting>
  <conditionalFormatting sqref="F942:U942 F941:T941">
    <cfRule type="cellIs" dxfId="2322" priority="2351" operator="notEqual">
      <formula>0</formula>
    </cfRule>
  </conditionalFormatting>
  <conditionalFormatting sqref="U941">
    <cfRule type="cellIs" dxfId="2321" priority="2350" operator="equal">
      <formula>0</formula>
    </cfRule>
  </conditionalFormatting>
  <conditionalFormatting sqref="U941">
    <cfRule type="cellIs" dxfId="2320" priority="2349" operator="notEqual">
      <formula>0</formula>
    </cfRule>
  </conditionalFormatting>
  <conditionalFormatting sqref="D941:D942">
    <cfRule type="cellIs" dxfId="2319" priority="2356" operator="equal">
      <formula>0</formula>
    </cfRule>
  </conditionalFormatting>
  <conditionalFormatting sqref="D941:D942">
    <cfRule type="cellIs" dxfId="2318" priority="2355" operator="notEqual">
      <formula>0</formula>
    </cfRule>
  </conditionalFormatting>
  <conditionalFormatting sqref="E943:E944">
    <cfRule type="cellIs" dxfId="2317" priority="2346" operator="equal">
      <formula>0</formula>
    </cfRule>
  </conditionalFormatting>
  <conditionalFormatting sqref="E943:E944">
    <cfRule type="cellIs" dxfId="2316" priority="2345" operator="notEqual">
      <formula>0</formula>
    </cfRule>
  </conditionalFormatting>
  <conditionalFormatting sqref="F944:U944 F943:T943">
    <cfRule type="cellIs" dxfId="2315" priority="2344" operator="equal">
      <formula>0</formula>
    </cfRule>
  </conditionalFormatting>
  <conditionalFormatting sqref="F944:U944 F943:T943">
    <cfRule type="cellIs" dxfId="2314" priority="2343" operator="notEqual">
      <formula>0</formula>
    </cfRule>
  </conditionalFormatting>
  <conditionalFormatting sqref="U943">
    <cfRule type="cellIs" dxfId="2313" priority="2342" operator="equal">
      <formula>0</formula>
    </cfRule>
  </conditionalFormatting>
  <conditionalFormatting sqref="U943">
    <cfRule type="cellIs" dxfId="2312" priority="2341" operator="notEqual">
      <formula>0</formula>
    </cfRule>
  </conditionalFormatting>
  <conditionalFormatting sqref="D943:D944">
    <cfRule type="cellIs" dxfId="2311" priority="2348" operator="equal">
      <formula>0</formula>
    </cfRule>
  </conditionalFormatting>
  <conditionalFormatting sqref="D943:D944">
    <cfRule type="cellIs" dxfId="2310" priority="2347" operator="notEqual">
      <formula>0</formula>
    </cfRule>
  </conditionalFormatting>
  <conditionalFormatting sqref="E945:E946">
    <cfRule type="cellIs" dxfId="2309" priority="2338" operator="equal">
      <formula>0</formula>
    </cfRule>
  </conditionalFormatting>
  <conditionalFormatting sqref="E945:E946">
    <cfRule type="cellIs" dxfId="2308" priority="2337" operator="notEqual">
      <formula>0</formula>
    </cfRule>
  </conditionalFormatting>
  <conditionalFormatting sqref="F946:U946 F945:T945">
    <cfRule type="cellIs" dxfId="2307" priority="2336" operator="equal">
      <formula>0</formula>
    </cfRule>
  </conditionalFormatting>
  <conditionalFormatting sqref="F946:U946 F945:T945">
    <cfRule type="cellIs" dxfId="2306" priority="2335" operator="notEqual">
      <formula>0</formula>
    </cfRule>
  </conditionalFormatting>
  <conditionalFormatting sqref="U945">
    <cfRule type="cellIs" dxfId="2305" priority="2334" operator="equal">
      <formula>0</formula>
    </cfRule>
  </conditionalFormatting>
  <conditionalFormatting sqref="U945">
    <cfRule type="cellIs" dxfId="2304" priority="2333" operator="notEqual">
      <formula>0</formula>
    </cfRule>
  </conditionalFormatting>
  <conditionalFormatting sqref="D945:D946">
    <cfRule type="cellIs" dxfId="2303" priority="2340" operator="equal">
      <formula>0</formula>
    </cfRule>
  </conditionalFormatting>
  <conditionalFormatting sqref="D945:D946">
    <cfRule type="cellIs" dxfId="2302" priority="2339" operator="notEqual">
      <formula>0</formula>
    </cfRule>
  </conditionalFormatting>
  <conditionalFormatting sqref="E947:E948">
    <cfRule type="cellIs" dxfId="2301" priority="2330" operator="equal">
      <formula>0</formula>
    </cfRule>
  </conditionalFormatting>
  <conditionalFormatting sqref="E947:E948">
    <cfRule type="cellIs" dxfId="2300" priority="2329" operator="notEqual">
      <formula>0</formula>
    </cfRule>
  </conditionalFormatting>
  <conditionalFormatting sqref="F948:U948 F947:T947">
    <cfRule type="cellIs" dxfId="2299" priority="2328" operator="equal">
      <formula>0</formula>
    </cfRule>
  </conditionalFormatting>
  <conditionalFormatting sqref="F948:U948 F947:T947">
    <cfRule type="cellIs" dxfId="2298" priority="2327" operator="notEqual">
      <formula>0</formula>
    </cfRule>
  </conditionalFormatting>
  <conditionalFormatting sqref="U947">
    <cfRule type="cellIs" dxfId="2297" priority="2326" operator="equal">
      <formula>0</formula>
    </cfRule>
  </conditionalFormatting>
  <conditionalFormatting sqref="U947">
    <cfRule type="cellIs" dxfId="2296" priority="2325" operator="notEqual">
      <formula>0</formula>
    </cfRule>
  </conditionalFormatting>
  <conditionalFormatting sqref="D947:D948">
    <cfRule type="cellIs" dxfId="2295" priority="2332" operator="equal">
      <formula>0</formula>
    </cfRule>
  </conditionalFormatting>
  <conditionalFormatting sqref="D947:D948">
    <cfRule type="cellIs" dxfId="2294" priority="2331" operator="notEqual">
      <formula>0</formula>
    </cfRule>
  </conditionalFormatting>
  <conditionalFormatting sqref="E949:E950">
    <cfRule type="cellIs" dxfId="2293" priority="2322" operator="equal">
      <formula>0</formula>
    </cfRule>
  </conditionalFormatting>
  <conditionalFormatting sqref="E949:E950">
    <cfRule type="cellIs" dxfId="2292" priority="2321" operator="notEqual">
      <formula>0</formula>
    </cfRule>
  </conditionalFormatting>
  <conditionalFormatting sqref="F950:U950 F949:T949">
    <cfRule type="cellIs" dxfId="2291" priority="2320" operator="equal">
      <formula>0</formula>
    </cfRule>
  </conditionalFormatting>
  <conditionalFormatting sqref="F950:U950 F949:T949">
    <cfRule type="cellIs" dxfId="2290" priority="2319" operator="notEqual">
      <formula>0</formula>
    </cfRule>
  </conditionalFormatting>
  <conditionalFormatting sqref="U949">
    <cfRule type="cellIs" dxfId="2289" priority="2318" operator="equal">
      <formula>0</formula>
    </cfRule>
  </conditionalFormatting>
  <conditionalFormatting sqref="U949">
    <cfRule type="cellIs" dxfId="2288" priority="2317" operator="notEqual">
      <formula>0</formula>
    </cfRule>
  </conditionalFormatting>
  <conditionalFormatting sqref="D949:D950">
    <cfRule type="cellIs" dxfId="2287" priority="2324" operator="equal">
      <formula>0</formula>
    </cfRule>
  </conditionalFormatting>
  <conditionalFormatting sqref="D949:D950">
    <cfRule type="cellIs" dxfId="2286" priority="2323" operator="notEqual">
      <formula>0</formula>
    </cfRule>
  </conditionalFormatting>
  <conditionalFormatting sqref="E951:E952">
    <cfRule type="cellIs" dxfId="2285" priority="2314" operator="equal">
      <formula>0</formula>
    </cfRule>
  </conditionalFormatting>
  <conditionalFormatting sqref="E951:E952">
    <cfRule type="cellIs" dxfId="2284" priority="2313" operator="notEqual">
      <formula>0</formula>
    </cfRule>
  </conditionalFormatting>
  <conditionalFormatting sqref="F952:U952 F951:T951">
    <cfRule type="cellIs" dxfId="2283" priority="2312" operator="equal">
      <formula>0</formula>
    </cfRule>
  </conditionalFormatting>
  <conditionalFormatting sqref="F952:U952 F951:T951">
    <cfRule type="cellIs" dxfId="2282" priority="2311" operator="notEqual">
      <formula>0</formula>
    </cfRule>
  </conditionalFormatting>
  <conditionalFormatting sqref="U951">
    <cfRule type="cellIs" dxfId="2281" priority="2310" operator="equal">
      <formula>0</formula>
    </cfRule>
  </conditionalFormatting>
  <conditionalFormatting sqref="U951">
    <cfRule type="cellIs" dxfId="2280" priority="2309" operator="notEqual">
      <formula>0</formula>
    </cfRule>
  </conditionalFormatting>
  <conditionalFormatting sqref="D951:D952">
    <cfRule type="cellIs" dxfId="2279" priority="2316" operator="equal">
      <formula>0</formula>
    </cfRule>
  </conditionalFormatting>
  <conditionalFormatting sqref="D951:D952">
    <cfRule type="cellIs" dxfId="2278" priority="2315" operator="notEqual">
      <formula>0</formula>
    </cfRule>
  </conditionalFormatting>
  <conditionalFormatting sqref="E953:E954">
    <cfRule type="cellIs" dxfId="2277" priority="2306" operator="equal">
      <formula>0</formula>
    </cfRule>
  </conditionalFormatting>
  <conditionalFormatting sqref="E953:E954">
    <cfRule type="cellIs" dxfId="2276" priority="2305" operator="notEqual">
      <formula>0</formula>
    </cfRule>
  </conditionalFormatting>
  <conditionalFormatting sqref="F954:U954 F953:T953">
    <cfRule type="cellIs" dxfId="2275" priority="2304" operator="equal">
      <formula>0</formula>
    </cfRule>
  </conditionalFormatting>
  <conditionalFormatting sqref="F954:U954 F953:T953">
    <cfRule type="cellIs" dxfId="2274" priority="2303" operator="notEqual">
      <formula>0</formula>
    </cfRule>
  </conditionalFormatting>
  <conditionalFormatting sqref="U953">
    <cfRule type="cellIs" dxfId="2273" priority="2302" operator="equal">
      <formula>0</formula>
    </cfRule>
  </conditionalFormatting>
  <conditionalFormatting sqref="U953">
    <cfRule type="cellIs" dxfId="2272" priority="2301" operator="notEqual">
      <formula>0</formula>
    </cfRule>
  </conditionalFormatting>
  <conditionalFormatting sqref="D953:D954">
    <cfRule type="cellIs" dxfId="2271" priority="2308" operator="equal">
      <formula>0</formula>
    </cfRule>
  </conditionalFormatting>
  <conditionalFormatting sqref="D953:D954">
    <cfRule type="cellIs" dxfId="2270" priority="2307" operator="notEqual">
      <formula>0</formula>
    </cfRule>
  </conditionalFormatting>
  <conditionalFormatting sqref="D956:U956">
    <cfRule type="cellIs" dxfId="2269" priority="2298" operator="equal">
      <formula>0</formula>
    </cfRule>
  </conditionalFormatting>
  <conditionalFormatting sqref="D955:U956">
    <cfRule type="cellIs" dxfId="2268" priority="2297" operator="equal">
      <formula>0</formula>
    </cfRule>
  </conditionalFormatting>
  <conditionalFormatting sqref="E957:E958">
    <cfRule type="cellIs" dxfId="2267" priority="2294" operator="equal">
      <formula>0</formula>
    </cfRule>
  </conditionalFormatting>
  <conditionalFormatting sqref="E957:E958">
    <cfRule type="cellIs" dxfId="2266" priority="2293" operator="notEqual">
      <formula>0</formula>
    </cfRule>
  </conditionalFormatting>
  <conditionalFormatting sqref="F958:U958 F957:T957">
    <cfRule type="cellIs" dxfId="2265" priority="2292" operator="equal">
      <formula>0</formula>
    </cfRule>
  </conditionalFormatting>
  <conditionalFormatting sqref="F958:U958 F957:T957">
    <cfRule type="cellIs" dxfId="2264" priority="2291" operator="notEqual">
      <formula>0</formula>
    </cfRule>
  </conditionalFormatting>
  <conditionalFormatting sqref="U957">
    <cfRule type="cellIs" dxfId="2263" priority="2290" operator="equal">
      <formula>0</formula>
    </cfRule>
  </conditionalFormatting>
  <conditionalFormatting sqref="U957">
    <cfRule type="cellIs" dxfId="2262" priority="2289" operator="notEqual">
      <formula>0</formula>
    </cfRule>
  </conditionalFormatting>
  <conditionalFormatting sqref="D957:D958">
    <cfRule type="cellIs" dxfId="2261" priority="2296" operator="equal">
      <formula>0</formula>
    </cfRule>
  </conditionalFormatting>
  <conditionalFormatting sqref="D957:D958">
    <cfRule type="cellIs" dxfId="2260" priority="2295" operator="notEqual">
      <formula>0</formula>
    </cfRule>
  </conditionalFormatting>
  <conditionalFormatting sqref="E959:E960">
    <cfRule type="cellIs" dxfId="2259" priority="2286" operator="equal">
      <formula>0</formula>
    </cfRule>
  </conditionalFormatting>
  <conditionalFormatting sqref="E959:E960">
    <cfRule type="cellIs" dxfId="2258" priority="2285" operator="notEqual">
      <formula>0</formula>
    </cfRule>
  </conditionalFormatting>
  <conditionalFormatting sqref="F960:U960 F959:T959">
    <cfRule type="cellIs" dxfId="2257" priority="2284" operator="equal">
      <formula>0</formula>
    </cfRule>
  </conditionalFormatting>
  <conditionalFormatting sqref="F960:U960 F959:T959">
    <cfRule type="cellIs" dxfId="2256" priority="2283" operator="notEqual">
      <formula>0</formula>
    </cfRule>
  </conditionalFormatting>
  <conditionalFormatting sqref="U959">
    <cfRule type="cellIs" dxfId="2255" priority="2282" operator="equal">
      <formula>0</formula>
    </cfRule>
  </conditionalFormatting>
  <conditionalFormatting sqref="U959">
    <cfRule type="cellIs" dxfId="2254" priority="2281" operator="notEqual">
      <formula>0</formula>
    </cfRule>
  </conditionalFormatting>
  <conditionalFormatting sqref="D959:D960">
    <cfRule type="cellIs" dxfId="2253" priority="2288" operator="equal">
      <formula>0</formula>
    </cfRule>
  </conditionalFormatting>
  <conditionalFormatting sqref="D959:D960">
    <cfRule type="cellIs" dxfId="2252" priority="2287" operator="notEqual">
      <formula>0</formula>
    </cfRule>
  </conditionalFormatting>
  <conditionalFormatting sqref="E961:E962">
    <cfRule type="cellIs" dxfId="2251" priority="2278" operator="equal">
      <formula>0</formula>
    </cfRule>
  </conditionalFormatting>
  <conditionalFormatting sqref="E961:E962">
    <cfRule type="cellIs" dxfId="2250" priority="2277" operator="notEqual">
      <formula>0</formula>
    </cfRule>
  </conditionalFormatting>
  <conditionalFormatting sqref="F962:U962 F961:T961">
    <cfRule type="cellIs" dxfId="2249" priority="2276" operator="equal">
      <formula>0</formula>
    </cfRule>
  </conditionalFormatting>
  <conditionalFormatting sqref="F962:U962 F961:T961">
    <cfRule type="cellIs" dxfId="2248" priority="2275" operator="notEqual">
      <formula>0</formula>
    </cfRule>
  </conditionalFormatting>
  <conditionalFormatting sqref="U961">
    <cfRule type="cellIs" dxfId="2247" priority="2274" operator="equal">
      <formula>0</formula>
    </cfRule>
  </conditionalFormatting>
  <conditionalFormatting sqref="U961">
    <cfRule type="cellIs" dxfId="2246" priority="2273" operator="notEqual">
      <formula>0</formula>
    </cfRule>
  </conditionalFormatting>
  <conditionalFormatting sqref="D961:D962">
    <cfRule type="cellIs" dxfId="2245" priority="2280" operator="equal">
      <formula>0</formula>
    </cfRule>
  </conditionalFormatting>
  <conditionalFormatting sqref="D961:D962">
    <cfRule type="cellIs" dxfId="2244" priority="2279" operator="notEqual">
      <formula>0</formula>
    </cfRule>
  </conditionalFormatting>
  <conditionalFormatting sqref="E963:E964">
    <cfRule type="cellIs" dxfId="2243" priority="2270" operator="equal">
      <formula>0</formula>
    </cfRule>
  </conditionalFormatting>
  <conditionalFormatting sqref="E963:E964">
    <cfRule type="cellIs" dxfId="2242" priority="2269" operator="notEqual">
      <formula>0</formula>
    </cfRule>
  </conditionalFormatting>
  <conditionalFormatting sqref="F964:U964 F963:T963">
    <cfRule type="cellIs" dxfId="2241" priority="2268" operator="equal">
      <formula>0</formula>
    </cfRule>
  </conditionalFormatting>
  <conditionalFormatting sqref="F964:U964 F963:T963">
    <cfRule type="cellIs" dxfId="2240" priority="2267" operator="notEqual">
      <formula>0</formula>
    </cfRule>
  </conditionalFormatting>
  <conditionalFormatting sqref="U963">
    <cfRule type="cellIs" dxfId="2239" priority="2266" operator="equal">
      <formula>0</formula>
    </cfRule>
  </conditionalFormatting>
  <conditionalFormatting sqref="U963">
    <cfRule type="cellIs" dxfId="2238" priority="2265" operator="notEqual">
      <formula>0</formula>
    </cfRule>
  </conditionalFormatting>
  <conditionalFormatting sqref="D963:D964">
    <cfRule type="cellIs" dxfId="2237" priority="2272" operator="equal">
      <formula>0</formula>
    </cfRule>
  </conditionalFormatting>
  <conditionalFormatting sqref="D963:D964">
    <cfRule type="cellIs" dxfId="2236" priority="2271" operator="notEqual">
      <formula>0</formula>
    </cfRule>
  </conditionalFormatting>
  <conditionalFormatting sqref="E965:E966">
    <cfRule type="cellIs" dxfId="2235" priority="2262" operator="equal">
      <formula>0</formula>
    </cfRule>
  </conditionalFormatting>
  <conditionalFormatting sqref="E965:E966">
    <cfRule type="cellIs" dxfId="2234" priority="2261" operator="notEqual">
      <formula>0</formula>
    </cfRule>
  </conditionalFormatting>
  <conditionalFormatting sqref="F966:U966 F965:T965">
    <cfRule type="cellIs" dxfId="2233" priority="2260" operator="equal">
      <formula>0</formula>
    </cfRule>
  </conditionalFormatting>
  <conditionalFormatting sqref="F966:U966 F965:T965">
    <cfRule type="cellIs" dxfId="2232" priority="2259" operator="notEqual">
      <formula>0</formula>
    </cfRule>
  </conditionalFormatting>
  <conditionalFormatting sqref="U965">
    <cfRule type="cellIs" dxfId="2231" priority="2258" operator="equal">
      <formula>0</formula>
    </cfRule>
  </conditionalFormatting>
  <conditionalFormatting sqref="U965">
    <cfRule type="cellIs" dxfId="2230" priority="2257" operator="notEqual">
      <formula>0</formula>
    </cfRule>
  </conditionalFormatting>
  <conditionalFormatting sqref="D965:D966">
    <cfRule type="cellIs" dxfId="2229" priority="2264" operator="equal">
      <formula>0</formula>
    </cfRule>
  </conditionalFormatting>
  <conditionalFormatting sqref="D965:D966">
    <cfRule type="cellIs" dxfId="2228" priority="2263" operator="notEqual">
      <formula>0</formula>
    </cfRule>
  </conditionalFormatting>
  <conditionalFormatting sqref="E967:E968">
    <cfRule type="cellIs" dxfId="2227" priority="2254" operator="equal">
      <formula>0</formula>
    </cfRule>
  </conditionalFormatting>
  <conditionalFormatting sqref="E967:E968">
    <cfRule type="cellIs" dxfId="2226" priority="2253" operator="notEqual">
      <formula>0</formula>
    </cfRule>
  </conditionalFormatting>
  <conditionalFormatting sqref="F968:U968 F967:T967">
    <cfRule type="cellIs" dxfId="2225" priority="2252" operator="equal">
      <formula>0</formula>
    </cfRule>
  </conditionalFormatting>
  <conditionalFormatting sqref="F968:U968 F967:T967">
    <cfRule type="cellIs" dxfId="2224" priority="2251" operator="notEqual">
      <formula>0</formula>
    </cfRule>
  </conditionalFormatting>
  <conditionalFormatting sqref="U967">
    <cfRule type="cellIs" dxfId="2223" priority="2250" operator="equal">
      <formula>0</formula>
    </cfRule>
  </conditionalFormatting>
  <conditionalFormatting sqref="U967">
    <cfRule type="cellIs" dxfId="2222" priority="2249" operator="notEqual">
      <formula>0</formula>
    </cfRule>
  </conditionalFormatting>
  <conditionalFormatting sqref="D967:D968">
    <cfRule type="cellIs" dxfId="2221" priority="2256" operator="equal">
      <formula>0</formula>
    </cfRule>
  </conditionalFormatting>
  <conditionalFormatting sqref="D967:D968">
    <cfRule type="cellIs" dxfId="2220" priority="2255" operator="notEqual">
      <formula>0</formula>
    </cfRule>
  </conditionalFormatting>
  <conditionalFormatting sqref="E969:E970">
    <cfRule type="cellIs" dxfId="2219" priority="2246" operator="equal">
      <formula>0</formula>
    </cfRule>
  </conditionalFormatting>
  <conditionalFormatting sqref="E969:E970">
    <cfRule type="cellIs" dxfId="2218" priority="2245" operator="notEqual">
      <formula>0</formula>
    </cfRule>
  </conditionalFormatting>
  <conditionalFormatting sqref="F970:U970 F969:T969">
    <cfRule type="cellIs" dxfId="2217" priority="2244" operator="equal">
      <formula>0</formula>
    </cfRule>
  </conditionalFormatting>
  <conditionalFormatting sqref="F970:U970 F969:T969">
    <cfRule type="cellIs" dxfId="2216" priority="2243" operator="notEqual">
      <formula>0</formula>
    </cfRule>
  </conditionalFormatting>
  <conditionalFormatting sqref="U969">
    <cfRule type="cellIs" dxfId="2215" priority="2242" operator="equal">
      <formula>0</formula>
    </cfRule>
  </conditionalFormatting>
  <conditionalFormatting sqref="U969">
    <cfRule type="cellIs" dxfId="2214" priority="2241" operator="notEqual">
      <formula>0</formula>
    </cfRule>
  </conditionalFormatting>
  <conditionalFormatting sqref="D969:D970">
    <cfRule type="cellIs" dxfId="2213" priority="2248" operator="equal">
      <formula>0</formula>
    </cfRule>
  </conditionalFormatting>
  <conditionalFormatting sqref="D969:D970">
    <cfRule type="cellIs" dxfId="2212" priority="2247" operator="notEqual">
      <formula>0</formula>
    </cfRule>
  </conditionalFormatting>
  <conditionalFormatting sqref="E971:E972">
    <cfRule type="cellIs" dxfId="2211" priority="2238" operator="equal">
      <formula>0</formula>
    </cfRule>
  </conditionalFormatting>
  <conditionalFormatting sqref="E971:E972">
    <cfRule type="cellIs" dxfId="2210" priority="2237" operator="notEqual">
      <formula>0</formula>
    </cfRule>
  </conditionalFormatting>
  <conditionalFormatting sqref="F972:U972 F971:T971">
    <cfRule type="cellIs" dxfId="2209" priority="2236" operator="equal">
      <formula>0</formula>
    </cfRule>
  </conditionalFormatting>
  <conditionalFormatting sqref="F972:U972 F971:T971">
    <cfRule type="cellIs" dxfId="2208" priority="2235" operator="notEqual">
      <formula>0</formula>
    </cfRule>
  </conditionalFormatting>
  <conditionalFormatting sqref="U971">
    <cfRule type="cellIs" dxfId="2207" priority="2234" operator="equal">
      <formula>0</formula>
    </cfRule>
  </conditionalFormatting>
  <conditionalFormatting sqref="U971">
    <cfRule type="cellIs" dxfId="2206" priority="2233" operator="notEqual">
      <formula>0</formula>
    </cfRule>
  </conditionalFormatting>
  <conditionalFormatting sqref="D971:D972">
    <cfRule type="cellIs" dxfId="2205" priority="2240" operator="equal">
      <formula>0</formula>
    </cfRule>
  </conditionalFormatting>
  <conditionalFormatting sqref="D971:D972">
    <cfRule type="cellIs" dxfId="2204" priority="2239" operator="notEqual">
      <formula>0</formula>
    </cfRule>
  </conditionalFormatting>
  <conditionalFormatting sqref="E973:E974">
    <cfRule type="cellIs" dxfId="2203" priority="2230" operator="equal">
      <formula>0</formula>
    </cfRule>
  </conditionalFormatting>
  <conditionalFormatting sqref="E973:E974">
    <cfRule type="cellIs" dxfId="2202" priority="2229" operator="notEqual">
      <formula>0</formula>
    </cfRule>
  </conditionalFormatting>
  <conditionalFormatting sqref="F974:U974 F973:T973">
    <cfRule type="cellIs" dxfId="2201" priority="2228" operator="equal">
      <formula>0</formula>
    </cfRule>
  </conditionalFormatting>
  <conditionalFormatting sqref="F974:U974 F973:T973">
    <cfRule type="cellIs" dxfId="2200" priority="2227" operator="notEqual">
      <formula>0</formula>
    </cfRule>
  </conditionalFormatting>
  <conditionalFormatting sqref="U973">
    <cfRule type="cellIs" dxfId="2199" priority="2226" operator="equal">
      <formula>0</formula>
    </cfRule>
  </conditionalFormatting>
  <conditionalFormatting sqref="U973">
    <cfRule type="cellIs" dxfId="2198" priority="2225" operator="notEqual">
      <formula>0</formula>
    </cfRule>
  </conditionalFormatting>
  <conditionalFormatting sqref="D973:D974">
    <cfRule type="cellIs" dxfId="2197" priority="2232" operator="equal">
      <formula>0</formula>
    </cfRule>
  </conditionalFormatting>
  <conditionalFormatting sqref="D973:D974">
    <cfRule type="cellIs" dxfId="2196" priority="2231" operator="notEqual">
      <formula>0</formula>
    </cfRule>
  </conditionalFormatting>
  <conditionalFormatting sqref="E975:E976">
    <cfRule type="cellIs" dxfId="2195" priority="2222" operator="equal">
      <formula>0</formula>
    </cfRule>
  </conditionalFormatting>
  <conditionalFormatting sqref="E975:E976">
    <cfRule type="cellIs" dxfId="2194" priority="2221" operator="notEqual">
      <formula>0</formula>
    </cfRule>
  </conditionalFormatting>
  <conditionalFormatting sqref="F976:U976 F975:T975">
    <cfRule type="cellIs" dxfId="2193" priority="2220" operator="equal">
      <formula>0</formula>
    </cfRule>
  </conditionalFormatting>
  <conditionalFormatting sqref="F976:U976 F975:T975">
    <cfRule type="cellIs" dxfId="2192" priority="2219" operator="notEqual">
      <formula>0</formula>
    </cfRule>
  </conditionalFormatting>
  <conditionalFormatting sqref="U975">
    <cfRule type="cellIs" dxfId="2191" priority="2218" operator="equal">
      <formula>0</formula>
    </cfRule>
  </conditionalFormatting>
  <conditionalFormatting sqref="U975">
    <cfRule type="cellIs" dxfId="2190" priority="2217" operator="notEqual">
      <formula>0</formula>
    </cfRule>
  </conditionalFormatting>
  <conditionalFormatting sqref="D975:D976">
    <cfRule type="cellIs" dxfId="2189" priority="2224" operator="equal">
      <formula>0</formula>
    </cfRule>
  </conditionalFormatting>
  <conditionalFormatting sqref="D975:D976">
    <cfRule type="cellIs" dxfId="2188" priority="2223" operator="notEqual">
      <formula>0</formula>
    </cfRule>
  </conditionalFormatting>
  <conditionalFormatting sqref="E977:E978">
    <cfRule type="cellIs" dxfId="2187" priority="2214" operator="equal">
      <formula>0</formula>
    </cfRule>
  </conditionalFormatting>
  <conditionalFormatting sqref="E977:E978">
    <cfRule type="cellIs" dxfId="2186" priority="2213" operator="notEqual">
      <formula>0</formula>
    </cfRule>
  </conditionalFormatting>
  <conditionalFormatting sqref="F978:U978 F977:T977">
    <cfRule type="cellIs" dxfId="2185" priority="2212" operator="equal">
      <formula>0</formula>
    </cfRule>
  </conditionalFormatting>
  <conditionalFormatting sqref="F978:U978 F977:T977">
    <cfRule type="cellIs" dxfId="2184" priority="2211" operator="notEqual">
      <formula>0</formula>
    </cfRule>
  </conditionalFormatting>
  <conditionalFormatting sqref="U977">
    <cfRule type="cellIs" dxfId="2183" priority="2210" operator="equal">
      <formula>0</formula>
    </cfRule>
  </conditionalFormatting>
  <conditionalFormatting sqref="U977">
    <cfRule type="cellIs" dxfId="2182" priority="2209" operator="notEqual">
      <formula>0</formula>
    </cfRule>
  </conditionalFormatting>
  <conditionalFormatting sqref="D977:D978">
    <cfRule type="cellIs" dxfId="2181" priority="2216" operator="equal">
      <formula>0</formula>
    </cfRule>
  </conditionalFormatting>
  <conditionalFormatting sqref="D977:D978">
    <cfRule type="cellIs" dxfId="2180" priority="2215" operator="notEqual">
      <formula>0</formula>
    </cfRule>
  </conditionalFormatting>
  <conditionalFormatting sqref="E979:E980">
    <cfRule type="cellIs" dxfId="2179" priority="2206" operator="equal">
      <formula>0</formula>
    </cfRule>
  </conditionalFormatting>
  <conditionalFormatting sqref="E979:E980">
    <cfRule type="cellIs" dxfId="2178" priority="2205" operator="notEqual">
      <formula>0</formula>
    </cfRule>
  </conditionalFormatting>
  <conditionalFormatting sqref="F980:U980 F979:T979">
    <cfRule type="cellIs" dxfId="2177" priority="2204" operator="equal">
      <formula>0</formula>
    </cfRule>
  </conditionalFormatting>
  <conditionalFormatting sqref="F980:U980 F979:T979">
    <cfRule type="cellIs" dxfId="2176" priority="2203" operator="notEqual">
      <formula>0</formula>
    </cfRule>
  </conditionalFormatting>
  <conditionalFormatting sqref="U979">
    <cfRule type="cellIs" dxfId="2175" priority="2202" operator="equal">
      <formula>0</formula>
    </cfRule>
  </conditionalFormatting>
  <conditionalFormatting sqref="U979">
    <cfRule type="cellIs" dxfId="2174" priority="2201" operator="notEqual">
      <formula>0</formula>
    </cfRule>
  </conditionalFormatting>
  <conditionalFormatting sqref="D979:D980">
    <cfRule type="cellIs" dxfId="2173" priority="2208" operator="equal">
      <formula>0</formula>
    </cfRule>
  </conditionalFormatting>
  <conditionalFormatting sqref="D979:D980">
    <cfRule type="cellIs" dxfId="2172" priority="2207" operator="notEqual">
      <formula>0</formula>
    </cfRule>
  </conditionalFormatting>
  <conditionalFormatting sqref="E981:E982">
    <cfRule type="cellIs" dxfId="2171" priority="2198" operator="equal">
      <formula>0</formula>
    </cfRule>
  </conditionalFormatting>
  <conditionalFormatting sqref="E981:E982">
    <cfRule type="cellIs" dxfId="2170" priority="2197" operator="notEqual">
      <formula>0</formula>
    </cfRule>
  </conditionalFormatting>
  <conditionalFormatting sqref="F982:U982 F981:T981">
    <cfRule type="cellIs" dxfId="2169" priority="2196" operator="equal">
      <formula>0</formula>
    </cfRule>
  </conditionalFormatting>
  <conditionalFormatting sqref="F982:U982 F981:T981">
    <cfRule type="cellIs" dxfId="2168" priority="2195" operator="notEqual">
      <formula>0</formula>
    </cfRule>
  </conditionalFormatting>
  <conditionalFormatting sqref="U981">
    <cfRule type="cellIs" dxfId="2167" priority="2194" operator="equal">
      <formula>0</formula>
    </cfRule>
  </conditionalFormatting>
  <conditionalFormatting sqref="U981">
    <cfRule type="cellIs" dxfId="2166" priority="2193" operator="notEqual">
      <formula>0</formula>
    </cfRule>
  </conditionalFormatting>
  <conditionalFormatting sqref="D981:D982">
    <cfRule type="cellIs" dxfId="2165" priority="2200" operator="equal">
      <formula>0</formula>
    </cfRule>
  </conditionalFormatting>
  <conditionalFormatting sqref="D981:D982">
    <cfRule type="cellIs" dxfId="2164" priority="2199" operator="notEqual">
      <formula>0</formula>
    </cfRule>
  </conditionalFormatting>
  <conditionalFormatting sqref="E983:E984">
    <cfRule type="cellIs" dxfId="2163" priority="2190" operator="equal">
      <formula>0</formula>
    </cfRule>
  </conditionalFormatting>
  <conditionalFormatting sqref="E983:E984">
    <cfRule type="cellIs" dxfId="2162" priority="2189" operator="notEqual">
      <formula>0</formula>
    </cfRule>
  </conditionalFormatting>
  <conditionalFormatting sqref="F984:U984 F983:T983">
    <cfRule type="cellIs" dxfId="2161" priority="2188" operator="equal">
      <formula>0</formula>
    </cfRule>
  </conditionalFormatting>
  <conditionalFormatting sqref="F984:U984 F983:T983">
    <cfRule type="cellIs" dxfId="2160" priority="2187" operator="notEqual">
      <formula>0</formula>
    </cfRule>
  </conditionalFormatting>
  <conditionalFormatting sqref="U983">
    <cfRule type="cellIs" dxfId="2159" priority="2186" operator="equal">
      <formula>0</formula>
    </cfRule>
  </conditionalFormatting>
  <conditionalFormatting sqref="U983">
    <cfRule type="cellIs" dxfId="2158" priority="2185" operator="notEqual">
      <formula>0</formula>
    </cfRule>
  </conditionalFormatting>
  <conditionalFormatting sqref="D983:D984">
    <cfRule type="cellIs" dxfId="2157" priority="2192" operator="equal">
      <formula>0</formula>
    </cfRule>
  </conditionalFormatting>
  <conditionalFormatting sqref="D983:D984">
    <cfRule type="cellIs" dxfId="2156" priority="2191" operator="notEqual">
      <formula>0</formula>
    </cfRule>
  </conditionalFormatting>
  <conditionalFormatting sqref="E985:E986">
    <cfRule type="cellIs" dxfId="2155" priority="2174" operator="equal">
      <formula>0</formula>
    </cfRule>
  </conditionalFormatting>
  <conditionalFormatting sqref="E985:E986">
    <cfRule type="cellIs" dxfId="2154" priority="2173" operator="notEqual">
      <formula>0</formula>
    </cfRule>
  </conditionalFormatting>
  <conditionalFormatting sqref="F986:U986 F985:T985">
    <cfRule type="cellIs" dxfId="2153" priority="2172" operator="equal">
      <formula>0</formula>
    </cfRule>
  </conditionalFormatting>
  <conditionalFormatting sqref="F986:U986 F985:T985">
    <cfRule type="cellIs" dxfId="2152" priority="2171" operator="notEqual">
      <formula>0</formula>
    </cfRule>
  </conditionalFormatting>
  <conditionalFormatting sqref="U985">
    <cfRule type="cellIs" dxfId="2151" priority="2170" operator="equal">
      <formula>0</formula>
    </cfRule>
  </conditionalFormatting>
  <conditionalFormatting sqref="U985">
    <cfRule type="cellIs" dxfId="2150" priority="2169" operator="notEqual">
      <formula>0</formula>
    </cfRule>
  </conditionalFormatting>
  <conditionalFormatting sqref="D985:D986">
    <cfRule type="cellIs" dxfId="2149" priority="2176" operator="equal">
      <formula>0</formula>
    </cfRule>
  </conditionalFormatting>
  <conditionalFormatting sqref="D985:D986">
    <cfRule type="cellIs" dxfId="2148" priority="2175" operator="notEqual">
      <formula>0</formula>
    </cfRule>
  </conditionalFormatting>
  <conditionalFormatting sqref="E987:E988">
    <cfRule type="cellIs" dxfId="2147" priority="2166" operator="equal">
      <formula>0</formula>
    </cfRule>
  </conditionalFormatting>
  <conditionalFormatting sqref="E987:E988">
    <cfRule type="cellIs" dxfId="2146" priority="2165" operator="notEqual">
      <formula>0</formula>
    </cfRule>
  </conditionalFormatting>
  <conditionalFormatting sqref="F988:U988 F987:T987">
    <cfRule type="cellIs" dxfId="2145" priority="2164" operator="equal">
      <formula>0</formula>
    </cfRule>
  </conditionalFormatting>
  <conditionalFormatting sqref="F988:U988 F987:T987">
    <cfRule type="cellIs" dxfId="2144" priority="2163" operator="notEqual">
      <formula>0</formula>
    </cfRule>
  </conditionalFormatting>
  <conditionalFormatting sqref="U987">
    <cfRule type="cellIs" dxfId="2143" priority="2162" operator="equal">
      <formula>0</formula>
    </cfRule>
  </conditionalFormatting>
  <conditionalFormatting sqref="U987">
    <cfRule type="cellIs" dxfId="2142" priority="2161" operator="notEqual">
      <formula>0</formula>
    </cfRule>
  </conditionalFormatting>
  <conditionalFormatting sqref="D987:D988">
    <cfRule type="cellIs" dxfId="2141" priority="2168" operator="equal">
      <formula>0</formula>
    </cfRule>
  </conditionalFormatting>
  <conditionalFormatting sqref="D987:D988">
    <cfRule type="cellIs" dxfId="2140" priority="2167" operator="notEqual">
      <formula>0</formula>
    </cfRule>
  </conditionalFormatting>
  <conditionalFormatting sqref="E989:E990">
    <cfRule type="cellIs" dxfId="2139" priority="2158" operator="equal">
      <formula>0</formula>
    </cfRule>
  </conditionalFormatting>
  <conditionalFormatting sqref="E989:E990">
    <cfRule type="cellIs" dxfId="2138" priority="2157" operator="notEqual">
      <formula>0</formula>
    </cfRule>
  </conditionalFormatting>
  <conditionalFormatting sqref="F990:U990 F989:T989">
    <cfRule type="cellIs" dxfId="2137" priority="2156" operator="equal">
      <formula>0</formula>
    </cfRule>
  </conditionalFormatting>
  <conditionalFormatting sqref="F990:U990 F989:T989">
    <cfRule type="cellIs" dxfId="2136" priority="2155" operator="notEqual">
      <formula>0</formula>
    </cfRule>
  </conditionalFormatting>
  <conditionalFormatting sqref="U989">
    <cfRule type="cellIs" dxfId="2135" priority="2154" operator="equal">
      <formula>0</formula>
    </cfRule>
  </conditionalFormatting>
  <conditionalFormatting sqref="U989">
    <cfRule type="cellIs" dxfId="2134" priority="2153" operator="notEqual">
      <formula>0</formula>
    </cfRule>
  </conditionalFormatting>
  <conditionalFormatting sqref="D989:D990">
    <cfRule type="cellIs" dxfId="2133" priority="2160" operator="equal">
      <formula>0</formula>
    </cfRule>
  </conditionalFormatting>
  <conditionalFormatting sqref="D989:D990">
    <cfRule type="cellIs" dxfId="2132" priority="2159" operator="notEqual">
      <formula>0</formula>
    </cfRule>
  </conditionalFormatting>
  <conditionalFormatting sqref="E991:E992">
    <cfRule type="cellIs" dxfId="2131" priority="2150" operator="equal">
      <formula>0</formula>
    </cfRule>
  </conditionalFormatting>
  <conditionalFormatting sqref="E991:E992">
    <cfRule type="cellIs" dxfId="2130" priority="2149" operator="notEqual">
      <formula>0</formula>
    </cfRule>
  </conditionalFormatting>
  <conditionalFormatting sqref="F992:U992 F991:T991">
    <cfRule type="cellIs" dxfId="2129" priority="2148" operator="equal">
      <formula>0</formula>
    </cfRule>
  </conditionalFormatting>
  <conditionalFormatting sqref="F992:U992 F991:T991">
    <cfRule type="cellIs" dxfId="2128" priority="2147" operator="notEqual">
      <formula>0</formula>
    </cfRule>
  </conditionalFormatting>
  <conditionalFormatting sqref="U991">
    <cfRule type="cellIs" dxfId="2127" priority="2146" operator="equal">
      <formula>0</formula>
    </cfRule>
  </conditionalFormatting>
  <conditionalFormatting sqref="U991">
    <cfRule type="cellIs" dxfId="2126" priority="2145" operator="notEqual">
      <formula>0</formula>
    </cfRule>
  </conditionalFormatting>
  <conditionalFormatting sqref="D991:D992">
    <cfRule type="cellIs" dxfId="2125" priority="2152" operator="equal">
      <formula>0</formula>
    </cfRule>
  </conditionalFormatting>
  <conditionalFormatting sqref="D991:D992">
    <cfRule type="cellIs" dxfId="2124" priority="2151" operator="notEqual">
      <formula>0</formula>
    </cfRule>
  </conditionalFormatting>
  <conditionalFormatting sqref="E993:E994">
    <cfRule type="cellIs" dxfId="2123" priority="2142" operator="equal">
      <formula>0</formula>
    </cfRule>
  </conditionalFormatting>
  <conditionalFormatting sqref="E993:E994">
    <cfRule type="cellIs" dxfId="2122" priority="2141" operator="notEqual">
      <formula>0</formula>
    </cfRule>
  </conditionalFormatting>
  <conditionalFormatting sqref="F994:U994 F993:T993">
    <cfRule type="cellIs" dxfId="2121" priority="2140" operator="equal">
      <formula>0</formula>
    </cfRule>
  </conditionalFormatting>
  <conditionalFormatting sqref="F994:U994 F993:T993">
    <cfRule type="cellIs" dxfId="2120" priority="2139" operator="notEqual">
      <formula>0</formula>
    </cfRule>
  </conditionalFormatting>
  <conditionalFormatting sqref="U993">
    <cfRule type="cellIs" dxfId="2119" priority="2138" operator="equal">
      <formula>0</formula>
    </cfRule>
  </conditionalFormatting>
  <conditionalFormatting sqref="U993">
    <cfRule type="cellIs" dxfId="2118" priority="2137" operator="notEqual">
      <formula>0</formula>
    </cfRule>
  </conditionalFormatting>
  <conditionalFormatting sqref="D993:D994">
    <cfRule type="cellIs" dxfId="2117" priority="2144" operator="equal">
      <formula>0</formula>
    </cfRule>
  </conditionalFormatting>
  <conditionalFormatting sqref="D993:D994">
    <cfRule type="cellIs" dxfId="2116" priority="2143" operator="notEqual">
      <formula>0</formula>
    </cfRule>
  </conditionalFormatting>
  <conditionalFormatting sqref="E995:E996">
    <cfRule type="cellIs" dxfId="2115" priority="2134" operator="equal">
      <formula>0</formula>
    </cfRule>
  </conditionalFormatting>
  <conditionalFormatting sqref="E995:E996">
    <cfRule type="cellIs" dxfId="2114" priority="2133" operator="notEqual">
      <formula>0</formula>
    </cfRule>
  </conditionalFormatting>
  <conditionalFormatting sqref="F996:U996 F995:T995">
    <cfRule type="cellIs" dxfId="2113" priority="2132" operator="equal">
      <formula>0</formula>
    </cfRule>
  </conditionalFormatting>
  <conditionalFormatting sqref="F996:U996 F995:T995">
    <cfRule type="cellIs" dxfId="2112" priority="2131" operator="notEqual">
      <formula>0</formula>
    </cfRule>
  </conditionalFormatting>
  <conditionalFormatting sqref="U995">
    <cfRule type="cellIs" dxfId="2111" priority="2130" operator="equal">
      <formula>0</formula>
    </cfRule>
  </conditionalFormatting>
  <conditionalFormatting sqref="U995">
    <cfRule type="cellIs" dxfId="2110" priority="2129" operator="notEqual">
      <formula>0</formula>
    </cfRule>
  </conditionalFormatting>
  <conditionalFormatting sqref="D995:D996">
    <cfRule type="cellIs" dxfId="2109" priority="2136" operator="equal">
      <formula>0</formula>
    </cfRule>
  </conditionalFormatting>
  <conditionalFormatting sqref="D995:D996">
    <cfRule type="cellIs" dxfId="2108" priority="2135" operator="notEqual">
      <formula>0</formula>
    </cfRule>
  </conditionalFormatting>
  <conditionalFormatting sqref="E997:E998">
    <cfRule type="cellIs" dxfId="2107" priority="2126" operator="equal">
      <formula>0</formula>
    </cfRule>
  </conditionalFormatting>
  <conditionalFormatting sqref="E997:E998">
    <cfRule type="cellIs" dxfId="2106" priority="2125" operator="notEqual">
      <formula>0</formula>
    </cfRule>
  </conditionalFormatting>
  <conditionalFormatting sqref="F998:U998 F997:T997">
    <cfRule type="cellIs" dxfId="2105" priority="2124" operator="equal">
      <formula>0</formula>
    </cfRule>
  </conditionalFormatting>
  <conditionalFormatting sqref="F998:U998 F997:T997">
    <cfRule type="cellIs" dxfId="2104" priority="2123" operator="notEqual">
      <formula>0</formula>
    </cfRule>
  </conditionalFormatting>
  <conditionalFormatting sqref="U997">
    <cfRule type="cellIs" dxfId="2103" priority="2122" operator="equal">
      <formula>0</formula>
    </cfRule>
  </conditionalFormatting>
  <conditionalFormatting sqref="U997">
    <cfRule type="cellIs" dxfId="2102" priority="2121" operator="notEqual">
      <formula>0</formula>
    </cfRule>
  </conditionalFormatting>
  <conditionalFormatting sqref="D997:D998">
    <cfRule type="cellIs" dxfId="2101" priority="2128" operator="equal">
      <formula>0</formula>
    </cfRule>
  </conditionalFormatting>
  <conditionalFormatting sqref="D997:D998">
    <cfRule type="cellIs" dxfId="2100" priority="2127" operator="notEqual">
      <formula>0</formula>
    </cfRule>
  </conditionalFormatting>
  <conditionalFormatting sqref="E999:E1000">
    <cfRule type="cellIs" dxfId="2099" priority="2118" operator="equal">
      <formula>0</formula>
    </cfRule>
  </conditionalFormatting>
  <conditionalFormatting sqref="E999:E1000">
    <cfRule type="cellIs" dxfId="2098" priority="2117" operator="notEqual">
      <formula>0</formula>
    </cfRule>
  </conditionalFormatting>
  <conditionalFormatting sqref="F1000:U1000 F999:T999">
    <cfRule type="cellIs" dxfId="2097" priority="2116" operator="equal">
      <formula>0</formula>
    </cfRule>
  </conditionalFormatting>
  <conditionalFormatting sqref="F1000:U1000 F999:T999">
    <cfRule type="cellIs" dxfId="2096" priority="2115" operator="notEqual">
      <formula>0</formula>
    </cfRule>
  </conditionalFormatting>
  <conditionalFormatting sqref="U999">
    <cfRule type="cellIs" dxfId="2095" priority="2114" operator="equal">
      <formula>0</formula>
    </cfRule>
  </conditionalFormatting>
  <conditionalFormatting sqref="U999">
    <cfRule type="cellIs" dxfId="2094" priority="2113" operator="notEqual">
      <formula>0</formula>
    </cfRule>
  </conditionalFormatting>
  <conditionalFormatting sqref="D999:D1000">
    <cfRule type="cellIs" dxfId="2093" priority="2120" operator="equal">
      <formula>0</formula>
    </cfRule>
  </conditionalFormatting>
  <conditionalFormatting sqref="D999:D1000">
    <cfRule type="cellIs" dxfId="2092" priority="2119" operator="notEqual">
      <formula>0</formula>
    </cfRule>
  </conditionalFormatting>
  <conditionalFormatting sqref="E1001:E1002">
    <cfRule type="cellIs" dxfId="2091" priority="2110" operator="equal">
      <formula>0</formula>
    </cfRule>
  </conditionalFormatting>
  <conditionalFormatting sqref="E1001:E1002">
    <cfRule type="cellIs" dxfId="2090" priority="2109" operator="notEqual">
      <formula>0</formula>
    </cfRule>
  </conditionalFormatting>
  <conditionalFormatting sqref="F1002:U1002 F1001:T1001">
    <cfRule type="cellIs" dxfId="2089" priority="2108" operator="equal">
      <formula>0</formula>
    </cfRule>
  </conditionalFormatting>
  <conditionalFormatting sqref="F1002:U1002 F1001:T1001">
    <cfRule type="cellIs" dxfId="2088" priority="2107" operator="notEqual">
      <formula>0</formula>
    </cfRule>
  </conditionalFormatting>
  <conditionalFormatting sqref="U1001">
    <cfRule type="cellIs" dxfId="2087" priority="2106" operator="equal">
      <formula>0</formula>
    </cfRule>
  </conditionalFormatting>
  <conditionalFormatting sqref="U1001">
    <cfRule type="cellIs" dxfId="2086" priority="2105" operator="notEqual">
      <formula>0</formula>
    </cfRule>
  </conditionalFormatting>
  <conditionalFormatting sqref="D1001:D1002">
    <cfRule type="cellIs" dxfId="2085" priority="2112" operator="equal">
      <formula>0</formula>
    </cfRule>
  </conditionalFormatting>
  <conditionalFormatting sqref="D1001:D1002">
    <cfRule type="cellIs" dxfId="2084" priority="2111" operator="notEqual">
      <formula>0</formula>
    </cfRule>
  </conditionalFormatting>
  <conditionalFormatting sqref="E1003:E1004">
    <cfRule type="cellIs" dxfId="2083" priority="2102" operator="equal">
      <formula>0</formula>
    </cfRule>
  </conditionalFormatting>
  <conditionalFormatting sqref="E1003:E1004">
    <cfRule type="cellIs" dxfId="2082" priority="2101" operator="notEqual">
      <formula>0</formula>
    </cfRule>
  </conditionalFormatting>
  <conditionalFormatting sqref="F1004:U1004 F1003:T1003">
    <cfRule type="cellIs" dxfId="2081" priority="2100" operator="equal">
      <formula>0</formula>
    </cfRule>
  </conditionalFormatting>
  <conditionalFormatting sqref="F1004:U1004 F1003:T1003">
    <cfRule type="cellIs" dxfId="2080" priority="2099" operator="notEqual">
      <formula>0</formula>
    </cfRule>
  </conditionalFormatting>
  <conditionalFormatting sqref="U1003">
    <cfRule type="cellIs" dxfId="2079" priority="2098" operator="equal">
      <formula>0</formula>
    </cfRule>
  </conditionalFormatting>
  <conditionalFormatting sqref="U1003">
    <cfRule type="cellIs" dxfId="2078" priority="2097" operator="notEqual">
      <formula>0</formula>
    </cfRule>
  </conditionalFormatting>
  <conditionalFormatting sqref="D1003:D1004">
    <cfRule type="cellIs" dxfId="2077" priority="2104" operator="equal">
      <formula>0</formula>
    </cfRule>
  </conditionalFormatting>
  <conditionalFormatting sqref="D1003:D1004">
    <cfRule type="cellIs" dxfId="2076" priority="2103" operator="notEqual">
      <formula>0</formula>
    </cfRule>
  </conditionalFormatting>
  <conditionalFormatting sqref="E1005:E1006">
    <cfRule type="cellIs" dxfId="2075" priority="2094" operator="equal">
      <formula>0</formula>
    </cfRule>
  </conditionalFormatting>
  <conditionalFormatting sqref="E1005:E1006">
    <cfRule type="cellIs" dxfId="2074" priority="2093" operator="notEqual">
      <formula>0</formula>
    </cfRule>
  </conditionalFormatting>
  <conditionalFormatting sqref="F1006:U1006 F1005:T1005">
    <cfRule type="cellIs" dxfId="2073" priority="2092" operator="equal">
      <formula>0</formula>
    </cfRule>
  </conditionalFormatting>
  <conditionalFormatting sqref="F1006:U1006 F1005:T1005">
    <cfRule type="cellIs" dxfId="2072" priority="2091" operator="notEqual">
      <formula>0</formula>
    </cfRule>
  </conditionalFormatting>
  <conditionalFormatting sqref="U1005">
    <cfRule type="cellIs" dxfId="2071" priority="2090" operator="equal">
      <formula>0</formula>
    </cfRule>
  </conditionalFormatting>
  <conditionalFormatting sqref="U1005">
    <cfRule type="cellIs" dxfId="2070" priority="2089" operator="notEqual">
      <formula>0</formula>
    </cfRule>
  </conditionalFormatting>
  <conditionalFormatting sqref="D1005:D1006">
    <cfRule type="cellIs" dxfId="2069" priority="2096" operator="equal">
      <formula>0</formula>
    </cfRule>
  </conditionalFormatting>
  <conditionalFormatting sqref="D1005:D1006">
    <cfRule type="cellIs" dxfId="2068" priority="2095" operator="notEqual">
      <formula>0</formula>
    </cfRule>
  </conditionalFormatting>
  <conditionalFormatting sqref="E1007:E1008">
    <cfRule type="cellIs" dxfId="2067" priority="2086" operator="equal">
      <formula>0</formula>
    </cfRule>
  </conditionalFormatting>
  <conditionalFormatting sqref="E1007:E1008">
    <cfRule type="cellIs" dxfId="2066" priority="2085" operator="notEqual">
      <formula>0</formula>
    </cfRule>
  </conditionalFormatting>
  <conditionalFormatting sqref="F1008:U1008 F1007:T1007">
    <cfRule type="cellIs" dxfId="2065" priority="2084" operator="equal">
      <formula>0</formula>
    </cfRule>
  </conditionalFormatting>
  <conditionalFormatting sqref="F1008:U1008 F1007:T1007">
    <cfRule type="cellIs" dxfId="2064" priority="2083" operator="notEqual">
      <formula>0</formula>
    </cfRule>
  </conditionalFormatting>
  <conditionalFormatting sqref="U1007">
    <cfRule type="cellIs" dxfId="2063" priority="2082" operator="equal">
      <formula>0</formula>
    </cfRule>
  </conditionalFormatting>
  <conditionalFormatting sqref="U1007">
    <cfRule type="cellIs" dxfId="2062" priority="2081" operator="notEqual">
      <formula>0</formula>
    </cfRule>
  </conditionalFormatting>
  <conditionalFormatting sqref="D1007:D1008">
    <cfRule type="cellIs" dxfId="2061" priority="2088" operator="equal">
      <formula>0</formula>
    </cfRule>
  </conditionalFormatting>
  <conditionalFormatting sqref="D1007:D1008">
    <cfRule type="cellIs" dxfId="2060" priority="2087" operator="notEqual">
      <formula>0</formula>
    </cfRule>
  </conditionalFormatting>
  <conditionalFormatting sqref="E1009:E1010">
    <cfRule type="cellIs" dxfId="2059" priority="2078" operator="equal">
      <formula>0</formula>
    </cfRule>
  </conditionalFormatting>
  <conditionalFormatting sqref="E1009:E1010">
    <cfRule type="cellIs" dxfId="2058" priority="2077" operator="notEqual">
      <formula>0</formula>
    </cfRule>
  </conditionalFormatting>
  <conditionalFormatting sqref="F1010:U1010 F1009:T1009">
    <cfRule type="cellIs" dxfId="2057" priority="2076" operator="equal">
      <formula>0</formula>
    </cfRule>
  </conditionalFormatting>
  <conditionalFormatting sqref="F1010:U1010 F1009:T1009">
    <cfRule type="cellIs" dxfId="2056" priority="2075" operator="notEqual">
      <formula>0</formula>
    </cfRule>
  </conditionalFormatting>
  <conditionalFormatting sqref="U1009">
    <cfRule type="cellIs" dxfId="2055" priority="2074" operator="equal">
      <formula>0</formula>
    </cfRule>
  </conditionalFormatting>
  <conditionalFormatting sqref="U1009">
    <cfRule type="cellIs" dxfId="2054" priority="2073" operator="notEqual">
      <formula>0</formula>
    </cfRule>
  </conditionalFormatting>
  <conditionalFormatting sqref="D1009:D1010">
    <cfRule type="cellIs" dxfId="2053" priority="2080" operator="equal">
      <formula>0</formula>
    </cfRule>
  </conditionalFormatting>
  <conditionalFormatting sqref="D1009:D1010">
    <cfRule type="cellIs" dxfId="2052" priority="2079" operator="notEqual">
      <formula>0</formula>
    </cfRule>
  </conditionalFormatting>
  <conditionalFormatting sqref="E1011:E1012">
    <cfRule type="cellIs" dxfId="2051" priority="2070" operator="equal">
      <formula>0</formula>
    </cfRule>
  </conditionalFormatting>
  <conditionalFormatting sqref="E1011:E1012">
    <cfRule type="cellIs" dxfId="2050" priority="2069" operator="notEqual">
      <formula>0</formula>
    </cfRule>
  </conditionalFormatting>
  <conditionalFormatting sqref="F1012:U1012 F1011:T1011">
    <cfRule type="cellIs" dxfId="2049" priority="2068" operator="equal">
      <formula>0</formula>
    </cfRule>
  </conditionalFormatting>
  <conditionalFormatting sqref="F1012:U1012 F1011:T1011">
    <cfRule type="cellIs" dxfId="2048" priority="2067" operator="notEqual">
      <formula>0</formula>
    </cfRule>
  </conditionalFormatting>
  <conditionalFormatting sqref="U1011">
    <cfRule type="cellIs" dxfId="2047" priority="2066" operator="equal">
      <formula>0</formula>
    </cfRule>
  </conditionalFormatting>
  <conditionalFormatting sqref="U1011">
    <cfRule type="cellIs" dxfId="2046" priority="2065" operator="notEqual">
      <formula>0</formula>
    </cfRule>
  </conditionalFormatting>
  <conditionalFormatting sqref="D1011:D1012">
    <cfRule type="cellIs" dxfId="2045" priority="2072" operator="equal">
      <formula>0</formula>
    </cfRule>
  </conditionalFormatting>
  <conditionalFormatting sqref="D1011:D1012">
    <cfRule type="cellIs" dxfId="2044" priority="2071" operator="notEqual">
      <formula>0</formula>
    </cfRule>
  </conditionalFormatting>
  <conditionalFormatting sqref="E1013:E1014">
    <cfRule type="cellIs" dxfId="2043" priority="2062" operator="equal">
      <formula>0</formula>
    </cfRule>
  </conditionalFormatting>
  <conditionalFormatting sqref="E1013:E1014">
    <cfRule type="cellIs" dxfId="2042" priority="2061" operator="notEqual">
      <formula>0</formula>
    </cfRule>
  </conditionalFormatting>
  <conditionalFormatting sqref="F1014:U1014 F1013:T1013">
    <cfRule type="cellIs" dxfId="2041" priority="2060" operator="equal">
      <formula>0</formula>
    </cfRule>
  </conditionalFormatting>
  <conditionalFormatting sqref="F1014:U1014 F1013:T1013">
    <cfRule type="cellIs" dxfId="2040" priority="2059" operator="notEqual">
      <formula>0</formula>
    </cfRule>
  </conditionalFormatting>
  <conditionalFormatting sqref="U1013">
    <cfRule type="cellIs" dxfId="2039" priority="2058" operator="equal">
      <formula>0</formula>
    </cfRule>
  </conditionalFormatting>
  <conditionalFormatting sqref="U1013">
    <cfRule type="cellIs" dxfId="2038" priority="2057" operator="notEqual">
      <formula>0</formula>
    </cfRule>
  </conditionalFormatting>
  <conditionalFormatting sqref="D1013:D1014">
    <cfRule type="cellIs" dxfId="2037" priority="2064" operator="equal">
      <formula>0</formula>
    </cfRule>
  </conditionalFormatting>
  <conditionalFormatting sqref="D1013:D1014">
    <cfRule type="cellIs" dxfId="2036" priority="2063" operator="notEqual">
      <formula>0</formula>
    </cfRule>
  </conditionalFormatting>
  <conditionalFormatting sqref="E1015:E1016">
    <cfRule type="cellIs" dxfId="2035" priority="2054" operator="equal">
      <formula>0</formula>
    </cfRule>
  </conditionalFormatting>
  <conditionalFormatting sqref="E1015:E1016">
    <cfRule type="cellIs" dxfId="2034" priority="2053" operator="notEqual">
      <formula>0</formula>
    </cfRule>
  </conditionalFormatting>
  <conditionalFormatting sqref="F1016:U1016 F1015:T1015">
    <cfRule type="cellIs" dxfId="2033" priority="2052" operator="equal">
      <formula>0</formula>
    </cfRule>
  </conditionalFormatting>
  <conditionalFormatting sqref="F1016:U1016 F1015:T1015">
    <cfRule type="cellIs" dxfId="2032" priority="2051" operator="notEqual">
      <formula>0</formula>
    </cfRule>
  </conditionalFormatting>
  <conditionalFormatting sqref="U1015">
    <cfRule type="cellIs" dxfId="2031" priority="2050" operator="equal">
      <formula>0</formula>
    </cfRule>
  </conditionalFormatting>
  <conditionalFormatting sqref="U1015">
    <cfRule type="cellIs" dxfId="2030" priority="2049" operator="notEqual">
      <formula>0</formula>
    </cfRule>
  </conditionalFormatting>
  <conditionalFormatting sqref="D1015:D1016">
    <cfRule type="cellIs" dxfId="2029" priority="2056" operator="equal">
      <formula>0</formula>
    </cfRule>
  </conditionalFormatting>
  <conditionalFormatting sqref="D1015:D1016">
    <cfRule type="cellIs" dxfId="2028" priority="2055" operator="notEqual">
      <formula>0</formula>
    </cfRule>
  </conditionalFormatting>
  <conditionalFormatting sqref="E1017:E1018">
    <cfRule type="cellIs" dxfId="2027" priority="2046" operator="equal">
      <formula>0</formula>
    </cfRule>
  </conditionalFormatting>
  <conditionalFormatting sqref="E1017:E1018">
    <cfRule type="cellIs" dxfId="2026" priority="2045" operator="notEqual">
      <formula>0</formula>
    </cfRule>
  </conditionalFormatting>
  <conditionalFormatting sqref="F1018:U1018 F1017:T1017">
    <cfRule type="cellIs" dxfId="2025" priority="2044" operator="equal">
      <formula>0</formula>
    </cfRule>
  </conditionalFormatting>
  <conditionalFormatting sqref="F1018:U1018 F1017:T1017">
    <cfRule type="cellIs" dxfId="2024" priority="2043" operator="notEqual">
      <formula>0</formula>
    </cfRule>
  </conditionalFormatting>
  <conditionalFormatting sqref="U1017">
    <cfRule type="cellIs" dxfId="2023" priority="2042" operator="equal">
      <formula>0</formula>
    </cfRule>
  </conditionalFormatting>
  <conditionalFormatting sqref="U1017">
    <cfRule type="cellIs" dxfId="2022" priority="2041" operator="notEqual">
      <formula>0</formula>
    </cfRule>
  </conditionalFormatting>
  <conditionalFormatting sqref="D1017:D1018">
    <cfRule type="cellIs" dxfId="2021" priority="2048" operator="equal">
      <formula>0</formula>
    </cfRule>
  </conditionalFormatting>
  <conditionalFormatting sqref="D1017:D1018">
    <cfRule type="cellIs" dxfId="2020" priority="2047" operator="notEqual">
      <formula>0</formula>
    </cfRule>
  </conditionalFormatting>
  <conditionalFormatting sqref="E1019:E1020">
    <cfRule type="cellIs" dxfId="2019" priority="2038" operator="equal">
      <formula>0</formula>
    </cfRule>
  </conditionalFormatting>
  <conditionalFormatting sqref="E1019:E1020">
    <cfRule type="cellIs" dxfId="2018" priority="2037" operator="notEqual">
      <formula>0</formula>
    </cfRule>
  </conditionalFormatting>
  <conditionalFormatting sqref="F1020:U1020 F1019:T1019">
    <cfRule type="cellIs" dxfId="2017" priority="2036" operator="equal">
      <formula>0</formula>
    </cfRule>
  </conditionalFormatting>
  <conditionalFormatting sqref="F1020:U1020 F1019:T1019">
    <cfRule type="cellIs" dxfId="2016" priority="2035" operator="notEqual">
      <formula>0</formula>
    </cfRule>
  </conditionalFormatting>
  <conditionalFormatting sqref="U1019">
    <cfRule type="cellIs" dxfId="2015" priority="2034" operator="equal">
      <formula>0</formula>
    </cfRule>
  </conditionalFormatting>
  <conditionalFormatting sqref="U1019">
    <cfRule type="cellIs" dxfId="2014" priority="2033" operator="notEqual">
      <formula>0</formula>
    </cfRule>
  </conditionalFormatting>
  <conditionalFormatting sqref="D1019:D1020">
    <cfRule type="cellIs" dxfId="2013" priority="2040" operator="equal">
      <formula>0</formula>
    </cfRule>
  </conditionalFormatting>
  <conditionalFormatting sqref="D1019:D1020">
    <cfRule type="cellIs" dxfId="2012" priority="2039" operator="notEqual">
      <formula>0</formula>
    </cfRule>
  </conditionalFormatting>
  <conditionalFormatting sqref="E1021:E1022">
    <cfRule type="cellIs" dxfId="2011" priority="2030" operator="equal">
      <formula>0</formula>
    </cfRule>
  </conditionalFormatting>
  <conditionalFormatting sqref="E1021:E1022">
    <cfRule type="cellIs" dxfId="2010" priority="2029" operator="notEqual">
      <formula>0</formula>
    </cfRule>
  </conditionalFormatting>
  <conditionalFormatting sqref="F1022:U1022 F1021:T1021">
    <cfRule type="cellIs" dxfId="2009" priority="2028" operator="equal">
      <formula>0</formula>
    </cfRule>
  </conditionalFormatting>
  <conditionalFormatting sqref="F1022:U1022 F1021:T1021">
    <cfRule type="cellIs" dxfId="2008" priority="2027" operator="notEqual">
      <formula>0</formula>
    </cfRule>
  </conditionalFormatting>
  <conditionalFormatting sqref="U1021">
    <cfRule type="cellIs" dxfId="2007" priority="2026" operator="equal">
      <formula>0</formula>
    </cfRule>
  </conditionalFormatting>
  <conditionalFormatting sqref="U1021">
    <cfRule type="cellIs" dxfId="2006" priority="2025" operator="notEqual">
      <formula>0</formula>
    </cfRule>
  </conditionalFormatting>
  <conditionalFormatting sqref="D1021:D1022">
    <cfRule type="cellIs" dxfId="2005" priority="2032" operator="equal">
      <formula>0</formula>
    </cfRule>
  </conditionalFormatting>
  <conditionalFormatting sqref="D1021:D1022">
    <cfRule type="cellIs" dxfId="2004" priority="2031" operator="notEqual">
      <formula>0</formula>
    </cfRule>
  </conditionalFormatting>
  <conditionalFormatting sqref="E1025:E1026">
    <cfRule type="cellIs" dxfId="2003" priority="2022" operator="equal">
      <formula>0</formula>
    </cfRule>
  </conditionalFormatting>
  <conditionalFormatting sqref="E1025:E1026">
    <cfRule type="cellIs" dxfId="2002" priority="2021" operator="notEqual">
      <formula>0</formula>
    </cfRule>
  </conditionalFormatting>
  <conditionalFormatting sqref="F1026:U1026 F1025:T1025">
    <cfRule type="cellIs" dxfId="2001" priority="2020" operator="equal">
      <formula>0</formula>
    </cfRule>
  </conditionalFormatting>
  <conditionalFormatting sqref="F1026:U1026 F1025:T1025">
    <cfRule type="cellIs" dxfId="2000" priority="2019" operator="notEqual">
      <formula>0</formula>
    </cfRule>
  </conditionalFormatting>
  <conditionalFormatting sqref="U1025">
    <cfRule type="cellIs" dxfId="1999" priority="2018" operator="equal">
      <formula>0</formula>
    </cfRule>
  </conditionalFormatting>
  <conditionalFormatting sqref="U1025">
    <cfRule type="cellIs" dxfId="1998" priority="2017" operator="notEqual">
      <formula>0</formula>
    </cfRule>
  </conditionalFormatting>
  <conditionalFormatting sqref="D1025:D1026">
    <cfRule type="cellIs" dxfId="1997" priority="2024" operator="equal">
      <formula>0</formula>
    </cfRule>
  </conditionalFormatting>
  <conditionalFormatting sqref="D1025:D1026">
    <cfRule type="cellIs" dxfId="1996" priority="2023" operator="notEqual">
      <formula>0</formula>
    </cfRule>
  </conditionalFormatting>
  <conditionalFormatting sqref="E1027:E1028">
    <cfRule type="cellIs" dxfId="1995" priority="2014" operator="equal">
      <formula>0</formula>
    </cfRule>
  </conditionalFormatting>
  <conditionalFormatting sqref="E1027:E1028">
    <cfRule type="cellIs" dxfId="1994" priority="2013" operator="notEqual">
      <formula>0</formula>
    </cfRule>
  </conditionalFormatting>
  <conditionalFormatting sqref="F1028:U1028 F1027:T1027">
    <cfRule type="cellIs" dxfId="1993" priority="2012" operator="equal">
      <formula>0</formula>
    </cfRule>
  </conditionalFormatting>
  <conditionalFormatting sqref="F1028:U1028 F1027:T1027">
    <cfRule type="cellIs" dxfId="1992" priority="2011" operator="notEqual">
      <formula>0</formula>
    </cfRule>
  </conditionalFormatting>
  <conditionalFormatting sqref="U1027">
    <cfRule type="cellIs" dxfId="1991" priority="2010" operator="equal">
      <formula>0</formula>
    </cfRule>
  </conditionalFormatting>
  <conditionalFormatting sqref="U1027">
    <cfRule type="cellIs" dxfId="1990" priority="2009" operator="notEqual">
      <formula>0</formula>
    </cfRule>
  </conditionalFormatting>
  <conditionalFormatting sqref="D1027:D1028">
    <cfRule type="cellIs" dxfId="1989" priority="2016" operator="equal">
      <formula>0</formula>
    </cfRule>
  </conditionalFormatting>
  <conditionalFormatting sqref="D1027:D1028">
    <cfRule type="cellIs" dxfId="1988" priority="2015" operator="notEqual">
      <formula>0</formula>
    </cfRule>
  </conditionalFormatting>
  <conditionalFormatting sqref="E1029:E1030">
    <cfRule type="cellIs" dxfId="1987" priority="2006" operator="equal">
      <formula>0</formula>
    </cfRule>
  </conditionalFormatting>
  <conditionalFormatting sqref="E1029:E1030">
    <cfRule type="cellIs" dxfId="1986" priority="2005" operator="notEqual">
      <formula>0</formula>
    </cfRule>
  </conditionalFormatting>
  <conditionalFormatting sqref="F1030:U1030 F1029:T1029">
    <cfRule type="cellIs" dxfId="1985" priority="2004" operator="equal">
      <formula>0</formula>
    </cfRule>
  </conditionalFormatting>
  <conditionalFormatting sqref="F1030:U1030 F1029:T1029">
    <cfRule type="cellIs" dxfId="1984" priority="2003" operator="notEqual">
      <formula>0</formula>
    </cfRule>
  </conditionalFormatting>
  <conditionalFormatting sqref="U1029">
    <cfRule type="cellIs" dxfId="1983" priority="2002" operator="equal">
      <formula>0</formula>
    </cfRule>
  </conditionalFormatting>
  <conditionalFormatting sqref="U1029">
    <cfRule type="cellIs" dxfId="1982" priority="2001" operator="notEqual">
      <formula>0</formula>
    </cfRule>
  </conditionalFormatting>
  <conditionalFormatting sqref="D1029:D1030">
    <cfRule type="cellIs" dxfId="1981" priority="2008" operator="equal">
      <formula>0</formula>
    </cfRule>
  </conditionalFormatting>
  <conditionalFormatting sqref="D1029:D1030">
    <cfRule type="cellIs" dxfId="1980" priority="2007" operator="notEqual">
      <formula>0</formula>
    </cfRule>
  </conditionalFormatting>
  <conditionalFormatting sqref="E1031:E1032">
    <cfRule type="cellIs" dxfId="1979" priority="1998" operator="equal">
      <formula>0</formula>
    </cfRule>
  </conditionalFormatting>
  <conditionalFormatting sqref="E1031:E1032">
    <cfRule type="cellIs" dxfId="1978" priority="1997" operator="notEqual">
      <formula>0</formula>
    </cfRule>
  </conditionalFormatting>
  <conditionalFormatting sqref="F1032:U1032 F1031:T1031">
    <cfRule type="cellIs" dxfId="1977" priority="1996" operator="equal">
      <formula>0</formula>
    </cfRule>
  </conditionalFormatting>
  <conditionalFormatting sqref="F1032:U1032 F1031:T1031">
    <cfRule type="cellIs" dxfId="1976" priority="1995" operator="notEqual">
      <formula>0</formula>
    </cfRule>
  </conditionalFormatting>
  <conditionalFormatting sqref="U1031">
    <cfRule type="cellIs" dxfId="1975" priority="1994" operator="equal">
      <formula>0</formula>
    </cfRule>
  </conditionalFormatting>
  <conditionalFormatting sqref="U1031">
    <cfRule type="cellIs" dxfId="1974" priority="1993" operator="notEqual">
      <formula>0</formula>
    </cfRule>
  </conditionalFormatting>
  <conditionalFormatting sqref="D1031:D1032">
    <cfRule type="cellIs" dxfId="1973" priority="2000" operator="equal">
      <formula>0</formula>
    </cfRule>
  </conditionalFormatting>
  <conditionalFormatting sqref="D1031:D1032">
    <cfRule type="cellIs" dxfId="1972" priority="1999" operator="notEqual">
      <formula>0</formula>
    </cfRule>
  </conditionalFormatting>
  <conditionalFormatting sqref="E1023:E1024">
    <cfRule type="cellIs" dxfId="1971" priority="1990" operator="equal">
      <formula>0</formula>
    </cfRule>
  </conditionalFormatting>
  <conditionalFormatting sqref="E1023:E1024">
    <cfRule type="cellIs" dxfId="1970" priority="1989" operator="notEqual">
      <formula>0</formula>
    </cfRule>
  </conditionalFormatting>
  <conditionalFormatting sqref="F1024:U1024 F1023:T1023">
    <cfRule type="cellIs" dxfId="1969" priority="1988" operator="equal">
      <formula>0</formula>
    </cfRule>
  </conditionalFormatting>
  <conditionalFormatting sqref="F1024:U1024 F1023:T1023">
    <cfRule type="cellIs" dxfId="1968" priority="1987" operator="notEqual">
      <formula>0</formula>
    </cfRule>
  </conditionalFormatting>
  <conditionalFormatting sqref="U1023">
    <cfRule type="cellIs" dxfId="1967" priority="1986" operator="equal">
      <formula>0</formula>
    </cfRule>
  </conditionalFormatting>
  <conditionalFormatting sqref="U1023">
    <cfRule type="cellIs" dxfId="1966" priority="1985" operator="notEqual">
      <formula>0</formula>
    </cfRule>
  </conditionalFormatting>
  <conditionalFormatting sqref="D1023:D1024">
    <cfRule type="cellIs" dxfId="1965" priority="1992" operator="equal">
      <formula>0</formula>
    </cfRule>
  </conditionalFormatting>
  <conditionalFormatting sqref="D1023:D1024">
    <cfRule type="cellIs" dxfId="1964" priority="1991" operator="notEqual">
      <formula>0</formula>
    </cfRule>
  </conditionalFormatting>
  <conditionalFormatting sqref="E1033:E1034">
    <cfRule type="cellIs" dxfId="1963" priority="1982" operator="equal">
      <formula>0</formula>
    </cfRule>
  </conditionalFormatting>
  <conditionalFormatting sqref="E1033:E1034">
    <cfRule type="cellIs" dxfId="1962" priority="1981" operator="notEqual">
      <formula>0</formula>
    </cfRule>
  </conditionalFormatting>
  <conditionalFormatting sqref="F1034:U1034 F1033:T1033">
    <cfRule type="cellIs" dxfId="1961" priority="1980" operator="equal">
      <formula>0</formula>
    </cfRule>
  </conditionalFormatting>
  <conditionalFormatting sqref="F1034:U1034 F1033:T1033">
    <cfRule type="cellIs" dxfId="1960" priority="1979" operator="notEqual">
      <formula>0</formula>
    </cfRule>
  </conditionalFormatting>
  <conditionalFormatting sqref="U1033">
    <cfRule type="cellIs" dxfId="1959" priority="1978" operator="equal">
      <formula>0</formula>
    </cfRule>
  </conditionalFormatting>
  <conditionalFormatting sqref="U1033">
    <cfRule type="cellIs" dxfId="1958" priority="1977" operator="notEqual">
      <formula>0</formula>
    </cfRule>
  </conditionalFormatting>
  <conditionalFormatting sqref="D1033:D1034">
    <cfRule type="cellIs" dxfId="1957" priority="1984" operator="equal">
      <formula>0</formula>
    </cfRule>
  </conditionalFormatting>
  <conditionalFormatting sqref="D1033:D1034">
    <cfRule type="cellIs" dxfId="1956" priority="1983" operator="notEqual">
      <formula>0</formula>
    </cfRule>
  </conditionalFormatting>
  <conditionalFormatting sqref="E1035:E1036">
    <cfRule type="cellIs" dxfId="1955" priority="1974" operator="equal">
      <formula>0</formula>
    </cfRule>
  </conditionalFormatting>
  <conditionalFormatting sqref="E1035:E1036">
    <cfRule type="cellIs" dxfId="1954" priority="1973" operator="notEqual">
      <formula>0</formula>
    </cfRule>
  </conditionalFormatting>
  <conditionalFormatting sqref="F1036:U1036 F1035:T1035">
    <cfRule type="cellIs" dxfId="1953" priority="1972" operator="equal">
      <formula>0</formula>
    </cfRule>
  </conditionalFormatting>
  <conditionalFormatting sqref="F1036:U1036 F1035:T1035">
    <cfRule type="cellIs" dxfId="1952" priority="1971" operator="notEqual">
      <formula>0</formula>
    </cfRule>
  </conditionalFormatting>
  <conditionalFormatting sqref="U1035">
    <cfRule type="cellIs" dxfId="1951" priority="1970" operator="equal">
      <formula>0</formula>
    </cfRule>
  </conditionalFormatting>
  <conditionalFormatting sqref="U1035">
    <cfRule type="cellIs" dxfId="1950" priority="1969" operator="notEqual">
      <formula>0</formula>
    </cfRule>
  </conditionalFormatting>
  <conditionalFormatting sqref="D1035:D1036">
    <cfRule type="cellIs" dxfId="1949" priority="1976" operator="equal">
      <formula>0</formula>
    </cfRule>
  </conditionalFormatting>
  <conditionalFormatting sqref="D1035:D1036">
    <cfRule type="cellIs" dxfId="1948" priority="1975" operator="notEqual">
      <formula>0</formula>
    </cfRule>
  </conditionalFormatting>
  <conditionalFormatting sqref="E1037:E1038">
    <cfRule type="cellIs" dxfId="1947" priority="1966" operator="equal">
      <formula>0</formula>
    </cfRule>
  </conditionalFormatting>
  <conditionalFormatting sqref="E1037:E1038">
    <cfRule type="cellIs" dxfId="1946" priority="1965" operator="notEqual">
      <formula>0</formula>
    </cfRule>
  </conditionalFormatting>
  <conditionalFormatting sqref="F1038:U1038 F1037:T1037">
    <cfRule type="cellIs" dxfId="1945" priority="1964" operator="equal">
      <formula>0</formula>
    </cfRule>
  </conditionalFormatting>
  <conditionalFormatting sqref="F1038:U1038 F1037:T1037">
    <cfRule type="cellIs" dxfId="1944" priority="1963" operator="notEqual">
      <formula>0</formula>
    </cfRule>
  </conditionalFormatting>
  <conditionalFormatting sqref="U1037">
    <cfRule type="cellIs" dxfId="1943" priority="1962" operator="equal">
      <formula>0</formula>
    </cfRule>
  </conditionalFormatting>
  <conditionalFormatting sqref="U1037">
    <cfRule type="cellIs" dxfId="1942" priority="1961" operator="notEqual">
      <formula>0</formula>
    </cfRule>
  </conditionalFormatting>
  <conditionalFormatting sqref="D1037:D1038">
    <cfRule type="cellIs" dxfId="1941" priority="1968" operator="equal">
      <formula>0</formula>
    </cfRule>
  </conditionalFormatting>
  <conditionalFormatting sqref="D1037:D1038">
    <cfRule type="cellIs" dxfId="1940" priority="1967" operator="notEqual">
      <formula>0</formula>
    </cfRule>
  </conditionalFormatting>
  <conditionalFormatting sqref="E1039:E1040">
    <cfRule type="cellIs" dxfId="1939" priority="1958" operator="equal">
      <formula>0</formula>
    </cfRule>
  </conditionalFormatting>
  <conditionalFormatting sqref="E1039:E1040">
    <cfRule type="cellIs" dxfId="1938" priority="1957" operator="notEqual">
      <formula>0</formula>
    </cfRule>
  </conditionalFormatting>
  <conditionalFormatting sqref="F1040:U1040 F1039:T1039">
    <cfRule type="cellIs" dxfId="1937" priority="1956" operator="equal">
      <formula>0</formula>
    </cfRule>
  </conditionalFormatting>
  <conditionalFormatting sqref="F1040:U1040 F1039:T1039">
    <cfRule type="cellIs" dxfId="1936" priority="1955" operator="notEqual">
      <formula>0</formula>
    </cfRule>
  </conditionalFormatting>
  <conditionalFormatting sqref="U1039">
    <cfRule type="cellIs" dxfId="1935" priority="1954" operator="equal">
      <formula>0</formula>
    </cfRule>
  </conditionalFormatting>
  <conditionalFormatting sqref="U1039">
    <cfRule type="cellIs" dxfId="1934" priority="1953" operator="notEqual">
      <formula>0</formula>
    </cfRule>
  </conditionalFormatting>
  <conditionalFormatting sqref="D1039:D1040">
    <cfRule type="cellIs" dxfId="1933" priority="1960" operator="equal">
      <formula>0</formula>
    </cfRule>
  </conditionalFormatting>
  <conditionalFormatting sqref="D1039:D1040">
    <cfRule type="cellIs" dxfId="1932" priority="1959" operator="notEqual">
      <formula>0</formula>
    </cfRule>
  </conditionalFormatting>
  <conditionalFormatting sqref="E1041:E1042">
    <cfRule type="cellIs" dxfId="1931" priority="1950" operator="equal">
      <formula>0</formula>
    </cfRule>
  </conditionalFormatting>
  <conditionalFormatting sqref="E1041:E1042">
    <cfRule type="cellIs" dxfId="1930" priority="1949" operator="notEqual">
      <formula>0</formula>
    </cfRule>
  </conditionalFormatting>
  <conditionalFormatting sqref="F1042:U1042 F1041:T1041">
    <cfRule type="cellIs" dxfId="1929" priority="1948" operator="equal">
      <formula>0</formula>
    </cfRule>
  </conditionalFormatting>
  <conditionalFormatting sqref="F1042:U1042 F1041:T1041">
    <cfRule type="cellIs" dxfId="1928" priority="1947" operator="notEqual">
      <formula>0</formula>
    </cfRule>
  </conditionalFormatting>
  <conditionalFormatting sqref="U1041">
    <cfRule type="cellIs" dxfId="1927" priority="1946" operator="equal">
      <formula>0</formula>
    </cfRule>
  </conditionalFormatting>
  <conditionalFormatting sqref="U1041">
    <cfRule type="cellIs" dxfId="1926" priority="1945" operator="notEqual">
      <formula>0</formula>
    </cfRule>
  </conditionalFormatting>
  <conditionalFormatting sqref="D1041:D1042">
    <cfRule type="cellIs" dxfId="1925" priority="1952" operator="equal">
      <formula>0</formula>
    </cfRule>
  </conditionalFormatting>
  <conditionalFormatting sqref="D1041:D1042">
    <cfRule type="cellIs" dxfId="1924" priority="1951" operator="notEqual">
      <formula>0</formula>
    </cfRule>
  </conditionalFormatting>
  <conditionalFormatting sqref="E1043:E1044">
    <cfRule type="cellIs" dxfId="1923" priority="1942" operator="equal">
      <formula>0</formula>
    </cfRule>
  </conditionalFormatting>
  <conditionalFormatting sqref="E1043:E1044">
    <cfRule type="cellIs" dxfId="1922" priority="1941" operator="notEqual">
      <formula>0</formula>
    </cfRule>
  </conditionalFormatting>
  <conditionalFormatting sqref="F1044:U1044 F1043:T1043">
    <cfRule type="cellIs" dxfId="1921" priority="1940" operator="equal">
      <formula>0</formula>
    </cfRule>
  </conditionalFormatting>
  <conditionalFormatting sqref="F1044:U1044 F1043:T1043">
    <cfRule type="cellIs" dxfId="1920" priority="1939" operator="notEqual">
      <formula>0</formula>
    </cfRule>
  </conditionalFormatting>
  <conditionalFormatting sqref="U1043">
    <cfRule type="cellIs" dxfId="1919" priority="1938" operator="equal">
      <formula>0</formula>
    </cfRule>
  </conditionalFormatting>
  <conditionalFormatting sqref="U1043">
    <cfRule type="cellIs" dxfId="1918" priority="1937" operator="notEqual">
      <formula>0</formula>
    </cfRule>
  </conditionalFormatting>
  <conditionalFormatting sqref="D1043:D1044">
    <cfRule type="cellIs" dxfId="1917" priority="1944" operator="equal">
      <formula>0</formula>
    </cfRule>
  </conditionalFormatting>
  <conditionalFormatting sqref="D1043:D1044">
    <cfRule type="cellIs" dxfId="1916" priority="1943" operator="notEqual">
      <formula>0</formula>
    </cfRule>
  </conditionalFormatting>
  <conditionalFormatting sqref="E1045:E1046">
    <cfRule type="cellIs" dxfId="1915" priority="1934" operator="equal">
      <formula>0</formula>
    </cfRule>
  </conditionalFormatting>
  <conditionalFormatting sqref="E1045:E1046">
    <cfRule type="cellIs" dxfId="1914" priority="1933" operator="notEqual">
      <formula>0</formula>
    </cfRule>
  </conditionalFormatting>
  <conditionalFormatting sqref="F1046:U1046 F1045:T1045">
    <cfRule type="cellIs" dxfId="1913" priority="1932" operator="equal">
      <formula>0</formula>
    </cfRule>
  </conditionalFormatting>
  <conditionalFormatting sqref="F1046:U1046 F1045:T1045">
    <cfRule type="cellIs" dxfId="1912" priority="1931" operator="notEqual">
      <formula>0</formula>
    </cfRule>
  </conditionalFormatting>
  <conditionalFormatting sqref="U1045">
    <cfRule type="cellIs" dxfId="1911" priority="1930" operator="equal">
      <formula>0</formula>
    </cfRule>
  </conditionalFormatting>
  <conditionalFormatting sqref="U1045">
    <cfRule type="cellIs" dxfId="1910" priority="1929" operator="notEqual">
      <formula>0</formula>
    </cfRule>
  </conditionalFormatting>
  <conditionalFormatting sqref="D1045:D1046">
    <cfRule type="cellIs" dxfId="1909" priority="1936" operator="equal">
      <formula>0</formula>
    </cfRule>
  </conditionalFormatting>
  <conditionalFormatting sqref="D1045:D1046">
    <cfRule type="cellIs" dxfId="1908" priority="1935" operator="notEqual">
      <formula>0</formula>
    </cfRule>
  </conditionalFormatting>
  <conditionalFormatting sqref="E1047:E1048">
    <cfRule type="cellIs" dxfId="1907" priority="1926" operator="equal">
      <formula>0</formula>
    </cfRule>
  </conditionalFormatting>
  <conditionalFormatting sqref="E1047:E1048">
    <cfRule type="cellIs" dxfId="1906" priority="1925" operator="notEqual">
      <formula>0</formula>
    </cfRule>
  </conditionalFormatting>
  <conditionalFormatting sqref="F1048:U1048 F1047:T1047">
    <cfRule type="cellIs" dxfId="1905" priority="1924" operator="equal">
      <formula>0</formula>
    </cfRule>
  </conditionalFormatting>
  <conditionalFormatting sqref="F1048:U1048 F1047:T1047">
    <cfRule type="cellIs" dxfId="1904" priority="1923" operator="notEqual">
      <formula>0</formula>
    </cfRule>
  </conditionalFormatting>
  <conditionalFormatting sqref="U1047">
    <cfRule type="cellIs" dxfId="1903" priority="1922" operator="equal">
      <formula>0</formula>
    </cfRule>
  </conditionalFormatting>
  <conditionalFormatting sqref="U1047">
    <cfRule type="cellIs" dxfId="1902" priority="1921" operator="notEqual">
      <formula>0</formula>
    </cfRule>
  </conditionalFormatting>
  <conditionalFormatting sqref="D1047:D1048">
    <cfRule type="cellIs" dxfId="1901" priority="1928" operator="equal">
      <formula>0</formula>
    </cfRule>
  </conditionalFormatting>
  <conditionalFormatting sqref="D1047:D1048">
    <cfRule type="cellIs" dxfId="1900" priority="1927" operator="notEqual">
      <formula>0</formula>
    </cfRule>
  </conditionalFormatting>
  <conditionalFormatting sqref="E1049:E1050">
    <cfRule type="cellIs" dxfId="1899" priority="1918" operator="equal">
      <formula>0</formula>
    </cfRule>
  </conditionalFormatting>
  <conditionalFormatting sqref="E1049:E1050">
    <cfRule type="cellIs" dxfId="1898" priority="1917" operator="notEqual">
      <formula>0</formula>
    </cfRule>
  </conditionalFormatting>
  <conditionalFormatting sqref="F1050:U1050 F1049:T1049">
    <cfRule type="cellIs" dxfId="1897" priority="1916" operator="equal">
      <formula>0</formula>
    </cfRule>
  </conditionalFormatting>
  <conditionalFormatting sqref="F1050:U1050 F1049:T1049">
    <cfRule type="cellIs" dxfId="1896" priority="1915" operator="notEqual">
      <formula>0</formula>
    </cfRule>
  </conditionalFormatting>
  <conditionalFormatting sqref="U1049">
    <cfRule type="cellIs" dxfId="1895" priority="1914" operator="equal">
      <formula>0</formula>
    </cfRule>
  </conditionalFormatting>
  <conditionalFormatting sqref="U1049">
    <cfRule type="cellIs" dxfId="1894" priority="1913" operator="notEqual">
      <formula>0</formula>
    </cfRule>
  </conditionalFormatting>
  <conditionalFormatting sqref="D1049:D1050">
    <cfRule type="cellIs" dxfId="1893" priority="1920" operator="equal">
      <formula>0</formula>
    </cfRule>
  </conditionalFormatting>
  <conditionalFormatting sqref="D1049:D1050">
    <cfRule type="cellIs" dxfId="1892" priority="1919" operator="notEqual">
      <formula>0</formula>
    </cfRule>
  </conditionalFormatting>
  <conditionalFormatting sqref="E1051:E1052">
    <cfRule type="cellIs" dxfId="1891" priority="1910" operator="equal">
      <formula>0</formula>
    </cfRule>
  </conditionalFormatting>
  <conditionalFormatting sqref="E1051:E1052">
    <cfRule type="cellIs" dxfId="1890" priority="1909" operator="notEqual">
      <formula>0</formula>
    </cfRule>
  </conditionalFormatting>
  <conditionalFormatting sqref="F1052:U1052 F1051:T1051">
    <cfRule type="cellIs" dxfId="1889" priority="1908" operator="equal">
      <formula>0</formula>
    </cfRule>
  </conditionalFormatting>
  <conditionalFormatting sqref="F1052:U1052 F1051:T1051">
    <cfRule type="cellIs" dxfId="1888" priority="1907" operator="notEqual">
      <formula>0</formula>
    </cfRule>
  </conditionalFormatting>
  <conditionalFormatting sqref="U1051">
    <cfRule type="cellIs" dxfId="1887" priority="1906" operator="equal">
      <formula>0</formula>
    </cfRule>
  </conditionalFormatting>
  <conditionalFormatting sqref="U1051">
    <cfRule type="cellIs" dxfId="1886" priority="1905" operator="notEqual">
      <formula>0</formula>
    </cfRule>
  </conditionalFormatting>
  <conditionalFormatting sqref="D1051:D1052">
    <cfRule type="cellIs" dxfId="1885" priority="1912" operator="equal">
      <formula>0</formula>
    </cfRule>
  </conditionalFormatting>
  <conditionalFormatting sqref="D1051:D1052">
    <cfRule type="cellIs" dxfId="1884" priority="1911" operator="notEqual">
      <formula>0</formula>
    </cfRule>
  </conditionalFormatting>
  <conditionalFormatting sqref="E1053:E1054">
    <cfRule type="cellIs" dxfId="1883" priority="1902" operator="equal">
      <formula>0</formula>
    </cfRule>
  </conditionalFormatting>
  <conditionalFormatting sqref="E1053:E1054">
    <cfRule type="cellIs" dxfId="1882" priority="1901" operator="notEqual">
      <formula>0</formula>
    </cfRule>
  </conditionalFormatting>
  <conditionalFormatting sqref="F1054:U1054 F1053:T1053">
    <cfRule type="cellIs" dxfId="1881" priority="1900" operator="equal">
      <formula>0</formula>
    </cfRule>
  </conditionalFormatting>
  <conditionalFormatting sqref="F1054:U1054 F1053:T1053">
    <cfRule type="cellIs" dxfId="1880" priority="1899" operator="notEqual">
      <formula>0</formula>
    </cfRule>
  </conditionalFormatting>
  <conditionalFormatting sqref="U1053">
    <cfRule type="cellIs" dxfId="1879" priority="1898" operator="equal">
      <formula>0</formula>
    </cfRule>
  </conditionalFormatting>
  <conditionalFormatting sqref="U1053">
    <cfRule type="cellIs" dxfId="1878" priority="1897" operator="notEqual">
      <formula>0</formula>
    </cfRule>
  </conditionalFormatting>
  <conditionalFormatting sqref="D1053:D1054">
    <cfRule type="cellIs" dxfId="1877" priority="1904" operator="equal">
      <formula>0</formula>
    </cfRule>
  </conditionalFormatting>
  <conditionalFormatting sqref="D1053:D1054">
    <cfRule type="cellIs" dxfId="1876" priority="1903" operator="notEqual">
      <formula>0</formula>
    </cfRule>
  </conditionalFormatting>
  <conditionalFormatting sqref="E1055:E1056">
    <cfRule type="cellIs" dxfId="1875" priority="1894" operator="equal">
      <formula>0</formula>
    </cfRule>
  </conditionalFormatting>
  <conditionalFormatting sqref="E1055:E1056">
    <cfRule type="cellIs" dxfId="1874" priority="1893" operator="notEqual">
      <formula>0</formula>
    </cfRule>
  </conditionalFormatting>
  <conditionalFormatting sqref="F1056:U1056 F1055:T1055">
    <cfRule type="cellIs" dxfId="1873" priority="1892" operator="equal">
      <formula>0</formula>
    </cfRule>
  </conditionalFormatting>
  <conditionalFormatting sqref="F1056:U1056 F1055:T1055">
    <cfRule type="cellIs" dxfId="1872" priority="1891" operator="notEqual">
      <formula>0</formula>
    </cfRule>
  </conditionalFormatting>
  <conditionalFormatting sqref="U1055">
    <cfRule type="cellIs" dxfId="1871" priority="1890" operator="equal">
      <formula>0</formula>
    </cfRule>
  </conditionalFormatting>
  <conditionalFormatting sqref="U1055">
    <cfRule type="cellIs" dxfId="1870" priority="1889" operator="notEqual">
      <formula>0</formula>
    </cfRule>
  </conditionalFormatting>
  <conditionalFormatting sqref="D1055:D1056">
    <cfRule type="cellIs" dxfId="1869" priority="1896" operator="equal">
      <formula>0</formula>
    </cfRule>
  </conditionalFormatting>
  <conditionalFormatting sqref="D1055:D1056">
    <cfRule type="cellIs" dxfId="1868" priority="1895" operator="notEqual">
      <formula>0</formula>
    </cfRule>
  </conditionalFormatting>
  <conditionalFormatting sqref="E1057:E1058">
    <cfRule type="cellIs" dxfId="1867" priority="1886" operator="equal">
      <formula>0</formula>
    </cfRule>
  </conditionalFormatting>
  <conditionalFormatting sqref="E1057:E1058">
    <cfRule type="cellIs" dxfId="1866" priority="1885" operator="notEqual">
      <formula>0</formula>
    </cfRule>
  </conditionalFormatting>
  <conditionalFormatting sqref="F1058:U1058 F1057:T1057">
    <cfRule type="cellIs" dxfId="1865" priority="1884" operator="equal">
      <formula>0</formula>
    </cfRule>
  </conditionalFormatting>
  <conditionalFormatting sqref="F1058:U1058 F1057:T1057">
    <cfRule type="cellIs" dxfId="1864" priority="1883" operator="notEqual">
      <formula>0</formula>
    </cfRule>
  </conditionalFormatting>
  <conditionalFormatting sqref="U1057">
    <cfRule type="cellIs" dxfId="1863" priority="1882" operator="equal">
      <formula>0</formula>
    </cfRule>
  </conditionalFormatting>
  <conditionalFormatting sqref="U1057">
    <cfRule type="cellIs" dxfId="1862" priority="1881" operator="notEqual">
      <formula>0</formula>
    </cfRule>
  </conditionalFormatting>
  <conditionalFormatting sqref="D1057:D1058">
    <cfRule type="cellIs" dxfId="1861" priority="1888" operator="equal">
      <formula>0</formula>
    </cfRule>
  </conditionalFormatting>
  <conditionalFormatting sqref="D1057:D1058">
    <cfRule type="cellIs" dxfId="1860" priority="1887" operator="notEqual">
      <formula>0</formula>
    </cfRule>
  </conditionalFormatting>
  <conditionalFormatting sqref="E1059:E1060">
    <cfRule type="cellIs" dxfId="1859" priority="1878" operator="equal">
      <formula>0</formula>
    </cfRule>
  </conditionalFormatting>
  <conditionalFormatting sqref="E1059:E1060">
    <cfRule type="cellIs" dxfId="1858" priority="1877" operator="notEqual">
      <formula>0</formula>
    </cfRule>
  </conditionalFormatting>
  <conditionalFormatting sqref="F1060:U1060 F1059:T1059">
    <cfRule type="cellIs" dxfId="1857" priority="1876" operator="equal">
      <formula>0</formula>
    </cfRule>
  </conditionalFormatting>
  <conditionalFormatting sqref="F1060:U1060 F1059:T1059">
    <cfRule type="cellIs" dxfId="1856" priority="1875" operator="notEqual">
      <formula>0</formula>
    </cfRule>
  </conditionalFormatting>
  <conditionalFormatting sqref="U1059">
    <cfRule type="cellIs" dxfId="1855" priority="1874" operator="equal">
      <formula>0</formula>
    </cfRule>
  </conditionalFormatting>
  <conditionalFormatting sqref="U1059">
    <cfRule type="cellIs" dxfId="1854" priority="1873" operator="notEqual">
      <formula>0</formula>
    </cfRule>
  </conditionalFormatting>
  <conditionalFormatting sqref="D1059:D1060">
    <cfRule type="cellIs" dxfId="1853" priority="1880" operator="equal">
      <formula>0</formula>
    </cfRule>
  </conditionalFormatting>
  <conditionalFormatting sqref="D1059:D1060">
    <cfRule type="cellIs" dxfId="1852" priority="1879" operator="notEqual">
      <formula>0</formula>
    </cfRule>
  </conditionalFormatting>
  <conditionalFormatting sqref="D1062:U1062">
    <cfRule type="cellIs" dxfId="1851" priority="1872" operator="equal">
      <formula>0</formula>
    </cfRule>
  </conditionalFormatting>
  <conditionalFormatting sqref="D1061:U1062">
    <cfRule type="cellIs" dxfId="1850" priority="1871" operator="equal">
      <formula>0</formula>
    </cfRule>
  </conditionalFormatting>
  <conditionalFormatting sqref="E1063:E1064">
    <cfRule type="cellIs" dxfId="1849" priority="1868" operator="equal">
      <formula>0</formula>
    </cfRule>
  </conditionalFormatting>
  <conditionalFormatting sqref="E1063:E1064">
    <cfRule type="cellIs" dxfId="1848" priority="1867" operator="notEqual">
      <formula>0</formula>
    </cfRule>
  </conditionalFormatting>
  <conditionalFormatting sqref="F1064:U1064 F1063:T1063">
    <cfRule type="cellIs" dxfId="1847" priority="1866" operator="equal">
      <formula>0</formula>
    </cfRule>
  </conditionalFormatting>
  <conditionalFormatting sqref="F1064:U1064 F1063:T1063">
    <cfRule type="cellIs" dxfId="1846" priority="1865" operator="notEqual">
      <formula>0</formula>
    </cfRule>
  </conditionalFormatting>
  <conditionalFormatting sqref="U1063">
    <cfRule type="cellIs" dxfId="1845" priority="1864" operator="equal">
      <formula>0</formula>
    </cfRule>
  </conditionalFormatting>
  <conditionalFormatting sqref="U1063">
    <cfRule type="cellIs" dxfId="1844" priority="1863" operator="notEqual">
      <formula>0</formula>
    </cfRule>
  </conditionalFormatting>
  <conditionalFormatting sqref="D1063:D1064">
    <cfRule type="cellIs" dxfId="1843" priority="1870" operator="equal">
      <formula>0</formula>
    </cfRule>
  </conditionalFormatting>
  <conditionalFormatting sqref="D1063:D1064">
    <cfRule type="cellIs" dxfId="1842" priority="1869" operator="notEqual">
      <formula>0</formula>
    </cfRule>
  </conditionalFormatting>
  <conditionalFormatting sqref="E1065:E1066">
    <cfRule type="cellIs" dxfId="1841" priority="1860" operator="equal">
      <formula>0</formula>
    </cfRule>
  </conditionalFormatting>
  <conditionalFormatting sqref="E1065:E1066">
    <cfRule type="cellIs" dxfId="1840" priority="1859" operator="notEqual">
      <formula>0</formula>
    </cfRule>
  </conditionalFormatting>
  <conditionalFormatting sqref="F1066:U1066 F1065:T1065">
    <cfRule type="cellIs" dxfId="1839" priority="1858" operator="equal">
      <formula>0</formula>
    </cfRule>
  </conditionalFormatting>
  <conditionalFormatting sqref="F1066:U1066 F1065:T1065">
    <cfRule type="cellIs" dxfId="1838" priority="1857" operator="notEqual">
      <formula>0</formula>
    </cfRule>
  </conditionalFormatting>
  <conditionalFormatting sqref="U1065">
    <cfRule type="cellIs" dxfId="1837" priority="1856" operator="equal">
      <formula>0</formula>
    </cfRule>
  </conditionalFormatting>
  <conditionalFormatting sqref="U1065">
    <cfRule type="cellIs" dxfId="1836" priority="1855" operator="notEqual">
      <formula>0</formula>
    </cfRule>
  </conditionalFormatting>
  <conditionalFormatting sqref="D1065:D1066">
    <cfRule type="cellIs" dxfId="1835" priority="1862" operator="equal">
      <formula>0</formula>
    </cfRule>
  </conditionalFormatting>
  <conditionalFormatting sqref="D1065:D1066">
    <cfRule type="cellIs" dxfId="1834" priority="1861" operator="notEqual">
      <formula>0</formula>
    </cfRule>
  </conditionalFormatting>
  <conditionalFormatting sqref="E1067:E1068">
    <cfRule type="cellIs" dxfId="1833" priority="1852" operator="equal">
      <formula>0</formula>
    </cfRule>
  </conditionalFormatting>
  <conditionalFormatting sqref="E1067:E1068">
    <cfRule type="cellIs" dxfId="1832" priority="1851" operator="notEqual">
      <formula>0</formula>
    </cfRule>
  </conditionalFormatting>
  <conditionalFormatting sqref="F1068:U1068 F1067:T1067">
    <cfRule type="cellIs" dxfId="1831" priority="1850" operator="equal">
      <formula>0</formula>
    </cfRule>
  </conditionalFormatting>
  <conditionalFormatting sqref="F1068:U1068 F1067:T1067">
    <cfRule type="cellIs" dxfId="1830" priority="1849" operator="notEqual">
      <formula>0</formula>
    </cfRule>
  </conditionalFormatting>
  <conditionalFormatting sqref="U1067">
    <cfRule type="cellIs" dxfId="1829" priority="1848" operator="equal">
      <formula>0</formula>
    </cfRule>
  </conditionalFormatting>
  <conditionalFormatting sqref="U1067">
    <cfRule type="cellIs" dxfId="1828" priority="1847" operator="notEqual">
      <formula>0</formula>
    </cfRule>
  </conditionalFormatting>
  <conditionalFormatting sqref="D1067:D1068">
    <cfRule type="cellIs" dxfId="1827" priority="1854" operator="equal">
      <formula>0</formula>
    </cfRule>
  </conditionalFormatting>
  <conditionalFormatting sqref="D1067:D1068">
    <cfRule type="cellIs" dxfId="1826" priority="1853" operator="notEqual">
      <formula>0</formula>
    </cfRule>
  </conditionalFormatting>
  <conditionalFormatting sqref="E1069:E1070">
    <cfRule type="cellIs" dxfId="1825" priority="1844" operator="equal">
      <formula>0</formula>
    </cfRule>
  </conditionalFormatting>
  <conditionalFormatting sqref="E1069:E1070">
    <cfRule type="cellIs" dxfId="1824" priority="1843" operator="notEqual">
      <formula>0</formula>
    </cfRule>
  </conditionalFormatting>
  <conditionalFormatting sqref="F1070:U1070 F1069:T1069">
    <cfRule type="cellIs" dxfId="1823" priority="1842" operator="equal">
      <formula>0</formula>
    </cfRule>
  </conditionalFormatting>
  <conditionalFormatting sqref="F1070:U1070 F1069:T1069">
    <cfRule type="cellIs" dxfId="1822" priority="1841" operator="notEqual">
      <formula>0</formula>
    </cfRule>
  </conditionalFormatting>
  <conditionalFormatting sqref="U1069">
    <cfRule type="cellIs" dxfId="1821" priority="1840" operator="equal">
      <formula>0</formula>
    </cfRule>
  </conditionalFormatting>
  <conditionalFormatting sqref="U1069">
    <cfRule type="cellIs" dxfId="1820" priority="1839" operator="notEqual">
      <formula>0</formula>
    </cfRule>
  </conditionalFormatting>
  <conditionalFormatting sqref="D1069:D1070">
    <cfRule type="cellIs" dxfId="1819" priority="1846" operator="equal">
      <formula>0</formula>
    </cfRule>
  </conditionalFormatting>
  <conditionalFormatting sqref="D1069:D1070">
    <cfRule type="cellIs" dxfId="1818" priority="1845" operator="notEqual">
      <formula>0</formula>
    </cfRule>
  </conditionalFormatting>
  <conditionalFormatting sqref="E1071:E1072">
    <cfRule type="cellIs" dxfId="1817" priority="1836" operator="equal">
      <formula>0</formula>
    </cfRule>
  </conditionalFormatting>
  <conditionalFormatting sqref="E1071:E1072">
    <cfRule type="cellIs" dxfId="1816" priority="1835" operator="notEqual">
      <formula>0</formula>
    </cfRule>
  </conditionalFormatting>
  <conditionalFormatting sqref="F1072:U1072 F1071:T1071">
    <cfRule type="cellIs" dxfId="1815" priority="1834" operator="equal">
      <formula>0</formula>
    </cfRule>
  </conditionalFormatting>
  <conditionalFormatting sqref="F1072:U1072 F1071:T1071">
    <cfRule type="cellIs" dxfId="1814" priority="1833" operator="notEqual">
      <formula>0</formula>
    </cfRule>
  </conditionalFormatting>
  <conditionalFormatting sqref="U1071">
    <cfRule type="cellIs" dxfId="1813" priority="1832" operator="equal">
      <formula>0</formula>
    </cfRule>
  </conditionalFormatting>
  <conditionalFormatting sqref="U1071">
    <cfRule type="cellIs" dxfId="1812" priority="1831" operator="notEqual">
      <formula>0</formula>
    </cfRule>
  </conditionalFormatting>
  <conditionalFormatting sqref="D1071:D1072">
    <cfRule type="cellIs" dxfId="1811" priority="1838" operator="equal">
      <formula>0</formula>
    </cfRule>
  </conditionalFormatting>
  <conditionalFormatting sqref="D1071:D1072">
    <cfRule type="cellIs" dxfId="1810" priority="1837" operator="notEqual">
      <formula>0</formula>
    </cfRule>
  </conditionalFormatting>
  <conditionalFormatting sqref="E1073:E1074">
    <cfRule type="cellIs" dxfId="1809" priority="1828" operator="equal">
      <formula>0</formula>
    </cfRule>
  </conditionalFormatting>
  <conditionalFormatting sqref="E1073:E1074">
    <cfRule type="cellIs" dxfId="1808" priority="1827" operator="notEqual">
      <formula>0</formula>
    </cfRule>
  </conditionalFormatting>
  <conditionalFormatting sqref="F1074:U1074 F1073:T1073">
    <cfRule type="cellIs" dxfId="1807" priority="1826" operator="equal">
      <formula>0</formula>
    </cfRule>
  </conditionalFormatting>
  <conditionalFormatting sqref="F1074:U1074 F1073:T1073">
    <cfRule type="cellIs" dxfId="1806" priority="1825" operator="notEqual">
      <formula>0</formula>
    </cfRule>
  </conditionalFormatting>
  <conditionalFormatting sqref="U1073">
    <cfRule type="cellIs" dxfId="1805" priority="1824" operator="equal">
      <formula>0</formula>
    </cfRule>
  </conditionalFormatting>
  <conditionalFormatting sqref="U1073">
    <cfRule type="cellIs" dxfId="1804" priority="1823" operator="notEqual">
      <formula>0</formula>
    </cfRule>
  </conditionalFormatting>
  <conditionalFormatting sqref="D1073:D1074">
    <cfRule type="cellIs" dxfId="1803" priority="1830" operator="equal">
      <formula>0</formula>
    </cfRule>
  </conditionalFormatting>
  <conditionalFormatting sqref="D1073:D1074">
    <cfRule type="cellIs" dxfId="1802" priority="1829" operator="notEqual">
      <formula>0</formula>
    </cfRule>
  </conditionalFormatting>
  <conditionalFormatting sqref="E1075:E1076">
    <cfRule type="cellIs" dxfId="1801" priority="1820" operator="equal">
      <formula>0</formula>
    </cfRule>
  </conditionalFormatting>
  <conditionalFormatting sqref="E1075:E1076">
    <cfRule type="cellIs" dxfId="1800" priority="1819" operator="notEqual">
      <formula>0</formula>
    </cfRule>
  </conditionalFormatting>
  <conditionalFormatting sqref="F1076:U1076 F1075:T1075">
    <cfRule type="cellIs" dxfId="1799" priority="1818" operator="equal">
      <formula>0</formula>
    </cfRule>
  </conditionalFormatting>
  <conditionalFormatting sqref="F1076:U1076 F1075:T1075">
    <cfRule type="cellIs" dxfId="1798" priority="1817" operator="notEqual">
      <formula>0</formula>
    </cfRule>
  </conditionalFormatting>
  <conditionalFormatting sqref="U1075">
    <cfRule type="cellIs" dxfId="1797" priority="1816" operator="equal">
      <formula>0</formula>
    </cfRule>
  </conditionalFormatting>
  <conditionalFormatting sqref="U1075">
    <cfRule type="cellIs" dxfId="1796" priority="1815" operator="notEqual">
      <formula>0</formula>
    </cfRule>
  </conditionalFormatting>
  <conditionalFormatting sqref="D1075:D1076">
    <cfRule type="cellIs" dxfId="1795" priority="1822" operator="equal">
      <formula>0</formula>
    </cfRule>
  </conditionalFormatting>
  <conditionalFormatting sqref="D1075:D1076">
    <cfRule type="cellIs" dxfId="1794" priority="1821" operator="notEqual">
      <formula>0</formula>
    </cfRule>
  </conditionalFormatting>
  <conditionalFormatting sqref="E1077:E1078">
    <cfRule type="cellIs" dxfId="1793" priority="1812" operator="equal">
      <formula>0</formula>
    </cfRule>
  </conditionalFormatting>
  <conditionalFormatting sqref="E1077:E1078">
    <cfRule type="cellIs" dxfId="1792" priority="1811" operator="notEqual">
      <formula>0</formula>
    </cfRule>
  </conditionalFormatting>
  <conditionalFormatting sqref="F1078:U1078 F1077:T1077">
    <cfRule type="cellIs" dxfId="1791" priority="1810" operator="equal">
      <formula>0</formula>
    </cfRule>
  </conditionalFormatting>
  <conditionalFormatting sqref="F1078:U1078 F1077:T1077">
    <cfRule type="cellIs" dxfId="1790" priority="1809" operator="notEqual">
      <formula>0</formula>
    </cfRule>
  </conditionalFormatting>
  <conditionalFormatting sqref="U1077">
    <cfRule type="cellIs" dxfId="1789" priority="1808" operator="equal">
      <formula>0</formula>
    </cfRule>
  </conditionalFormatting>
  <conditionalFormatting sqref="U1077">
    <cfRule type="cellIs" dxfId="1788" priority="1807" operator="notEqual">
      <formula>0</formula>
    </cfRule>
  </conditionalFormatting>
  <conditionalFormatting sqref="D1077:D1078">
    <cfRule type="cellIs" dxfId="1787" priority="1814" operator="equal">
      <formula>0</formula>
    </cfRule>
  </conditionalFormatting>
  <conditionalFormatting sqref="D1077:D1078">
    <cfRule type="cellIs" dxfId="1786" priority="1813" operator="notEqual">
      <formula>0</formula>
    </cfRule>
  </conditionalFormatting>
  <conditionalFormatting sqref="E1079:E1080">
    <cfRule type="cellIs" dxfId="1785" priority="1804" operator="equal">
      <formula>0</formula>
    </cfRule>
  </conditionalFormatting>
  <conditionalFormatting sqref="E1079:E1080">
    <cfRule type="cellIs" dxfId="1784" priority="1803" operator="notEqual">
      <formula>0</formula>
    </cfRule>
  </conditionalFormatting>
  <conditionalFormatting sqref="F1080:U1080 F1079:T1079">
    <cfRule type="cellIs" dxfId="1783" priority="1802" operator="equal">
      <formula>0</formula>
    </cfRule>
  </conditionalFormatting>
  <conditionalFormatting sqref="F1080:U1080 F1079:T1079">
    <cfRule type="cellIs" dxfId="1782" priority="1801" operator="notEqual">
      <formula>0</formula>
    </cfRule>
  </conditionalFormatting>
  <conditionalFormatting sqref="U1079">
    <cfRule type="cellIs" dxfId="1781" priority="1800" operator="equal">
      <formula>0</formula>
    </cfRule>
  </conditionalFormatting>
  <conditionalFormatting sqref="U1079">
    <cfRule type="cellIs" dxfId="1780" priority="1799" operator="notEqual">
      <formula>0</formula>
    </cfRule>
  </conditionalFormatting>
  <conditionalFormatting sqref="D1079:D1080">
    <cfRule type="cellIs" dxfId="1779" priority="1806" operator="equal">
      <formula>0</formula>
    </cfRule>
  </conditionalFormatting>
  <conditionalFormatting sqref="D1079:D1080">
    <cfRule type="cellIs" dxfId="1778" priority="1805" operator="notEqual">
      <formula>0</formula>
    </cfRule>
  </conditionalFormatting>
  <conditionalFormatting sqref="E1081:E1082">
    <cfRule type="cellIs" dxfId="1777" priority="1796" operator="equal">
      <formula>0</formula>
    </cfRule>
  </conditionalFormatting>
  <conditionalFormatting sqref="E1081:E1082">
    <cfRule type="cellIs" dxfId="1776" priority="1795" operator="notEqual">
      <formula>0</formula>
    </cfRule>
  </conditionalFormatting>
  <conditionalFormatting sqref="F1082:U1082 F1081:T1081">
    <cfRule type="cellIs" dxfId="1775" priority="1794" operator="equal">
      <formula>0</formula>
    </cfRule>
  </conditionalFormatting>
  <conditionalFormatting sqref="F1082:U1082 F1081:T1081">
    <cfRule type="cellIs" dxfId="1774" priority="1793" operator="notEqual">
      <formula>0</formula>
    </cfRule>
  </conditionalFormatting>
  <conditionalFormatting sqref="U1081">
    <cfRule type="cellIs" dxfId="1773" priority="1792" operator="equal">
      <formula>0</formula>
    </cfRule>
  </conditionalFormatting>
  <conditionalFormatting sqref="U1081">
    <cfRule type="cellIs" dxfId="1772" priority="1791" operator="notEqual">
      <formula>0</formula>
    </cfRule>
  </conditionalFormatting>
  <conditionalFormatting sqref="D1081:D1082">
    <cfRule type="cellIs" dxfId="1771" priority="1798" operator="equal">
      <formula>0</formula>
    </cfRule>
  </conditionalFormatting>
  <conditionalFormatting sqref="D1081:D1082">
    <cfRule type="cellIs" dxfId="1770" priority="1797" operator="notEqual">
      <formula>0</formula>
    </cfRule>
  </conditionalFormatting>
  <conditionalFormatting sqref="E1083:E1084">
    <cfRule type="cellIs" dxfId="1769" priority="1788" operator="equal">
      <formula>0</formula>
    </cfRule>
  </conditionalFormatting>
  <conditionalFormatting sqref="E1083:E1084">
    <cfRule type="cellIs" dxfId="1768" priority="1787" operator="notEqual">
      <formula>0</formula>
    </cfRule>
  </conditionalFormatting>
  <conditionalFormatting sqref="F1084:U1084 F1083:T1083">
    <cfRule type="cellIs" dxfId="1767" priority="1786" operator="equal">
      <formula>0</formula>
    </cfRule>
  </conditionalFormatting>
  <conditionalFormatting sqref="F1084:U1084 F1083:T1083">
    <cfRule type="cellIs" dxfId="1766" priority="1785" operator="notEqual">
      <formula>0</formula>
    </cfRule>
  </conditionalFormatting>
  <conditionalFormatting sqref="U1083">
    <cfRule type="cellIs" dxfId="1765" priority="1784" operator="equal">
      <formula>0</formula>
    </cfRule>
  </conditionalFormatting>
  <conditionalFormatting sqref="U1083">
    <cfRule type="cellIs" dxfId="1764" priority="1783" operator="notEqual">
      <formula>0</formula>
    </cfRule>
  </conditionalFormatting>
  <conditionalFormatting sqref="D1083:D1084">
    <cfRule type="cellIs" dxfId="1763" priority="1790" operator="equal">
      <formula>0</formula>
    </cfRule>
  </conditionalFormatting>
  <conditionalFormatting sqref="D1083:D1084">
    <cfRule type="cellIs" dxfId="1762" priority="1789" operator="notEqual">
      <formula>0</formula>
    </cfRule>
  </conditionalFormatting>
  <conditionalFormatting sqref="D1086:U1086">
    <cfRule type="cellIs" dxfId="1761" priority="1782" operator="equal">
      <formula>0</formula>
    </cfRule>
  </conditionalFormatting>
  <conditionalFormatting sqref="D1085:U1086">
    <cfRule type="cellIs" dxfId="1760" priority="1781" operator="equal">
      <formula>0</formula>
    </cfRule>
  </conditionalFormatting>
  <conditionalFormatting sqref="E1087:E1088">
    <cfRule type="cellIs" dxfId="1759" priority="1778" operator="equal">
      <formula>0</formula>
    </cfRule>
  </conditionalFormatting>
  <conditionalFormatting sqref="E1087:E1088">
    <cfRule type="cellIs" dxfId="1758" priority="1777" operator="notEqual">
      <formula>0</formula>
    </cfRule>
  </conditionalFormatting>
  <conditionalFormatting sqref="F1088:U1088 F1087:T1087">
    <cfRule type="cellIs" dxfId="1757" priority="1776" operator="equal">
      <formula>0</formula>
    </cfRule>
  </conditionalFormatting>
  <conditionalFormatting sqref="F1088:U1088 F1087:T1087">
    <cfRule type="cellIs" dxfId="1756" priority="1775" operator="notEqual">
      <formula>0</formula>
    </cfRule>
  </conditionalFormatting>
  <conditionalFormatting sqref="U1087">
    <cfRule type="cellIs" dxfId="1755" priority="1774" operator="equal">
      <formula>0</formula>
    </cfRule>
  </conditionalFormatting>
  <conditionalFormatting sqref="U1087">
    <cfRule type="cellIs" dxfId="1754" priority="1773" operator="notEqual">
      <formula>0</formula>
    </cfRule>
  </conditionalFormatting>
  <conditionalFormatting sqref="D1087:D1088">
    <cfRule type="cellIs" dxfId="1753" priority="1780" operator="equal">
      <formula>0</formula>
    </cfRule>
  </conditionalFormatting>
  <conditionalFormatting sqref="D1087:D1088">
    <cfRule type="cellIs" dxfId="1752" priority="1779" operator="notEqual">
      <formula>0</formula>
    </cfRule>
  </conditionalFormatting>
  <conditionalFormatting sqref="E1089:E1090">
    <cfRule type="cellIs" dxfId="1751" priority="1770" operator="equal">
      <formula>0</formula>
    </cfRule>
  </conditionalFormatting>
  <conditionalFormatting sqref="E1089:E1090">
    <cfRule type="cellIs" dxfId="1750" priority="1769" operator="notEqual">
      <formula>0</formula>
    </cfRule>
  </conditionalFormatting>
  <conditionalFormatting sqref="F1090:U1090 F1089:T1089">
    <cfRule type="cellIs" dxfId="1749" priority="1768" operator="equal">
      <formula>0</formula>
    </cfRule>
  </conditionalFormatting>
  <conditionalFormatting sqref="F1090:U1090 F1089:T1089">
    <cfRule type="cellIs" dxfId="1748" priority="1767" operator="notEqual">
      <formula>0</formula>
    </cfRule>
  </conditionalFormatting>
  <conditionalFormatting sqref="U1089">
    <cfRule type="cellIs" dxfId="1747" priority="1766" operator="equal">
      <formula>0</formula>
    </cfRule>
  </conditionalFormatting>
  <conditionalFormatting sqref="U1089">
    <cfRule type="cellIs" dxfId="1746" priority="1765" operator="notEqual">
      <formula>0</formula>
    </cfRule>
  </conditionalFormatting>
  <conditionalFormatting sqref="D1089:D1090">
    <cfRule type="cellIs" dxfId="1745" priority="1772" operator="equal">
      <formula>0</formula>
    </cfRule>
  </conditionalFormatting>
  <conditionalFormatting sqref="D1089:D1090">
    <cfRule type="cellIs" dxfId="1744" priority="1771" operator="notEqual">
      <formula>0</formula>
    </cfRule>
  </conditionalFormatting>
  <conditionalFormatting sqref="E1093:E1094">
    <cfRule type="cellIs" dxfId="1743" priority="1760" operator="equal">
      <formula>0</formula>
    </cfRule>
  </conditionalFormatting>
  <conditionalFormatting sqref="E1093:E1094">
    <cfRule type="cellIs" dxfId="1742" priority="1759" operator="notEqual">
      <formula>0</formula>
    </cfRule>
  </conditionalFormatting>
  <conditionalFormatting sqref="F1094:U1094 F1093:T1093">
    <cfRule type="cellIs" dxfId="1741" priority="1758" operator="equal">
      <formula>0</formula>
    </cfRule>
  </conditionalFormatting>
  <conditionalFormatting sqref="F1094:U1094 F1093:T1093">
    <cfRule type="cellIs" dxfId="1740" priority="1757" operator="notEqual">
      <formula>0</formula>
    </cfRule>
  </conditionalFormatting>
  <conditionalFormatting sqref="U1093">
    <cfRule type="cellIs" dxfId="1739" priority="1756" operator="equal">
      <formula>0</formula>
    </cfRule>
  </conditionalFormatting>
  <conditionalFormatting sqref="U1093">
    <cfRule type="cellIs" dxfId="1738" priority="1755" operator="notEqual">
      <formula>0</formula>
    </cfRule>
  </conditionalFormatting>
  <conditionalFormatting sqref="D1093:D1094">
    <cfRule type="cellIs" dxfId="1737" priority="1762" operator="equal">
      <formula>0</formula>
    </cfRule>
  </conditionalFormatting>
  <conditionalFormatting sqref="D1093:D1094">
    <cfRule type="cellIs" dxfId="1736" priority="1761" operator="notEqual">
      <formula>0</formula>
    </cfRule>
  </conditionalFormatting>
  <conditionalFormatting sqref="D1092:U1092">
    <cfRule type="cellIs" dxfId="1735" priority="1754" operator="equal">
      <formula>0</formula>
    </cfRule>
  </conditionalFormatting>
  <conditionalFormatting sqref="D1091:U1092">
    <cfRule type="cellIs" dxfId="1734" priority="1753" operator="equal">
      <formula>0</formula>
    </cfRule>
  </conditionalFormatting>
  <conditionalFormatting sqref="E1095:E1096">
    <cfRule type="cellIs" dxfId="1733" priority="1750" operator="equal">
      <formula>0</formula>
    </cfRule>
  </conditionalFormatting>
  <conditionalFormatting sqref="E1095:E1096">
    <cfRule type="cellIs" dxfId="1732" priority="1749" operator="notEqual">
      <formula>0</formula>
    </cfRule>
  </conditionalFormatting>
  <conditionalFormatting sqref="F1096:U1096 F1095:T1095">
    <cfRule type="cellIs" dxfId="1731" priority="1748" operator="equal">
      <formula>0</formula>
    </cfRule>
  </conditionalFormatting>
  <conditionalFormatting sqref="F1096:U1096 F1095:T1095">
    <cfRule type="cellIs" dxfId="1730" priority="1747" operator="notEqual">
      <formula>0</formula>
    </cfRule>
  </conditionalFormatting>
  <conditionalFormatting sqref="U1095">
    <cfRule type="cellIs" dxfId="1729" priority="1746" operator="equal">
      <formula>0</formula>
    </cfRule>
  </conditionalFormatting>
  <conditionalFormatting sqref="U1095">
    <cfRule type="cellIs" dxfId="1728" priority="1745" operator="notEqual">
      <formula>0</formula>
    </cfRule>
  </conditionalFormatting>
  <conditionalFormatting sqref="D1095:D1096">
    <cfRule type="cellIs" dxfId="1727" priority="1752" operator="equal">
      <formula>0</formula>
    </cfRule>
  </conditionalFormatting>
  <conditionalFormatting sqref="D1095:D1096">
    <cfRule type="cellIs" dxfId="1726" priority="1751" operator="notEqual">
      <formula>0</formula>
    </cfRule>
  </conditionalFormatting>
  <conditionalFormatting sqref="E1097:E1098">
    <cfRule type="cellIs" dxfId="1725" priority="1742" operator="equal">
      <formula>0</formula>
    </cfRule>
  </conditionalFormatting>
  <conditionalFormatting sqref="E1097:E1098">
    <cfRule type="cellIs" dxfId="1724" priority="1741" operator="notEqual">
      <formula>0</formula>
    </cfRule>
  </conditionalFormatting>
  <conditionalFormatting sqref="F1098:U1098 F1097:T1097">
    <cfRule type="cellIs" dxfId="1723" priority="1740" operator="equal">
      <formula>0</formula>
    </cfRule>
  </conditionalFormatting>
  <conditionalFormatting sqref="F1098:U1098 F1097:T1097">
    <cfRule type="cellIs" dxfId="1722" priority="1739" operator="notEqual">
      <formula>0</formula>
    </cfRule>
  </conditionalFormatting>
  <conditionalFormatting sqref="U1097">
    <cfRule type="cellIs" dxfId="1721" priority="1738" operator="equal">
      <formula>0</formula>
    </cfRule>
  </conditionalFormatting>
  <conditionalFormatting sqref="U1097">
    <cfRule type="cellIs" dxfId="1720" priority="1737" operator="notEqual">
      <formula>0</formula>
    </cfRule>
  </conditionalFormatting>
  <conditionalFormatting sqref="D1097:D1098">
    <cfRule type="cellIs" dxfId="1719" priority="1744" operator="equal">
      <formula>0</formula>
    </cfRule>
  </conditionalFormatting>
  <conditionalFormatting sqref="D1097:D1098">
    <cfRule type="cellIs" dxfId="1718" priority="1743" operator="notEqual">
      <formula>0</formula>
    </cfRule>
  </conditionalFormatting>
  <conditionalFormatting sqref="E1099:E1100">
    <cfRule type="cellIs" dxfId="1717" priority="1734" operator="equal">
      <formula>0</formula>
    </cfRule>
  </conditionalFormatting>
  <conditionalFormatting sqref="E1099:E1100">
    <cfRule type="cellIs" dxfId="1716" priority="1733" operator="notEqual">
      <formula>0</formula>
    </cfRule>
  </conditionalFormatting>
  <conditionalFormatting sqref="F1100:U1100 F1099:T1099">
    <cfRule type="cellIs" dxfId="1715" priority="1732" operator="equal">
      <formula>0</formula>
    </cfRule>
  </conditionalFormatting>
  <conditionalFormatting sqref="F1100:U1100 F1099:T1099">
    <cfRule type="cellIs" dxfId="1714" priority="1731" operator="notEqual">
      <formula>0</formula>
    </cfRule>
  </conditionalFormatting>
  <conditionalFormatting sqref="U1099">
    <cfRule type="cellIs" dxfId="1713" priority="1730" operator="equal">
      <formula>0</formula>
    </cfRule>
  </conditionalFormatting>
  <conditionalFormatting sqref="U1099">
    <cfRule type="cellIs" dxfId="1712" priority="1729" operator="notEqual">
      <formula>0</formula>
    </cfRule>
  </conditionalFormatting>
  <conditionalFormatting sqref="D1099:D1100">
    <cfRule type="cellIs" dxfId="1711" priority="1736" operator="equal">
      <formula>0</formula>
    </cfRule>
  </conditionalFormatting>
  <conditionalFormatting sqref="D1099:D1100">
    <cfRule type="cellIs" dxfId="1710" priority="1735" operator="notEqual">
      <formula>0</formula>
    </cfRule>
  </conditionalFormatting>
  <conditionalFormatting sqref="E1101:E1102">
    <cfRule type="cellIs" dxfId="1709" priority="1726" operator="equal">
      <formula>0</formula>
    </cfRule>
  </conditionalFormatting>
  <conditionalFormatting sqref="E1101:E1102">
    <cfRule type="cellIs" dxfId="1708" priority="1725" operator="notEqual">
      <formula>0</formula>
    </cfRule>
  </conditionalFormatting>
  <conditionalFormatting sqref="F1102:U1102 F1101:T1101">
    <cfRule type="cellIs" dxfId="1707" priority="1724" operator="equal">
      <formula>0</formula>
    </cfRule>
  </conditionalFormatting>
  <conditionalFormatting sqref="F1102:U1102 F1101:T1101">
    <cfRule type="cellIs" dxfId="1706" priority="1723" operator="notEqual">
      <formula>0</formula>
    </cfRule>
  </conditionalFormatting>
  <conditionalFormatting sqref="U1101">
    <cfRule type="cellIs" dxfId="1705" priority="1722" operator="equal">
      <formula>0</formula>
    </cfRule>
  </conditionalFormatting>
  <conditionalFormatting sqref="U1101">
    <cfRule type="cellIs" dxfId="1704" priority="1721" operator="notEqual">
      <formula>0</formula>
    </cfRule>
  </conditionalFormatting>
  <conditionalFormatting sqref="D1101:D1102">
    <cfRule type="cellIs" dxfId="1703" priority="1728" operator="equal">
      <formula>0</formula>
    </cfRule>
  </conditionalFormatting>
  <conditionalFormatting sqref="D1101:D1102">
    <cfRule type="cellIs" dxfId="1702" priority="1727" operator="notEqual">
      <formula>0</formula>
    </cfRule>
  </conditionalFormatting>
  <conditionalFormatting sqref="E1103:E1104">
    <cfRule type="cellIs" dxfId="1701" priority="1718" operator="equal">
      <formula>0</formula>
    </cfRule>
  </conditionalFormatting>
  <conditionalFormatting sqref="E1103:E1104">
    <cfRule type="cellIs" dxfId="1700" priority="1717" operator="notEqual">
      <formula>0</formula>
    </cfRule>
  </conditionalFormatting>
  <conditionalFormatting sqref="F1104:U1104 F1103:T1103">
    <cfRule type="cellIs" dxfId="1699" priority="1716" operator="equal">
      <formula>0</formula>
    </cfRule>
  </conditionalFormatting>
  <conditionalFormatting sqref="F1104:U1104 F1103:T1103">
    <cfRule type="cellIs" dxfId="1698" priority="1715" operator="notEqual">
      <formula>0</formula>
    </cfRule>
  </conditionalFormatting>
  <conditionalFormatting sqref="U1103">
    <cfRule type="cellIs" dxfId="1697" priority="1714" operator="equal">
      <formula>0</formula>
    </cfRule>
  </conditionalFormatting>
  <conditionalFormatting sqref="U1103">
    <cfRule type="cellIs" dxfId="1696" priority="1713" operator="notEqual">
      <formula>0</formula>
    </cfRule>
  </conditionalFormatting>
  <conditionalFormatting sqref="D1103:D1104">
    <cfRule type="cellIs" dxfId="1695" priority="1720" operator="equal">
      <formula>0</formula>
    </cfRule>
  </conditionalFormatting>
  <conditionalFormatting sqref="D1103:D1104">
    <cfRule type="cellIs" dxfId="1694" priority="1719" operator="notEqual">
      <formula>0</formula>
    </cfRule>
  </conditionalFormatting>
  <conditionalFormatting sqref="E1105:E1106">
    <cfRule type="cellIs" dxfId="1693" priority="1710" operator="equal">
      <formula>0</formula>
    </cfRule>
  </conditionalFormatting>
  <conditionalFormatting sqref="E1105:E1106">
    <cfRule type="cellIs" dxfId="1692" priority="1709" operator="notEqual">
      <formula>0</formula>
    </cfRule>
  </conditionalFormatting>
  <conditionalFormatting sqref="F1106:U1106 F1105:T1105">
    <cfRule type="cellIs" dxfId="1691" priority="1708" operator="equal">
      <formula>0</formula>
    </cfRule>
  </conditionalFormatting>
  <conditionalFormatting sqref="F1106:U1106 F1105:T1105">
    <cfRule type="cellIs" dxfId="1690" priority="1707" operator="notEqual">
      <formula>0</formula>
    </cfRule>
  </conditionalFormatting>
  <conditionalFormatting sqref="U1105">
    <cfRule type="cellIs" dxfId="1689" priority="1706" operator="equal">
      <formula>0</formula>
    </cfRule>
  </conditionalFormatting>
  <conditionalFormatting sqref="U1105">
    <cfRule type="cellIs" dxfId="1688" priority="1705" operator="notEqual">
      <formula>0</formula>
    </cfRule>
  </conditionalFormatting>
  <conditionalFormatting sqref="D1105:D1106">
    <cfRule type="cellIs" dxfId="1687" priority="1712" operator="equal">
      <formula>0</formula>
    </cfRule>
  </conditionalFormatting>
  <conditionalFormatting sqref="D1105:D1106">
    <cfRule type="cellIs" dxfId="1686" priority="1711" operator="notEqual">
      <formula>0</formula>
    </cfRule>
  </conditionalFormatting>
  <conditionalFormatting sqref="E1107:E1108">
    <cfRule type="cellIs" dxfId="1685" priority="1702" operator="equal">
      <formula>0</formula>
    </cfRule>
  </conditionalFormatting>
  <conditionalFormatting sqref="E1107:E1108">
    <cfRule type="cellIs" dxfId="1684" priority="1701" operator="notEqual">
      <formula>0</formula>
    </cfRule>
  </conditionalFormatting>
  <conditionalFormatting sqref="F1108:U1108 F1107:T1107">
    <cfRule type="cellIs" dxfId="1683" priority="1700" operator="equal">
      <formula>0</formula>
    </cfRule>
  </conditionalFormatting>
  <conditionalFormatting sqref="F1108:U1108 F1107:T1107">
    <cfRule type="cellIs" dxfId="1682" priority="1699" operator="notEqual">
      <formula>0</formula>
    </cfRule>
  </conditionalFormatting>
  <conditionalFormatting sqref="U1107">
    <cfRule type="cellIs" dxfId="1681" priority="1698" operator="equal">
      <formula>0</formula>
    </cfRule>
  </conditionalFormatting>
  <conditionalFormatting sqref="U1107">
    <cfRule type="cellIs" dxfId="1680" priority="1697" operator="notEqual">
      <formula>0</formula>
    </cfRule>
  </conditionalFormatting>
  <conditionalFormatting sqref="D1107:D1108">
    <cfRule type="cellIs" dxfId="1679" priority="1704" operator="equal">
      <formula>0</formula>
    </cfRule>
  </conditionalFormatting>
  <conditionalFormatting sqref="D1107:D1108">
    <cfRule type="cellIs" dxfId="1678" priority="1703" operator="notEqual">
      <formula>0</formula>
    </cfRule>
  </conditionalFormatting>
  <conditionalFormatting sqref="E1109:E1110">
    <cfRule type="cellIs" dxfId="1677" priority="1694" operator="equal">
      <formula>0</formula>
    </cfRule>
  </conditionalFormatting>
  <conditionalFormatting sqref="E1109:E1110">
    <cfRule type="cellIs" dxfId="1676" priority="1693" operator="notEqual">
      <formula>0</formula>
    </cfRule>
  </conditionalFormatting>
  <conditionalFormatting sqref="F1110:U1110 F1109:T1109">
    <cfRule type="cellIs" dxfId="1675" priority="1692" operator="equal">
      <formula>0</formula>
    </cfRule>
  </conditionalFormatting>
  <conditionalFormatting sqref="F1110:U1110 F1109:T1109">
    <cfRule type="cellIs" dxfId="1674" priority="1691" operator="notEqual">
      <formula>0</formula>
    </cfRule>
  </conditionalFormatting>
  <conditionalFormatting sqref="U1109">
    <cfRule type="cellIs" dxfId="1673" priority="1690" operator="equal">
      <formula>0</formula>
    </cfRule>
  </conditionalFormatting>
  <conditionalFormatting sqref="U1109">
    <cfRule type="cellIs" dxfId="1672" priority="1689" operator="notEqual">
      <formula>0</formula>
    </cfRule>
  </conditionalFormatting>
  <conditionalFormatting sqref="D1109:D1110">
    <cfRule type="cellIs" dxfId="1671" priority="1696" operator="equal">
      <formula>0</formula>
    </cfRule>
  </conditionalFormatting>
  <conditionalFormatting sqref="D1109:D1110">
    <cfRule type="cellIs" dxfId="1670" priority="1695" operator="notEqual">
      <formula>0</formula>
    </cfRule>
  </conditionalFormatting>
  <conditionalFormatting sqref="E1111:E1112">
    <cfRule type="cellIs" dxfId="1669" priority="1686" operator="equal">
      <formula>0</formula>
    </cfRule>
  </conditionalFormatting>
  <conditionalFormatting sqref="E1111:E1112">
    <cfRule type="cellIs" dxfId="1668" priority="1685" operator="notEqual">
      <formula>0</formula>
    </cfRule>
  </conditionalFormatting>
  <conditionalFormatting sqref="F1112:U1112 F1111:T1111">
    <cfRule type="cellIs" dxfId="1667" priority="1684" operator="equal">
      <formula>0</formula>
    </cfRule>
  </conditionalFormatting>
  <conditionalFormatting sqref="F1112:U1112 F1111:T1111">
    <cfRule type="cellIs" dxfId="1666" priority="1683" operator="notEqual">
      <formula>0</formula>
    </cfRule>
  </conditionalFormatting>
  <conditionalFormatting sqref="U1111">
    <cfRule type="cellIs" dxfId="1665" priority="1682" operator="equal">
      <formula>0</formula>
    </cfRule>
  </conditionalFormatting>
  <conditionalFormatting sqref="U1111">
    <cfRule type="cellIs" dxfId="1664" priority="1681" operator="notEqual">
      <formula>0</formula>
    </cfRule>
  </conditionalFormatting>
  <conditionalFormatting sqref="D1111:D1112">
    <cfRule type="cellIs" dxfId="1663" priority="1688" operator="equal">
      <formula>0</formula>
    </cfRule>
  </conditionalFormatting>
  <conditionalFormatting sqref="D1111:D1112">
    <cfRule type="cellIs" dxfId="1662" priority="1687" operator="notEqual">
      <formula>0</formula>
    </cfRule>
  </conditionalFormatting>
  <conditionalFormatting sqref="E1113:E1114">
    <cfRule type="cellIs" dxfId="1661" priority="1678" operator="equal">
      <formula>0</formula>
    </cfRule>
  </conditionalFormatting>
  <conditionalFormatting sqref="E1113:E1114">
    <cfRule type="cellIs" dxfId="1660" priority="1677" operator="notEqual">
      <formula>0</formula>
    </cfRule>
  </conditionalFormatting>
  <conditionalFormatting sqref="F1114:U1114 F1113:T1113">
    <cfRule type="cellIs" dxfId="1659" priority="1676" operator="equal">
      <formula>0</formula>
    </cfRule>
  </conditionalFormatting>
  <conditionalFormatting sqref="F1114:U1114 F1113:T1113">
    <cfRule type="cellIs" dxfId="1658" priority="1675" operator="notEqual">
      <formula>0</formula>
    </cfRule>
  </conditionalFormatting>
  <conditionalFormatting sqref="U1113">
    <cfRule type="cellIs" dxfId="1657" priority="1674" operator="equal">
      <formula>0</formula>
    </cfRule>
  </conditionalFormatting>
  <conditionalFormatting sqref="U1113">
    <cfRule type="cellIs" dxfId="1656" priority="1673" operator="notEqual">
      <formula>0</formula>
    </cfRule>
  </conditionalFormatting>
  <conditionalFormatting sqref="D1113:D1114">
    <cfRule type="cellIs" dxfId="1655" priority="1680" operator="equal">
      <formula>0</formula>
    </cfRule>
  </conditionalFormatting>
  <conditionalFormatting sqref="D1113:D1114">
    <cfRule type="cellIs" dxfId="1654" priority="1679" operator="notEqual">
      <formula>0</formula>
    </cfRule>
  </conditionalFormatting>
  <conditionalFormatting sqref="E1115:E1116">
    <cfRule type="cellIs" dxfId="1653" priority="1670" operator="equal">
      <formula>0</formula>
    </cfRule>
  </conditionalFormatting>
  <conditionalFormatting sqref="E1115:E1116">
    <cfRule type="cellIs" dxfId="1652" priority="1669" operator="notEqual">
      <formula>0</formula>
    </cfRule>
  </conditionalFormatting>
  <conditionalFormatting sqref="F1116:U1116 F1115:T1115">
    <cfRule type="cellIs" dxfId="1651" priority="1668" operator="equal">
      <formula>0</formula>
    </cfRule>
  </conditionalFormatting>
  <conditionalFormatting sqref="F1116:U1116 F1115:T1115">
    <cfRule type="cellIs" dxfId="1650" priority="1667" operator="notEqual">
      <formula>0</formula>
    </cfRule>
  </conditionalFormatting>
  <conditionalFormatting sqref="U1115">
    <cfRule type="cellIs" dxfId="1649" priority="1666" operator="equal">
      <formula>0</formula>
    </cfRule>
  </conditionalFormatting>
  <conditionalFormatting sqref="U1115">
    <cfRule type="cellIs" dxfId="1648" priority="1665" operator="notEqual">
      <formula>0</formula>
    </cfRule>
  </conditionalFormatting>
  <conditionalFormatting sqref="D1115:D1116">
    <cfRule type="cellIs" dxfId="1647" priority="1672" operator="equal">
      <formula>0</formula>
    </cfRule>
  </conditionalFormatting>
  <conditionalFormatting sqref="D1115:D1116">
    <cfRule type="cellIs" dxfId="1646" priority="1671" operator="notEqual">
      <formula>0</formula>
    </cfRule>
  </conditionalFormatting>
  <conditionalFormatting sqref="E1117:E1118">
    <cfRule type="cellIs" dxfId="1645" priority="1662" operator="equal">
      <formula>0</formula>
    </cfRule>
  </conditionalFormatting>
  <conditionalFormatting sqref="E1117:E1118">
    <cfRule type="cellIs" dxfId="1644" priority="1661" operator="notEqual">
      <formula>0</formula>
    </cfRule>
  </conditionalFormatting>
  <conditionalFormatting sqref="F1118:U1118 F1117:T1117">
    <cfRule type="cellIs" dxfId="1643" priority="1660" operator="equal">
      <formula>0</formula>
    </cfRule>
  </conditionalFormatting>
  <conditionalFormatting sqref="F1118:U1118 F1117:T1117">
    <cfRule type="cellIs" dxfId="1642" priority="1659" operator="notEqual">
      <formula>0</formula>
    </cfRule>
  </conditionalFormatting>
  <conditionalFormatting sqref="U1117">
    <cfRule type="cellIs" dxfId="1641" priority="1658" operator="equal">
      <formula>0</formula>
    </cfRule>
  </conditionalFormatting>
  <conditionalFormatting sqref="U1117">
    <cfRule type="cellIs" dxfId="1640" priority="1657" operator="notEqual">
      <formula>0</formula>
    </cfRule>
  </conditionalFormatting>
  <conditionalFormatting sqref="D1117:D1118">
    <cfRule type="cellIs" dxfId="1639" priority="1664" operator="equal">
      <formula>0</formula>
    </cfRule>
  </conditionalFormatting>
  <conditionalFormatting sqref="D1117:D1118">
    <cfRule type="cellIs" dxfId="1638" priority="1663" operator="notEqual">
      <formula>0</formula>
    </cfRule>
  </conditionalFormatting>
  <conditionalFormatting sqref="E1119:E1120">
    <cfRule type="cellIs" dxfId="1637" priority="1654" operator="equal">
      <formula>0</formula>
    </cfRule>
  </conditionalFormatting>
  <conditionalFormatting sqref="E1119:E1120">
    <cfRule type="cellIs" dxfId="1636" priority="1653" operator="notEqual">
      <formula>0</formula>
    </cfRule>
  </conditionalFormatting>
  <conditionalFormatting sqref="F1120:U1120 F1119:T1119">
    <cfRule type="cellIs" dxfId="1635" priority="1652" operator="equal">
      <formula>0</formula>
    </cfRule>
  </conditionalFormatting>
  <conditionalFormatting sqref="F1120:U1120 F1119:T1119">
    <cfRule type="cellIs" dxfId="1634" priority="1651" operator="notEqual">
      <formula>0</formula>
    </cfRule>
  </conditionalFormatting>
  <conditionalFormatting sqref="U1119">
    <cfRule type="cellIs" dxfId="1633" priority="1650" operator="equal">
      <formula>0</formula>
    </cfRule>
  </conditionalFormatting>
  <conditionalFormatting sqref="U1119">
    <cfRule type="cellIs" dxfId="1632" priority="1649" operator="notEqual">
      <formula>0</formula>
    </cfRule>
  </conditionalFormatting>
  <conditionalFormatting sqref="D1119:D1120">
    <cfRule type="cellIs" dxfId="1631" priority="1656" operator="equal">
      <formula>0</formula>
    </cfRule>
  </conditionalFormatting>
  <conditionalFormatting sqref="D1119:D1120">
    <cfRule type="cellIs" dxfId="1630" priority="1655" operator="notEqual">
      <formula>0</formula>
    </cfRule>
  </conditionalFormatting>
  <conditionalFormatting sqref="E1121:E1122">
    <cfRule type="cellIs" dxfId="1629" priority="1646" operator="equal">
      <formula>0</formula>
    </cfRule>
  </conditionalFormatting>
  <conditionalFormatting sqref="E1121:E1122">
    <cfRule type="cellIs" dxfId="1628" priority="1645" operator="notEqual">
      <formula>0</formula>
    </cfRule>
  </conditionalFormatting>
  <conditionalFormatting sqref="F1122:U1122 F1121:T1121">
    <cfRule type="cellIs" dxfId="1627" priority="1644" operator="equal">
      <formula>0</formula>
    </cfRule>
  </conditionalFormatting>
  <conditionalFormatting sqref="F1122:U1122 F1121:T1121">
    <cfRule type="cellIs" dxfId="1626" priority="1643" operator="notEqual">
      <formula>0</formula>
    </cfRule>
  </conditionalFormatting>
  <conditionalFormatting sqref="U1121">
    <cfRule type="cellIs" dxfId="1625" priority="1642" operator="equal">
      <formula>0</formula>
    </cfRule>
  </conditionalFormatting>
  <conditionalFormatting sqref="U1121">
    <cfRule type="cellIs" dxfId="1624" priority="1641" operator="notEqual">
      <formula>0</formula>
    </cfRule>
  </conditionalFormatting>
  <conditionalFormatting sqref="D1121:D1122">
    <cfRule type="cellIs" dxfId="1623" priority="1648" operator="equal">
      <formula>0</formula>
    </cfRule>
  </conditionalFormatting>
  <conditionalFormatting sqref="D1121:D1122">
    <cfRule type="cellIs" dxfId="1622" priority="1647" operator="notEqual">
      <formula>0</formula>
    </cfRule>
  </conditionalFormatting>
  <conditionalFormatting sqref="E1123:E1124">
    <cfRule type="cellIs" dxfId="1621" priority="1638" operator="equal">
      <formula>0</formula>
    </cfRule>
  </conditionalFormatting>
  <conditionalFormatting sqref="E1123:E1124">
    <cfRule type="cellIs" dxfId="1620" priority="1637" operator="notEqual">
      <formula>0</formula>
    </cfRule>
  </conditionalFormatting>
  <conditionalFormatting sqref="F1124:U1124 F1123:T1123">
    <cfRule type="cellIs" dxfId="1619" priority="1636" operator="equal">
      <formula>0</formula>
    </cfRule>
  </conditionalFormatting>
  <conditionalFormatting sqref="F1124:U1124 F1123:T1123">
    <cfRule type="cellIs" dxfId="1618" priority="1635" operator="notEqual">
      <formula>0</formula>
    </cfRule>
  </conditionalFormatting>
  <conditionalFormatting sqref="U1123">
    <cfRule type="cellIs" dxfId="1617" priority="1634" operator="equal">
      <formula>0</formula>
    </cfRule>
  </conditionalFormatting>
  <conditionalFormatting sqref="U1123">
    <cfRule type="cellIs" dxfId="1616" priority="1633" operator="notEqual">
      <formula>0</formula>
    </cfRule>
  </conditionalFormatting>
  <conditionalFormatting sqref="D1123:D1124">
    <cfRule type="cellIs" dxfId="1615" priority="1640" operator="equal">
      <formula>0</formula>
    </cfRule>
  </conditionalFormatting>
  <conditionalFormatting sqref="D1123:D1124">
    <cfRule type="cellIs" dxfId="1614" priority="1639" operator="notEqual">
      <formula>0</formula>
    </cfRule>
  </conditionalFormatting>
  <conditionalFormatting sqref="C1126">
    <cfRule type="cellIs" dxfId="1613" priority="1632" operator="equal">
      <formula>0</formula>
    </cfRule>
  </conditionalFormatting>
  <conditionalFormatting sqref="D1125:U1125">
    <cfRule type="cellIs" dxfId="1612" priority="1631" operator="equal">
      <formula>0</formula>
    </cfRule>
  </conditionalFormatting>
  <conditionalFormatting sqref="D1126:U1126">
    <cfRule type="cellIs" dxfId="1611" priority="1630" operator="equal">
      <formula>0</formula>
    </cfRule>
  </conditionalFormatting>
  <conditionalFormatting sqref="E1127:E1128">
    <cfRule type="cellIs" dxfId="1610" priority="1627" operator="equal">
      <formula>0</formula>
    </cfRule>
  </conditionalFormatting>
  <conditionalFormatting sqref="E1127:E1128">
    <cfRule type="cellIs" dxfId="1609" priority="1626" operator="notEqual">
      <formula>0</formula>
    </cfRule>
  </conditionalFormatting>
  <conditionalFormatting sqref="F1128:U1128 F1127:T1127">
    <cfRule type="cellIs" dxfId="1608" priority="1625" operator="equal">
      <formula>0</formula>
    </cfRule>
  </conditionalFormatting>
  <conditionalFormatting sqref="F1128:U1128 F1127:T1127">
    <cfRule type="cellIs" dxfId="1607" priority="1624" operator="notEqual">
      <formula>0</formula>
    </cfRule>
  </conditionalFormatting>
  <conditionalFormatting sqref="U1127">
    <cfRule type="cellIs" dxfId="1606" priority="1623" operator="equal">
      <formula>0</formula>
    </cfRule>
  </conditionalFormatting>
  <conditionalFormatting sqref="U1127">
    <cfRule type="cellIs" dxfId="1605" priority="1622" operator="notEqual">
      <formula>0</formula>
    </cfRule>
  </conditionalFormatting>
  <conditionalFormatting sqref="D1127:D1128">
    <cfRule type="cellIs" dxfId="1604" priority="1629" operator="equal">
      <formula>0</formula>
    </cfRule>
  </conditionalFormatting>
  <conditionalFormatting sqref="D1127:D1128">
    <cfRule type="cellIs" dxfId="1603" priority="1628" operator="notEqual">
      <formula>0</formula>
    </cfRule>
  </conditionalFormatting>
  <conditionalFormatting sqref="E1129:E1130">
    <cfRule type="cellIs" dxfId="1602" priority="1619" operator="equal">
      <formula>0</formula>
    </cfRule>
  </conditionalFormatting>
  <conditionalFormatting sqref="E1129:E1130">
    <cfRule type="cellIs" dxfId="1601" priority="1618" operator="notEqual">
      <formula>0</formula>
    </cfRule>
  </conditionalFormatting>
  <conditionalFormatting sqref="F1130:U1130 F1129:T1129">
    <cfRule type="cellIs" dxfId="1600" priority="1617" operator="equal">
      <formula>0</formula>
    </cfRule>
  </conditionalFormatting>
  <conditionalFormatting sqref="F1130:U1130 F1129:T1129">
    <cfRule type="cellIs" dxfId="1599" priority="1616" operator="notEqual">
      <formula>0</formula>
    </cfRule>
  </conditionalFormatting>
  <conditionalFormatting sqref="U1129">
    <cfRule type="cellIs" dxfId="1598" priority="1615" operator="equal">
      <formula>0</formula>
    </cfRule>
  </conditionalFormatting>
  <conditionalFormatting sqref="U1129">
    <cfRule type="cellIs" dxfId="1597" priority="1614" operator="notEqual">
      <formula>0</formula>
    </cfRule>
  </conditionalFormatting>
  <conditionalFormatting sqref="D1129:D1130">
    <cfRule type="cellIs" dxfId="1596" priority="1621" operator="equal">
      <formula>0</formula>
    </cfRule>
  </conditionalFormatting>
  <conditionalFormatting sqref="D1129:D1130">
    <cfRule type="cellIs" dxfId="1595" priority="1620" operator="notEqual">
      <formula>0</formula>
    </cfRule>
  </conditionalFormatting>
  <conditionalFormatting sqref="E1133:E1134">
    <cfRule type="cellIs" dxfId="1594" priority="1611" operator="equal">
      <formula>0</formula>
    </cfRule>
  </conditionalFormatting>
  <conditionalFormatting sqref="E1133:E1134">
    <cfRule type="cellIs" dxfId="1593" priority="1610" operator="notEqual">
      <formula>0</formula>
    </cfRule>
  </conditionalFormatting>
  <conditionalFormatting sqref="F1134:U1134 F1133:T1133">
    <cfRule type="cellIs" dxfId="1592" priority="1609" operator="equal">
      <formula>0</formula>
    </cfRule>
  </conditionalFormatting>
  <conditionalFormatting sqref="F1134:U1134 F1133:T1133">
    <cfRule type="cellIs" dxfId="1591" priority="1608" operator="notEqual">
      <formula>0</formula>
    </cfRule>
  </conditionalFormatting>
  <conditionalFormatting sqref="U1133">
    <cfRule type="cellIs" dxfId="1590" priority="1607" operator="equal">
      <formula>0</formula>
    </cfRule>
  </conditionalFormatting>
  <conditionalFormatting sqref="U1133">
    <cfRule type="cellIs" dxfId="1589" priority="1606" operator="notEqual">
      <formula>0</formula>
    </cfRule>
  </conditionalFormatting>
  <conditionalFormatting sqref="D1133:D1134">
    <cfRule type="cellIs" dxfId="1588" priority="1613" operator="equal">
      <formula>0</formula>
    </cfRule>
  </conditionalFormatting>
  <conditionalFormatting sqref="D1133:D1134">
    <cfRule type="cellIs" dxfId="1587" priority="1612" operator="notEqual">
      <formula>0</formula>
    </cfRule>
  </conditionalFormatting>
  <conditionalFormatting sqref="E1131:E1132">
    <cfRule type="cellIs" dxfId="1586" priority="1603" operator="equal">
      <formula>0</formula>
    </cfRule>
  </conditionalFormatting>
  <conditionalFormatting sqref="E1131:E1132">
    <cfRule type="cellIs" dxfId="1585" priority="1602" operator="notEqual">
      <formula>0</formula>
    </cfRule>
  </conditionalFormatting>
  <conditionalFormatting sqref="F1132:U1132 F1131:T1131">
    <cfRule type="cellIs" dxfId="1584" priority="1601" operator="equal">
      <formula>0</formula>
    </cfRule>
  </conditionalFormatting>
  <conditionalFormatting sqref="F1132:U1132 F1131:T1131">
    <cfRule type="cellIs" dxfId="1583" priority="1600" operator="notEqual">
      <formula>0</formula>
    </cfRule>
  </conditionalFormatting>
  <conditionalFormatting sqref="U1131">
    <cfRule type="cellIs" dxfId="1582" priority="1599" operator="equal">
      <formula>0</formula>
    </cfRule>
  </conditionalFormatting>
  <conditionalFormatting sqref="U1131">
    <cfRule type="cellIs" dxfId="1581" priority="1598" operator="notEqual">
      <formula>0</formula>
    </cfRule>
  </conditionalFormatting>
  <conditionalFormatting sqref="D1131:D1132">
    <cfRule type="cellIs" dxfId="1580" priority="1605" operator="equal">
      <formula>0</formula>
    </cfRule>
  </conditionalFormatting>
  <conditionalFormatting sqref="D1131:D1132">
    <cfRule type="cellIs" dxfId="1579" priority="1604" operator="notEqual">
      <formula>0</formula>
    </cfRule>
  </conditionalFormatting>
  <conditionalFormatting sqref="E1135:E1136">
    <cfRule type="cellIs" dxfId="1578" priority="1595" operator="equal">
      <formula>0</formula>
    </cfRule>
  </conditionalFormatting>
  <conditionalFormatting sqref="E1135:E1136">
    <cfRule type="cellIs" dxfId="1577" priority="1594" operator="notEqual">
      <formula>0</formula>
    </cfRule>
  </conditionalFormatting>
  <conditionalFormatting sqref="F1136:U1136 F1135:T1135">
    <cfRule type="cellIs" dxfId="1576" priority="1593" operator="equal">
      <formula>0</formula>
    </cfRule>
  </conditionalFormatting>
  <conditionalFormatting sqref="F1136:U1136 F1135:T1135">
    <cfRule type="cellIs" dxfId="1575" priority="1592" operator="notEqual">
      <formula>0</formula>
    </cfRule>
  </conditionalFormatting>
  <conditionalFormatting sqref="U1135">
    <cfRule type="cellIs" dxfId="1574" priority="1591" operator="equal">
      <formula>0</formula>
    </cfRule>
  </conditionalFormatting>
  <conditionalFormatting sqref="U1135">
    <cfRule type="cellIs" dxfId="1573" priority="1590" operator="notEqual">
      <formula>0</formula>
    </cfRule>
  </conditionalFormatting>
  <conditionalFormatting sqref="D1135:D1136">
    <cfRule type="cellIs" dxfId="1572" priority="1597" operator="equal">
      <formula>0</formula>
    </cfRule>
  </conditionalFormatting>
  <conditionalFormatting sqref="D1135:D1136">
    <cfRule type="cellIs" dxfId="1571" priority="1596" operator="notEqual">
      <formula>0</formula>
    </cfRule>
  </conditionalFormatting>
  <conditionalFormatting sqref="E1137:E1138">
    <cfRule type="cellIs" dxfId="1570" priority="1587" operator="equal">
      <formula>0</formula>
    </cfRule>
  </conditionalFormatting>
  <conditionalFormatting sqref="E1137:E1138">
    <cfRule type="cellIs" dxfId="1569" priority="1586" operator="notEqual">
      <formula>0</formula>
    </cfRule>
  </conditionalFormatting>
  <conditionalFormatting sqref="F1138:U1138 F1137:T1137">
    <cfRule type="cellIs" dxfId="1568" priority="1585" operator="equal">
      <formula>0</formula>
    </cfRule>
  </conditionalFormatting>
  <conditionalFormatting sqref="F1138:U1138 F1137:T1137">
    <cfRule type="cellIs" dxfId="1567" priority="1584" operator="notEqual">
      <formula>0</formula>
    </cfRule>
  </conditionalFormatting>
  <conditionalFormatting sqref="U1137">
    <cfRule type="cellIs" dxfId="1566" priority="1583" operator="equal">
      <formula>0</formula>
    </cfRule>
  </conditionalFormatting>
  <conditionalFormatting sqref="U1137">
    <cfRule type="cellIs" dxfId="1565" priority="1582" operator="notEqual">
      <formula>0</formula>
    </cfRule>
  </conditionalFormatting>
  <conditionalFormatting sqref="D1137:D1138">
    <cfRule type="cellIs" dxfId="1564" priority="1589" operator="equal">
      <formula>0</formula>
    </cfRule>
  </conditionalFormatting>
  <conditionalFormatting sqref="D1137:D1138">
    <cfRule type="cellIs" dxfId="1563" priority="1588" operator="notEqual">
      <formula>0</formula>
    </cfRule>
  </conditionalFormatting>
  <conditionalFormatting sqref="E1139:E1140">
    <cfRule type="cellIs" dxfId="1562" priority="1579" operator="equal">
      <formula>0</formula>
    </cfRule>
  </conditionalFormatting>
  <conditionalFormatting sqref="E1139:E1140">
    <cfRule type="cellIs" dxfId="1561" priority="1578" operator="notEqual">
      <formula>0</formula>
    </cfRule>
  </conditionalFormatting>
  <conditionalFormatting sqref="F1140:U1140 F1139:T1139">
    <cfRule type="cellIs" dxfId="1560" priority="1577" operator="equal">
      <formula>0</formula>
    </cfRule>
  </conditionalFormatting>
  <conditionalFormatting sqref="F1140:U1140 F1139:T1139">
    <cfRule type="cellIs" dxfId="1559" priority="1576" operator="notEqual">
      <formula>0</formula>
    </cfRule>
  </conditionalFormatting>
  <conditionalFormatting sqref="U1139">
    <cfRule type="cellIs" dxfId="1558" priority="1575" operator="equal">
      <formula>0</formula>
    </cfRule>
  </conditionalFormatting>
  <conditionalFormatting sqref="U1139">
    <cfRule type="cellIs" dxfId="1557" priority="1574" operator="notEqual">
      <formula>0</formula>
    </cfRule>
  </conditionalFormatting>
  <conditionalFormatting sqref="D1139:D1140">
    <cfRule type="cellIs" dxfId="1556" priority="1581" operator="equal">
      <formula>0</formula>
    </cfRule>
  </conditionalFormatting>
  <conditionalFormatting sqref="D1139:D1140">
    <cfRule type="cellIs" dxfId="1555" priority="1580" operator="notEqual">
      <formula>0</formula>
    </cfRule>
  </conditionalFormatting>
  <conditionalFormatting sqref="E1141:E1142">
    <cfRule type="cellIs" dxfId="1554" priority="1571" operator="equal">
      <formula>0</formula>
    </cfRule>
  </conditionalFormatting>
  <conditionalFormatting sqref="E1141:E1142">
    <cfRule type="cellIs" dxfId="1553" priority="1570" operator="notEqual">
      <formula>0</formula>
    </cfRule>
  </conditionalFormatting>
  <conditionalFormatting sqref="F1142:U1142 F1141:T1141">
    <cfRule type="cellIs" dxfId="1552" priority="1569" operator="equal">
      <formula>0</formula>
    </cfRule>
  </conditionalFormatting>
  <conditionalFormatting sqref="F1142:U1142 F1141:T1141">
    <cfRule type="cellIs" dxfId="1551" priority="1568" operator="notEqual">
      <formula>0</formula>
    </cfRule>
  </conditionalFormatting>
  <conditionalFormatting sqref="U1141">
    <cfRule type="cellIs" dxfId="1550" priority="1567" operator="equal">
      <formula>0</formula>
    </cfRule>
  </conditionalFormatting>
  <conditionalFormatting sqref="U1141">
    <cfRule type="cellIs" dxfId="1549" priority="1566" operator="notEqual">
      <formula>0</formula>
    </cfRule>
  </conditionalFormatting>
  <conditionalFormatting sqref="D1141:D1142">
    <cfRule type="cellIs" dxfId="1548" priority="1573" operator="equal">
      <formula>0</formula>
    </cfRule>
  </conditionalFormatting>
  <conditionalFormatting sqref="D1141:D1142">
    <cfRule type="cellIs" dxfId="1547" priority="1572" operator="notEqual">
      <formula>0</formula>
    </cfRule>
  </conditionalFormatting>
  <conditionalFormatting sqref="E1143:E1144">
    <cfRule type="cellIs" dxfId="1546" priority="1563" operator="equal">
      <formula>0</formula>
    </cfRule>
  </conditionalFormatting>
  <conditionalFormatting sqref="E1143:E1144">
    <cfRule type="cellIs" dxfId="1545" priority="1562" operator="notEqual">
      <formula>0</formula>
    </cfRule>
  </conditionalFormatting>
  <conditionalFormatting sqref="F1144:U1144 F1143:T1143">
    <cfRule type="cellIs" dxfId="1544" priority="1561" operator="equal">
      <formula>0</formula>
    </cfRule>
  </conditionalFormatting>
  <conditionalFormatting sqref="F1144:U1144 F1143:T1143">
    <cfRule type="cellIs" dxfId="1543" priority="1560" operator="notEqual">
      <formula>0</formula>
    </cfRule>
  </conditionalFormatting>
  <conditionalFormatting sqref="U1143">
    <cfRule type="cellIs" dxfId="1542" priority="1559" operator="equal">
      <formula>0</formula>
    </cfRule>
  </conditionalFormatting>
  <conditionalFormatting sqref="U1143">
    <cfRule type="cellIs" dxfId="1541" priority="1558" operator="notEqual">
      <formula>0</formula>
    </cfRule>
  </conditionalFormatting>
  <conditionalFormatting sqref="D1143:D1144">
    <cfRule type="cellIs" dxfId="1540" priority="1565" operator="equal">
      <formula>0</formula>
    </cfRule>
  </conditionalFormatting>
  <conditionalFormatting sqref="D1143:D1144">
    <cfRule type="cellIs" dxfId="1539" priority="1564" operator="notEqual">
      <formula>0</formula>
    </cfRule>
  </conditionalFormatting>
  <conditionalFormatting sqref="E1145:E1146">
    <cfRule type="cellIs" dxfId="1538" priority="1555" operator="equal">
      <formula>0</formula>
    </cfRule>
  </conditionalFormatting>
  <conditionalFormatting sqref="E1145:E1146">
    <cfRule type="cellIs" dxfId="1537" priority="1554" operator="notEqual">
      <formula>0</formula>
    </cfRule>
  </conditionalFormatting>
  <conditionalFormatting sqref="F1146:U1146 F1145:T1145">
    <cfRule type="cellIs" dxfId="1536" priority="1553" operator="equal">
      <formula>0</formula>
    </cfRule>
  </conditionalFormatting>
  <conditionalFormatting sqref="F1146:U1146 F1145:T1145">
    <cfRule type="cellIs" dxfId="1535" priority="1552" operator="notEqual">
      <formula>0</formula>
    </cfRule>
  </conditionalFormatting>
  <conditionalFormatting sqref="U1145">
    <cfRule type="cellIs" dxfId="1534" priority="1551" operator="equal">
      <formula>0</formula>
    </cfRule>
  </conditionalFormatting>
  <conditionalFormatting sqref="U1145">
    <cfRule type="cellIs" dxfId="1533" priority="1550" operator="notEqual">
      <formula>0</formula>
    </cfRule>
  </conditionalFormatting>
  <conditionalFormatting sqref="D1145:D1146">
    <cfRule type="cellIs" dxfId="1532" priority="1557" operator="equal">
      <formula>0</formula>
    </cfRule>
  </conditionalFormatting>
  <conditionalFormatting sqref="D1145:D1146">
    <cfRule type="cellIs" dxfId="1531" priority="1556" operator="notEqual">
      <formula>0</formula>
    </cfRule>
  </conditionalFormatting>
  <conditionalFormatting sqref="E1147:E1148">
    <cfRule type="cellIs" dxfId="1530" priority="1547" operator="equal">
      <formula>0</formula>
    </cfRule>
  </conditionalFormatting>
  <conditionalFormatting sqref="E1147:E1148">
    <cfRule type="cellIs" dxfId="1529" priority="1546" operator="notEqual">
      <formula>0</formula>
    </cfRule>
  </conditionalFormatting>
  <conditionalFormatting sqref="F1148:U1148 F1147:T1147">
    <cfRule type="cellIs" dxfId="1528" priority="1545" operator="equal">
      <formula>0</formula>
    </cfRule>
  </conditionalFormatting>
  <conditionalFormatting sqref="F1148:U1148 F1147:T1147">
    <cfRule type="cellIs" dxfId="1527" priority="1544" operator="notEqual">
      <formula>0</formula>
    </cfRule>
  </conditionalFormatting>
  <conditionalFormatting sqref="U1147">
    <cfRule type="cellIs" dxfId="1526" priority="1543" operator="equal">
      <formula>0</formula>
    </cfRule>
  </conditionalFormatting>
  <conditionalFormatting sqref="U1147">
    <cfRule type="cellIs" dxfId="1525" priority="1542" operator="notEqual">
      <formula>0</formula>
    </cfRule>
  </conditionalFormatting>
  <conditionalFormatting sqref="D1147:D1148">
    <cfRule type="cellIs" dxfId="1524" priority="1549" operator="equal">
      <formula>0</formula>
    </cfRule>
  </conditionalFormatting>
  <conditionalFormatting sqref="D1147:D1148">
    <cfRule type="cellIs" dxfId="1523" priority="1548" operator="notEqual">
      <formula>0</formula>
    </cfRule>
  </conditionalFormatting>
  <conditionalFormatting sqref="E1149:E1150">
    <cfRule type="cellIs" dxfId="1522" priority="1539" operator="equal">
      <formula>0</formula>
    </cfRule>
  </conditionalFormatting>
  <conditionalFormatting sqref="E1149:E1150">
    <cfRule type="cellIs" dxfId="1521" priority="1538" operator="notEqual">
      <formula>0</formula>
    </cfRule>
  </conditionalFormatting>
  <conditionalFormatting sqref="F1150:U1150 F1149:T1149">
    <cfRule type="cellIs" dxfId="1520" priority="1537" operator="equal">
      <formula>0</formula>
    </cfRule>
  </conditionalFormatting>
  <conditionalFormatting sqref="F1150:U1150 F1149:T1149">
    <cfRule type="cellIs" dxfId="1519" priority="1536" operator="notEqual">
      <formula>0</formula>
    </cfRule>
  </conditionalFormatting>
  <conditionalFormatting sqref="U1149">
    <cfRule type="cellIs" dxfId="1518" priority="1535" operator="equal">
      <formula>0</formula>
    </cfRule>
  </conditionalFormatting>
  <conditionalFormatting sqref="U1149">
    <cfRule type="cellIs" dxfId="1517" priority="1534" operator="notEqual">
      <formula>0</formula>
    </cfRule>
  </conditionalFormatting>
  <conditionalFormatting sqref="D1149:D1150">
    <cfRule type="cellIs" dxfId="1516" priority="1541" operator="equal">
      <formula>0</formula>
    </cfRule>
  </conditionalFormatting>
  <conditionalFormatting sqref="D1149:D1150">
    <cfRule type="cellIs" dxfId="1515" priority="1540" operator="notEqual">
      <formula>0</formula>
    </cfRule>
  </conditionalFormatting>
  <conditionalFormatting sqref="C1152">
    <cfRule type="cellIs" dxfId="1514" priority="1533" operator="equal">
      <formula>0</formula>
    </cfRule>
  </conditionalFormatting>
  <conditionalFormatting sqref="D1151:U1151">
    <cfRule type="cellIs" dxfId="1513" priority="1532" operator="equal">
      <formula>0</formula>
    </cfRule>
  </conditionalFormatting>
  <conditionalFormatting sqref="D1152:U1152">
    <cfRule type="cellIs" dxfId="1512" priority="1531" operator="equal">
      <formula>0</formula>
    </cfRule>
  </conditionalFormatting>
  <conditionalFormatting sqref="D1154:U1154">
    <cfRule type="cellIs" dxfId="1511" priority="1530" operator="equal">
      <formula>0</formula>
    </cfRule>
  </conditionalFormatting>
  <conditionalFormatting sqref="D1153:U1154">
    <cfRule type="cellIs" dxfId="1510" priority="1529" operator="equal">
      <formula>0</formula>
    </cfRule>
  </conditionalFormatting>
  <conditionalFormatting sqref="E1155:E1156">
    <cfRule type="cellIs" dxfId="1509" priority="1526" operator="equal">
      <formula>0</formula>
    </cfRule>
  </conditionalFormatting>
  <conditionalFormatting sqref="E1155:E1156">
    <cfRule type="cellIs" dxfId="1508" priority="1525" operator="notEqual">
      <formula>0</formula>
    </cfRule>
  </conditionalFormatting>
  <conditionalFormatting sqref="F1156:U1156 F1155:T1155">
    <cfRule type="cellIs" dxfId="1507" priority="1524" operator="equal">
      <formula>0</formula>
    </cfRule>
  </conditionalFormatting>
  <conditionalFormatting sqref="F1156:U1156 F1155:T1155">
    <cfRule type="cellIs" dxfId="1506" priority="1523" operator="notEqual">
      <formula>0</formula>
    </cfRule>
  </conditionalFormatting>
  <conditionalFormatting sqref="U1155">
    <cfRule type="cellIs" dxfId="1505" priority="1522" operator="equal">
      <formula>0</formula>
    </cfRule>
  </conditionalFormatting>
  <conditionalFormatting sqref="U1155">
    <cfRule type="cellIs" dxfId="1504" priority="1521" operator="notEqual">
      <formula>0</formula>
    </cfRule>
  </conditionalFormatting>
  <conditionalFormatting sqref="D1155:D1156">
    <cfRule type="cellIs" dxfId="1503" priority="1528" operator="equal">
      <formula>0</formula>
    </cfRule>
  </conditionalFormatting>
  <conditionalFormatting sqref="D1155:D1156">
    <cfRule type="cellIs" dxfId="1502" priority="1527" operator="notEqual">
      <formula>0</formula>
    </cfRule>
  </conditionalFormatting>
  <conditionalFormatting sqref="E1157:E1158">
    <cfRule type="cellIs" dxfId="1501" priority="1518" operator="equal">
      <formula>0</formula>
    </cfRule>
  </conditionalFormatting>
  <conditionalFormatting sqref="E1157:E1158">
    <cfRule type="cellIs" dxfId="1500" priority="1517" operator="notEqual">
      <formula>0</formula>
    </cfRule>
  </conditionalFormatting>
  <conditionalFormatting sqref="F1158:U1158 F1157:T1157">
    <cfRule type="cellIs" dxfId="1499" priority="1516" operator="equal">
      <formula>0</formula>
    </cfRule>
  </conditionalFormatting>
  <conditionalFormatting sqref="F1158:U1158 F1157:T1157">
    <cfRule type="cellIs" dxfId="1498" priority="1515" operator="notEqual">
      <formula>0</formula>
    </cfRule>
  </conditionalFormatting>
  <conditionalFormatting sqref="U1157">
    <cfRule type="cellIs" dxfId="1497" priority="1514" operator="equal">
      <formula>0</formula>
    </cfRule>
  </conditionalFormatting>
  <conditionalFormatting sqref="U1157">
    <cfRule type="cellIs" dxfId="1496" priority="1513" operator="notEqual">
      <formula>0</formula>
    </cfRule>
  </conditionalFormatting>
  <conditionalFormatting sqref="D1157:D1158">
    <cfRule type="cellIs" dxfId="1495" priority="1520" operator="equal">
      <formula>0</formula>
    </cfRule>
  </conditionalFormatting>
  <conditionalFormatting sqref="D1157:D1158">
    <cfRule type="cellIs" dxfId="1494" priority="1519" operator="notEqual">
      <formula>0</formula>
    </cfRule>
  </conditionalFormatting>
  <conditionalFormatting sqref="E1159:E1160">
    <cfRule type="cellIs" dxfId="1493" priority="1510" operator="equal">
      <formula>0</formula>
    </cfRule>
  </conditionalFormatting>
  <conditionalFormatting sqref="E1159:E1160">
    <cfRule type="cellIs" dxfId="1492" priority="1509" operator="notEqual">
      <formula>0</formula>
    </cfRule>
  </conditionalFormatting>
  <conditionalFormatting sqref="F1160:U1160 F1159:T1159">
    <cfRule type="cellIs" dxfId="1491" priority="1508" operator="equal">
      <formula>0</formula>
    </cfRule>
  </conditionalFormatting>
  <conditionalFormatting sqref="F1160:U1160 F1159:T1159">
    <cfRule type="cellIs" dxfId="1490" priority="1507" operator="notEqual">
      <formula>0</formula>
    </cfRule>
  </conditionalFormatting>
  <conditionalFormatting sqref="U1159">
    <cfRule type="cellIs" dxfId="1489" priority="1506" operator="equal">
      <formula>0</formula>
    </cfRule>
  </conditionalFormatting>
  <conditionalFormatting sqref="U1159">
    <cfRule type="cellIs" dxfId="1488" priority="1505" operator="notEqual">
      <formula>0</formula>
    </cfRule>
  </conditionalFormatting>
  <conditionalFormatting sqref="D1159:D1160">
    <cfRule type="cellIs" dxfId="1487" priority="1512" operator="equal">
      <formula>0</formula>
    </cfRule>
  </conditionalFormatting>
  <conditionalFormatting sqref="D1159:D1160">
    <cfRule type="cellIs" dxfId="1486" priority="1511" operator="notEqual">
      <formula>0</formula>
    </cfRule>
  </conditionalFormatting>
  <conditionalFormatting sqref="E1161:E1162">
    <cfRule type="cellIs" dxfId="1485" priority="1502" operator="equal">
      <formula>0</formula>
    </cfRule>
  </conditionalFormatting>
  <conditionalFormatting sqref="E1161:E1162">
    <cfRule type="cellIs" dxfId="1484" priority="1501" operator="notEqual">
      <formula>0</formula>
    </cfRule>
  </conditionalFormatting>
  <conditionalFormatting sqref="F1162:U1162 F1161:T1161">
    <cfRule type="cellIs" dxfId="1483" priority="1500" operator="equal">
      <formula>0</formula>
    </cfRule>
  </conditionalFormatting>
  <conditionalFormatting sqref="F1162:U1162 F1161:T1161">
    <cfRule type="cellIs" dxfId="1482" priority="1499" operator="notEqual">
      <formula>0</formula>
    </cfRule>
  </conditionalFormatting>
  <conditionalFormatting sqref="U1161">
    <cfRule type="cellIs" dxfId="1481" priority="1498" operator="equal">
      <formula>0</formula>
    </cfRule>
  </conditionalFormatting>
  <conditionalFormatting sqref="U1161">
    <cfRule type="cellIs" dxfId="1480" priority="1497" operator="notEqual">
      <formula>0</formula>
    </cfRule>
  </conditionalFormatting>
  <conditionalFormatting sqref="D1161:D1162">
    <cfRule type="cellIs" dxfId="1479" priority="1504" operator="equal">
      <formula>0</formula>
    </cfRule>
  </conditionalFormatting>
  <conditionalFormatting sqref="D1161:D1162">
    <cfRule type="cellIs" dxfId="1478" priority="1503" operator="notEqual">
      <formula>0</formula>
    </cfRule>
  </conditionalFormatting>
  <conditionalFormatting sqref="E1163:E1164">
    <cfRule type="cellIs" dxfId="1477" priority="1494" operator="equal">
      <formula>0</formula>
    </cfRule>
  </conditionalFormatting>
  <conditionalFormatting sqref="E1163:E1164">
    <cfRule type="cellIs" dxfId="1476" priority="1493" operator="notEqual">
      <formula>0</formula>
    </cfRule>
  </conditionalFormatting>
  <conditionalFormatting sqref="F1164:U1164 F1163:T1163">
    <cfRule type="cellIs" dxfId="1475" priority="1492" operator="equal">
      <formula>0</formula>
    </cfRule>
  </conditionalFormatting>
  <conditionalFormatting sqref="F1164:U1164 F1163:T1163">
    <cfRule type="cellIs" dxfId="1474" priority="1491" operator="notEqual">
      <formula>0</formula>
    </cfRule>
  </conditionalFormatting>
  <conditionalFormatting sqref="U1163">
    <cfRule type="cellIs" dxfId="1473" priority="1490" operator="equal">
      <formula>0</formula>
    </cfRule>
  </conditionalFormatting>
  <conditionalFormatting sqref="U1163">
    <cfRule type="cellIs" dxfId="1472" priority="1489" operator="notEqual">
      <formula>0</formula>
    </cfRule>
  </conditionalFormatting>
  <conditionalFormatting sqref="D1163:D1164">
    <cfRule type="cellIs" dxfId="1471" priority="1496" operator="equal">
      <formula>0</formula>
    </cfRule>
  </conditionalFormatting>
  <conditionalFormatting sqref="D1163:D1164">
    <cfRule type="cellIs" dxfId="1470" priority="1495" operator="notEqual">
      <formula>0</formula>
    </cfRule>
  </conditionalFormatting>
  <conditionalFormatting sqref="E1165:E1166">
    <cfRule type="cellIs" dxfId="1469" priority="1486" operator="equal">
      <formula>0</formula>
    </cfRule>
  </conditionalFormatting>
  <conditionalFormatting sqref="E1165:E1166">
    <cfRule type="cellIs" dxfId="1468" priority="1485" operator="notEqual">
      <formula>0</formula>
    </cfRule>
  </conditionalFormatting>
  <conditionalFormatting sqref="F1166:U1166 F1165:T1165">
    <cfRule type="cellIs" dxfId="1467" priority="1484" operator="equal">
      <formula>0</formula>
    </cfRule>
  </conditionalFormatting>
  <conditionalFormatting sqref="F1166:U1166 F1165:T1165">
    <cfRule type="cellIs" dxfId="1466" priority="1483" operator="notEqual">
      <formula>0</formula>
    </cfRule>
  </conditionalFormatting>
  <conditionalFormatting sqref="U1165">
    <cfRule type="cellIs" dxfId="1465" priority="1482" operator="equal">
      <formula>0</formula>
    </cfRule>
  </conditionalFormatting>
  <conditionalFormatting sqref="U1165">
    <cfRule type="cellIs" dxfId="1464" priority="1481" operator="notEqual">
      <formula>0</formula>
    </cfRule>
  </conditionalFormatting>
  <conditionalFormatting sqref="D1165:D1166">
    <cfRule type="cellIs" dxfId="1463" priority="1488" operator="equal">
      <formula>0</formula>
    </cfRule>
  </conditionalFormatting>
  <conditionalFormatting sqref="D1165:D1166">
    <cfRule type="cellIs" dxfId="1462" priority="1487" operator="notEqual">
      <formula>0</formula>
    </cfRule>
  </conditionalFormatting>
  <conditionalFormatting sqref="E1167:E1168">
    <cfRule type="cellIs" dxfId="1461" priority="1478" operator="equal">
      <formula>0</formula>
    </cfRule>
  </conditionalFormatting>
  <conditionalFormatting sqref="E1167:E1168">
    <cfRule type="cellIs" dxfId="1460" priority="1477" operator="notEqual">
      <formula>0</formula>
    </cfRule>
  </conditionalFormatting>
  <conditionalFormatting sqref="F1168:U1168 F1167:T1167">
    <cfRule type="cellIs" dxfId="1459" priority="1476" operator="equal">
      <formula>0</formula>
    </cfRule>
  </conditionalFormatting>
  <conditionalFormatting sqref="F1168:U1168 F1167:T1167">
    <cfRule type="cellIs" dxfId="1458" priority="1475" operator="notEqual">
      <formula>0</formula>
    </cfRule>
  </conditionalFormatting>
  <conditionalFormatting sqref="U1167">
    <cfRule type="cellIs" dxfId="1457" priority="1474" operator="equal">
      <formula>0</formula>
    </cfRule>
  </conditionalFormatting>
  <conditionalFormatting sqref="U1167">
    <cfRule type="cellIs" dxfId="1456" priority="1473" operator="notEqual">
      <formula>0</formula>
    </cfRule>
  </conditionalFormatting>
  <conditionalFormatting sqref="D1167:D1168">
    <cfRule type="cellIs" dxfId="1455" priority="1480" operator="equal">
      <formula>0</formula>
    </cfRule>
  </conditionalFormatting>
  <conditionalFormatting sqref="D1167:D1168">
    <cfRule type="cellIs" dxfId="1454" priority="1479" operator="notEqual">
      <formula>0</formula>
    </cfRule>
  </conditionalFormatting>
  <conditionalFormatting sqref="E1169:E1170">
    <cfRule type="cellIs" dxfId="1453" priority="1470" operator="equal">
      <formula>0</formula>
    </cfRule>
  </conditionalFormatting>
  <conditionalFormatting sqref="E1169:E1170">
    <cfRule type="cellIs" dxfId="1452" priority="1469" operator="notEqual">
      <formula>0</formula>
    </cfRule>
  </conditionalFormatting>
  <conditionalFormatting sqref="F1170:U1170 F1169:T1169">
    <cfRule type="cellIs" dxfId="1451" priority="1468" operator="equal">
      <formula>0</formula>
    </cfRule>
  </conditionalFormatting>
  <conditionalFormatting sqref="F1170:U1170 F1169:T1169">
    <cfRule type="cellIs" dxfId="1450" priority="1467" operator="notEqual">
      <formula>0</formula>
    </cfRule>
  </conditionalFormatting>
  <conditionalFormatting sqref="U1169">
    <cfRule type="cellIs" dxfId="1449" priority="1466" operator="equal">
      <formula>0</formula>
    </cfRule>
  </conditionalFormatting>
  <conditionalFormatting sqref="U1169">
    <cfRule type="cellIs" dxfId="1448" priority="1465" operator="notEqual">
      <formula>0</formula>
    </cfRule>
  </conditionalFormatting>
  <conditionalFormatting sqref="D1169:D1170">
    <cfRule type="cellIs" dxfId="1447" priority="1472" operator="equal">
      <formula>0</formula>
    </cfRule>
  </conditionalFormatting>
  <conditionalFormatting sqref="D1169:D1170">
    <cfRule type="cellIs" dxfId="1446" priority="1471" operator="notEqual">
      <formula>0</formula>
    </cfRule>
  </conditionalFormatting>
  <conditionalFormatting sqref="D1172:U1172">
    <cfRule type="cellIs" dxfId="1445" priority="1464" operator="equal">
      <formula>0</formula>
    </cfRule>
  </conditionalFormatting>
  <conditionalFormatting sqref="D1171:U1172">
    <cfRule type="cellIs" dxfId="1444" priority="1463" operator="equal">
      <formula>0</formula>
    </cfRule>
  </conditionalFormatting>
  <conditionalFormatting sqref="E1173:E1174">
    <cfRule type="cellIs" dxfId="1443" priority="1460" operator="equal">
      <formula>0</formula>
    </cfRule>
  </conditionalFormatting>
  <conditionalFormatting sqref="E1173:E1174">
    <cfRule type="cellIs" dxfId="1442" priority="1459" operator="notEqual">
      <formula>0</formula>
    </cfRule>
  </conditionalFormatting>
  <conditionalFormatting sqref="F1174:U1174 F1173:T1173">
    <cfRule type="cellIs" dxfId="1441" priority="1458" operator="equal">
      <formula>0</formula>
    </cfRule>
  </conditionalFormatting>
  <conditionalFormatting sqref="F1174:U1174 F1173:T1173">
    <cfRule type="cellIs" dxfId="1440" priority="1457" operator="notEqual">
      <formula>0</formula>
    </cfRule>
  </conditionalFormatting>
  <conditionalFormatting sqref="U1173">
    <cfRule type="cellIs" dxfId="1439" priority="1456" operator="equal">
      <formula>0</formula>
    </cfRule>
  </conditionalFormatting>
  <conditionalFormatting sqref="U1173">
    <cfRule type="cellIs" dxfId="1438" priority="1455" operator="notEqual">
      <formula>0</formula>
    </cfRule>
  </conditionalFormatting>
  <conditionalFormatting sqref="D1173:D1174">
    <cfRule type="cellIs" dxfId="1437" priority="1462" operator="equal">
      <formula>0</formula>
    </cfRule>
  </conditionalFormatting>
  <conditionalFormatting sqref="D1173:D1174">
    <cfRule type="cellIs" dxfId="1436" priority="1461" operator="notEqual">
      <formula>0</formula>
    </cfRule>
  </conditionalFormatting>
  <conditionalFormatting sqref="E1175:E1176">
    <cfRule type="cellIs" dxfId="1435" priority="1452" operator="equal">
      <formula>0</formula>
    </cfRule>
  </conditionalFormatting>
  <conditionalFormatting sqref="E1175:E1176">
    <cfRule type="cellIs" dxfId="1434" priority="1451" operator="notEqual">
      <formula>0</formula>
    </cfRule>
  </conditionalFormatting>
  <conditionalFormatting sqref="F1176:U1176 F1175:T1175">
    <cfRule type="cellIs" dxfId="1433" priority="1450" operator="equal">
      <formula>0</formula>
    </cfRule>
  </conditionalFormatting>
  <conditionalFormatting sqref="F1176:U1176 F1175:T1175">
    <cfRule type="cellIs" dxfId="1432" priority="1449" operator="notEqual">
      <formula>0</formula>
    </cfRule>
  </conditionalFormatting>
  <conditionalFormatting sqref="U1175">
    <cfRule type="cellIs" dxfId="1431" priority="1448" operator="equal">
      <formula>0</formula>
    </cfRule>
  </conditionalFormatting>
  <conditionalFormatting sqref="U1175">
    <cfRule type="cellIs" dxfId="1430" priority="1447" operator="notEqual">
      <formula>0</formula>
    </cfRule>
  </conditionalFormatting>
  <conditionalFormatting sqref="D1175:D1176">
    <cfRule type="cellIs" dxfId="1429" priority="1454" operator="equal">
      <formula>0</formula>
    </cfRule>
  </conditionalFormatting>
  <conditionalFormatting sqref="D1175:D1176">
    <cfRule type="cellIs" dxfId="1428" priority="1453" operator="notEqual">
      <formula>0</formula>
    </cfRule>
  </conditionalFormatting>
  <conditionalFormatting sqref="E1177:E1178">
    <cfRule type="cellIs" dxfId="1427" priority="1444" operator="equal">
      <formula>0</formula>
    </cfRule>
  </conditionalFormatting>
  <conditionalFormatting sqref="E1177:E1178">
    <cfRule type="cellIs" dxfId="1426" priority="1443" operator="notEqual">
      <formula>0</formula>
    </cfRule>
  </conditionalFormatting>
  <conditionalFormatting sqref="F1178:U1178 F1177:T1177">
    <cfRule type="cellIs" dxfId="1425" priority="1442" operator="equal">
      <formula>0</formula>
    </cfRule>
  </conditionalFormatting>
  <conditionalFormatting sqref="F1178:U1178 F1177:T1177">
    <cfRule type="cellIs" dxfId="1424" priority="1441" operator="notEqual">
      <formula>0</formula>
    </cfRule>
  </conditionalFormatting>
  <conditionalFormatting sqref="U1177">
    <cfRule type="cellIs" dxfId="1423" priority="1440" operator="equal">
      <formula>0</formula>
    </cfRule>
  </conditionalFormatting>
  <conditionalFormatting sqref="U1177">
    <cfRule type="cellIs" dxfId="1422" priority="1439" operator="notEqual">
      <formula>0</formula>
    </cfRule>
  </conditionalFormatting>
  <conditionalFormatting sqref="D1177:D1178">
    <cfRule type="cellIs" dxfId="1421" priority="1446" operator="equal">
      <formula>0</formula>
    </cfRule>
  </conditionalFormatting>
  <conditionalFormatting sqref="D1177:D1178">
    <cfRule type="cellIs" dxfId="1420" priority="1445" operator="notEqual">
      <formula>0</formula>
    </cfRule>
  </conditionalFormatting>
  <conditionalFormatting sqref="E1179:E1180">
    <cfRule type="cellIs" dxfId="1419" priority="1436" operator="equal">
      <formula>0</formula>
    </cfRule>
  </conditionalFormatting>
  <conditionalFormatting sqref="E1179:E1180">
    <cfRule type="cellIs" dxfId="1418" priority="1435" operator="notEqual">
      <formula>0</formula>
    </cfRule>
  </conditionalFormatting>
  <conditionalFormatting sqref="F1180:U1180 F1179:T1179">
    <cfRule type="cellIs" dxfId="1417" priority="1434" operator="equal">
      <formula>0</formula>
    </cfRule>
  </conditionalFormatting>
  <conditionalFormatting sqref="F1180:U1180 F1179:T1179">
    <cfRule type="cellIs" dxfId="1416" priority="1433" operator="notEqual">
      <formula>0</formula>
    </cfRule>
  </conditionalFormatting>
  <conditionalFormatting sqref="U1179">
    <cfRule type="cellIs" dxfId="1415" priority="1432" operator="equal">
      <formula>0</formula>
    </cfRule>
  </conditionalFormatting>
  <conditionalFormatting sqref="U1179">
    <cfRule type="cellIs" dxfId="1414" priority="1431" operator="notEqual">
      <formula>0</formula>
    </cfRule>
  </conditionalFormatting>
  <conditionalFormatting sqref="D1179:D1180">
    <cfRule type="cellIs" dxfId="1413" priority="1438" operator="equal">
      <formula>0</formula>
    </cfRule>
  </conditionalFormatting>
  <conditionalFormatting sqref="D1179:D1180">
    <cfRule type="cellIs" dxfId="1412" priority="1437" operator="notEqual">
      <formula>0</formula>
    </cfRule>
  </conditionalFormatting>
  <conditionalFormatting sqref="E1183:E1184">
    <cfRule type="cellIs" dxfId="1411" priority="1428" operator="equal">
      <formula>0</formula>
    </cfRule>
  </conditionalFormatting>
  <conditionalFormatting sqref="E1183:E1184">
    <cfRule type="cellIs" dxfId="1410" priority="1427" operator="notEqual">
      <formula>0</formula>
    </cfRule>
  </conditionalFormatting>
  <conditionalFormatting sqref="F1184:U1184 F1183:T1183">
    <cfRule type="cellIs" dxfId="1409" priority="1426" operator="equal">
      <formula>0</formula>
    </cfRule>
  </conditionalFormatting>
  <conditionalFormatting sqref="F1184:U1184 F1183:T1183">
    <cfRule type="cellIs" dxfId="1408" priority="1425" operator="notEqual">
      <formula>0</formula>
    </cfRule>
  </conditionalFormatting>
  <conditionalFormatting sqref="U1183">
    <cfRule type="cellIs" dxfId="1407" priority="1424" operator="equal">
      <formula>0</formula>
    </cfRule>
  </conditionalFormatting>
  <conditionalFormatting sqref="U1183">
    <cfRule type="cellIs" dxfId="1406" priority="1423" operator="notEqual">
      <formula>0</formula>
    </cfRule>
  </conditionalFormatting>
  <conditionalFormatting sqref="D1183:D1184">
    <cfRule type="cellIs" dxfId="1405" priority="1430" operator="equal">
      <formula>0</formula>
    </cfRule>
  </conditionalFormatting>
  <conditionalFormatting sqref="D1183:D1184">
    <cfRule type="cellIs" dxfId="1404" priority="1429" operator="notEqual">
      <formula>0</formula>
    </cfRule>
  </conditionalFormatting>
  <conditionalFormatting sqref="E1185:E1186">
    <cfRule type="cellIs" dxfId="1403" priority="1420" operator="equal">
      <formula>0</formula>
    </cfRule>
  </conditionalFormatting>
  <conditionalFormatting sqref="E1185:E1186">
    <cfRule type="cellIs" dxfId="1402" priority="1419" operator="notEqual">
      <formula>0</formula>
    </cfRule>
  </conditionalFormatting>
  <conditionalFormatting sqref="F1186:U1186 F1185:T1185">
    <cfRule type="cellIs" dxfId="1401" priority="1418" operator="equal">
      <formula>0</formula>
    </cfRule>
  </conditionalFormatting>
  <conditionalFormatting sqref="F1186:U1186 F1185:T1185">
    <cfRule type="cellIs" dxfId="1400" priority="1417" operator="notEqual">
      <formula>0</formula>
    </cfRule>
  </conditionalFormatting>
  <conditionalFormatting sqref="U1185">
    <cfRule type="cellIs" dxfId="1399" priority="1416" operator="equal">
      <formula>0</formula>
    </cfRule>
  </conditionalFormatting>
  <conditionalFormatting sqref="U1185">
    <cfRule type="cellIs" dxfId="1398" priority="1415" operator="notEqual">
      <formula>0</formula>
    </cfRule>
  </conditionalFormatting>
  <conditionalFormatting sqref="D1185:D1186">
    <cfRule type="cellIs" dxfId="1397" priority="1422" operator="equal">
      <formula>0</formula>
    </cfRule>
  </conditionalFormatting>
  <conditionalFormatting sqref="D1185:D1186">
    <cfRule type="cellIs" dxfId="1396" priority="1421" operator="notEqual">
      <formula>0</formula>
    </cfRule>
  </conditionalFormatting>
  <conditionalFormatting sqref="E1187:E1188">
    <cfRule type="cellIs" dxfId="1395" priority="1412" operator="equal">
      <formula>0</formula>
    </cfRule>
  </conditionalFormatting>
  <conditionalFormatting sqref="E1187:E1188">
    <cfRule type="cellIs" dxfId="1394" priority="1411" operator="notEqual">
      <formula>0</formula>
    </cfRule>
  </conditionalFormatting>
  <conditionalFormatting sqref="F1188:U1188 F1187:T1187">
    <cfRule type="cellIs" dxfId="1393" priority="1410" operator="equal">
      <formula>0</formula>
    </cfRule>
  </conditionalFormatting>
  <conditionalFormatting sqref="F1188:U1188 F1187:T1187">
    <cfRule type="cellIs" dxfId="1392" priority="1409" operator="notEqual">
      <formula>0</formula>
    </cfRule>
  </conditionalFormatting>
  <conditionalFormatting sqref="U1187">
    <cfRule type="cellIs" dxfId="1391" priority="1408" operator="equal">
      <formula>0</formula>
    </cfRule>
  </conditionalFormatting>
  <conditionalFormatting sqref="U1187">
    <cfRule type="cellIs" dxfId="1390" priority="1407" operator="notEqual">
      <formula>0</formula>
    </cfRule>
  </conditionalFormatting>
  <conditionalFormatting sqref="D1187:D1188">
    <cfRule type="cellIs" dxfId="1389" priority="1414" operator="equal">
      <formula>0</formula>
    </cfRule>
  </conditionalFormatting>
  <conditionalFormatting sqref="D1187:D1188">
    <cfRule type="cellIs" dxfId="1388" priority="1413" operator="notEqual">
      <formula>0</formula>
    </cfRule>
  </conditionalFormatting>
  <conditionalFormatting sqref="E1189:E1190">
    <cfRule type="cellIs" dxfId="1387" priority="1404" operator="equal">
      <formula>0</formula>
    </cfRule>
  </conditionalFormatting>
  <conditionalFormatting sqref="E1189:E1190">
    <cfRule type="cellIs" dxfId="1386" priority="1403" operator="notEqual">
      <formula>0</formula>
    </cfRule>
  </conditionalFormatting>
  <conditionalFormatting sqref="F1190:U1190 F1189:T1189">
    <cfRule type="cellIs" dxfId="1385" priority="1402" operator="equal">
      <formula>0</formula>
    </cfRule>
  </conditionalFormatting>
  <conditionalFormatting sqref="F1190:U1190 F1189:T1189">
    <cfRule type="cellIs" dxfId="1384" priority="1401" operator="notEqual">
      <formula>0</formula>
    </cfRule>
  </conditionalFormatting>
  <conditionalFormatting sqref="U1189">
    <cfRule type="cellIs" dxfId="1383" priority="1400" operator="equal">
      <formula>0</formula>
    </cfRule>
  </conditionalFormatting>
  <conditionalFormatting sqref="U1189">
    <cfRule type="cellIs" dxfId="1382" priority="1399" operator="notEqual">
      <formula>0</formula>
    </cfRule>
  </conditionalFormatting>
  <conditionalFormatting sqref="D1189:D1190">
    <cfRule type="cellIs" dxfId="1381" priority="1406" operator="equal">
      <formula>0</formula>
    </cfRule>
  </conditionalFormatting>
  <conditionalFormatting sqref="D1189:D1190">
    <cfRule type="cellIs" dxfId="1380" priority="1405" operator="notEqual">
      <formula>0</formula>
    </cfRule>
  </conditionalFormatting>
  <conditionalFormatting sqref="E1193:E1194">
    <cfRule type="cellIs" dxfId="1379" priority="1396" operator="equal">
      <formula>0</formula>
    </cfRule>
  </conditionalFormatting>
  <conditionalFormatting sqref="E1193:E1194">
    <cfRule type="cellIs" dxfId="1378" priority="1395" operator="notEqual">
      <formula>0</formula>
    </cfRule>
  </conditionalFormatting>
  <conditionalFormatting sqref="F1194:U1194 F1193:T1193">
    <cfRule type="cellIs" dxfId="1377" priority="1394" operator="equal">
      <formula>0</formula>
    </cfRule>
  </conditionalFormatting>
  <conditionalFormatting sqref="F1194:U1194 F1193:T1193">
    <cfRule type="cellIs" dxfId="1376" priority="1393" operator="notEqual">
      <formula>0</formula>
    </cfRule>
  </conditionalFormatting>
  <conditionalFormatting sqref="U1193">
    <cfRule type="cellIs" dxfId="1375" priority="1392" operator="equal">
      <formula>0</formula>
    </cfRule>
  </conditionalFormatting>
  <conditionalFormatting sqref="U1193">
    <cfRule type="cellIs" dxfId="1374" priority="1391" operator="notEqual">
      <formula>0</formula>
    </cfRule>
  </conditionalFormatting>
  <conditionalFormatting sqref="D1193:D1194">
    <cfRule type="cellIs" dxfId="1373" priority="1398" operator="equal">
      <formula>0</formula>
    </cfRule>
  </conditionalFormatting>
  <conditionalFormatting sqref="D1193:D1194">
    <cfRule type="cellIs" dxfId="1372" priority="1397" operator="notEqual">
      <formula>0</formula>
    </cfRule>
  </conditionalFormatting>
  <conditionalFormatting sqref="E1191:E1192">
    <cfRule type="cellIs" dxfId="1371" priority="1388" operator="equal">
      <formula>0</formula>
    </cfRule>
  </conditionalFormatting>
  <conditionalFormatting sqref="E1191:E1192">
    <cfRule type="cellIs" dxfId="1370" priority="1387" operator="notEqual">
      <formula>0</formula>
    </cfRule>
  </conditionalFormatting>
  <conditionalFormatting sqref="F1192:U1192 F1191:T1191">
    <cfRule type="cellIs" dxfId="1369" priority="1386" operator="equal">
      <formula>0</formula>
    </cfRule>
  </conditionalFormatting>
  <conditionalFormatting sqref="F1192:U1192 F1191:T1191">
    <cfRule type="cellIs" dxfId="1368" priority="1385" operator="notEqual">
      <formula>0</formula>
    </cfRule>
  </conditionalFormatting>
  <conditionalFormatting sqref="U1191">
    <cfRule type="cellIs" dxfId="1367" priority="1384" operator="equal">
      <formula>0</formula>
    </cfRule>
  </conditionalFormatting>
  <conditionalFormatting sqref="U1191">
    <cfRule type="cellIs" dxfId="1366" priority="1383" operator="notEqual">
      <formula>0</formula>
    </cfRule>
  </conditionalFormatting>
  <conditionalFormatting sqref="D1191:D1192">
    <cfRule type="cellIs" dxfId="1365" priority="1390" operator="equal">
      <formula>0</formula>
    </cfRule>
  </conditionalFormatting>
  <conditionalFormatting sqref="D1191:D1192">
    <cfRule type="cellIs" dxfId="1364" priority="1389" operator="notEqual">
      <formula>0</formula>
    </cfRule>
  </conditionalFormatting>
  <conditionalFormatting sqref="E1181:E1182">
    <cfRule type="cellIs" dxfId="1363" priority="1380" operator="equal">
      <formula>0</formula>
    </cfRule>
  </conditionalFormatting>
  <conditionalFormatting sqref="E1181:E1182">
    <cfRule type="cellIs" dxfId="1362" priority="1379" operator="notEqual">
      <formula>0</formula>
    </cfRule>
  </conditionalFormatting>
  <conditionalFormatting sqref="F1182:U1182 F1181:T1181">
    <cfRule type="cellIs" dxfId="1361" priority="1378" operator="equal">
      <formula>0</formula>
    </cfRule>
  </conditionalFormatting>
  <conditionalFormatting sqref="F1182:U1182 F1181:T1181">
    <cfRule type="cellIs" dxfId="1360" priority="1377" operator="notEqual">
      <formula>0</formula>
    </cfRule>
  </conditionalFormatting>
  <conditionalFormatting sqref="U1181">
    <cfRule type="cellIs" dxfId="1359" priority="1376" operator="equal">
      <formula>0</formula>
    </cfRule>
  </conditionalFormatting>
  <conditionalFormatting sqref="U1181">
    <cfRule type="cellIs" dxfId="1358" priority="1375" operator="notEqual">
      <formula>0</formula>
    </cfRule>
  </conditionalFormatting>
  <conditionalFormatting sqref="D1181:D1182">
    <cfRule type="cellIs" dxfId="1357" priority="1382" operator="equal">
      <formula>0</formula>
    </cfRule>
  </conditionalFormatting>
  <conditionalFormatting sqref="D1181:D1182">
    <cfRule type="cellIs" dxfId="1356" priority="1381" operator="notEqual">
      <formula>0</formula>
    </cfRule>
  </conditionalFormatting>
  <conditionalFormatting sqref="D1196:U1196">
    <cfRule type="cellIs" dxfId="1355" priority="1374" operator="equal">
      <formula>0</formula>
    </cfRule>
  </conditionalFormatting>
  <conditionalFormatting sqref="D1195:U1196">
    <cfRule type="cellIs" dxfId="1354" priority="1373" operator="equal">
      <formula>0</formula>
    </cfRule>
  </conditionalFormatting>
  <conditionalFormatting sqref="E1197:E1198">
    <cfRule type="cellIs" dxfId="1353" priority="1370" operator="equal">
      <formula>0</formula>
    </cfRule>
  </conditionalFormatting>
  <conditionalFormatting sqref="E1197:E1198">
    <cfRule type="cellIs" dxfId="1352" priority="1369" operator="notEqual">
      <formula>0</formula>
    </cfRule>
  </conditionalFormatting>
  <conditionalFormatting sqref="F1198:U1198 F1197:T1197">
    <cfRule type="cellIs" dxfId="1351" priority="1368" operator="equal">
      <formula>0</formula>
    </cfRule>
  </conditionalFormatting>
  <conditionalFormatting sqref="F1198:U1198 F1197:T1197">
    <cfRule type="cellIs" dxfId="1350" priority="1367" operator="notEqual">
      <formula>0</formula>
    </cfRule>
  </conditionalFormatting>
  <conditionalFormatting sqref="U1197">
    <cfRule type="cellIs" dxfId="1349" priority="1366" operator="equal">
      <formula>0</formula>
    </cfRule>
  </conditionalFormatting>
  <conditionalFormatting sqref="U1197">
    <cfRule type="cellIs" dxfId="1348" priority="1365" operator="notEqual">
      <formula>0</formula>
    </cfRule>
  </conditionalFormatting>
  <conditionalFormatting sqref="D1197:D1198">
    <cfRule type="cellIs" dxfId="1347" priority="1372" operator="equal">
      <formula>0</formula>
    </cfRule>
  </conditionalFormatting>
  <conditionalFormatting sqref="D1197:D1198">
    <cfRule type="cellIs" dxfId="1346" priority="1371" operator="notEqual">
      <formula>0</formula>
    </cfRule>
  </conditionalFormatting>
  <conditionalFormatting sqref="E1199:E1200">
    <cfRule type="cellIs" dxfId="1345" priority="1362" operator="equal">
      <formula>0</formula>
    </cfRule>
  </conditionalFormatting>
  <conditionalFormatting sqref="E1199:E1200">
    <cfRule type="cellIs" dxfId="1344" priority="1361" operator="notEqual">
      <formula>0</formula>
    </cfRule>
  </conditionalFormatting>
  <conditionalFormatting sqref="F1200:U1200 F1199:T1199">
    <cfRule type="cellIs" dxfId="1343" priority="1360" operator="equal">
      <formula>0</formula>
    </cfRule>
  </conditionalFormatting>
  <conditionalFormatting sqref="F1200:U1200 F1199:T1199">
    <cfRule type="cellIs" dxfId="1342" priority="1359" operator="notEqual">
      <formula>0</formula>
    </cfRule>
  </conditionalFormatting>
  <conditionalFormatting sqref="U1199">
    <cfRule type="cellIs" dxfId="1341" priority="1358" operator="equal">
      <formula>0</formula>
    </cfRule>
  </conditionalFormatting>
  <conditionalFormatting sqref="U1199">
    <cfRule type="cellIs" dxfId="1340" priority="1357" operator="notEqual">
      <formula>0</formula>
    </cfRule>
  </conditionalFormatting>
  <conditionalFormatting sqref="D1199:D1200">
    <cfRule type="cellIs" dxfId="1339" priority="1364" operator="equal">
      <formula>0</formula>
    </cfRule>
  </conditionalFormatting>
  <conditionalFormatting sqref="D1199:D1200">
    <cfRule type="cellIs" dxfId="1338" priority="1363" operator="notEqual">
      <formula>0</formula>
    </cfRule>
  </conditionalFormatting>
  <conditionalFormatting sqref="E1201:E1202">
    <cfRule type="cellIs" dxfId="1337" priority="1354" operator="equal">
      <formula>0</formula>
    </cfRule>
  </conditionalFormatting>
  <conditionalFormatting sqref="E1201:E1202">
    <cfRule type="cellIs" dxfId="1336" priority="1353" operator="notEqual">
      <formula>0</formula>
    </cfRule>
  </conditionalFormatting>
  <conditionalFormatting sqref="F1202:U1202 F1201:T1201">
    <cfRule type="cellIs" dxfId="1335" priority="1352" operator="equal">
      <formula>0</formula>
    </cfRule>
  </conditionalFormatting>
  <conditionalFormatting sqref="F1202:U1202 F1201:T1201">
    <cfRule type="cellIs" dxfId="1334" priority="1351" operator="notEqual">
      <formula>0</formula>
    </cfRule>
  </conditionalFormatting>
  <conditionalFormatting sqref="U1201">
    <cfRule type="cellIs" dxfId="1333" priority="1350" operator="equal">
      <formula>0</formula>
    </cfRule>
  </conditionalFormatting>
  <conditionalFormatting sqref="U1201">
    <cfRule type="cellIs" dxfId="1332" priority="1349" operator="notEqual">
      <formula>0</formula>
    </cfRule>
  </conditionalFormatting>
  <conditionalFormatting sqref="D1201:D1202">
    <cfRule type="cellIs" dxfId="1331" priority="1356" operator="equal">
      <formula>0</formula>
    </cfRule>
  </conditionalFormatting>
  <conditionalFormatting sqref="D1201:D1202">
    <cfRule type="cellIs" dxfId="1330" priority="1355" operator="notEqual">
      <formula>0</formula>
    </cfRule>
  </conditionalFormatting>
  <conditionalFormatting sqref="E1203:E1204">
    <cfRule type="cellIs" dxfId="1329" priority="1346" operator="equal">
      <formula>0</formula>
    </cfRule>
  </conditionalFormatting>
  <conditionalFormatting sqref="E1203:E1204">
    <cfRule type="cellIs" dxfId="1328" priority="1345" operator="notEqual">
      <formula>0</formula>
    </cfRule>
  </conditionalFormatting>
  <conditionalFormatting sqref="F1204:U1204 F1203:T1203">
    <cfRule type="cellIs" dxfId="1327" priority="1344" operator="equal">
      <formula>0</formula>
    </cfRule>
  </conditionalFormatting>
  <conditionalFormatting sqref="F1204:U1204 F1203:T1203">
    <cfRule type="cellIs" dxfId="1326" priority="1343" operator="notEqual">
      <formula>0</formula>
    </cfRule>
  </conditionalFormatting>
  <conditionalFormatting sqref="U1203">
    <cfRule type="cellIs" dxfId="1325" priority="1342" operator="equal">
      <formula>0</formula>
    </cfRule>
  </conditionalFormatting>
  <conditionalFormatting sqref="U1203">
    <cfRule type="cellIs" dxfId="1324" priority="1341" operator="notEqual">
      <formula>0</formula>
    </cfRule>
  </conditionalFormatting>
  <conditionalFormatting sqref="D1203:D1204">
    <cfRule type="cellIs" dxfId="1323" priority="1348" operator="equal">
      <formula>0</formula>
    </cfRule>
  </conditionalFormatting>
  <conditionalFormatting sqref="D1203:D1204">
    <cfRule type="cellIs" dxfId="1322" priority="1347" operator="notEqual">
      <formula>0</formula>
    </cfRule>
  </conditionalFormatting>
  <conditionalFormatting sqref="E1205:E1206">
    <cfRule type="cellIs" dxfId="1321" priority="1338" operator="equal">
      <formula>0</formula>
    </cfRule>
  </conditionalFormatting>
  <conditionalFormatting sqref="E1205:E1206">
    <cfRule type="cellIs" dxfId="1320" priority="1337" operator="notEqual">
      <formula>0</formula>
    </cfRule>
  </conditionalFormatting>
  <conditionalFormatting sqref="F1206:U1206 F1205:T1205">
    <cfRule type="cellIs" dxfId="1319" priority="1336" operator="equal">
      <formula>0</formula>
    </cfRule>
  </conditionalFormatting>
  <conditionalFormatting sqref="F1206:U1206 F1205:T1205">
    <cfRule type="cellIs" dxfId="1318" priority="1335" operator="notEqual">
      <formula>0</formula>
    </cfRule>
  </conditionalFormatting>
  <conditionalFormatting sqref="U1205">
    <cfRule type="cellIs" dxfId="1317" priority="1334" operator="equal">
      <formula>0</formula>
    </cfRule>
  </conditionalFormatting>
  <conditionalFormatting sqref="U1205">
    <cfRule type="cellIs" dxfId="1316" priority="1333" operator="notEqual">
      <formula>0</formula>
    </cfRule>
  </conditionalFormatting>
  <conditionalFormatting sqref="D1205:D1206">
    <cfRule type="cellIs" dxfId="1315" priority="1340" operator="equal">
      <formula>0</formula>
    </cfRule>
  </conditionalFormatting>
  <conditionalFormatting sqref="D1205:D1206">
    <cfRule type="cellIs" dxfId="1314" priority="1339" operator="notEqual">
      <formula>0</formula>
    </cfRule>
  </conditionalFormatting>
  <conditionalFormatting sqref="E1207:E1208">
    <cfRule type="cellIs" dxfId="1313" priority="1330" operator="equal">
      <formula>0</formula>
    </cfRule>
  </conditionalFormatting>
  <conditionalFormatting sqref="E1207:E1208">
    <cfRule type="cellIs" dxfId="1312" priority="1329" operator="notEqual">
      <formula>0</formula>
    </cfRule>
  </conditionalFormatting>
  <conditionalFormatting sqref="F1208:U1208 F1207:T1207">
    <cfRule type="cellIs" dxfId="1311" priority="1328" operator="equal">
      <formula>0</formula>
    </cfRule>
  </conditionalFormatting>
  <conditionalFormatting sqref="F1208:U1208 F1207:T1207">
    <cfRule type="cellIs" dxfId="1310" priority="1327" operator="notEqual">
      <formula>0</formula>
    </cfRule>
  </conditionalFormatting>
  <conditionalFormatting sqref="U1207">
    <cfRule type="cellIs" dxfId="1309" priority="1326" operator="equal">
      <formula>0</formula>
    </cfRule>
  </conditionalFormatting>
  <conditionalFormatting sqref="U1207">
    <cfRule type="cellIs" dxfId="1308" priority="1325" operator="notEqual">
      <formula>0</formula>
    </cfRule>
  </conditionalFormatting>
  <conditionalFormatting sqref="D1207:D1208">
    <cfRule type="cellIs" dxfId="1307" priority="1332" operator="equal">
      <formula>0</formula>
    </cfRule>
  </conditionalFormatting>
  <conditionalFormatting sqref="D1207:D1208">
    <cfRule type="cellIs" dxfId="1306" priority="1331" operator="notEqual">
      <formula>0</formula>
    </cfRule>
  </conditionalFormatting>
  <conditionalFormatting sqref="D1210:U1210">
    <cfRule type="cellIs" dxfId="1305" priority="1324" operator="equal">
      <formula>0</formula>
    </cfRule>
  </conditionalFormatting>
  <conditionalFormatting sqref="D1209:U1210">
    <cfRule type="cellIs" dxfId="1304" priority="1323" operator="equal">
      <formula>0</formula>
    </cfRule>
  </conditionalFormatting>
  <conditionalFormatting sqref="E1211:E1212">
    <cfRule type="cellIs" dxfId="1303" priority="1320" operator="equal">
      <formula>0</formula>
    </cfRule>
  </conditionalFormatting>
  <conditionalFormatting sqref="E1211:E1212">
    <cfRule type="cellIs" dxfId="1302" priority="1319" operator="notEqual">
      <formula>0</formula>
    </cfRule>
  </conditionalFormatting>
  <conditionalFormatting sqref="F1212:U1212 F1211:T1211">
    <cfRule type="cellIs" dxfId="1301" priority="1318" operator="equal">
      <formula>0</formula>
    </cfRule>
  </conditionalFormatting>
  <conditionalFormatting sqref="F1212:U1212 F1211:T1211">
    <cfRule type="cellIs" dxfId="1300" priority="1317" operator="notEqual">
      <formula>0</formula>
    </cfRule>
  </conditionalFormatting>
  <conditionalFormatting sqref="U1211">
    <cfRule type="cellIs" dxfId="1299" priority="1316" operator="equal">
      <formula>0</formula>
    </cfRule>
  </conditionalFormatting>
  <conditionalFormatting sqref="U1211">
    <cfRule type="cellIs" dxfId="1298" priority="1315" operator="notEqual">
      <formula>0</formula>
    </cfRule>
  </conditionalFormatting>
  <conditionalFormatting sqref="D1211:D1212">
    <cfRule type="cellIs" dxfId="1297" priority="1322" operator="equal">
      <formula>0</formula>
    </cfRule>
  </conditionalFormatting>
  <conditionalFormatting sqref="D1211:D1212">
    <cfRule type="cellIs" dxfId="1296" priority="1321" operator="notEqual">
      <formula>0</formula>
    </cfRule>
  </conditionalFormatting>
  <conditionalFormatting sqref="E1213:E1214">
    <cfRule type="cellIs" dxfId="1295" priority="1312" operator="equal">
      <formula>0</formula>
    </cfRule>
  </conditionalFormatting>
  <conditionalFormatting sqref="E1213:E1214">
    <cfRule type="cellIs" dxfId="1294" priority="1311" operator="notEqual">
      <formula>0</formula>
    </cfRule>
  </conditionalFormatting>
  <conditionalFormatting sqref="F1214:U1214 F1213:T1213">
    <cfRule type="cellIs" dxfId="1293" priority="1310" operator="equal">
      <formula>0</formula>
    </cfRule>
  </conditionalFormatting>
  <conditionalFormatting sqref="F1214:U1214 F1213:T1213">
    <cfRule type="cellIs" dxfId="1292" priority="1309" operator="notEqual">
      <formula>0</formula>
    </cfRule>
  </conditionalFormatting>
  <conditionalFormatting sqref="U1213">
    <cfRule type="cellIs" dxfId="1291" priority="1308" operator="equal">
      <formula>0</formula>
    </cfRule>
  </conditionalFormatting>
  <conditionalFormatting sqref="U1213">
    <cfRule type="cellIs" dxfId="1290" priority="1307" operator="notEqual">
      <formula>0</formula>
    </cfRule>
  </conditionalFormatting>
  <conditionalFormatting sqref="D1213:D1214">
    <cfRule type="cellIs" dxfId="1289" priority="1314" operator="equal">
      <formula>0</formula>
    </cfRule>
  </conditionalFormatting>
  <conditionalFormatting sqref="D1213:D1214">
    <cfRule type="cellIs" dxfId="1288" priority="1313" operator="notEqual">
      <formula>0</formula>
    </cfRule>
  </conditionalFormatting>
  <conditionalFormatting sqref="E1215:E1216">
    <cfRule type="cellIs" dxfId="1287" priority="1304" operator="equal">
      <formula>0</formula>
    </cfRule>
  </conditionalFormatting>
  <conditionalFormatting sqref="E1215:E1216">
    <cfRule type="cellIs" dxfId="1286" priority="1303" operator="notEqual">
      <formula>0</formula>
    </cfRule>
  </conditionalFormatting>
  <conditionalFormatting sqref="F1216:U1216 F1215:T1215">
    <cfRule type="cellIs" dxfId="1285" priority="1302" operator="equal">
      <formula>0</formula>
    </cfRule>
  </conditionalFormatting>
  <conditionalFormatting sqref="F1216:U1216 F1215:T1215">
    <cfRule type="cellIs" dxfId="1284" priority="1301" operator="notEqual">
      <formula>0</formula>
    </cfRule>
  </conditionalFormatting>
  <conditionalFormatting sqref="U1215">
    <cfRule type="cellIs" dxfId="1283" priority="1300" operator="equal">
      <formula>0</formula>
    </cfRule>
  </conditionalFormatting>
  <conditionalFormatting sqref="U1215">
    <cfRule type="cellIs" dxfId="1282" priority="1299" operator="notEqual">
      <formula>0</formula>
    </cfRule>
  </conditionalFormatting>
  <conditionalFormatting sqref="D1215:D1216">
    <cfRule type="cellIs" dxfId="1281" priority="1306" operator="equal">
      <formula>0</formula>
    </cfRule>
  </conditionalFormatting>
  <conditionalFormatting sqref="D1215:D1216">
    <cfRule type="cellIs" dxfId="1280" priority="1305" operator="notEqual">
      <formula>0</formula>
    </cfRule>
  </conditionalFormatting>
  <conditionalFormatting sqref="E1217:E1218">
    <cfRule type="cellIs" dxfId="1279" priority="1296" operator="equal">
      <formula>0</formula>
    </cfRule>
  </conditionalFormatting>
  <conditionalFormatting sqref="E1217:E1218">
    <cfRule type="cellIs" dxfId="1278" priority="1295" operator="notEqual">
      <formula>0</formula>
    </cfRule>
  </conditionalFormatting>
  <conditionalFormatting sqref="F1218:U1218 F1217:T1217">
    <cfRule type="cellIs" dxfId="1277" priority="1294" operator="equal">
      <formula>0</formula>
    </cfRule>
  </conditionalFormatting>
  <conditionalFormatting sqref="F1218:U1218 F1217:T1217">
    <cfRule type="cellIs" dxfId="1276" priority="1293" operator="notEqual">
      <formula>0</formula>
    </cfRule>
  </conditionalFormatting>
  <conditionalFormatting sqref="U1217">
    <cfRule type="cellIs" dxfId="1275" priority="1292" operator="equal">
      <formula>0</formula>
    </cfRule>
  </conditionalFormatting>
  <conditionalFormatting sqref="U1217">
    <cfRule type="cellIs" dxfId="1274" priority="1291" operator="notEqual">
      <formula>0</formula>
    </cfRule>
  </conditionalFormatting>
  <conditionalFormatting sqref="D1217:D1218">
    <cfRule type="cellIs" dxfId="1273" priority="1298" operator="equal">
      <formula>0</formula>
    </cfRule>
  </conditionalFormatting>
  <conditionalFormatting sqref="D1217:D1218">
    <cfRule type="cellIs" dxfId="1272" priority="1297" operator="notEqual">
      <formula>0</formula>
    </cfRule>
  </conditionalFormatting>
  <conditionalFormatting sqref="D1220:U1220">
    <cfRule type="cellIs" dxfId="1271" priority="1290" operator="equal">
      <formula>0</formula>
    </cfRule>
  </conditionalFormatting>
  <conditionalFormatting sqref="D1219:U1220">
    <cfRule type="cellIs" dxfId="1270" priority="1289" operator="equal">
      <formula>0</formula>
    </cfRule>
  </conditionalFormatting>
  <conditionalFormatting sqref="E1221:E1222">
    <cfRule type="cellIs" dxfId="1269" priority="1286" operator="equal">
      <formula>0</formula>
    </cfRule>
  </conditionalFormatting>
  <conditionalFormatting sqref="E1221:E1222">
    <cfRule type="cellIs" dxfId="1268" priority="1285" operator="notEqual">
      <formula>0</formula>
    </cfRule>
  </conditionalFormatting>
  <conditionalFormatting sqref="F1222:U1222 F1221:T1221">
    <cfRule type="cellIs" dxfId="1267" priority="1284" operator="equal">
      <formula>0</formula>
    </cfRule>
  </conditionalFormatting>
  <conditionalFormatting sqref="F1222:U1222 F1221:T1221">
    <cfRule type="cellIs" dxfId="1266" priority="1283" operator="notEqual">
      <formula>0</formula>
    </cfRule>
  </conditionalFormatting>
  <conditionalFormatting sqref="U1221">
    <cfRule type="cellIs" dxfId="1265" priority="1282" operator="equal">
      <formula>0</formula>
    </cfRule>
  </conditionalFormatting>
  <conditionalFormatting sqref="U1221">
    <cfRule type="cellIs" dxfId="1264" priority="1281" operator="notEqual">
      <formula>0</formula>
    </cfRule>
  </conditionalFormatting>
  <conditionalFormatting sqref="D1221:D1222">
    <cfRule type="cellIs" dxfId="1263" priority="1288" operator="equal">
      <formula>0</formula>
    </cfRule>
  </conditionalFormatting>
  <conditionalFormatting sqref="D1221:D1222">
    <cfRule type="cellIs" dxfId="1262" priority="1287" operator="notEqual">
      <formula>0</formula>
    </cfRule>
  </conditionalFormatting>
  <conditionalFormatting sqref="E1223:E1224">
    <cfRule type="cellIs" dxfId="1261" priority="1278" operator="equal">
      <formula>0</formula>
    </cfRule>
  </conditionalFormatting>
  <conditionalFormatting sqref="E1223:E1224">
    <cfRule type="cellIs" dxfId="1260" priority="1277" operator="notEqual">
      <formula>0</formula>
    </cfRule>
  </conditionalFormatting>
  <conditionalFormatting sqref="F1224:U1224 F1223:T1223">
    <cfRule type="cellIs" dxfId="1259" priority="1276" operator="equal">
      <formula>0</formula>
    </cfRule>
  </conditionalFormatting>
  <conditionalFormatting sqref="F1224:U1224 F1223:T1223">
    <cfRule type="cellIs" dxfId="1258" priority="1275" operator="notEqual">
      <formula>0</formula>
    </cfRule>
  </conditionalFormatting>
  <conditionalFormatting sqref="U1223">
    <cfRule type="cellIs" dxfId="1257" priority="1274" operator="equal">
      <formula>0</formula>
    </cfRule>
  </conditionalFormatting>
  <conditionalFormatting sqref="U1223">
    <cfRule type="cellIs" dxfId="1256" priority="1273" operator="notEqual">
      <formula>0</formula>
    </cfRule>
  </conditionalFormatting>
  <conditionalFormatting sqref="D1223:D1224">
    <cfRule type="cellIs" dxfId="1255" priority="1280" operator="equal">
      <formula>0</formula>
    </cfRule>
  </conditionalFormatting>
  <conditionalFormatting sqref="D1223:D1224">
    <cfRule type="cellIs" dxfId="1254" priority="1279" operator="notEqual">
      <formula>0</formula>
    </cfRule>
  </conditionalFormatting>
  <conditionalFormatting sqref="E1225:E1226">
    <cfRule type="cellIs" dxfId="1253" priority="1270" operator="equal">
      <formula>0</formula>
    </cfRule>
  </conditionalFormatting>
  <conditionalFormatting sqref="E1225:E1226">
    <cfRule type="cellIs" dxfId="1252" priority="1269" operator="notEqual">
      <formula>0</formula>
    </cfRule>
  </conditionalFormatting>
  <conditionalFormatting sqref="F1226:U1226 F1225:T1225">
    <cfRule type="cellIs" dxfId="1251" priority="1268" operator="equal">
      <formula>0</formula>
    </cfRule>
  </conditionalFormatting>
  <conditionalFormatting sqref="F1226:U1226 F1225:T1225">
    <cfRule type="cellIs" dxfId="1250" priority="1267" operator="notEqual">
      <formula>0</formula>
    </cfRule>
  </conditionalFormatting>
  <conditionalFormatting sqref="U1225">
    <cfRule type="cellIs" dxfId="1249" priority="1266" operator="equal">
      <formula>0</formula>
    </cfRule>
  </conditionalFormatting>
  <conditionalFormatting sqref="U1225">
    <cfRule type="cellIs" dxfId="1248" priority="1265" operator="notEqual">
      <formula>0</formula>
    </cfRule>
  </conditionalFormatting>
  <conditionalFormatting sqref="D1225:D1226">
    <cfRule type="cellIs" dxfId="1247" priority="1272" operator="equal">
      <formula>0</formula>
    </cfRule>
  </conditionalFormatting>
  <conditionalFormatting sqref="D1225:D1226">
    <cfRule type="cellIs" dxfId="1246" priority="1271" operator="notEqual">
      <formula>0</formula>
    </cfRule>
  </conditionalFormatting>
  <conditionalFormatting sqref="C1228">
    <cfRule type="cellIs" dxfId="1245" priority="1264" operator="equal">
      <formula>0</formula>
    </cfRule>
  </conditionalFormatting>
  <conditionalFormatting sqref="D1227:U1227">
    <cfRule type="cellIs" dxfId="1244" priority="1263" operator="equal">
      <formula>0</formula>
    </cfRule>
  </conditionalFormatting>
  <conditionalFormatting sqref="D1228:U1228">
    <cfRule type="cellIs" dxfId="1243" priority="1262" operator="equal">
      <formula>0</formula>
    </cfRule>
  </conditionalFormatting>
  <conditionalFormatting sqref="E1229:E1230">
    <cfRule type="cellIs" dxfId="1242" priority="1257" operator="equal">
      <formula>0</formula>
    </cfRule>
  </conditionalFormatting>
  <conditionalFormatting sqref="E1229:E1230">
    <cfRule type="cellIs" dxfId="1241" priority="1256" operator="notEqual">
      <formula>0</formula>
    </cfRule>
  </conditionalFormatting>
  <conditionalFormatting sqref="F1230:U1230 F1229:T1229">
    <cfRule type="cellIs" dxfId="1240" priority="1255" operator="equal">
      <formula>0</formula>
    </cfRule>
  </conditionalFormatting>
  <conditionalFormatting sqref="F1230:U1230 F1229:T1229">
    <cfRule type="cellIs" dxfId="1239" priority="1254" operator="notEqual">
      <formula>0</formula>
    </cfRule>
  </conditionalFormatting>
  <conditionalFormatting sqref="U1229">
    <cfRule type="cellIs" dxfId="1238" priority="1253" operator="equal">
      <formula>0</formula>
    </cfRule>
  </conditionalFormatting>
  <conditionalFormatting sqref="U1229">
    <cfRule type="cellIs" dxfId="1237" priority="1252" operator="notEqual">
      <formula>0</formula>
    </cfRule>
  </conditionalFormatting>
  <conditionalFormatting sqref="D1229:D1230">
    <cfRule type="cellIs" dxfId="1236" priority="1259" operator="equal">
      <formula>0</formula>
    </cfRule>
  </conditionalFormatting>
  <conditionalFormatting sqref="D1229:D1230">
    <cfRule type="cellIs" dxfId="1235" priority="1258" operator="notEqual">
      <formula>0</formula>
    </cfRule>
  </conditionalFormatting>
  <conditionalFormatting sqref="E1231:E1232">
    <cfRule type="cellIs" dxfId="1234" priority="1249" operator="equal">
      <formula>0</formula>
    </cfRule>
  </conditionalFormatting>
  <conditionalFormatting sqref="E1231:E1232">
    <cfRule type="cellIs" dxfId="1233" priority="1248" operator="notEqual">
      <formula>0</formula>
    </cfRule>
  </conditionalFormatting>
  <conditionalFormatting sqref="F1232:U1232 F1231:T1231">
    <cfRule type="cellIs" dxfId="1232" priority="1247" operator="equal">
      <formula>0</formula>
    </cfRule>
  </conditionalFormatting>
  <conditionalFormatting sqref="F1232:U1232 F1231:T1231">
    <cfRule type="cellIs" dxfId="1231" priority="1246" operator="notEqual">
      <formula>0</formula>
    </cfRule>
  </conditionalFormatting>
  <conditionalFormatting sqref="U1231">
    <cfRule type="cellIs" dxfId="1230" priority="1245" operator="equal">
      <formula>0</formula>
    </cfRule>
  </conditionalFormatting>
  <conditionalFormatting sqref="U1231">
    <cfRule type="cellIs" dxfId="1229" priority="1244" operator="notEqual">
      <formula>0</formula>
    </cfRule>
  </conditionalFormatting>
  <conditionalFormatting sqref="D1231:D1232">
    <cfRule type="cellIs" dxfId="1228" priority="1251" operator="equal">
      <formula>0</formula>
    </cfRule>
  </conditionalFormatting>
  <conditionalFormatting sqref="D1231:D1232">
    <cfRule type="cellIs" dxfId="1227" priority="1250" operator="notEqual">
      <formula>0</formula>
    </cfRule>
  </conditionalFormatting>
  <conditionalFormatting sqref="E1233:E1234">
    <cfRule type="cellIs" dxfId="1226" priority="1241" operator="equal">
      <formula>0</formula>
    </cfRule>
  </conditionalFormatting>
  <conditionalFormatting sqref="E1233:E1234">
    <cfRule type="cellIs" dxfId="1225" priority="1240" operator="notEqual">
      <formula>0</formula>
    </cfRule>
  </conditionalFormatting>
  <conditionalFormatting sqref="F1234:U1234 F1233:T1233">
    <cfRule type="cellIs" dxfId="1224" priority="1239" operator="equal">
      <formula>0</formula>
    </cfRule>
  </conditionalFormatting>
  <conditionalFormatting sqref="F1234:U1234 F1233:T1233">
    <cfRule type="cellIs" dxfId="1223" priority="1238" operator="notEqual">
      <formula>0</formula>
    </cfRule>
  </conditionalFormatting>
  <conditionalFormatting sqref="U1233">
    <cfRule type="cellIs" dxfId="1222" priority="1237" operator="equal">
      <formula>0</formula>
    </cfRule>
  </conditionalFormatting>
  <conditionalFormatting sqref="U1233">
    <cfRule type="cellIs" dxfId="1221" priority="1236" operator="notEqual">
      <formula>0</formula>
    </cfRule>
  </conditionalFormatting>
  <conditionalFormatting sqref="D1233:D1234">
    <cfRule type="cellIs" dxfId="1220" priority="1243" operator="equal">
      <formula>0</formula>
    </cfRule>
  </conditionalFormatting>
  <conditionalFormatting sqref="D1233:D1234">
    <cfRule type="cellIs" dxfId="1219" priority="1242" operator="notEqual">
      <formula>0</formula>
    </cfRule>
  </conditionalFormatting>
  <conditionalFormatting sqref="E1235:E1236">
    <cfRule type="cellIs" dxfId="1218" priority="1233" operator="equal">
      <formula>0</formula>
    </cfRule>
  </conditionalFormatting>
  <conditionalFormatting sqref="E1235:E1236">
    <cfRule type="cellIs" dxfId="1217" priority="1232" operator="notEqual">
      <formula>0</formula>
    </cfRule>
  </conditionalFormatting>
  <conditionalFormatting sqref="F1236:U1236 F1235:T1235">
    <cfRule type="cellIs" dxfId="1216" priority="1231" operator="equal">
      <formula>0</formula>
    </cfRule>
  </conditionalFormatting>
  <conditionalFormatting sqref="F1236:U1236 F1235:T1235">
    <cfRule type="cellIs" dxfId="1215" priority="1230" operator="notEqual">
      <formula>0</formula>
    </cfRule>
  </conditionalFormatting>
  <conditionalFormatting sqref="U1235">
    <cfRule type="cellIs" dxfId="1214" priority="1229" operator="equal">
      <formula>0</formula>
    </cfRule>
  </conditionalFormatting>
  <conditionalFormatting sqref="U1235">
    <cfRule type="cellIs" dxfId="1213" priority="1228" operator="notEqual">
      <formula>0</formula>
    </cfRule>
  </conditionalFormatting>
  <conditionalFormatting sqref="D1235:D1236">
    <cfRule type="cellIs" dxfId="1212" priority="1235" operator="equal">
      <formula>0</formula>
    </cfRule>
  </conditionalFormatting>
  <conditionalFormatting sqref="D1235:D1236">
    <cfRule type="cellIs" dxfId="1211" priority="1234" operator="notEqual">
      <formula>0</formula>
    </cfRule>
  </conditionalFormatting>
  <conditionalFormatting sqref="E1237:E1238">
    <cfRule type="cellIs" dxfId="1210" priority="1225" operator="equal">
      <formula>0</formula>
    </cfRule>
  </conditionalFormatting>
  <conditionalFormatting sqref="E1237:E1238">
    <cfRule type="cellIs" dxfId="1209" priority="1224" operator="notEqual">
      <formula>0</formula>
    </cfRule>
  </conditionalFormatting>
  <conditionalFormatting sqref="F1238:U1238 F1237:T1237">
    <cfRule type="cellIs" dxfId="1208" priority="1223" operator="equal">
      <formula>0</formula>
    </cfRule>
  </conditionalFormatting>
  <conditionalFormatting sqref="F1238:U1238 F1237:T1237">
    <cfRule type="cellIs" dxfId="1207" priority="1222" operator="notEqual">
      <formula>0</formula>
    </cfRule>
  </conditionalFormatting>
  <conditionalFormatting sqref="U1237">
    <cfRule type="cellIs" dxfId="1206" priority="1221" operator="equal">
      <formula>0</formula>
    </cfRule>
  </conditionalFormatting>
  <conditionalFormatting sqref="U1237">
    <cfRule type="cellIs" dxfId="1205" priority="1220" operator="notEqual">
      <formula>0</formula>
    </cfRule>
  </conditionalFormatting>
  <conditionalFormatting sqref="D1237:D1238">
    <cfRule type="cellIs" dxfId="1204" priority="1227" operator="equal">
      <formula>0</formula>
    </cfRule>
  </conditionalFormatting>
  <conditionalFormatting sqref="D1237:D1238">
    <cfRule type="cellIs" dxfId="1203" priority="1226" operator="notEqual">
      <formula>0</formula>
    </cfRule>
  </conditionalFormatting>
  <conditionalFormatting sqref="E1239:E1240">
    <cfRule type="cellIs" dxfId="1202" priority="1217" operator="equal">
      <formula>0</formula>
    </cfRule>
  </conditionalFormatting>
  <conditionalFormatting sqref="E1239:E1240">
    <cfRule type="cellIs" dxfId="1201" priority="1216" operator="notEqual">
      <formula>0</formula>
    </cfRule>
  </conditionalFormatting>
  <conditionalFormatting sqref="F1240:U1240 F1239:T1239">
    <cfRule type="cellIs" dxfId="1200" priority="1215" operator="equal">
      <formula>0</formula>
    </cfRule>
  </conditionalFormatting>
  <conditionalFormatting sqref="F1240:U1240 F1239:T1239">
    <cfRule type="cellIs" dxfId="1199" priority="1214" operator="notEqual">
      <formula>0</formula>
    </cfRule>
  </conditionalFormatting>
  <conditionalFormatting sqref="U1239">
    <cfRule type="cellIs" dxfId="1198" priority="1213" operator="equal">
      <formula>0</formula>
    </cfRule>
  </conditionalFormatting>
  <conditionalFormatting sqref="U1239">
    <cfRule type="cellIs" dxfId="1197" priority="1212" operator="notEqual">
      <formula>0</formula>
    </cfRule>
  </conditionalFormatting>
  <conditionalFormatting sqref="D1239:D1240">
    <cfRule type="cellIs" dxfId="1196" priority="1219" operator="equal">
      <formula>0</formula>
    </cfRule>
  </conditionalFormatting>
  <conditionalFormatting sqref="D1239:D1240">
    <cfRule type="cellIs" dxfId="1195" priority="1218" operator="notEqual">
      <formula>0</formula>
    </cfRule>
  </conditionalFormatting>
  <conditionalFormatting sqref="E1241:E1242">
    <cfRule type="cellIs" dxfId="1194" priority="1209" operator="equal">
      <formula>0</formula>
    </cfRule>
  </conditionalFormatting>
  <conditionalFormatting sqref="E1241:E1242">
    <cfRule type="cellIs" dxfId="1193" priority="1208" operator="notEqual">
      <formula>0</formula>
    </cfRule>
  </conditionalFormatting>
  <conditionalFormatting sqref="F1242:U1242 F1241:T1241">
    <cfRule type="cellIs" dxfId="1192" priority="1207" operator="equal">
      <formula>0</formula>
    </cfRule>
  </conditionalFormatting>
  <conditionalFormatting sqref="F1242:U1242 F1241:T1241">
    <cfRule type="cellIs" dxfId="1191" priority="1206" operator="notEqual">
      <formula>0</formula>
    </cfRule>
  </conditionalFormatting>
  <conditionalFormatting sqref="U1241">
    <cfRule type="cellIs" dxfId="1190" priority="1205" operator="equal">
      <formula>0</formula>
    </cfRule>
  </conditionalFormatting>
  <conditionalFormatting sqref="U1241">
    <cfRule type="cellIs" dxfId="1189" priority="1204" operator="notEqual">
      <formula>0</formula>
    </cfRule>
  </conditionalFormatting>
  <conditionalFormatting sqref="D1241:D1242">
    <cfRule type="cellIs" dxfId="1188" priority="1211" operator="equal">
      <formula>0</formula>
    </cfRule>
  </conditionalFormatting>
  <conditionalFormatting sqref="D1241:D1242">
    <cfRule type="cellIs" dxfId="1187" priority="1210" operator="notEqual">
      <formula>0</formula>
    </cfRule>
  </conditionalFormatting>
  <conditionalFormatting sqref="E1243:E1244">
    <cfRule type="cellIs" dxfId="1186" priority="1201" operator="equal">
      <formula>0</formula>
    </cfRule>
  </conditionalFormatting>
  <conditionalFormatting sqref="E1243:E1244">
    <cfRule type="cellIs" dxfId="1185" priority="1200" operator="notEqual">
      <formula>0</formula>
    </cfRule>
  </conditionalFormatting>
  <conditionalFormatting sqref="F1244:U1244 F1243:T1243">
    <cfRule type="cellIs" dxfId="1184" priority="1199" operator="equal">
      <formula>0</formula>
    </cfRule>
  </conditionalFormatting>
  <conditionalFormatting sqref="F1244:U1244 F1243:T1243">
    <cfRule type="cellIs" dxfId="1183" priority="1198" operator="notEqual">
      <formula>0</formula>
    </cfRule>
  </conditionalFormatting>
  <conditionalFormatting sqref="U1243">
    <cfRule type="cellIs" dxfId="1182" priority="1197" operator="equal">
      <formula>0</formula>
    </cfRule>
  </conditionalFormatting>
  <conditionalFormatting sqref="U1243">
    <cfRule type="cellIs" dxfId="1181" priority="1196" operator="notEqual">
      <formula>0</formula>
    </cfRule>
  </conditionalFormatting>
  <conditionalFormatting sqref="D1243:D1244">
    <cfRule type="cellIs" dxfId="1180" priority="1203" operator="equal">
      <formula>0</formula>
    </cfRule>
  </conditionalFormatting>
  <conditionalFormatting sqref="D1243:D1244">
    <cfRule type="cellIs" dxfId="1179" priority="1202" operator="notEqual">
      <formula>0</formula>
    </cfRule>
  </conditionalFormatting>
  <conditionalFormatting sqref="E1245:E1246">
    <cfRule type="cellIs" dxfId="1178" priority="1193" operator="equal">
      <formula>0</formula>
    </cfRule>
  </conditionalFormatting>
  <conditionalFormatting sqref="E1245:E1246">
    <cfRule type="cellIs" dxfId="1177" priority="1192" operator="notEqual">
      <formula>0</formula>
    </cfRule>
  </conditionalFormatting>
  <conditionalFormatting sqref="F1246:U1246 F1245:T1245">
    <cfRule type="cellIs" dxfId="1176" priority="1191" operator="equal">
      <formula>0</formula>
    </cfRule>
  </conditionalFormatting>
  <conditionalFormatting sqref="F1246:U1246 F1245:T1245">
    <cfRule type="cellIs" dxfId="1175" priority="1190" operator="notEqual">
      <formula>0</formula>
    </cfRule>
  </conditionalFormatting>
  <conditionalFormatting sqref="U1245">
    <cfRule type="cellIs" dxfId="1174" priority="1189" operator="equal">
      <formula>0</formula>
    </cfRule>
  </conditionalFormatting>
  <conditionalFormatting sqref="U1245">
    <cfRule type="cellIs" dxfId="1173" priority="1188" operator="notEqual">
      <formula>0</formula>
    </cfRule>
  </conditionalFormatting>
  <conditionalFormatting sqref="D1245:D1246">
    <cfRule type="cellIs" dxfId="1172" priority="1195" operator="equal">
      <formula>0</formula>
    </cfRule>
  </conditionalFormatting>
  <conditionalFormatting sqref="D1245:D1246">
    <cfRule type="cellIs" dxfId="1171" priority="1194" operator="notEqual">
      <formula>0</formula>
    </cfRule>
  </conditionalFormatting>
  <conditionalFormatting sqref="E1247:E1248">
    <cfRule type="cellIs" dxfId="1170" priority="1185" operator="equal">
      <formula>0</formula>
    </cfRule>
  </conditionalFormatting>
  <conditionalFormatting sqref="E1247:E1248">
    <cfRule type="cellIs" dxfId="1169" priority="1184" operator="notEqual">
      <formula>0</formula>
    </cfRule>
  </conditionalFormatting>
  <conditionalFormatting sqref="F1248:U1248 F1247:T1247">
    <cfRule type="cellIs" dxfId="1168" priority="1183" operator="equal">
      <formula>0</formula>
    </cfRule>
  </conditionalFormatting>
  <conditionalFormatting sqref="F1248:U1248 F1247:T1247">
    <cfRule type="cellIs" dxfId="1167" priority="1182" operator="notEqual">
      <formula>0</formula>
    </cfRule>
  </conditionalFormatting>
  <conditionalFormatting sqref="U1247">
    <cfRule type="cellIs" dxfId="1166" priority="1181" operator="equal">
      <formula>0</formula>
    </cfRule>
  </conditionalFormatting>
  <conditionalFormatting sqref="U1247">
    <cfRule type="cellIs" dxfId="1165" priority="1180" operator="notEqual">
      <formula>0</formula>
    </cfRule>
  </conditionalFormatting>
  <conditionalFormatting sqref="D1247:D1248">
    <cfRule type="cellIs" dxfId="1164" priority="1187" operator="equal">
      <formula>0</formula>
    </cfRule>
  </conditionalFormatting>
  <conditionalFormatting sqref="D1247:D1248">
    <cfRule type="cellIs" dxfId="1163" priority="1186" operator="notEqual">
      <formula>0</formula>
    </cfRule>
  </conditionalFormatting>
  <conditionalFormatting sqref="E1249:E1250">
    <cfRule type="cellIs" dxfId="1162" priority="1177" operator="equal">
      <formula>0</formula>
    </cfRule>
  </conditionalFormatting>
  <conditionalFormatting sqref="E1249:E1250">
    <cfRule type="cellIs" dxfId="1161" priority="1176" operator="notEqual">
      <formula>0</formula>
    </cfRule>
  </conditionalFormatting>
  <conditionalFormatting sqref="F1250:U1250 F1249:T1249">
    <cfRule type="cellIs" dxfId="1160" priority="1175" operator="equal">
      <formula>0</formula>
    </cfRule>
  </conditionalFormatting>
  <conditionalFormatting sqref="F1250:U1250 F1249:T1249">
    <cfRule type="cellIs" dxfId="1159" priority="1174" operator="notEqual">
      <formula>0</formula>
    </cfRule>
  </conditionalFormatting>
  <conditionalFormatting sqref="U1249">
    <cfRule type="cellIs" dxfId="1158" priority="1173" operator="equal">
      <formula>0</formula>
    </cfRule>
  </conditionalFormatting>
  <conditionalFormatting sqref="U1249">
    <cfRule type="cellIs" dxfId="1157" priority="1172" operator="notEqual">
      <formula>0</formula>
    </cfRule>
  </conditionalFormatting>
  <conditionalFormatting sqref="D1249:D1250">
    <cfRule type="cellIs" dxfId="1156" priority="1179" operator="equal">
      <formula>0</formula>
    </cfRule>
  </conditionalFormatting>
  <conditionalFormatting sqref="D1249:D1250">
    <cfRule type="cellIs" dxfId="1155" priority="1178" operator="notEqual">
      <formula>0</formula>
    </cfRule>
  </conditionalFormatting>
  <conditionalFormatting sqref="E1251:E1252">
    <cfRule type="cellIs" dxfId="1154" priority="1169" operator="equal">
      <formula>0</formula>
    </cfRule>
  </conditionalFormatting>
  <conditionalFormatting sqref="E1251:E1252">
    <cfRule type="cellIs" dxfId="1153" priority="1168" operator="notEqual">
      <formula>0</formula>
    </cfRule>
  </conditionalFormatting>
  <conditionalFormatting sqref="F1252:U1252 F1251:T1251">
    <cfRule type="cellIs" dxfId="1152" priority="1167" operator="equal">
      <formula>0</formula>
    </cfRule>
  </conditionalFormatting>
  <conditionalFormatting sqref="F1252:U1252 F1251:T1251">
    <cfRule type="cellIs" dxfId="1151" priority="1166" operator="notEqual">
      <formula>0</formula>
    </cfRule>
  </conditionalFormatting>
  <conditionalFormatting sqref="U1251">
    <cfRule type="cellIs" dxfId="1150" priority="1165" operator="equal">
      <formula>0</formula>
    </cfRule>
  </conditionalFormatting>
  <conditionalFormatting sqref="U1251">
    <cfRule type="cellIs" dxfId="1149" priority="1164" operator="notEqual">
      <formula>0</formula>
    </cfRule>
  </conditionalFormatting>
  <conditionalFormatting sqref="D1251:D1252">
    <cfRule type="cellIs" dxfId="1148" priority="1171" operator="equal">
      <formula>0</formula>
    </cfRule>
  </conditionalFormatting>
  <conditionalFormatting sqref="D1251:D1252">
    <cfRule type="cellIs" dxfId="1147" priority="1170" operator="notEqual">
      <formula>0</formula>
    </cfRule>
  </conditionalFormatting>
  <conditionalFormatting sqref="E1253:E1254">
    <cfRule type="cellIs" dxfId="1146" priority="1161" operator="equal">
      <formula>0</formula>
    </cfRule>
  </conditionalFormatting>
  <conditionalFormatting sqref="E1253:E1254">
    <cfRule type="cellIs" dxfId="1145" priority="1160" operator="notEqual">
      <formula>0</formula>
    </cfRule>
  </conditionalFormatting>
  <conditionalFormatting sqref="F1254:U1254 F1253:T1253">
    <cfRule type="cellIs" dxfId="1144" priority="1159" operator="equal">
      <formula>0</formula>
    </cfRule>
  </conditionalFormatting>
  <conditionalFormatting sqref="F1254:U1254 F1253:T1253">
    <cfRule type="cellIs" dxfId="1143" priority="1158" operator="notEqual">
      <formula>0</formula>
    </cfRule>
  </conditionalFormatting>
  <conditionalFormatting sqref="U1253">
    <cfRule type="cellIs" dxfId="1142" priority="1157" operator="equal">
      <formula>0</formula>
    </cfRule>
  </conditionalFormatting>
  <conditionalFormatting sqref="U1253">
    <cfRule type="cellIs" dxfId="1141" priority="1156" operator="notEqual">
      <formula>0</formula>
    </cfRule>
  </conditionalFormatting>
  <conditionalFormatting sqref="D1253:D1254">
    <cfRule type="cellIs" dxfId="1140" priority="1163" operator="equal">
      <formula>0</formula>
    </cfRule>
  </conditionalFormatting>
  <conditionalFormatting sqref="D1253:D1254">
    <cfRule type="cellIs" dxfId="1139" priority="1162" operator="notEqual">
      <formula>0</formula>
    </cfRule>
  </conditionalFormatting>
  <conditionalFormatting sqref="E1255:E1256">
    <cfRule type="cellIs" dxfId="1138" priority="1153" operator="equal">
      <formula>0</formula>
    </cfRule>
  </conditionalFormatting>
  <conditionalFormatting sqref="E1255:E1256">
    <cfRule type="cellIs" dxfId="1137" priority="1152" operator="notEqual">
      <formula>0</formula>
    </cfRule>
  </conditionalFormatting>
  <conditionalFormatting sqref="F1256:U1256 F1255:T1255">
    <cfRule type="cellIs" dxfId="1136" priority="1151" operator="equal">
      <formula>0</formula>
    </cfRule>
  </conditionalFormatting>
  <conditionalFormatting sqref="F1256:U1256 F1255:T1255">
    <cfRule type="cellIs" dxfId="1135" priority="1150" operator="notEqual">
      <formula>0</formula>
    </cfRule>
  </conditionalFormatting>
  <conditionalFormatting sqref="U1255">
    <cfRule type="cellIs" dxfId="1134" priority="1149" operator="equal">
      <formula>0</formula>
    </cfRule>
  </conditionalFormatting>
  <conditionalFormatting sqref="U1255">
    <cfRule type="cellIs" dxfId="1133" priority="1148" operator="notEqual">
      <formula>0</formula>
    </cfRule>
  </conditionalFormatting>
  <conditionalFormatting sqref="D1255:D1256">
    <cfRule type="cellIs" dxfId="1132" priority="1155" operator="equal">
      <formula>0</formula>
    </cfRule>
  </conditionalFormatting>
  <conditionalFormatting sqref="D1255:D1256">
    <cfRule type="cellIs" dxfId="1131" priority="1154" operator="notEqual">
      <formula>0</formula>
    </cfRule>
  </conditionalFormatting>
  <conditionalFormatting sqref="E1257:E1258">
    <cfRule type="cellIs" dxfId="1130" priority="1145" operator="equal">
      <formula>0</formula>
    </cfRule>
  </conditionalFormatting>
  <conditionalFormatting sqref="E1257:E1258">
    <cfRule type="cellIs" dxfId="1129" priority="1144" operator="notEqual">
      <formula>0</formula>
    </cfRule>
  </conditionalFormatting>
  <conditionalFormatting sqref="F1258:U1258 F1257:T1257">
    <cfRule type="cellIs" dxfId="1128" priority="1143" operator="equal">
      <formula>0</formula>
    </cfRule>
  </conditionalFormatting>
  <conditionalFormatting sqref="F1258:U1258 F1257:T1257">
    <cfRule type="cellIs" dxfId="1127" priority="1142" operator="notEqual">
      <formula>0</formula>
    </cfRule>
  </conditionalFormatting>
  <conditionalFormatting sqref="U1257">
    <cfRule type="cellIs" dxfId="1126" priority="1141" operator="equal">
      <formula>0</formula>
    </cfRule>
  </conditionalFormatting>
  <conditionalFormatting sqref="U1257">
    <cfRule type="cellIs" dxfId="1125" priority="1140" operator="notEqual">
      <formula>0</formula>
    </cfRule>
  </conditionalFormatting>
  <conditionalFormatting sqref="D1257:D1258">
    <cfRule type="cellIs" dxfId="1124" priority="1147" operator="equal">
      <formula>0</formula>
    </cfRule>
  </conditionalFormatting>
  <conditionalFormatting sqref="D1257:D1258">
    <cfRule type="cellIs" dxfId="1123" priority="1146" operator="notEqual">
      <formula>0</formula>
    </cfRule>
  </conditionalFormatting>
  <conditionalFormatting sqref="E1259:E1260">
    <cfRule type="cellIs" dxfId="1122" priority="1137" operator="equal">
      <formula>0</formula>
    </cfRule>
  </conditionalFormatting>
  <conditionalFormatting sqref="E1259:E1260">
    <cfRule type="cellIs" dxfId="1121" priority="1136" operator="notEqual">
      <formula>0</formula>
    </cfRule>
  </conditionalFormatting>
  <conditionalFormatting sqref="F1260:U1260 F1259:T1259">
    <cfRule type="cellIs" dxfId="1120" priority="1135" operator="equal">
      <formula>0</formula>
    </cfRule>
  </conditionalFormatting>
  <conditionalFormatting sqref="F1260:U1260 F1259:T1259">
    <cfRule type="cellIs" dxfId="1119" priority="1134" operator="notEqual">
      <formula>0</formula>
    </cfRule>
  </conditionalFormatting>
  <conditionalFormatting sqref="U1259">
    <cfRule type="cellIs" dxfId="1118" priority="1133" operator="equal">
      <formula>0</formula>
    </cfRule>
  </conditionalFormatting>
  <conditionalFormatting sqref="U1259">
    <cfRule type="cellIs" dxfId="1117" priority="1132" operator="notEqual">
      <formula>0</formula>
    </cfRule>
  </conditionalFormatting>
  <conditionalFormatting sqref="D1259:D1260">
    <cfRule type="cellIs" dxfId="1116" priority="1139" operator="equal">
      <formula>0</formula>
    </cfRule>
  </conditionalFormatting>
  <conditionalFormatting sqref="D1259:D1260">
    <cfRule type="cellIs" dxfId="1115" priority="1138" operator="notEqual">
      <formula>0</formula>
    </cfRule>
  </conditionalFormatting>
  <conditionalFormatting sqref="E1261:E1262">
    <cfRule type="cellIs" dxfId="1114" priority="1129" operator="equal">
      <formula>0</formula>
    </cfRule>
  </conditionalFormatting>
  <conditionalFormatting sqref="E1261:E1262">
    <cfRule type="cellIs" dxfId="1113" priority="1128" operator="notEqual">
      <formula>0</formula>
    </cfRule>
  </conditionalFormatting>
  <conditionalFormatting sqref="F1262:U1262 F1261:T1261">
    <cfRule type="cellIs" dxfId="1112" priority="1127" operator="equal">
      <formula>0</formula>
    </cfRule>
  </conditionalFormatting>
  <conditionalFormatting sqref="F1262:U1262 F1261:T1261">
    <cfRule type="cellIs" dxfId="1111" priority="1126" operator="notEqual">
      <formula>0</formula>
    </cfRule>
  </conditionalFormatting>
  <conditionalFormatting sqref="U1261">
    <cfRule type="cellIs" dxfId="1110" priority="1125" operator="equal">
      <formula>0</formula>
    </cfRule>
  </conditionalFormatting>
  <conditionalFormatting sqref="U1261">
    <cfRule type="cellIs" dxfId="1109" priority="1124" operator="notEqual">
      <formula>0</formula>
    </cfRule>
  </conditionalFormatting>
  <conditionalFormatting sqref="D1261:D1262">
    <cfRule type="cellIs" dxfId="1108" priority="1131" operator="equal">
      <formula>0</formula>
    </cfRule>
  </conditionalFormatting>
  <conditionalFormatting sqref="D1261:D1262">
    <cfRule type="cellIs" dxfId="1107" priority="1130" operator="notEqual">
      <formula>0</formula>
    </cfRule>
  </conditionalFormatting>
  <conditionalFormatting sqref="E1265:E1266">
    <cfRule type="cellIs" dxfId="1106" priority="1121" operator="equal">
      <formula>0</formula>
    </cfRule>
  </conditionalFormatting>
  <conditionalFormatting sqref="E1265:E1266">
    <cfRule type="cellIs" dxfId="1105" priority="1120" operator="notEqual">
      <formula>0</formula>
    </cfRule>
  </conditionalFormatting>
  <conditionalFormatting sqref="F1266:U1266 F1265:T1265">
    <cfRule type="cellIs" dxfId="1104" priority="1119" operator="equal">
      <formula>0</formula>
    </cfRule>
  </conditionalFormatting>
  <conditionalFormatting sqref="F1266:U1266 F1265:T1265">
    <cfRule type="cellIs" dxfId="1103" priority="1118" operator="notEqual">
      <formula>0</formula>
    </cfRule>
  </conditionalFormatting>
  <conditionalFormatting sqref="U1265">
    <cfRule type="cellIs" dxfId="1102" priority="1117" operator="equal">
      <formula>0</formula>
    </cfRule>
  </conditionalFormatting>
  <conditionalFormatting sqref="U1265">
    <cfRule type="cellIs" dxfId="1101" priority="1116" operator="notEqual">
      <formula>0</formula>
    </cfRule>
  </conditionalFormatting>
  <conditionalFormatting sqref="D1265:D1266">
    <cfRule type="cellIs" dxfId="1100" priority="1123" operator="equal">
      <formula>0</formula>
    </cfRule>
  </conditionalFormatting>
  <conditionalFormatting sqref="D1265:D1266">
    <cfRule type="cellIs" dxfId="1099" priority="1122" operator="notEqual">
      <formula>0</formula>
    </cfRule>
  </conditionalFormatting>
  <conditionalFormatting sqref="E1267:E1268">
    <cfRule type="cellIs" dxfId="1098" priority="1113" operator="equal">
      <formula>0</formula>
    </cfRule>
  </conditionalFormatting>
  <conditionalFormatting sqref="E1267:E1268">
    <cfRule type="cellIs" dxfId="1097" priority="1112" operator="notEqual">
      <formula>0</formula>
    </cfRule>
  </conditionalFormatting>
  <conditionalFormatting sqref="F1268:U1268 F1267:T1267">
    <cfRule type="cellIs" dxfId="1096" priority="1111" operator="equal">
      <formula>0</formula>
    </cfRule>
  </conditionalFormatting>
  <conditionalFormatting sqref="F1268:U1268 F1267:T1267">
    <cfRule type="cellIs" dxfId="1095" priority="1110" operator="notEqual">
      <formula>0</formula>
    </cfRule>
  </conditionalFormatting>
  <conditionalFormatting sqref="U1267">
    <cfRule type="cellIs" dxfId="1094" priority="1109" operator="equal">
      <formula>0</formula>
    </cfRule>
  </conditionalFormatting>
  <conditionalFormatting sqref="U1267">
    <cfRule type="cellIs" dxfId="1093" priority="1108" operator="notEqual">
      <formula>0</formula>
    </cfRule>
  </conditionalFormatting>
  <conditionalFormatting sqref="D1267:D1268">
    <cfRule type="cellIs" dxfId="1092" priority="1115" operator="equal">
      <formula>0</formula>
    </cfRule>
  </conditionalFormatting>
  <conditionalFormatting sqref="D1267:D1268">
    <cfRule type="cellIs" dxfId="1091" priority="1114" operator="notEqual">
      <formula>0</formula>
    </cfRule>
  </conditionalFormatting>
  <conditionalFormatting sqref="E1269:E1270">
    <cfRule type="cellIs" dxfId="1090" priority="1105" operator="equal">
      <formula>0</formula>
    </cfRule>
  </conditionalFormatting>
  <conditionalFormatting sqref="E1269:E1270">
    <cfRule type="cellIs" dxfId="1089" priority="1104" operator="notEqual">
      <formula>0</formula>
    </cfRule>
  </conditionalFormatting>
  <conditionalFormatting sqref="F1270:U1270 F1269:T1269">
    <cfRule type="cellIs" dxfId="1088" priority="1103" operator="equal">
      <formula>0</formula>
    </cfRule>
  </conditionalFormatting>
  <conditionalFormatting sqref="F1270:U1270 F1269:T1269">
    <cfRule type="cellIs" dxfId="1087" priority="1102" operator="notEqual">
      <formula>0</formula>
    </cfRule>
  </conditionalFormatting>
  <conditionalFormatting sqref="U1269">
    <cfRule type="cellIs" dxfId="1086" priority="1101" operator="equal">
      <formula>0</formula>
    </cfRule>
  </conditionalFormatting>
  <conditionalFormatting sqref="U1269">
    <cfRule type="cellIs" dxfId="1085" priority="1100" operator="notEqual">
      <formula>0</formula>
    </cfRule>
  </conditionalFormatting>
  <conditionalFormatting sqref="D1269:D1270">
    <cfRule type="cellIs" dxfId="1084" priority="1107" operator="equal">
      <formula>0</formula>
    </cfRule>
  </conditionalFormatting>
  <conditionalFormatting sqref="D1269:D1270">
    <cfRule type="cellIs" dxfId="1083" priority="1106" operator="notEqual">
      <formula>0</formula>
    </cfRule>
  </conditionalFormatting>
  <conditionalFormatting sqref="E1271:E1272">
    <cfRule type="cellIs" dxfId="1082" priority="1097" operator="equal">
      <formula>0</formula>
    </cfRule>
  </conditionalFormatting>
  <conditionalFormatting sqref="E1271:E1272">
    <cfRule type="cellIs" dxfId="1081" priority="1096" operator="notEqual">
      <formula>0</formula>
    </cfRule>
  </conditionalFormatting>
  <conditionalFormatting sqref="F1272:U1272 F1271:T1271">
    <cfRule type="cellIs" dxfId="1080" priority="1095" operator="equal">
      <formula>0</formula>
    </cfRule>
  </conditionalFormatting>
  <conditionalFormatting sqref="F1272:U1272 F1271:T1271">
    <cfRule type="cellIs" dxfId="1079" priority="1094" operator="notEqual">
      <formula>0</formula>
    </cfRule>
  </conditionalFormatting>
  <conditionalFormatting sqref="U1271">
    <cfRule type="cellIs" dxfId="1078" priority="1093" operator="equal">
      <formula>0</formula>
    </cfRule>
  </conditionalFormatting>
  <conditionalFormatting sqref="U1271">
    <cfRule type="cellIs" dxfId="1077" priority="1092" operator="notEqual">
      <formula>0</formula>
    </cfRule>
  </conditionalFormatting>
  <conditionalFormatting sqref="D1271:D1272">
    <cfRule type="cellIs" dxfId="1076" priority="1099" operator="equal">
      <formula>0</formula>
    </cfRule>
  </conditionalFormatting>
  <conditionalFormatting sqref="D1271:D1272">
    <cfRule type="cellIs" dxfId="1075" priority="1098" operator="notEqual">
      <formula>0</formula>
    </cfRule>
  </conditionalFormatting>
  <conditionalFormatting sqref="E1273:E1274">
    <cfRule type="cellIs" dxfId="1074" priority="1089" operator="equal">
      <formula>0</formula>
    </cfRule>
  </conditionalFormatting>
  <conditionalFormatting sqref="E1273:E1274">
    <cfRule type="cellIs" dxfId="1073" priority="1088" operator="notEqual">
      <formula>0</formula>
    </cfRule>
  </conditionalFormatting>
  <conditionalFormatting sqref="F1274:U1274 F1273:T1273">
    <cfRule type="cellIs" dxfId="1072" priority="1087" operator="equal">
      <formula>0</formula>
    </cfRule>
  </conditionalFormatting>
  <conditionalFormatting sqref="F1274:U1274 F1273:T1273">
    <cfRule type="cellIs" dxfId="1071" priority="1086" operator="notEqual">
      <formula>0</formula>
    </cfRule>
  </conditionalFormatting>
  <conditionalFormatting sqref="U1273">
    <cfRule type="cellIs" dxfId="1070" priority="1085" operator="equal">
      <formula>0</formula>
    </cfRule>
  </conditionalFormatting>
  <conditionalFormatting sqref="U1273">
    <cfRule type="cellIs" dxfId="1069" priority="1084" operator="notEqual">
      <formula>0</formula>
    </cfRule>
  </conditionalFormatting>
  <conditionalFormatting sqref="D1273:D1274">
    <cfRule type="cellIs" dxfId="1068" priority="1091" operator="equal">
      <formula>0</formula>
    </cfRule>
  </conditionalFormatting>
  <conditionalFormatting sqref="D1273:D1274">
    <cfRule type="cellIs" dxfId="1067" priority="1090" operator="notEqual">
      <formula>0</formula>
    </cfRule>
  </conditionalFormatting>
  <conditionalFormatting sqref="E1275:E1276">
    <cfRule type="cellIs" dxfId="1066" priority="1081" operator="equal">
      <formula>0</formula>
    </cfRule>
  </conditionalFormatting>
  <conditionalFormatting sqref="E1275:E1276">
    <cfRule type="cellIs" dxfId="1065" priority="1080" operator="notEqual">
      <formula>0</formula>
    </cfRule>
  </conditionalFormatting>
  <conditionalFormatting sqref="F1276:U1276 F1275:T1275">
    <cfRule type="cellIs" dxfId="1064" priority="1079" operator="equal">
      <formula>0</formula>
    </cfRule>
  </conditionalFormatting>
  <conditionalFormatting sqref="F1276:U1276 F1275:T1275">
    <cfRule type="cellIs" dxfId="1063" priority="1078" operator="notEqual">
      <formula>0</formula>
    </cfRule>
  </conditionalFormatting>
  <conditionalFormatting sqref="U1275">
    <cfRule type="cellIs" dxfId="1062" priority="1077" operator="equal">
      <formula>0</formula>
    </cfRule>
  </conditionalFormatting>
  <conditionalFormatting sqref="U1275">
    <cfRule type="cellIs" dxfId="1061" priority="1076" operator="notEqual">
      <formula>0</formula>
    </cfRule>
  </conditionalFormatting>
  <conditionalFormatting sqref="D1275:D1276">
    <cfRule type="cellIs" dxfId="1060" priority="1083" operator="equal">
      <formula>0</formula>
    </cfRule>
  </conditionalFormatting>
  <conditionalFormatting sqref="D1275:D1276">
    <cfRule type="cellIs" dxfId="1059" priority="1082" operator="notEqual">
      <formula>0</formula>
    </cfRule>
  </conditionalFormatting>
  <conditionalFormatting sqref="E1277:E1278">
    <cfRule type="cellIs" dxfId="1058" priority="1073" operator="equal">
      <formula>0</formula>
    </cfRule>
  </conditionalFormatting>
  <conditionalFormatting sqref="E1277:E1278">
    <cfRule type="cellIs" dxfId="1057" priority="1072" operator="notEqual">
      <formula>0</formula>
    </cfRule>
  </conditionalFormatting>
  <conditionalFormatting sqref="F1278:U1278 F1277:T1277">
    <cfRule type="cellIs" dxfId="1056" priority="1071" operator="equal">
      <formula>0</formula>
    </cfRule>
  </conditionalFormatting>
  <conditionalFormatting sqref="F1278:U1278 F1277:T1277">
    <cfRule type="cellIs" dxfId="1055" priority="1070" operator="notEqual">
      <formula>0</formula>
    </cfRule>
  </conditionalFormatting>
  <conditionalFormatting sqref="U1277">
    <cfRule type="cellIs" dxfId="1054" priority="1069" operator="equal">
      <formula>0</formula>
    </cfRule>
  </conditionalFormatting>
  <conditionalFormatting sqref="U1277">
    <cfRule type="cellIs" dxfId="1053" priority="1068" operator="notEqual">
      <formula>0</formula>
    </cfRule>
  </conditionalFormatting>
  <conditionalFormatting sqref="D1277:D1278">
    <cfRule type="cellIs" dxfId="1052" priority="1075" operator="equal">
      <formula>0</formula>
    </cfRule>
  </conditionalFormatting>
  <conditionalFormatting sqref="D1277:D1278">
    <cfRule type="cellIs" dxfId="1051" priority="1074" operator="notEqual">
      <formula>0</formula>
    </cfRule>
  </conditionalFormatting>
  <conditionalFormatting sqref="E1263:E1264">
    <cfRule type="cellIs" dxfId="1050" priority="1065" operator="equal">
      <formula>0</formula>
    </cfRule>
  </conditionalFormatting>
  <conditionalFormatting sqref="E1263:E1264">
    <cfRule type="cellIs" dxfId="1049" priority="1064" operator="notEqual">
      <formula>0</formula>
    </cfRule>
  </conditionalFormatting>
  <conditionalFormatting sqref="F1264:U1264 F1263:T1263">
    <cfRule type="cellIs" dxfId="1048" priority="1063" operator="equal">
      <formula>0</formula>
    </cfRule>
  </conditionalFormatting>
  <conditionalFormatting sqref="F1264:U1264 F1263:T1263">
    <cfRule type="cellIs" dxfId="1047" priority="1062" operator="notEqual">
      <formula>0</formula>
    </cfRule>
  </conditionalFormatting>
  <conditionalFormatting sqref="U1263">
    <cfRule type="cellIs" dxfId="1046" priority="1061" operator="equal">
      <formula>0</formula>
    </cfRule>
  </conditionalFormatting>
  <conditionalFormatting sqref="U1263">
    <cfRule type="cellIs" dxfId="1045" priority="1060" operator="notEqual">
      <formula>0</formula>
    </cfRule>
  </conditionalFormatting>
  <conditionalFormatting sqref="D1263:D1264">
    <cfRule type="cellIs" dxfId="1044" priority="1067" operator="equal">
      <formula>0</formula>
    </cfRule>
  </conditionalFormatting>
  <conditionalFormatting sqref="D1263:D1264">
    <cfRule type="cellIs" dxfId="1043" priority="1066" operator="notEqual">
      <formula>0</formula>
    </cfRule>
  </conditionalFormatting>
  <conditionalFormatting sqref="E1279:E1280">
    <cfRule type="cellIs" dxfId="1042" priority="1057" operator="equal">
      <formula>0</formula>
    </cfRule>
  </conditionalFormatting>
  <conditionalFormatting sqref="E1279:E1280">
    <cfRule type="cellIs" dxfId="1041" priority="1056" operator="notEqual">
      <formula>0</formula>
    </cfRule>
  </conditionalFormatting>
  <conditionalFormatting sqref="F1280:U1280 F1279:T1279">
    <cfRule type="cellIs" dxfId="1040" priority="1055" operator="equal">
      <formula>0</formula>
    </cfRule>
  </conditionalFormatting>
  <conditionalFormatting sqref="F1280:U1280 F1279:T1279">
    <cfRule type="cellIs" dxfId="1039" priority="1054" operator="notEqual">
      <formula>0</formula>
    </cfRule>
  </conditionalFormatting>
  <conditionalFormatting sqref="U1279">
    <cfRule type="cellIs" dxfId="1038" priority="1053" operator="equal">
      <formula>0</formula>
    </cfRule>
  </conditionalFormatting>
  <conditionalFormatting sqref="U1279">
    <cfRule type="cellIs" dxfId="1037" priority="1052" operator="notEqual">
      <formula>0</formula>
    </cfRule>
  </conditionalFormatting>
  <conditionalFormatting sqref="D1279:D1280">
    <cfRule type="cellIs" dxfId="1036" priority="1059" operator="equal">
      <formula>0</formula>
    </cfRule>
  </conditionalFormatting>
  <conditionalFormatting sqref="D1279:D1280">
    <cfRule type="cellIs" dxfId="1035" priority="1058" operator="notEqual">
      <formula>0</formula>
    </cfRule>
  </conditionalFormatting>
  <conditionalFormatting sqref="E1283:E1284">
    <cfRule type="cellIs" dxfId="1034" priority="1049" operator="equal">
      <formula>0</formula>
    </cfRule>
  </conditionalFormatting>
  <conditionalFormatting sqref="E1283:E1284">
    <cfRule type="cellIs" dxfId="1033" priority="1048" operator="notEqual">
      <formula>0</formula>
    </cfRule>
  </conditionalFormatting>
  <conditionalFormatting sqref="F1284:U1284 F1283:T1283">
    <cfRule type="cellIs" dxfId="1032" priority="1047" operator="equal">
      <formula>0</formula>
    </cfRule>
  </conditionalFormatting>
  <conditionalFormatting sqref="F1284:U1284 F1283:T1283">
    <cfRule type="cellIs" dxfId="1031" priority="1046" operator="notEqual">
      <formula>0</formula>
    </cfRule>
  </conditionalFormatting>
  <conditionalFormatting sqref="U1283">
    <cfRule type="cellIs" dxfId="1030" priority="1045" operator="equal">
      <formula>0</formula>
    </cfRule>
  </conditionalFormatting>
  <conditionalFormatting sqref="U1283">
    <cfRule type="cellIs" dxfId="1029" priority="1044" operator="notEqual">
      <formula>0</formula>
    </cfRule>
  </conditionalFormatting>
  <conditionalFormatting sqref="D1283:D1284">
    <cfRule type="cellIs" dxfId="1028" priority="1051" operator="equal">
      <formula>0</formula>
    </cfRule>
  </conditionalFormatting>
  <conditionalFormatting sqref="D1283:D1284">
    <cfRule type="cellIs" dxfId="1027" priority="1050" operator="notEqual">
      <formula>0</formula>
    </cfRule>
  </conditionalFormatting>
  <conditionalFormatting sqref="E1285:E1286">
    <cfRule type="cellIs" dxfId="1026" priority="1041" operator="equal">
      <formula>0</formula>
    </cfRule>
  </conditionalFormatting>
  <conditionalFormatting sqref="E1285:E1286">
    <cfRule type="cellIs" dxfId="1025" priority="1040" operator="notEqual">
      <formula>0</formula>
    </cfRule>
  </conditionalFormatting>
  <conditionalFormatting sqref="F1286:U1286 F1285:T1285">
    <cfRule type="cellIs" dxfId="1024" priority="1039" operator="equal">
      <formula>0</formula>
    </cfRule>
  </conditionalFormatting>
  <conditionalFormatting sqref="F1286:U1286 F1285:T1285">
    <cfRule type="cellIs" dxfId="1023" priority="1038" operator="notEqual">
      <formula>0</formula>
    </cfRule>
  </conditionalFormatting>
  <conditionalFormatting sqref="U1285">
    <cfRule type="cellIs" dxfId="1022" priority="1037" operator="equal">
      <formula>0</formula>
    </cfRule>
  </conditionalFormatting>
  <conditionalFormatting sqref="U1285">
    <cfRule type="cellIs" dxfId="1021" priority="1036" operator="notEqual">
      <formula>0</formula>
    </cfRule>
  </conditionalFormatting>
  <conditionalFormatting sqref="D1285:D1286">
    <cfRule type="cellIs" dxfId="1020" priority="1043" operator="equal">
      <formula>0</formula>
    </cfRule>
  </conditionalFormatting>
  <conditionalFormatting sqref="D1285:D1286">
    <cfRule type="cellIs" dxfId="1019" priority="1042" operator="notEqual">
      <formula>0</formula>
    </cfRule>
  </conditionalFormatting>
  <conditionalFormatting sqref="E1281:E1282">
    <cfRule type="cellIs" dxfId="1018" priority="1033" operator="equal">
      <formula>0</formula>
    </cfRule>
  </conditionalFormatting>
  <conditionalFormatting sqref="E1281:E1282">
    <cfRule type="cellIs" dxfId="1017" priority="1032" operator="notEqual">
      <formula>0</formula>
    </cfRule>
  </conditionalFormatting>
  <conditionalFormatting sqref="F1282:U1282 F1281:T1281">
    <cfRule type="cellIs" dxfId="1016" priority="1031" operator="equal">
      <formula>0</formula>
    </cfRule>
  </conditionalFormatting>
  <conditionalFormatting sqref="F1282:U1282 F1281:T1281">
    <cfRule type="cellIs" dxfId="1015" priority="1030" operator="notEqual">
      <formula>0</formula>
    </cfRule>
  </conditionalFormatting>
  <conditionalFormatting sqref="U1281">
    <cfRule type="cellIs" dxfId="1014" priority="1029" operator="equal">
      <formula>0</formula>
    </cfRule>
  </conditionalFormatting>
  <conditionalFormatting sqref="U1281">
    <cfRule type="cellIs" dxfId="1013" priority="1028" operator="notEqual">
      <formula>0</formula>
    </cfRule>
  </conditionalFormatting>
  <conditionalFormatting sqref="D1281:D1282">
    <cfRule type="cellIs" dxfId="1012" priority="1035" operator="equal">
      <formula>0</formula>
    </cfRule>
  </conditionalFormatting>
  <conditionalFormatting sqref="D1281:D1282">
    <cfRule type="cellIs" dxfId="1011" priority="1034" operator="notEqual">
      <formula>0</formula>
    </cfRule>
  </conditionalFormatting>
  <conditionalFormatting sqref="C1290">
    <cfRule type="cellIs" dxfId="1010" priority="1027" operator="equal">
      <formula>0</formula>
    </cfRule>
  </conditionalFormatting>
  <conditionalFormatting sqref="D1289:U1289">
    <cfRule type="cellIs" dxfId="1009" priority="1026" operator="equal">
      <formula>0</formula>
    </cfRule>
  </conditionalFormatting>
  <conditionalFormatting sqref="D1290:U1290">
    <cfRule type="cellIs" dxfId="1008" priority="1025" operator="equal">
      <formula>0</formula>
    </cfRule>
  </conditionalFormatting>
  <conditionalFormatting sqref="D1289">
    <cfRule type="cellIs" dxfId="1007" priority="1024" operator="equal">
      <formula>0</formula>
    </cfRule>
  </conditionalFormatting>
  <conditionalFormatting sqref="D1290">
    <cfRule type="cellIs" dxfId="1006" priority="1023" operator="equal">
      <formula>0</formula>
    </cfRule>
  </conditionalFormatting>
  <conditionalFormatting sqref="E1291:E1292">
    <cfRule type="cellIs" dxfId="1005" priority="1020" operator="equal">
      <formula>0</formula>
    </cfRule>
  </conditionalFormatting>
  <conditionalFormatting sqref="E1291:E1292">
    <cfRule type="cellIs" dxfId="1004" priority="1019" operator="notEqual">
      <formula>0</formula>
    </cfRule>
  </conditionalFormatting>
  <conditionalFormatting sqref="F1292:U1292 F1291:T1291">
    <cfRule type="cellIs" dxfId="1003" priority="1018" operator="equal">
      <formula>0</formula>
    </cfRule>
  </conditionalFormatting>
  <conditionalFormatting sqref="F1292:U1292 F1291:T1291">
    <cfRule type="cellIs" dxfId="1002" priority="1017" operator="notEqual">
      <formula>0</formula>
    </cfRule>
  </conditionalFormatting>
  <conditionalFormatting sqref="U1291">
    <cfRule type="cellIs" dxfId="1001" priority="1016" operator="equal">
      <formula>0</formula>
    </cfRule>
  </conditionalFormatting>
  <conditionalFormatting sqref="U1291">
    <cfRule type="cellIs" dxfId="1000" priority="1015" operator="notEqual">
      <formula>0</formula>
    </cfRule>
  </conditionalFormatting>
  <conditionalFormatting sqref="D1291:D1292">
    <cfRule type="cellIs" dxfId="999" priority="1022" operator="equal">
      <formula>0</formula>
    </cfRule>
  </conditionalFormatting>
  <conditionalFormatting sqref="D1291:D1292">
    <cfRule type="cellIs" dxfId="998" priority="1021" operator="notEqual">
      <formula>0</formula>
    </cfRule>
  </conditionalFormatting>
  <conditionalFormatting sqref="D1288:U1288">
    <cfRule type="cellIs" dxfId="997" priority="1014" operator="equal">
      <formula>0</formula>
    </cfRule>
  </conditionalFormatting>
  <conditionalFormatting sqref="D1287:U1287">
    <cfRule type="cellIs" dxfId="996" priority="1013" operator="equal">
      <formula>0</formula>
    </cfRule>
  </conditionalFormatting>
  <conditionalFormatting sqref="C1294">
    <cfRule type="cellIs" dxfId="995" priority="1012" operator="equal">
      <formula>0</formula>
    </cfRule>
  </conditionalFormatting>
  <conditionalFormatting sqref="D1293:U1293">
    <cfRule type="cellIs" dxfId="994" priority="1011" operator="equal">
      <formula>0</formula>
    </cfRule>
  </conditionalFormatting>
  <conditionalFormatting sqref="D1294:U1294">
    <cfRule type="cellIs" dxfId="993" priority="1010" operator="equal">
      <formula>0</formula>
    </cfRule>
  </conditionalFormatting>
  <conditionalFormatting sqref="D1293:U1293">
    <cfRule type="cellIs" dxfId="992" priority="1009" operator="equal">
      <formula>0</formula>
    </cfRule>
  </conditionalFormatting>
  <conditionalFormatting sqref="D1294:U1294">
    <cfRule type="cellIs" dxfId="991" priority="1008" operator="equal">
      <formula>0</formula>
    </cfRule>
  </conditionalFormatting>
  <conditionalFormatting sqref="D1296:U1296">
    <cfRule type="cellIs" dxfId="990" priority="1007" operator="equal">
      <formula>0</formula>
    </cfRule>
  </conditionalFormatting>
  <conditionalFormatting sqref="D1295:U1296">
    <cfRule type="cellIs" dxfId="989" priority="1006" operator="equal">
      <formula>0</formula>
    </cfRule>
  </conditionalFormatting>
  <conditionalFormatting sqref="E1297:E1298">
    <cfRule type="cellIs" dxfId="988" priority="1003" operator="equal">
      <formula>0</formula>
    </cfRule>
  </conditionalFormatting>
  <conditionalFormatting sqref="E1297:E1298">
    <cfRule type="cellIs" dxfId="987" priority="1002" operator="notEqual">
      <formula>0</formula>
    </cfRule>
  </conditionalFormatting>
  <conditionalFormatting sqref="F1298:U1298 F1297:T1297">
    <cfRule type="cellIs" dxfId="986" priority="1001" operator="equal">
      <formula>0</formula>
    </cfRule>
  </conditionalFormatting>
  <conditionalFormatting sqref="F1298:U1298 F1297:T1297">
    <cfRule type="cellIs" dxfId="985" priority="1000" operator="notEqual">
      <formula>0</formula>
    </cfRule>
  </conditionalFormatting>
  <conditionalFormatting sqref="U1297">
    <cfRule type="cellIs" dxfId="984" priority="999" operator="equal">
      <formula>0</formula>
    </cfRule>
  </conditionalFormatting>
  <conditionalFormatting sqref="U1297">
    <cfRule type="cellIs" dxfId="983" priority="998" operator="notEqual">
      <formula>0</formula>
    </cfRule>
  </conditionalFormatting>
  <conditionalFormatting sqref="D1297:D1298">
    <cfRule type="cellIs" dxfId="982" priority="1005" operator="equal">
      <formula>0</formula>
    </cfRule>
  </conditionalFormatting>
  <conditionalFormatting sqref="D1297:D1298">
    <cfRule type="cellIs" dxfId="981" priority="1004" operator="notEqual">
      <formula>0</formula>
    </cfRule>
  </conditionalFormatting>
  <conditionalFormatting sqref="E1299:E1300">
    <cfRule type="cellIs" dxfId="980" priority="995" operator="equal">
      <formula>0</formula>
    </cfRule>
  </conditionalFormatting>
  <conditionalFormatting sqref="E1299:E1300">
    <cfRule type="cellIs" dxfId="979" priority="994" operator="notEqual">
      <formula>0</formula>
    </cfRule>
  </conditionalFormatting>
  <conditionalFormatting sqref="F1300:U1300 F1299:T1299">
    <cfRule type="cellIs" dxfId="978" priority="993" operator="equal">
      <formula>0</formula>
    </cfRule>
  </conditionalFormatting>
  <conditionalFormatting sqref="F1300:U1300 F1299:T1299">
    <cfRule type="cellIs" dxfId="977" priority="992" operator="notEqual">
      <formula>0</formula>
    </cfRule>
  </conditionalFormatting>
  <conditionalFormatting sqref="U1299">
    <cfRule type="cellIs" dxfId="976" priority="991" operator="equal">
      <formula>0</formula>
    </cfRule>
  </conditionalFormatting>
  <conditionalFormatting sqref="U1299">
    <cfRule type="cellIs" dxfId="975" priority="990" operator="notEqual">
      <formula>0</formula>
    </cfRule>
  </conditionalFormatting>
  <conditionalFormatting sqref="D1299:D1300">
    <cfRule type="cellIs" dxfId="974" priority="997" operator="equal">
      <formula>0</formula>
    </cfRule>
  </conditionalFormatting>
  <conditionalFormatting sqref="D1299:D1300">
    <cfRule type="cellIs" dxfId="973" priority="996" operator="notEqual">
      <formula>0</formula>
    </cfRule>
  </conditionalFormatting>
  <conditionalFormatting sqref="E1301:E1302">
    <cfRule type="cellIs" dxfId="972" priority="987" operator="equal">
      <formula>0</formula>
    </cfRule>
  </conditionalFormatting>
  <conditionalFormatting sqref="E1301:E1302">
    <cfRule type="cellIs" dxfId="971" priority="986" operator="notEqual">
      <formula>0</formula>
    </cfRule>
  </conditionalFormatting>
  <conditionalFormatting sqref="F1302:U1302 F1301:T1301">
    <cfRule type="cellIs" dxfId="970" priority="985" operator="equal">
      <formula>0</formula>
    </cfRule>
  </conditionalFormatting>
  <conditionalFormatting sqref="F1302:U1302 F1301:T1301">
    <cfRule type="cellIs" dxfId="969" priority="984" operator="notEqual">
      <formula>0</formula>
    </cfRule>
  </conditionalFormatting>
  <conditionalFormatting sqref="U1301">
    <cfRule type="cellIs" dxfId="968" priority="983" operator="equal">
      <formula>0</formula>
    </cfRule>
  </conditionalFormatting>
  <conditionalFormatting sqref="U1301">
    <cfRule type="cellIs" dxfId="967" priority="982" operator="notEqual">
      <formula>0</formula>
    </cfRule>
  </conditionalFormatting>
  <conditionalFormatting sqref="D1301:D1302">
    <cfRule type="cellIs" dxfId="966" priority="989" operator="equal">
      <formula>0</formula>
    </cfRule>
  </conditionalFormatting>
  <conditionalFormatting sqref="D1301:D1302">
    <cfRule type="cellIs" dxfId="965" priority="988" operator="notEqual">
      <formula>0</formula>
    </cfRule>
  </conditionalFormatting>
  <conditionalFormatting sqref="E1303:E1304">
    <cfRule type="cellIs" dxfId="964" priority="979" operator="equal">
      <formula>0</formula>
    </cfRule>
  </conditionalFormatting>
  <conditionalFormatting sqref="E1303:E1304">
    <cfRule type="cellIs" dxfId="963" priority="978" operator="notEqual">
      <formula>0</formula>
    </cfRule>
  </conditionalFormatting>
  <conditionalFormatting sqref="F1304:U1304 F1303:T1303">
    <cfRule type="cellIs" dxfId="962" priority="977" operator="equal">
      <formula>0</formula>
    </cfRule>
  </conditionalFormatting>
  <conditionalFormatting sqref="F1304:U1304 F1303:T1303">
    <cfRule type="cellIs" dxfId="961" priority="976" operator="notEqual">
      <formula>0</formula>
    </cfRule>
  </conditionalFormatting>
  <conditionalFormatting sqref="U1303">
    <cfRule type="cellIs" dxfId="960" priority="975" operator="equal">
      <formula>0</formula>
    </cfRule>
  </conditionalFormatting>
  <conditionalFormatting sqref="U1303">
    <cfRule type="cellIs" dxfId="959" priority="974" operator="notEqual">
      <formula>0</formula>
    </cfRule>
  </conditionalFormatting>
  <conditionalFormatting sqref="D1303:D1304">
    <cfRule type="cellIs" dxfId="958" priority="981" operator="equal">
      <formula>0</formula>
    </cfRule>
  </conditionalFormatting>
  <conditionalFormatting sqref="D1303:D1304">
    <cfRule type="cellIs" dxfId="957" priority="980" operator="notEqual">
      <formula>0</formula>
    </cfRule>
  </conditionalFormatting>
  <conditionalFormatting sqref="E1305:E1306">
    <cfRule type="cellIs" dxfId="956" priority="971" operator="equal">
      <formula>0</formula>
    </cfRule>
  </conditionalFormatting>
  <conditionalFormatting sqref="E1305:E1306">
    <cfRule type="cellIs" dxfId="955" priority="970" operator="notEqual">
      <formula>0</formula>
    </cfRule>
  </conditionalFormatting>
  <conditionalFormatting sqref="F1306:U1306 F1305:T1305">
    <cfRule type="cellIs" dxfId="954" priority="969" operator="equal">
      <formula>0</formula>
    </cfRule>
  </conditionalFormatting>
  <conditionalFormatting sqref="F1306:U1306 F1305:T1305">
    <cfRule type="cellIs" dxfId="953" priority="968" operator="notEqual">
      <formula>0</formula>
    </cfRule>
  </conditionalFormatting>
  <conditionalFormatting sqref="U1305">
    <cfRule type="cellIs" dxfId="952" priority="967" operator="equal">
      <formula>0</formula>
    </cfRule>
  </conditionalFormatting>
  <conditionalFormatting sqref="U1305">
    <cfRule type="cellIs" dxfId="951" priority="966" operator="notEqual">
      <formula>0</formula>
    </cfRule>
  </conditionalFormatting>
  <conditionalFormatting sqref="D1305:D1306">
    <cfRule type="cellIs" dxfId="950" priority="973" operator="equal">
      <formula>0</formula>
    </cfRule>
  </conditionalFormatting>
  <conditionalFormatting sqref="D1305:D1306">
    <cfRule type="cellIs" dxfId="949" priority="972" operator="notEqual">
      <formula>0</formula>
    </cfRule>
  </conditionalFormatting>
  <conditionalFormatting sqref="E1307:E1308">
    <cfRule type="cellIs" dxfId="948" priority="963" operator="equal">
      <formula>0</formula>
    </cfRule>
  </conditionalFormatting>
  <conditionalFormatting sqref="E1307:E1308">
    <cfRule type="cellIs" dxfId="947" priority="962" operator="notEqual">
      <formula>0</formula>
    </cfRule>
  </conditionalFormatting>
  <conditionalFormatting sqref="F1308:U1308 F1307:T1307">
    <cfRule type="cellIs" dxfId="946" priority="961" operator="equal">
      <formula>0</formula>
    </cfRule>
  </conditionalFormatting>
  <conditionalFormatting sqref="F1308:U1308 F1307:T1307">
    <cfRule type="cellIs" dxfId="945" priority="960" operator="notEqual">
      <formula>0</formula>
    </cfRule>
  </conditionalFormatting>
  <conditionalFormatting sqref="U1307">
    <cfRule type="cellIs" dxfId="944" priority="959" operator="equal">
      <formula>0</formula>
    </cfRule>
  </conditionalFormatting>
  <conditionalFormatting sqref="U1307">
    <cfRule type="cellIs" dxfId="943" priority="958" operator="notEqual">
      <formula>0</formula>
    </cfRule>
  </conditionalFormatting>
  <conditionalFormatting sqref="D1307:D1308">
    <cfRule type="cellIs" dxfId="942" priority="965" operator="equal">
      <formula>0</formula>
    </cfRule>
  </conditionalFormatting>
  <conditionalFormatting sqref="D1307:D1308">
    <cfRule type="cellIs" dxfId="941" priority="964" operator="notEqual">
      <formula>0</formula>
    </cfRule>
  </conditionalFormatting>
  <conditionalFormatting sqref="E1309:E1310">
    <cfRule type="cellIs" dxfId="940" priority="955" operator="equal">
      <formula>0</formula>
    </cfRule>
  </conditionalFormatting>
  <conditionalFormatting sqref="E1309:E1310">
    <cfRule type="cellIs" dxfId="939" priority="954" operator="notEqual">
      <formula>0</formula>
    </cfRule>
  </conditionalFormatting>
  <conditionalFormatting sqref="F1310:U1310 F1309:T1309">
    <cfRule type="cellIs" dxfId="938" priority="953" operator="equal">
      <formula>0</formula>
    </cfRule>
  </conditionalFormatting>
  <conditionalFormatting sqref="F1310:U1310 F1309:T1309">
    <cfRule type="cellIs" dxfId="937" priority="952" operator="notEqual">
      <formula>0</formula>
    </cfRule>
  </conditionalFormatting>
  <conditionalFormatting sqref="U1309">
    <cfRule type="cellIs" dxfId="936" priority="951" operator="equal">
      <formula>0</formula>
    </cfRule>
  </conditionalFormatting>
  <conditionalFormatting sqref="U1309">
    <cfRule type="cellIs" dxfId="935" priority="950" operator="notEqual">
      <formula>0</formula>
    </cfRule>
  </conditionalFormatting>
  <conditionalFormatting sqref="D1309:D1310">
    <cfRule type="cellIs" dxfId="934" priority="957" operator="equal">
      <formula>0</formula>
    </cfRule>
  </conditionalFormatting>
  <conditionalFormatting sqref="D1309:D1310">
    <cfRule type="cellIs" dxfId="933" priority="956" operator="notEqual">
      <formula>0</formula>
    </cfRule>
  </conditionalFormatting>
  <conditionalFormatting sqref="E1311:E1312">
    <cfRule type="cellIs" dxfId="932" priority="947" operator="equal">
      <formula>0</formula>
    </cfRule>
  </conditionalFormatting>
  <conditionalFormatting sqref="E1311:E1312">
    <cfRule type="cellIs" dxfId="931" priority="946" operator="notEqual">
      <formula>0</formula>
    </cfRule>
  </conditionalFormatting>
  <conditionalFormatting sqref="F1312:U1312 F1311:T1311">
    <cfRule type="cellIs" dxfId="930" priority="945" operator="equal">
      <formula>0</formula>
    </cfRule>
  </conditionalFormatting>
  <conditionalFormatting sqref="F1312:U1312 F1311:T1311">
    <cfRule type="cellIs" dxfId="929" priority="944" operator="notEqual">
      <formula>0</formula>
    </cfRule>
  </conditionalFormatting>
  <conditionalFormatting sqref="U1311">
    <cfRule type="cellIs" dxfId="928" priority="943" operator="equal">
      <formula>0</formula>
    </cfRule>
  </conditionalFormatting>
  <conditionalFormatting sqref="U1311">
    <cfRule type="cellIs" dxfId="927" priority="942" operator="notEqual">
      <formula>0</formula>
    </cfRule>
  </conditionalFormatting>
  <conditionalFormatting sqref="D1311:D1312">
    <cfRule type="cellIs" dxfId="926" priority="949" operator="equal">
      <formula>0</formula>
    </cfRule>
  </conditionalFormatting>
  <conditionalFormatting sqref="D1311:D1312">
    <cfRule type="cellIs" dxfId="925" priority="948" operator="notEqual">
      <formula>0</formula>
    </cfRule>
  </conditionalFormatting>
  <conditionalFormatting sqref="E1313:E1314">
    <cfRule type="cellIs" dxfId="924" priority="939" operator="equal">
      <formula>0</formula>
    </cfRule>
  </conditionalFormatting>
  <conditionalFormatting sqref="E1313:E1314">
    <cfRule type="cellIs" dxfId="923" priority="938" operator="notEqual">
      <formula>0</formula>
    </cfRule>
  </conditionalFormatting>
  <conditionalFormatting sqref="F1314:U1314 F1313:T1313">
    <cfRule type="cellIs" dxfId="922" priority="937" operator="equal">
      <formula>0</formula>
    </cfRule>
  </conditionalFormatting>
  <conditionalFormatting sqref="F1314:U1314 F1313:T1313">
    <cfRule type="cellIs" dxfId="921" priority="936" operator="notEqual">
      <formula>0</formula>
    </cfRule>
  </conditionalFormatting>
  <conditionalFormatting sqref="U1313">
    <cfRule type="cellIs" dxfId="920" priority="935" operator="equal">
      <formula>0</formula>
    </cfRule>
  </conditionalFormatting>
  <conditionalFormatting sqref="U1313">
    <cfRule type="cellIs" dxfId="919" priority="934" operator="notEqual">
      <formula>0</formula>
    </cfRule>
  </conditionalFormatting>
  <conditionalFormatting sqref="D1313:D1314">
    <cfRule type="cellIs" dxfId="918" priority="941" operator="equal">
      <formula>0</formula>
    </cfRule>
  </conditionalFormatting>
  <conditionalFormatting sqref="D1313:D1314">
    <cfRule type="cellIs" dxfId="917" priority="940" operator="notEqual">
      <formula>0</formula>
    </cfRule>
  </conditionalFormatting>
  <conditionalFormatting sqref="E1315:E1316">
    <cfRule type="cellIs" dxfId="916" priority="931" operator="equal">
      <formula>0</formula>
    </cfRule>
  </conditionalFormatting>
  <conditionalFormatting sqref="E1315:E1316">
    <cfRule type="cellIs" dxfId="915" priority="930" operator="notEqual">
      <formula>0</formula>
    </cfRule>
  </conditionalFormatting>
  <conditionalFormatting sqref="F1316:U1316 F1315:T1315">
    <cfRule type="cellIs" dxfId="914" priority="929" operator="equal">
      <formula>0</formula>
    </cfRule>
  </conditionalFormatting>
  <conditionalFormatting sqref="F1316:U1316 F1315:T1315">
    <cfRule type="cellIs" dxfId="913" priority="928" operator="notEqual">
      <formula>0</formula>
    </cfRule>
  </conditionalFormatting>
  <conditionalFormatting sqref="U1315">
    <cfRule type="cellIs" dxfId="912" priority="927" operator="equal">
      <formula>0</formula>
    </cfRule>
  </conditionalFormatting>
  <conditionalFormatting sqref="U1315">
    <cfRule type="cellIs" dxfId="911" priority="926" operator="notEqual">
      <formula>0</formula>
    </cfRule>
  </conditionalFormatting>
  <conditionalFormatting sqref="D1315:D1316">
    <cfRule type="cellIs" dxfId="910" priority="933" operator="equal">
      <formula>0</formula>
    </cfRule>
  </conditionalFormatting>
  <conditionalFormatting sqref="D1315:D1316">
    <cfRule type="cellIs" dxfId="909" priority="932" operator="notEqual">
      <formula>0</formula>
    </cfRule>
  </conditionalFormatting>
  <conditionalFormatting sqref="E1317:E1318">
    <cfRule type="cellIs" dxfId="908" priority="923" operator="equal">
      <formula>0</formula>
    </cfRule>
  </conditionalFormatting>
  <conditionalFormatting sqref="E1317:E1318">
    <cfRule type="cellIs" dxfId="907" priority="922" operator="notEqual">
      <formula>0</formula>
    </cfRule>
  </conditionalFormatting>
  <conditionalFormatting sqref="F1318:U1318 F1317:T1317">
    <cfRule type="cellIs" dxfId="906" priority="921" operator="equal">
      <formula>0</formula>
    </cfRule>
  </conditionalFormatting>
  <conditionalFormatting sqref="F1318:U1318 F1317:T1317">
    <cfRule type="cellIs" dxfId="905" priority="920" operator="notEqual">
      <formula>0</formula>
    </cfRule>
  </conditionalFormatting>
  <conditionalFormatting sqref="U1317">
    <cfRule type="cellIs" dxfId="904" priority="919" operator="equal">
      <formula>0</formula>
    </cfRule>
  </conditionalFormatting>
  <conditionalFormatting sqref="U1317">
    <cfRule type="cellIs" dxfId="903" priority="918" operator="notEqual">
      <formula>0</formula>
    </cfRule>
  </conditionalFormatting>
  <conditionalFormatting sqref="D1317:D1318">
    <cfRule type="cellIs" dxfId="902" priority="925" operator="equal">
      <formula>0</formula>
    </cfRule>
  </conditionalFormatting>
  <conditionalFormatting sqref="D1317:D1318">
    <cfRule type="cellIs" dxfId="901" priority="924" operator="notEqual">
      <formula>0</formula>
    </cfRule>
  </conditionalFormatting>
  <conditionalFormatting sqref="E1319:E1320">
    <cfRule type="cellIs" dxfId="900" priority="915" operator="equal">
      <formula>0</formula>
    </cfRule>
  </conditionalFormatting>
  <conditionalFormatting sqref="E1319:E1320">
    <cfRule type="cellIs" dxfId="899" priority="914" operator="notEqual">
      <formula>0</formula>
    </cfRule>
  </conditionalFormatting>
  <conditionalFormatting sqref="F1320:U1320 F1319:T1319">
    <cfRule type="cellIs" dxfId="898" priority="913" operator="equal">
      <formula>0</formula>
    </cfRule>
  </conditionalFormatting>
  <conditionalFormatting sqref="F1320:U1320 F1319:T1319">
    <cfRule type="cellIs" dxfId="897" priority="912" operator="notEqual">
      <formula>0</formula>
    </cfRule>
  </conditionalFormatting>
  <conditionalFormatting sqref="U1319">
    <cfRule type="cellIs" dxfId="896" priority="911" operator="equal">
      <formula>0</formula>
    </cfRule>
  </conditionalFormatting>
  <conditionalFormatting sqref="U1319">
    <cfRule type="cellIs" dxfId="895" priority="910" operator="notEqual">
      <formula>0</formula>
    </cfRule>
  </conditionalFormatting>
  <conditionalFormatting sqref="D1319:D1320">
    <cfRule type="cellIs" dxfId="894" priority="917" operator="equal">
      <formula>0</formula>
    </cfRule>
  </conditionalFormatting>
  <conditionalFormatting sqref="D1319:D1320">
    <cfRule type="cellIs" dxfId="893" priority="916" operator="notEqual">
      <formula>0</formula>
    </cfRule>
  </conditionalFormatting>
  <conditionalFormatting sqref="E1321:E1322">
    <cfRule type="cellIs" dxfId="892" priority="907" operator="equal">
      <formula>0</formula>
    </cfRule>
  </conditionalFormatting>
  <conditionalFormatting sqref="E1321:E1322">
    <cfRule type="cellIs" dxfId="891" priority="906" operator="notEqual">
      <formula>0</formula>
    </cfRule>
  </conditionalFormatting>
  <conditionalFormatting sqref="F1322:U1322 F1321:T1321">
    <cfRule type="cellIs" dxfId="890" priority="905" operator="equal">
      <formula>0</formula>
    </cfRule>
  </conditionalFormatting>
  <conditionalFormatting sqref="F1322:U1322 F1321:T1321">
    <cfRule type="cellIs" dxfId="889" priority="904" operator="notEqual">
      <formula>0</formula>
    </cfRule>
  </conditionalFormatting>
  <conditionalFormatting sqref="U1321">
    <cfRule type="cellIs" dxfId="888" priority="903" operator="equal">
      <formula>0</formula>
    </cfRule>
  </conditionalFormatting>
  <conditionalFormatting sqref="U1321">
    <cfRule type="cellIs" dxfId="887" priority="902" operator="notEqual">
      <formula>0</formula>
    </cfRule>
  </conditionalFormatting>
  <conditionalFormatting sqref="D1321:D1322">
    <cfRule type="cellIs" dxfId="886" priority="909" operator="equal">
      <formula>0</formula>
    </cfRule>
  </conditionalFormatting>
  <conditionalFormatting sqref="D1321:D1322">
    <cfRule type="cellIs" dxfId="885" priority="908" operator="notEqual">
      <formula>0</formula>
    </cfRule>
  </conditionalFormatting>
  <conditionalFormatting sqref="E1323:E1324">
    <cfRule type="cellIs" dxfId="884" priority="899" operator="equal">
      <formula>0</formula>
    </cfRule>
  </conditionalFormatting>
  <conditionalFormatting sqref="E1323:E1324">
    <cfRule type="cellIs" dxfId="883" priority="898" operator="notEqual">
      <formula>0</formula>
    </cfRule>
  </conditionalFormatting>
  <conditionalFormatting sqref="F1324:U1324 F1323:T1323">
    <cfRule type="cellIs" dxfId="882" priority="897" operator="equal">
      <formula>0</formula>
    </cfRule>
  </conditionalFormatting>
  <conditionalFormatting sqref="F1324:U1324 F1323:T1323">
    <cfRule type="cellIs" dxfId="881" priority="896" operator="notEqual">
      <formula>0</formula>
    </cfRule>
  </conditionalFormatting>
  <conditionalFormatting sqref="U1323">
    <cfRule type="cellIs" dxfId="880" priority="895" operator="equal">
      <formula>0</formula>
    </cfRule>
  </conditionalFormatting>
  <conditionalFormatting sqref="U1323">
    <cfRule type="cellIs" dxfId="879" priority="894" operator="notEqual">
      <formula>0</formula>
    </cfRule>
  </conditionalFormatting>
  <conditionalFormatting sqref="D1323:D1324">
    <cfRule type="cellIs" dxfId="878" priority="901" operator="equal">
      <formula>0</formula>
    </cfRule>
  </conditionalFormatting>
  <conditionalFormatting sqref="D1323:D1324">
    <cfRule type="cellIs" dxfId="877" priority="900" operator="notEqual">
      <formula>0</formula>
    </cfRule>
  </conditionalFormatting>
  <conditionalFormatting sqref="E1325:E1326">
    <cfRule type="cellIs" dxfId="876" priority="891" operator="equal">
      <formula>0</formula>
    </cfRule>
  </conditionalFormatting>
  <conditionalFormatting sqref="E1325:E1326">
    <cfRule type="cellIs" dxfId="875" priority="890" operator="notEqual">
      <formula>0</formula>
    </cfRule>
  </conditionalFormatting>
  <conditionalFormatting sqref="F1326:U1326 F1325:T1325">
    <cfRule type="cellIs" dxfId="874" priority="889" operator="equal">
      <formula>0</formula>
    </cfRule>
  </conditionalFormatting>
  <conditionalFormatting sqref="F1326:U1326 F1325:T1325">
    <cfRule type="cellIs" dxfId="873" priority="888" operator="notEqual">
      <formula>0</formula>
    </cfRule>
  </conditionalFormatting>
  <conditionalFormatting sqref="U1325">
    <cfRule type="cellIs" dxfId="872" priority="887" operator="equal">
      <formula>0</formula>
    </cfRule>
  </conditionalFormatting>
  <conditionalFormatting sqref="U1325">
    <cfRule type="cellIs" dxfId="871" priority="886" operator="notEqual">
      <formula>0</formula>
    </cfRule>
  </conditionalFormatting>
  <conditionalFormatting sqref="D1325:D1326">
    <cfRule type="cellIs" dxfId="870" priority="893" operator="equal">
      <formula>0</formula>
    </cfRule>
  </conditionalFormatting>
  <conditionalFormatting sqref="D1325:D1326">
    <cfRule type="cellIs" dxfId="869" priority="892" operator="notEqual">
      <formula>0</formula>
    </cfRule>
  </conditionalFormatting>
  <conditionalFormatting sqref="E1327:E1328">
    <cfRule type="cellIs" dxfId="868" priority="883" operator="equal">
      <formula>0</formula>
    </cfRule>
  </conditionalFormatting>
  <conditionalFormatting sqref="E1327:E1328">
    <cfRule type="cellIs" dxfId="867" priority="882" operator="notEqual">
      <formula>0</formula>
    </cfRule>
  </conditionalFormatting>
  <conditionalFormatting sqref="F1328:U1328 F1327:T1327">
    <cfRule type="cellIs" dxfId="866" priority="881" operator="equal">
      <formula>0</formula>
    </cfRule>
  </conditionalFormatting>
  <conditionalFormatting sqref="F1328:U1328 F1327:T1327">
    <cfRule type="cellIs" dxfId="865" priority="880" operator="notEqual">
      <formula>0</formula>
    </cfRule>
  </conditionalFormatting>
  <conditionalFormatting sqref="U1327">
    <cfRule type="cellIs" dxfId="864" priority="879" operator="equal">
      <formula>0</formula>
    </cfRule>
  </conditionalFormatting>
  <conditionalFormatting sqref="U1327">
    <cfRule type="cellIs" dxfId="863" priority="878" operator="notEqual">
      <formula>0</formula>
    </cfRule>
  </conditionalFormatting>
  <conditionalFormatting sqref="D1327:D1328">
    <cfRule type="cellIs" dxfId="862" priority="885" operator="equal">
      <formula>0</formula>
    </cfRule>
  </conditionalFormatting>
  <conditionalFormatting sqref="D1327:D1328">
    <cfRule type="cellIs" dxfId="861" priority="884" operator="notEqual">
      <formula>0</formula>
    </cfRule>
  </conditionalFormatting>
  <conditionalFormatting sqref="E1329:E1330">
    <cfRule type="cellIs" dxfId="860" priority="875" operator="equal">
      <formula>0</formula>
    </cfRule>
  </conditionalFormatting>
  <conditionalFormatting sqref="E1329:E1330">
    <cfRule type="cellIs" dxfId="859" priority="874" operator="notEqual">
      <formula>0</formula>
    </cfRule>
  </conditionalFormatting>
  <conditionalFormatting sqref="F1330:U1330 F1329:T1329">
    <cfRule type="cellIs" dxfId="858" priority="873" operator="equal">
      <formula>0</formula>
    </cfRule>
  </conditionalFormatting>
  <conditionalFormatting sqref="F1330:U1330 F1329:T1329">
    <cfRule type="cellIs" dxfId="857" priority="872" operator="notEqual">
      <formula>0</formula>
    </cfRule>
  </conditionalFormatting>
  <conditionalFormatting sqref="U1329">
    <cfRule type="cellIs" dxfId="856" priority="871" operator="equal">
      <formula>0</formula>
    </cfRule>
  </conditionalFormatting>
  <conditionalFormatting sqref="U1329">
    <cfRule type="cellIs" dxfId="855" priority="870" operator="notEqual">
      <formula>0</formula>
    </cfRule>
  </conditionalFormatting>
  <conditionalFormatting sqref="D1329:D1330">
    <cfRule type="cellIs" dxfId="854" priority="877" operator="equal">
      <formula>0</formula>
    </cfRule>
  </conditionalFormatting>
  <conditionalFormatting sqref="D1329:D1330">
    <cfRule type="cellIs" dxfId="853" priority="876" operator="notEqual">
      <formula>0</formula>
    </cfRule>
  </conditionalFormatting>
  <conditionalFormatting sqref="D1332:U1332">
    <cfRule type="cellIs" dxfId="852" priority="869" operator="equal">
      <formula>0</formula>
    </cfRule>
  </conditionalFormatting>
  <conditionalFormatting sqref="D1331:U1332">
    <cfRule type="cellIs" dxfId="851" priority="868" operator="equal">
      <formula>0</formula>
    </cfRule>
  </conditionalFormatting>
  <conditionalFormatting sqref="E1333:E1334">
    <cfRule type="cellIs" dxfId="850" priority="865" operator="equal">
      <formula>0</formula>
    </cfRule>
  </conditionalFormatting>
  <conditionalFormatting sqref="E1333:E1334">
    <cfRule type="cellIs" dxfId="849" priority="864" operator="notEqual">
      <formula>0</formula>
    </cfRule>
  </conditionalFormatting>
  <conditionalFormatting sqref="F1334:U1334 F1333:T1333">
    <cfRule type="cellIs" dxfId="848" priority="863" operator="equal">
      <formula>0</formula>
    </cfRule>
  </conditionalFormatting>
  <conditionalFormatting sqref="F1334:U1334 F1333:T1333">
    <cfRule type="cellIs" dxfId="847" priority="862" operator="notEqual">
      <formula>0</formula>
    </cfRule>
  </conditionalFormatting>
  <conditionalFormatting sqref="U1333">
    <cfRule type="cellIs" dxfId="846" priority="861" operator="equal">
      <formula>0</formula>
    </cfRule>
  </conditionalFormatting>
  <conditionalFormatting sqref="U1333">
    <cfRule type="cellIs" dxfId="845" priority="860" operator="notEqual">
      <formula>0</formula>
    </cfRule>
  </conditionalFormatting>
  <conditionalFormatting sqref="D1333:D1334">
    <cfRule type="cellIs" dxfId="844" priority="867" operator="equal">
      <formula>0</formula>
    </cfRule>
  </conditionalFormatting>
  <conditionalFormatting sqref="D1333:D1334">
    <cfRule type="cellIs" dxfId="843" priority="866" operator="notEqual">
      <formula>0</formula>
    </cfRule>
  </conditionalFormatting>
  <conditionalFormatting sqref="E1335:E1336">
    <cfRule type="cellIs" dxfId="842" priority="857" operator="equal">
      <formula>0</formula>
    </cfRule>
  </conditionalFormatting>
  <conditionalFormatting sqref="E1335:E1336">
    <cfRule type="cellIs" dxfId="841" priority="856" operator="notEqual">
      <formula>0</formula>
    </cfRule>
  </conditionalFormatting>
  <conditionalFormatting sqref="F1336:U1336 F1335:T1335">
    <cfRule type="cellIs" dxfId="840" priority="855" operator="equal">
      <formula>0</formula>
    </cfRule>
  </conditionalFormatting>
  <conditionalFormatting sqref="F1336:U1336 F1335:T1335">
    <cfRule type="cellIs" dxfId="839" priority="854" operator="notEqual">
      <formula>0</formula>
    </cfRule>
  </conditionalFormatting>
  <conditionalFormatting sqref="U1335">
    <cfRule type="cellIs" dxfId="838" priority="853" operator="equal">
      <formula>0</formula>
    </cfRule>
  </conditionalFormatting>
  <conditionalFormatting sqref="U1335">
    <cfRule type="cellIs" dxfId="837" priority="852" operator="notEqual">
      <formula>0</formula>
    </cfRule>
  </conditionalFormatting>
  <conditionalFormatting sqref="D1335:D1336">
    <cfRule type="cellIs" dxfId="836" priority="859" operator="equal">
      <formula>0</formula>
    </cfRule>
  </conditionalFormatting>
  <conditionalFormatting sqref="D1335:D1336">
    <cfRule type="cellIs" dxfId="835" priority="858" operator="notEqual">
      <formula>0</formula>
    </cfRule>
  </conditionalFormatting>
  <conditionalFormatting sqref="E1337:E1338">
    <cfRule type="cellIs" dxfId="834" priority="849" operator="equal">
      <formula>0</formula>
    </cfRule>
  </conditionalFormatting>
  <conditionalFormatting sqref="E1337:E1338">
    <cfRule type="cellIs" dxfId="833" priority="848" operator="notEqual">
      <formula>0</formula>
    </cfRule>
  </conditionalFormatting>
  <conditionalFormatting sqref="F1338:U1338 F1337:T1337">
    <cfRule type="cellIs" dxfId="832" priority="847" operator="equal">
      <formula>0</formula>
    </cfRule>
  </conditionalFormatting>
  <conditionalFormatting sqref="F1338:U1338 F1337:T1337">
    <cfRule type="cellIs" dxfId="831" priority="846" operator="notEqual">
      <formula>0</formula>
    </cfRule>
  </conditionalFormatting>
  <conditionalFormatting sqref="U1337">
    <cfRule type="cellIs" dxfId="830" priority="845" operator="equal">
      <formula>0</formula>
    </cfRule>
  </conditionalFormatting>
  <conditionalFormatting sqref="U1337">
    <cfRule type="cellIs" dxfId="829" priority="844" operator="notEqual">
      <formula>0</formula>
    </cfRule>
  </conditionalFormatting>
  <conditionalFormatting sqref="D1337:D1338">
    <cfRule type="cellIs" dxfId="828" priority="851" operator="equal">
      <formula>0</formula>
    </cfRule>
  </conditionalFormatting>
  <conditionalFormatting sqref="D1337:D1338">
    <cfRule type="cellIs" dxfId="827" priority="850" operator="notEqual">
      <formula>0</formula>
    </cfRule>
  </conditionalFormatting>
  <conditionalFormatting sqref="E1339:E1340">
    <cfRule type="cellIs" dxfId="826" priority="841" operator="equal">
      <formula>0</formula>
    </cfRule>
  </conditionalFormatting>
  <conditionalFormatting sqref="E1339:E1340">
    <cfRule type="cellIs" dxfId="825" priority="840" operator="notEqual">
      <formula>0</formula>
    </cfRule>
  </conditionalFormatting>
  <conditionalFormatting sqref="F1340:U1340 F1339:T1339">
    <cfRule type="cellIs" dxfId="824" priority="839" operator="equal">
      <formula>0</formula>
    </cfRule>
  </conditionalFormatting>
  <conditionalFormatting sqref="F1340:U1340 F1339:T1339">
    <cfRule type="cellIs" dxfId="823" priority="838" operator="notEqual">
      <formula>0</formula>
    </cfRule>
  </conditionalFormatting>
  <conditionalFormatting sqref="U1339">
    <cfRule type="cellIs" dxfId="822" priority="837" operator="equal">
      <formula>0</formula>
    </cfRule>
  </conditionalFormatting>
  <conditionalFormatting sqref="U1339">
    <cfRule type="cellIs" dxfId="821" priority="836" operator="notEqual">
      <formula>0</formula>
    </cfRule>
  </conditionalFormatting>
  <conditionalFormatting sqref="D1339:D1340">
    <cfRule type="cellIs" dxfId="820" priority="843" operator="equal">
      <formula>0</formula>
    </cfRule>
  </conditionalFormatting>
  <conditionalFormatting sqref="D1339:D1340">
    <cfRule type="cellIs" dxfId="819" priority="842" operator="notEqual">
      <formula>0</formula>
    </cfRule>
  </conditionalFormatting>
  <conditionalFormatting sqref="E1341:E1342">
    <cfRule type="cellIs" dxfId="818" priority="833" operator="equal">
      <formula>0</formula>
    </cfRule>
  </conditionalFormatting>
  <conditionalFormatting sqref="E1341:E1342">
    <cfRule type="cellIs" dxfId="817" priority="832" operator="notEqual">
      <formula>0</formula>
    </cfRule>
  </conditionalFormatting>
  <conditionalFormatting sqref="F1342:U1342 F1341:T1341">
    <cfRule type="cellIs" dxfId="816" priority="831" operator="equal">
      <formula>0</formula>
    </cfRule>
  </conditionalFormatting>
  <conditionalFormatting sqref="F1342:U1342 F1341:T1341">
    <cfRule type="cellIs" dxfId="815" priority="830" operator="notEqual">
      <formula>0</formula>
    </cfRule>
  </conditionalFormatting>
  <conditionalFormatting sqref="U1341">
    <cfRule type="cellIs" dxfId="814" priority="829" operator="equal">
      <formula>0</formula>
    </cfRule>
  </conditionalFormatting>
  <conditionalFormatting sqref="U1341">
    <cfRule type="cellIs" dxfId="813" priority="828" operator="notEqual">
      <formula>0</formula>
    </cfRule>
  </conditionalFormatting>
  <conditionalFormatting sqref="D1341:D1342">
    <cfRule type="cellIs" dxfId="812" priority="835" operator="equal">
      <formula>0</formula>
    </cfRule>
  </conditionalFormatting>
  <conditionalFormatting sqref="D1341:D1342">
    <cfRule type="cellIs" dxfId="811" priority="834" operator="notEqual">
      <formula>0</formula>
    </cfRule>
  </conditionalFormatting>
  <conditionalFormatting sqref="E1343:E1344">
    <cfRule type="cellIs" dxfId="810" priority="825" operator="equal">
      <formula>0</formula>
    </cfRule>
  </conditionalFormatting>
  <conditionalFormatting sqref="E1343:E1344">
    <cfRule type="cellIs" dxfId="809" priority="824" operator="notEqual">
      <formula>0</formula>
    </cfRule>
  </conditionalFormatting>
  <conditionalFormatting sqref="F1344:U1344 F1343:T1343">
    <cfRule type="cellIs" dxfId="808" priority="823" operator="equal">
      <formula>0</formula>
    </cfRule>
  </conditionalFormatting>
  <conditionalFormatting sqref="F1344:U1344 F1343:T1343">
    <cfRule type="cellIs" dxfId="807" priority="822" operator="notEqual">
      <formula>0</formula>
    </cfRule>
  </conditionalFormatting>
  <conditionalFormatting sqref="U1343">
    <cfRule type="cellIs" dxfId="806" priority="821" operator="equal">
      <formula>0</formula>
    </cfRule>
  </conditionalFormatting>
  <conditionalFormatting sqref="U1343">
    <cfRule type="cellIs" dxfId="805" priority="820" operator="notEqual">
      <formula>0</formula>
    </cfRule>
  </conditionalFormatting>
  <conditionalFormatting sqref="D1343:D1344">
    <cfRule type="cellIs" dxfId="804" priority="827" operator="equal">
      <formula>0</formula>
    </cfRule>
  </conditionalFormatting>
  <conditionalFormatting sqref="D1343:D1344">
    <cfRule type="cellIs" dxfId="803" priority="826" operator="notEqual">
      <formula>0</formula>
    </cfRule>
  </conditionalFormatting>
  <conditionalFormatting sqref="E1345:E1346">
    <cfRule type="cellIs" dxfId="802" priority="817" operator="equal">
      <formula>0</formula>
    </cfRule>
  </conditionalFormatting>
  <conditionalFormatting sqref="E1345:E1346">
    <cfRule type="cellIs" dxfId="801" priority="816" operator="notEqual">
      <formula>0</formula>
    </cfRule>
  </conditionalFormatting>
  <conditionalFormatting sqref="F1346:U1346 F1345:T1345">
    <cfRule type="cellIs" dxfId="800" priority="815" operator="equal">
      <formula>0</formula>
    </cfRule>
  </conditionalFormatting>
  <conditionalFormatting sqref="F1346:U1346 F1345:T1345">
    <cfRule type="cellIs" dxfId="799" priority="814" operator="notEqual">
      <formula>0</formula>
    </cfRule>
  </conditionalFormatting>
  <conditionalFormatting sqref="U1345">
    <cfRule type="cellIs" dxfId="798" priority="813" operator="equal">
      <formula>0</formula>
    </cfRule>
  </conditionalFormatting>
  <conditionalFormatting sqref="U1345">
    <cfRule type="cellIs" dxfId="797" priority="812" operator="notEqual">
      <formula>0</formula>
    </cfRule>
  </conditionalFormatting>
  <conditionalFormatting sqref="D1345:D1346">
    <cfRule type="cellIs" dxfId="796" priority="819" operator="equal">
      <formula>0</formula>
    </cfRule>
  </conditionalFormatting>
  <conditionalFormatting sqref="D1345:D1346">
    <cfRule type="cellIs" dxfId="795" priority="818" operator="notEqual">
      <formula>0</formula>
    </cfRule>
  </conditionalFormatting>
  <conditionalFormatting sqref="E1347:E1348">
    <cfRule type="cellIs" dxfId="794" priority="809" operator="equal">
      <formula>0</formula>
    </cfRule>
  </conditionalFormatting>
  <conditionalFormatting sqref="E1347:E1348">
    <cfRule type="cellIs" dxfId="793" priority="808" operator="notEqual">
      <formula>0</formula>
    </cfRule>
  </conditionalFormatting>
  <conditionalFormatting sqref="F1348:U1348 F1347:T1347">
    <cfRule type="cellIs" dxfId="792" priority="807" operator="equal">
      <formula>0</formula>
    </cfRule>
  </conditionalFormatting>
  <conditionalFormatting sqref="F1348:U1348 F1347:T1347">
    <cfRule type="cellIs" dxfId="791" priority="806" operator="notEqual">
      <formula>0</formula>
    </cfRule>
  </conditionalFormatting>
  <conditionalFormatting sqref="U1347">
    <cfRule type="cellIs" dxfId="790" priority="805" operator="equal">
      <formula>0</formula>
    </cfRule>
  </conditionalFormatting>
  <conditionalFormatting sqref="U1347">
    <cfRule type="cellIs" dxfId="789" priority="804" operator="notEqual">
      <formula>0</formula>
    </cfRule>
  </conditionalFormatting>
  <conditionalFormatting sqref="D1347:D1348">
    <cfRule type="cellIs" dxfId="788" priority="811" operator="equal">
      <formula>0</formula>
    </cfRule>
  </conditionalFormatting>
  <conditionalFormatting sqref="D1347:D1348">
    <cfRule type="cellIs" dxfId="787" priority="810" operator="notEqual">
      <formula>0</formula>
    </cfRule>
  </conditionalFormatting>
  <conditionalFormatting sqref="E1349:E1350">
    <cfRule type="cellIs" dxfId="786" priority="801" operator="equal">
      <formula>0</formula>
    </cfRule>
  </conditionalFormatting>
  <conditionalFormatting sqref="E1349:E1350">
    <cfRule type="cellIs" dxfId="785" priority="800" operator="notEqual">
      <formula>0</formula>
    </cfRule>
  </conditionalFormatting>
  <conditionalFormatting sqref="F1350:U1350 F1349:T1349">
    <cfRule type="cellIs" dxfId="784" priority="799" operator="equal">
      <formula>0</formula>
    </cfRule>
  </conditionalFormatting>
  <conditionalFormatting sqref="F1350:U1350 F1349:T1349">
    <cfRule type="cellIs" dxfId="783" priority="798" operator="notEqual">
      <formula>0</formula>
    </cfRule>
  </conditionalFormatting>
  <conditionalFormatting sqref="U1349">
    <cfRule type="cellIs" dxfId="782" priority="797" operator="equal">
      <formula>0</formula>
    </cfRule>
  </conditionalFormatting>
  <conditionalFormatting sqref="U1349">
    <cfRule type="cellIs" dxfId="781" priority="796" operator="notEqual">
      <formula>0</formula>
    </cfRule>
  </conditionalFormatting>
  <conditionalFormatting sqref="D1349:D1350">
    <cfRule type="cellIs" dxfId="780" priority="803" operator="equal">
      <formula>0</formula>
    </cfRule>
  </conditionalFormatting>
  <conditionalFormatting sqref="D1349:D1350">
    <cfRule type="cellIs" dxfId="779" priority="802" operator="notEqual">
      <formula>0</formula>
    </cfRule>
  </conditionalFormatting>
  <conditionalFormatting sqref="E1351:E1352">
    <cfRule type="cellIs" dxfId="778" priority="793" operator="equal">
      <formula>0</formula>
    </cfRule>
  </conditionalFormatting>
  <conditionalFormatting sqref="E1351:E1352">
    <cfRule type="cellIs" dxfId="777" priority="792" operator="notEqual">
      <formula>0</formula>
    </cfRule>
  </conditionalFormatting>
  <conditionalFormatting sqref="F1352:U1352 F1351:T1351">
    <cfRule type="cellIs" dxfId="776" priority="791" operator="equal">
      <formula>0</formula>
    </cfRule>
  </conditionalFormatting>
  <conditionalFormatting sqref="F1352:U1352 F1351:T1351">
    <cfRule type="cellIs" dxfId="775" priority="790" operator="notEqual">
      <formula>0</formula>
    </cfRule>
  </conditionalFormatting>
  <conditionalFormatting sqref="U1351">
    <cfRule type="cellIs" dxfId="774" priority="789" operator="equal">
      <formula>0</formula>
    </cfRule>
  </conditionalFormatting>
  <conditionalFormatting sqref="U1351">
    <cfRule type="cellIs" dxfId="773" priority="788" operator="notEqual">
      <formula>0</formula>
    </cfRule>
  </conditionalFormatting>
  <conditionalFormatting sqref="D1351:D1352">
    <cfRule type="cellIs" dxfId="772" priority="795" operator="equal">
      <formula>0</formula>
    </cfRule>
  </conditionalFormatting>
  <conditionalFormatting sqref="D1351:D1352">
    <cfRule type="cellIs" dxfId="771" priority="794" operator="notEqual">
      <formula>0</formula>
    </cfRule>
  </conditionalFormatting>
  <conditionalFormatting sqref="D1354:U1354">
    <cfRule type="cellIs" dxfId="770" priority="787" operator="equal">
      <formula>0</formula>
    </cfRule>
  </conditionalFormatting>
  <conditionalFormatting sqref="D1353:U1354">
    <cfRule type="cellIs" dxfId="769" priority="786" operator="equal">
      <formula>0</formula>
    </cfRule>
  </conditionalFormatting>
  <conditionalFormatting sqref="E1355:E1356">
    <cfRule type="cellIs" dxfId="768" priority="783" operator="equal">
      <formula>0</formula>
    </cfRule>
  </conditionalFormatting>
  <conditionalFormatting sqref="E1355:E1356">
    <cfRule type="cellIs" dxfId="767" priority="782" operator="notEqual">
      <formula>0</formula>
    </cfRule>
  </conditionalFormatting>
  <conditionalFormatting sqref="F1356:U1356 F1355:T1355">
    <cfRule type="cellIs" dxfId="766" priority="781" operator="equal">
      <formula>0</formula>
    </cfRule>
  </conditionalFormatting>
  <conditionalFormatting sqref="F1356:U1356 F1355:T1355">
    <cfRule type="cellIs" dxfId="765" priority="780" operator="notEqual">
      <formula>0</formula>
    </cfRule>
  </conditionalFormatting>
  <conditionalFormatting sqref="U1355">
    <cfRule type="cellIs" dxfId="764" priority="779" operator="equal">
      <formula>0</formula>
    </cfRule>
  </conditionalFormatting>
  <conditionalFormatting sqref="U1355">
    <cfRule type="cellIs" dxfId="763" priority="778" operator="notEqual">
      <formula>0</formula>
    </cfRule>
  </conditionalFormatting>
  <conditionalFormatting sqref="D1355:D1356">
    <cfRule type="cellIs" dxfId="762" priority="785" operator="equal">
      <formula>0</formula>
    </cfRule>
  </conditionalFormatting>
  <conditionalFormatting sqref="D1355:D1356">
    <cfRule type="cellIs" dxfId="761" priority="784" operator="notEqual">
      <formula>0</formula>
    </cfRule>
  </conditionalFormatting>
  <conditionalFormatting sqref="E1357:E1358">
    <cfRule type="cellIs" dxfId="760" priority="775" operator="equal">
      <formula>0</formula>
    </cfRule>
  </conditionalFormatting>
  <conditionalFormatting sqref="E1357:E1358">
    <cfRule type="cellIs" dxfId="759" priority="774" operator="notEqual">
      <formula>0</formula>
    </cfRule>
  </conditionalFormatting>
  <conditionalFormatting sqref="F1358:U1358 F1357:T1357">
    <cfRule type="cellIs" dxfId="758" priority="773" operator="equal">
      <formula>0</formula>
    </cfRule>
  </conditionalFormatting>
  <conditionalFormatting sqref="F1358:U1358 F1357:T1357">
    <cfRule type="cellIs" dxfId="757" priority="772" operator="notEqual">
      <formula>0</formula>
    </cfRule>
  </conditionalFormatting>
  <conditionalFormatting sqref="U1357">
    <cfRule type="cellIs" dxfId="756" priority="771" operator="equal">
      <formula>0</formula>
    </cfRule>
  </conditionalFormatting>
  <conditionalFormatting sqref="U1357">
    <cfRule type="cellIs" dxfId="755" priority="770" operator="notEqual">
      <formula>0</formula>
    </cfRule>
  </conditionalFormatting>
  <conditionalFormatting sqref="D1357:D1358">
    <cfRule type="cellIs" dxfId="754" priority="777" operator="equal">
      <formula>0</formula>
    </cfRule>
  </conditionalFormatting>
  <conditionalFormatting sqref="D1357:D1358">
    <cfRule type="cellIs" dxfId="753" priority="776" operator="notEqual">
      <formula>0</formula>
    </cfRule>
  </conditionalFormatting>
  <conditionalFormatting sqref="E1359:E1360">
    <cfRule type="cellIs" dxfId="752" priority="767" operator="equal">
      <formula>0</formula>
    </cfRule>
  </conditionalFormatting>
  <conditionalFormatting sqref="E1359:E1360">
    <cfRule type="cellIs" dxfId="751" priority="766" operator="notEqual">
      <formula>0</formula>
    </cfRule>
  </conditionalFormatting>
  <conditionalFormatting sqref="F1360:U1360 F1359:T1359">
    <cfRule type="cellIs" dxfId="750" priority="765" operator="equal">
      <formula>0</formula>
    </cfRule>
  </conditionalFormatting>
  <conditionalFormatting sqref="F1360:U1360 F1359:T1359">
    <cfRule type="cellIs" dxfId="749" priority="764" operator="notEqual">
      <formula>0</formula>
    </cfRule>
  </conditionalFormatting>
  <conditionalFormatting sqref="U1359">
    <cfRule type="cellIs" dxfId="748" priority="763" operator="equal">
      <formula>0</formula>
    </cfRule>
  </conditionalFormatting>
  <conditionalFormatting sqref="U1359">
    <cfRule type="cellIs" dxfId="747" priority="762" operator="notEqual">
      <formula>0</formula>
    </cfRule>
  </conditionalFormatting>
  <conditionalFormatting sqref="D1359:D1360">
    <cfRule type="cellIs" dxfId="746" priority="769" operator="equal">
      <formula>0</formula>
    </cfRule>
  </conditionalFormatting>
  <conditionalFormatting sqref="D1359:D1360">
    <cfRule type="cellIs" dxfId="745" priority="768" operator="notEqual">
      <formula>0</formula>
    </cfRule>
  </conditionalFormatting>
  <conditionalFormatting sqref="E1361:E1362">
    <cfRule type="cellIs" dxfId="744" priority="759" operator="equal">
      <formula>0</formula>
    </cfRule>
  </conditionalFormatting>
  <conditionalFormatting sqref="E1361:E1362">
    <cfRule type="cellIs" dxfId="743" priority="758" operator="notEqual">
      <formula>0</formula>
    </cfRule>
  </conditionalFormatting>
  <conditionalFormatting sqref="F1362:U1362 F1361:T1361">
    <cfRule type="cellIs" dxfId="742" priority="757" operator="equal">
      <formula>0</formula>
    </cfRule>
  </conditionalFormatting>
  <conditionalFormatting sqref="F1362:U1362 F1361:T1361">
    <cfRule type="cellIs" dxfId="741" priority="756" operator="notEqual">
      <formula>0</formula>
    </cfRule>
  </conditionalFormatting>
  <conditionalFormatting sqref="U1361">
    <cfRule type="cellIs" dxfId="740" priority="755" operator="equal">
      <formula>0</formula>
    </cfRule>
  </conditionalFormatting>
  <conditionalFormatting sqref="U1361">
    <cfRule type="cellIs" dxfId="739" priority="754" operator="notEqual">
      <formula>0</formula>
    </cfRule>
  </conditionalFormatting>
  <conditionalFormatting sqref="D1361:D1362">
    <cfRule type="cellIs" dxfId="738" priority="761" operator="equal">
      <formula>0</formula>
    </cfRule>
  </conditionalFormatting>
  <conditionalFormatting sqref="D1361:D1362">
    <cfRule type="cellIs" dxfId="737" priority="760" operator="notEqual">
      <formula>0</formula>
    </cfRule>
  </conditionalFormatting>
  <conditionalFormatting sqref="E1363:E1364">
    <cfRule type="cellIs" dxfId="736" priority="751" operator="equal">
      <formula>0</formula>
    </cfRule>
  </conditionalFormatting>
  <conditionalFormatting sqref="E1363:E1364">
    <cfRule type="cellIs" dxfId="735" priority="750" operator="notEqual">
      <formula>0</formula>
    </cfRule>
  </conditionalFormatting>
  <conditionalFormatting sqref="F1364:U1364 F1363:T1363">
    <cfRule type="cellIs" dxfId="734" priority="749" operator="equal">
      <formula>0</formula>
    </cfRule>
  </conditionalFormatting>
  <conditionalFormatting sqref="F1364:U1364 F1363:T1363">
    <cfRule type="cellIs" dxfId="733" priority="748" operator="notEqual">
      <formula>0</formula>
    </cfRule>
  </conditionalFormatting>
  <conditionalFormatting sqref="U1363">
    <cfRule type="cellIs" dxfId="732" priority="747" operator="equal">
      <formula>0</formula>
    </cfRule>
  </conditionalFormatting>
  <conditionalFormatting sqref="U1363">
    <cfRule type="cellIs" dxfId="731" priority="746" operator="notEqual">
      <formula>0</formula>
    </cfRule>
  </conditionalFormatting>
  <conditionalFormatting sqref="D1363:D1364">
    <cfRule type="cellIs" dxfId="730" priority="753" operator="equal">
      <formula>0</formula>
    </cfRule>
  </conditionalFormatting>
  <conditionalFormatting sqref="D1363:D1364">
    <cfRule type="cellIs" dxfId="729" priority="752" operator="notEqual">
      <formula>0</formula>
    </cfRule>
  </conditionalFormatting>
  <conditionalFormatting sqref="E1365:E1366">
    <cfRule type="cellIs" dxfId="728" priority="743" operator="equal">
      <formula>0</formula>
    </cfRule>
  </conditionalFormatting>
  <conditionalFormatting sqref="E1365:E1366">
    <cfRule type="cellIs" dxfId="727" priority="742" operator="notEqual">
      <formula>0</formula>
    </cfRule>
  </conditionalFormatting>
  <conditionalFormatting sqref="F1366:U1366 F1365:T1365">
    <cfRule type="cellIs" dxfId="726" priority="741" operator="equal">
      <formula>0</formula>
    </cfRule>
  </conditionalFormatting>
  <conditionalFormatting sqref="F1366:U1366 F1365:T1365">
    <cfRule type="cellIs" dxfId="725" priority="740" operator="notEqual">
      <formula>0</formula>
    </cfRule>
  </conditionalFormatting>
  <conditionalFormatting sqref="U1365">
    <cfRule type="cellIs" dxfId="724" priority="739" operator="equal">
      <formula>0</formula>
    </cfRule>
  </conditionalFormatting>
  <conditionalFormatting sqref="U1365">
    <cfRule type="cellIs" dxfId="723" priority="738" operator="notEqual">
      <formula>0</formula>
    </cfRule>
  </conditionalFormatting>
  <conditionalFormatting sqref="D1365:D1366">
    <cfRule type="cellIs" dxfId="722" priority="745" operator="equal">
      <formula>0</formula>
    </cfRule>
  </conditionalFormatting>
  <conditionalFormatting sqref="D1365:D1366">
    <cfRule type="cellIs" dxfId="721" priority="744" operator="notEqual">
      <formula>0</formula>
    </cfRule>
  </conditionalFormatting>
  <conditionalFormatting sqref="E1367:E1368">
    <cfRule type="cellIs" dxfId="720" priority="735" operator="equal">
      <formula>0</formula>
    </cfRule>
  </conditionalFormatting>
  <conditionalFormatting sqref="E1367:E1368">
    <cfRule type="cellIs" dxfId="719" priority="734" operator="notEqual">
      <formula>0</formula>
    </cfRule>
  </conditionalFormatting>
  <conditionalFormatting sqref="F1368:U1368 F1367:T1367">
    <cfRule type="cellIs" dxfId="718" priority="733" operator="equal">
      <formula>0</formula>
    </cfRule>
  </conditionalFormatting>
  <conditionalFormatting sqref="F1368:U1368 F1367:T1367">
    <cfRule type="cellIs" dxfId="717" priority="732" operator="notEqual">
      <formula>0</formula>
    </cfRule>
  </conditionalFormatting>
  <conditionalFormatting sqref="U1367">
    <cfRule type="cellIs" dxfId="716" priority="731" operator="equal">
      <formula>0</formula>
    </cfRule>
  </conditionalFormatting>
  <conditionalFormatting sqref="U1367">
    <cfRule type="cellIs" dxfId="715" priority="730" operator="notEqual">
      <formula>0</formula>
    </cfRule>
  </conditionalFormatting>
  <conditionalFormatting sqref="D1367:D1368">
    <cfRule type="cellIs" dxfId="714" priority="737" operator="equal">
      <formula>0</formula>
    </cfRule>
  </conditionalFormatting>
  <conditionalFormatting sqref="D1367:D1368">
    <cfRule type="cellIs" dxfId="713" priority="736" operator="notEqual">
      <formula>0</formula>
    </cfRule>
  </conditionalFormatting>
  <conditionalFormatting sqref="E1369:E1370">
    <cfRule type="cellIs" dxfId="712" priority="727" operator="equal">
      <formula>0</formula>
    </cfRule>
  </conditionalFormatting>
  <conditionalFormatting sqref="E1369:E1370">
    <cfRule type="cellIs" dxfId="711" priority="726" operator="notEqual">
      <formula>0</formula>
    </cfRule>
  </conditionalFormatting>
  <conditionalFormatting sqref="F1370:U1370 F1369:T1369">
    <cfRule type="cellIs" dxfId="710" priority="725" operator="equal">
      <formula>0</formula>
    </cfRule>
  </conditionalFormatting>
  <conditionalFormatting sqref="F1370:U1370 F1369:T1369">
    <cfRule type="cellIs" dxfId="709" priority="724" operator="notEqual">
      <formula>0</formula>
    </cfRule>
  </conditionalFormatting>
  <conditionalFormatting sqref="U1369">
    <cfRule type="cellIs" dxfId="708" priority="723" operator="equal">
      <formula>0</formula>
    </cfRule>
  </conditionalFormatting>
  <conditionalFormatting sqref="U1369">
    <cfRule type="cellIs" dxfId="707" priority="722" operator="notEqual">
      <formula>0</formula>
    </cfRule>
  </conditionalFormatting>
  <conditionalFormatting sqref="D1369:D1370">
    <cfRule type="cellIs" dxfId="706" priority="729" operator="equal">
      <formula>0</formula>
    </cfRule>
  </conditionalFormatting>
  <conditionalFormatting sqref="D1369:D1370">
    <cfRule type="cellIs" dxfId="705" priority="728" operator="notEqual">
      <formula>0</formula>
    </cfRule>
  </conditionalFormatting>
  <conditionalFormatting sqref="E1371:E1372">
    <cfRule type="cellIs" dxfId="704" priority="719" operator="equal">
      <formula>0</formula>
    </cfRule>
  </conditionalFormatting>
  <conditionalFormatting sqref="E1371:E1372">
    <cfRule type="cellIs" dxfId="703" priority="718" operator="notEqual">
      <formula>0</formula>
    </cfRule>
  </conditionalFormatting>
  <conditionalFormatting sqref="F1372:U1372 F1371:T1371">
    <cfRule type="cellIs" dxfId="702" priority="717" operator="equal">
      <formula>0</formula>
    </cfRule>
  </conditionalFormatting>
  <conditionalFormatting sqref="F1372:U1372 F1371:T1371">
    <cfRule type="cellIs" dxfId="701" priority="716" operator="notEqual">
      <formula>0</formula>
    </cfRule>
  </conditionalFormatting>
  <conditionalFormatting sqref="U1371">
    <cfRule type="cellIs" dxfId="700" priority="715" operator="equal">
      <formula>0</formula>
    </cfRule>
  </conditionalFormatting>
  <conditionalFormatting sqref="U1371">
    <cfRule type="cellIs" dxfId="699" priority="714" operator="notEqual">
      <formula>0</formula>
    </cfRule>
  </conditionalFormatting>
  <conditionalFormatting sqref="D1371:D1372">
    <cfRule type="cellIs" dxfId="698" priority="721" operator="equal">
      <formula>0</formula>
    </cfRule>
  </conditionalFormatting>
  <conditionalFormatting sqref="D1371:D1372">
    <cfRule type="cellIs" dxfId="697" priority="720" operator="notEqual">
      <formula>0</formula>
    </cfRule>
  </conditionalFormatting>
  <conditionalFormatting sqref="E1373:E1374">
    <cfRule type="cellIs" dxfId="696" priority="711" operator="equal">
      <formula>0</formula>
    </cfRule>
  </conditionalFormatting>
  <conditionalFormatting sqref="E1373:E1374">
    <cfRule type="cellIs" dxfId="695" priority="710" operator="notEqual">
      <formula>0</formula>
    </cfRule>
  </conditionalFormatting>
  <conditionalFormatting sqref="F1374:U1374 F1373:T1373">
    <cfRule type="cellIs" dxfId="694" priority="709" operator="equal">
      <formula>0</formula>
    </cfRule>
  </conditionalFormatting>
  <conditionalFormatting sqref="F1374:U1374 F1373:T1373">
    <cfRule type="cellIs" dxfId="693" priority="708" operator="notEqual">
      <formula>0</formula>
    </cfRule>
  </conditionalFormatting>
  <conditionalFormatting sqref="U1373">
    <cfRule type="cellIs" dxfId="692" priority="707" operator="equal">
      <formula>0</formula>
    </cfRule>
  </conditionalFormatting>
  <conditionalFormatting sqref="U1373">
    <cfRule type="cellIs" dxfId="691" priority="706" operator="notEqual">
      <formula>0</formula>
    </cfRule>
  </conditionalFormatting>
  <conditionalFormatting sqref="D1373:D1374">
    <cfRule type="cellIs" dxfId="690" priority="713" operator="equal">
      <formula>0</formula>
    </cfRule>
  </conditionalFormatting>
  <conditionalFormatting sqref="D1373:D1374">
    <cfRule type="cellIs" dxfId="689" priority="712" operator="notEqual">
      <formula>0</formula>
    </cfRule>
  </conditionalFormatting>
  <conditionalFormatting sqref="E1375:E1376">
    <cfRule type="cellIs" dxfId="688" priority="703" operator="equal">
      <formula>0</formula>
    </cfRule>
  </conditionalFormatting>
  <conditionalFormatting sqref="E1375:E1376">
    <cfRule type="cellIs" dxfId="687" priority="702" operator="notEqual">
      <formula>0</formula>
    </cfRule>
  </conditionalFormatting>
  <conditionalFormatting sqref="F1376:U1376 F1375:T1375">
    <cfRule type="cellIs" dxfId="686" priority="701" operator="equal">
      <formula>0</formula>
    </cfRule>
  </conditionalFormatting>
  <conditionalFormatting sqref="F1376:U1376 F1375:T1375">
    <cfRule type="cellIs" dxfId="685" priority="700" operator="notEqual">
      <formula>0</formula>
    </cfRule>
  </conditionalFormatting>
  <conditionalFormatting sqref="U1375">
    <cfRule type="cellIs" dxfId="684" priority="699" operator="equal">
      <formula>0</formula>
    </cfRule>
  </conditionalFormatting>
  <conditionalFormatting sqref="U1375">
    <cfRule type="cellIs" dxfId="683" priority="698" operator="notEqual">
      <formula>0</formula>
    </cfRule>
  </conditionalFormatting>
  <conditionalFormatting sqref="D1375:D1376">
    <cfRule type="cellIs" dxfId="682" priority="705" operator="equal">
      <formula>0</formula>
    </cfRule>
  </conditionalFormatting>
  <conditionalFormatting sqref="D1375:D1376">
    <cfRule type="cellIs" dxfId="681" priority="704" operator="notEqual">
      <formula>0</formula>
    </cfRule>
  </conditionalFormatting>
  <conditionalFormatting sqref="E1377:E1378">
    <cfRule type="cellIs" dxfId="680" priority="695" operator="equal">
      <formula>0</formula>
    </cfRule>
  </conditionalFormatting>
  <conditionalFormatting sqref="E1377:E1378">
    <cfRule type="cellIs" dxfId="679" priority="694" operator="notEqual">
      <formula>0</formula>
    </cfRule>
  </conditionalFormatting>
  <conditionalFormatting sqref="F1378:U1378 F1377:T1377">
    <cfRule type="cellIs" dxfId="678" priority="693" operator="equal">
      <formula>0</formula>
    </cfRule>
  </conditionalFormatting>
  <conditionalFormatting sqref="F1378:U1378 F1377:T1377">
    <cfRule type="cellIs" dxfId="677" priority="692" operator="notEqual">
      <formula>0</formula>
    </cfRule>
  </conditionalFormatting>
  <conditionalFormatting sqref="U1377">
    <cfRule type="cellIs" dxfId="676" priority="691" operator="equal">
      <formula>0</formula>
    </cfRule>
  </conditionalFormatting>
  <conditionalFormatting sqref="U1377">
    <cfRule type="cellIs" dxfId="675" priority="690" operator="notEqual">
      <formula>0</formula>
    </cfRule>
  </conditionalFormatting>
  <conditionalFormatting sqref="D1377:D1378">
    <cfRule type="cellIs" dxfId="674" priority="697" operator="equal">
      <formula>0</formula>
    </cfRule>
  </conditionalFormatting>
  <conditionalFormatting sqref="D1377:D1378">
    <cfRule type="cellIs" dxfId="673" priority="696" operator="notEqual">
      <formula>0</formula>
    </cfRule>
  </conditionalFormatting>
  <conditionalFormatting sqref="E1379:E1380">
    <cfRule type="cellIs" dxfId="672" priority="687" operator="equal">
      <formula>0</formula>
    </cfRule>
  </conditionalFormatting>
  <conditionalFormatting sqref="E1379:E1380">
    <cfRule type="cellIs" dxfId="671" priority="686" operator="notEqual">
      <formula>0</formula>
    </cfRule>
  </conditionalFormatting>
  <conditionalFormatting sqref="F1380:U1380 F1379:T1379">
    <cfRule type="cellIs" dxfId="670" priority="685" operator="equal">
      <formula>0</formula>
    </cfRule>
  </conditionalFormatting>
  <conditionalFormatting sqref="F1380:U1380 F1379:T1379">
    <cfRule type="cellIs" dxfId="669" priority="684" operator="notEqual">
      <formula>0</formula>
    </cfRule>
  </conditionalFormatting>
  <conditionalFormatting sqref="U1379">
    <cfRule type="cellIs" dxfId="668" priority="683" operator="equal">
      <formula>0</formula>
    </cfRule>
  </conditionalFormatting>
  <conditionalFormatting sqref="U1379">
    <cfRule type="cellIs" dxfId="667" priority="682" operator="notEqual">
      <formula>0</formula>
    </cfRule>
  </conditionalFormatting>
  <conditionalFormatting sqref="D1379:D1380">
    <cfRule type="cellIs" dxfId="666" priority="689" operator="equal">
      <formula>0</formula>
    </cfRule>
  </conditionalFormatting>
  <conditionalFormatting sqref="D1379:D1380">
    <cfRule type="cellIs" dxfId="665" priority="688" operator="notEqual">
      <formula>0</formula>
    </cfRule>
  </conditionalFormatting>
  <conditionalFormatting sqref="E1381:E1382">
    <cfRule type="cellIs" dxfId="664" priority="679" operator="equal">
      <formula>0</formula>
    </cfRule>
  </conditionalFormatting>
  <conditionalFormatting sqref="E1381:E1382">
    <cfRule type="cellIs" dxfId="663" priority="678" operator="notEqual">
      <formula>0</formula>
    </cfRule>
  </conditionalFormatting>
  <conditionalFormatting sqref="F1382:U1382 F1381:T1381">
    <cfRule type="cellIs" dxfId="662" priority="677" operator="equal">
      <formula>0</formula>
    </cfRule>
  </conditionalFormatting>
  <conditionalFormatting sqref="F1382:U1382 F1381:T1381">
    <cfRule type="cellIs" dxfId="661" priority="676" operator="notEqual">
      <formula>0</formula>
    </cfRule>
  </conditionalFormatting>
  <conditionalFormatting sqref="U1381">
    <cfRule type="cellIs" dxfId="660" priority="675" operator="equal">
      <formula>0</formula>
    </cfRule>
  </conditionalFormatting>
  <conditionalFormatting sqref="U1381">
    <cfRule type="cellIs" dxfId="659" priority="674" operator="notEqual">
      <formula>0</formula>
    </cfRule>
  </conditionalFormatting>
  <conditionalFormatting sqref="D1381:D1382">
    <cfRule type="cellIs" dxfId="658" priority="681" operator="equal">
      <formula>0</formula>
    </cfRule>
  </conditionalFormatting>
  <conditionalFormatting sqref="D1381:D1382">
    <cfRule type="cellIs" dxfId="657" priority="680" operator="notEqual">
      <formula>0</formula>
    </cfRule>
  </conditionalFormatting>
  <conditionalFormatting sqref="E1383:E1384">
    <cfRule type="cellIs" dxfId="656" priority="671" operator="equal">
      <formula>0</formula>
    </cfRule>
  </conditionalFormatting>
  <conditionalFormatting sqref="E1383:E1384">
    <cfRule type="cellIs" dxfId="655" priority="670" operator="notEqual">
      <formula>0</formula>
    </cfRule>
  </conditionalFormatting>
  <conditionalFormatting sqref="F1384:U1384 F1383:T1383">
    <cfRule type="cellIs" dxfId="654" priority="669" operator="equal">
      <formula>0</formula>
    </cfRule>
  </conditionalFormatting>
  <conditionalFormatting sqref="F1384:U1384 F1383:T1383">
    <cfRule type="cellIs" dxfId="653" priority="668" operator="notEqual">
      <formula>0</formula>
    </cfRule>
  </conditionalFormatting>
  <conditionalFormatting sqref="U1383">
    <cfRule type="cellIs" dxfId="652" priority="667" operator="equal">
      <formula>0</formula>
    </cfRule>
  </conditionalFormatting>
  <conditionalFormatting sqref="U1383">
    <cfRule type="cellIs" dxfId="651" priority="666" operator="notEqual">
      <formula>0</formula>
    </cfRule>
  </conditionalFormatting>
  <conditionalFormatting sqref="D1383:D1384">
    <cfRule type="cellIs" dxfId="650" priority="673" operator="equal">
      <formula>0</formula>
    </cfRule>
  </conditionalFormatting>
  <conditionalFormatting sqref="D1383:D1384">
    <cfRule type="cellIs" dxfId="649" priority="672" operator="notEqual">
      <formula>0</formula>
    </cfRule>
  </conditionalFormatting>
  <conditionalFormatting sqref="E1385:E1386">
    <cfRule type="cellIs" dxfId="648" priority="663" operator="equal">
      <formula>0</formula>
    </cfRule>
  </conditionalFormatting>
  <conditionalFormatting sqref="E1385:E1386">
    <cfRule type="cellIs" dxfId="647" priority="662" operator="notEqual">
      <formula>0</formula>
    </cfRule>
  </conditionalFormatting>
  <conditionalFormatting sqref="F1386:U1386 F1385:T1385">
    <cfRule type="cellIs" dxfId="646" priority="661" operator="equal">
      <formula>0</formula>
    </cfRule>
  </conditionalFormatting>
  <conditionalFormatting sqref="F1386:U1386 F1385:T1385">
    <cfRule type="cellIs" dxfId="645" priority="660" operator="notEqual">
      <formula>0</formula>
    </cfRule>
  </conditionalFormatting>
  <conditionalFormatting sqref="U1385">
    <cfRule type="cellIs" dxfId="644" priority="659" operator="equal">
      <formula>0</formula>
    </cfRule>
  </conditionalFormatting>
  <conditionalFormatting sqref="U1385">
    <cfRule type="cellIs" dxfId="643" priority="658" operator="notEqual">
      <formula>0</formula>
    </cfRule>
  </conditionalFormatting>
  <conditionalFormatting sqref="D1385:D1386">
    <cfRule type="cellIs" dxfId="642" priority="665" operator="equal">
      <formula>0</formula>
    </cfRule>
  </conditionalFormatting>
  <conditionalFormatting sqref="D1385:D1386">
    <cfRule type="cellIs" dxfId="641" priority="664" operator="notEqual">
      <formula>0</formula>
    </cfRule>
  </conditionalFormatting>
  <conditionalFormatting sqref="E1387:E1388">
    <cfRule type="cellIs" dxfId="640" priority="655" operator="equal">
      <formula>0</formula>
    </cfRule>
  </conditionalFormatting>
  <conditionalFormatting sqref="E1387:E1388">
    <cfRule type="cellIs" dxfId="639" priority="654" operator="notEqual">
      <formula>0</formula>
    </cfRule>
  </conditionalFormatting>
  <conditionalFormatting sqref="F1388:U1388 F1387:T1387">
    <cfRule type="cellIs" dxfId="638" priority="653" operator="equal">
      <formula>0</formula>
    </cfRule>
  </conditionalFormatting>
  <conditionalFormatting sqref="F1388:U1388 F1387:T1387">
    <cfRule type="cellIs" dxfId="637" priority="652" operator="notEqual">
      <formula>0</formula>
    </cfRule>
  </conditionalFormatting>
  <conditionalFormatting sqref="U1387">
    <cfRule type="cellIs" dxfId="636" priority="651" operator="equal">
      <formula>0</formula>
    </cfRule>
  </conditionalFormatting>
  <conditionalFormatting sqref="U1387">
    <cfRule type="cellIs" dxfId="635" priority="650" operator="notEqual">
      <formula>0</formula>
    </cfRule>
  </conditionalFormatting>
  <conditionalFormatting sqref="D1387:D1388">
    <cfRule type="cellIs" dxfId="634" priority="657" operator="equal">
      <formula>0</formula>
    </cfRule>
  </conditionalFormatting>
  <conditionalFormatting sqref="D1387:D1388">
    <cfRule type="cellIs" dxfId="633" priority="656" operator="notEqual">
      <formula>0</formula>
    </cfRule>
  </conditionalFormatting>
  <conditionalFormatting sqref="E1389:E1390">
    <cfRule type="cellIs" dxfId="632" priority="647" operator="equal">
      <formula>0</formula>
    </cfRule>
  </conditionalFormatting>
  <conditionalFormatting sqref="E1389:E1390">
    <cfRule type="cellIs" dxfId="631" priority="646" operator="notEqual">
      <formula>0</formula>
    </cfRule>
  </conditionalFormatting>
  <conditionalFormatting sqref="F1390:U1390 F1389:T1389">
    <cfRule type="cellIs" dxfId="630" priority="645" operator="equal">
      <formula>0</formula>
    </cfRule>
  </conditionalFormatting>
  <conditionalFormatting sqref="F1390:U1390 F1389:T1389">
    <cfRule type="cellIs" dxfId="629" priority="644" operator="notEqual">
      <formula>0</formula>
    </cfRule>
  </conditionalFormatting>
  <conditionalFormatting sqref="U1389">
    <cfRule type="cellIs" dxfId="628" priority="643" operator="equal">
      <formula>0</formula>
    </cfRule>
  </conditionalFormatting>
  <conditionalFormatting sqref="U1389">
    <cfRule type="cellIs" dxfId="627" priority="642" operator="notEqual">
      <formula>0</formula>
    </cfRule>
  </conditionalFormatting>
  <conditionalFormatting sqref="D1389:D1390">
    <cfRule type="cellIs" dxfId="626" priority="649" operator="equal">
      <formula>0</formula>
    </cfRule>
  </conditionalFormatting>
  <conditionalFormatting sqref="D1389:D1390">
    <cfRule type="cellIs" dxfId="625" priority="648" operator="notEqual">
      <formula>0</formula>
    </cfRule>
  </conditionalFormatting>
  <conditionalFormatting sqref="E1391:E1392">
    <cfRule type="cellIs" dxfId="624" priority="639" operator="equal">
      <formula>0</formula>
    </cfRule>
  </conditionalFormatting>
  <conditionalFormatting sqref="E1391:E1392">
    <cfRule type="cellIs" dxfId="623" priority="638" operator="notEqual">
      <formula>0</formula>
    </cfRule>
  </conditionalFormatting>
  <conditionalFormatting sqref="F1392:U1392 F1391:T1391">
    <cfRule type="cellIs" dxfId="622" priority="637" operator="equal">
      <formula>0</formula>
    </cfRule>
  </conditionalFormatting>
  <conditionalFormatting sqref="F1392:U1392 F1391:T1391">
    <cfRule type="cellIs" dxfId="621" priority="636" operator="notEqual">
      <formula>0</formula>
    </cfRule>
  </conditionalFormatting>
  <conditionalFormatting sqref="U1391">
    <cfRule type="cellIs" dxfId="620" priority="635" operator="equal">
      <formula>0</formula>
    </cfRule>
  </conditionalFormatting>
  <conditionalFormatting sqref="U1391">
    <cfRule type="cellIs" dxfId="619" priority="634" operator="notEqual">
      <formula>0</formula>
    </cfRule>
  </conditionalFormatting>
  <conditionalFormatting sqref="D1391:D1392">
    <cfRule type="cellIs" dxfId="618" priority="641" operator="equal">
      <formula>0</formula>
    </cfRule>
  </conditionalFormatting>
  <conditionalFormatting sqref="D1391:D1392">
    <cfRule type="cellIs" dxfId="617" priority="640" operator="notEqual">
      <formula>0</formula>
    </cfRule>
  </conditionalFormatting>
  <conditionalFormatting sqref="D1394:U1394">
    <cfRule type="cellIs" dxfId="616" priority="633" operator="equal">
      <formula>0</formula>
    </cfRule>
  </conditionalFormatting>
  <conditionalFormatting sqref="D1393:U1394">
    <cfRule type="cellIs" dxfId="615" priority="632" operator="equal">
      <formula>0</formula>
    </cfRule>
  </conditionalFormatting>
  <conditionalFormatting sqref="E1395:E1396">
    <cfRule type="cellIs" dxfId="614" priority="629" operator="equal">
      <formula>0</formula>
    </cfRule>
  </conditionalFormatting>
  <conditionalFormatting sqref="E1395:E1396">
    <cfRule type="cellIs" dxfId="613" priority="628" operator="notEqual">
      <formula>0</formula>
    </cfRule>
  </conditionalFormatting>
  <conditionalFormatting sqref="F1396:U1396 F1395:T1395">
    <cfRule type="cellIs" dxfId="612" priority="627" operator="equal">
      <formula>0</formula>
    </cfRule>
  </conditionalFormatting>
  <conditionalFormatting sqref="F1396:U1396 F1395:T1395">
    <cfRule type="cellIs" dxfId="611" priority="626" operator="notEqual">
      <formula>0</formula>
    </cfRule>
  </conditionalFormatting>
  <conditionalFormatting sqref="U1395">
    <cfRule type="cellIs" dxfId="610" priority="625" operator="equal">
      <formula>0</formula>
    </cfRule>
  </conditionalFormatting>
  <conditionalFormatting sqref="U1395">
    <cfRule type="cellIs" dxfId="609" priority="624" operator="notEqual">
      <formula>0</formula>
    </cfRule>
  </conditionalFormatting>
  <conditionalFormatting sqref="D1395:D1396">
    <cfRule type="cellIs" dxfId="608" priority="631" operator="equal">
      <formula>0</formula>
    </cfRule>
  </conditionalFormatting>
  <conditionalFormatting sqref="D1395:D1396">
    <cfRule type="cellIs" dxfId="607" priority="630" operator="notEqual">
      <formula>0</formula>
    </cfRule>
  </conditionalFormatting>
  <conditionalFormatting sqref="E1397:E1398">
    <cfRule type="cellIs" dxfId="606" priority="621" operator="equal">
      <formula>0</formula>
    </cfRule>
  </conditionalFormatting>
  <conditionalFormatting sqref="E1397:E1398">
    <cfRule type="cellIs" dxfId="605" priority="620" operator="notEqual">
      <formula>0</formula>
    </cfRule>
  </conditionalFormatting>
  <conditionalFormatting sqref="F1398:U1398 F1397:T1397">
    <cfRule type="cellIs" dxfId="604" priority="619" operator="equal">
      <formula>0</formula>
    </cfRule>
  </conditionalFormatting>
  <conditionalFormatting sqref="F1398:U1398 F1397:T1397">
    <cfRule type="cellIs" dxfId="603" priority="618" operator="notEqual">
      <formula>0</formula>
    </cfRule>
  </conditionalFormatting>
  <conditionalFormatting sqref="U1397">
    <cfRule type="cellIs" dxfId="602" priority="617" operator="equal">
      <formula>0</formula>
    </cfRule>
  </conditionalFormatting>
  <conditionalFormatting sqref="U1397">
    <cfRule type="cellIs" dxfId="601" priority="616" operator="notEqual">
      <formula>0</formula>
    </cfRule>
  </conditionalFormatting>
  <conditionalFormatting sqref="D1397:D1398">
    <cfRule type="cellIs" dxfId="600" priority="623" operator="equal">
      <formula>0</formula>
    </cfRule>
  </conditionalFormatting>
  <conditionalFormatting sqref="D1397:D1398">
    <cfRule type="cellIs" dxfId="599" priority="622" operator="notEqual">
      <formula>0</formula>
    </cfRule>
  </conditionalFormatting>
  <conditionalFormatting sqref="D1400:U1400">
    <cfRule type="cellIs" dxfId="598" priority="615" operator="equal">
      <formula>0</formula>
    </cfRule>
  </conditionalFormatting>
  <conditionalFormatting sqref="D1399:U1400">
    <cfRule type="cellIs" dxfId="597" priority="614" operator="equal">
      <formula>0</formula>
    </cfRule>
  </conditionalFormatting>
  <conditionalFormatting sqref="E1401:E1402">
    <cfRule type="cellIs" dxfId="596" priority="611" operator="equal">
      <formula>0</formula>
    </cfRule>
  </conditionalFormatting>
  <conditionalFormatting sqref="E1401:E1402">
    <cfRule type="cellIs" dxfId="595" priority="610" operator="notEqual">
      <formula>0</formula>
    </cfRule>
  </conditionalFormatting>
  <conditionalFormatting sqref="F1402:U1402 F1401:T1401">
    <cfRule type="cellIs" dxfId="594" priority="609" operator="equal">
      <formula>0</formula>
    </cfRule>
  </conditionalFormatting>
  <conditionalFormatting sqref="F1402:U1402 F1401:T1401">
    <cfRule type="cellIs" dxfId="593" priority="608" operator="notEqual">
      <formula>0</formula>
    </cfRule>
  </conditionalFormatting>
  <conditionalFormatting sqref="U1401">
    <cfRule type="cellIs" dxfId="592" priority="607" operator="equal">
      <formula>0</formula>
    </cfRule>
  </conditionalFormatting>
  <conditionalFormatting sqref="U1401">
    <cfRule type="cellIs" dxfId="591" priority="606" operator="notEqual">
      <formula>0</formula>
    </cfRule>
  </conditionalFormatting>
  <conditionalFormatting sqref="D1401:D1402">
    <cfRule type="cellIs" dxfId="590" priority="613" operator="equal">
      <formula>0</formula>
    </cfRule>
  </conditionalFormatting>
  <conditionalFormatting sqref="D1401:D1402">
    <cfRule type="cellIs" dxfId="589" priority="612" operator="notEqual">
      <formula>0</formula>
    </cfRule>
  </conditionalFormatting>
  <conditionalFormatting sqref="E1405:E1406">
    <cfRule type="cellIs" dxfId="588" priority="603" operator="equal">
      <formula>0</formula>
    </cfRule>
  </conditionalFormatting>
  <conditionalFormatting sqref="E1405:E1406">
    <cfRule type="cellIs" dxfId="587" priority="602" operator="notEqual">
      <formula>0</formula>
    </cfRule>
  </conditionalFormatting>
  <conditionalFormatting sqref="F1406:U1406 F1405:T1405">
    <cfRule type="cellIs" dxfId="586" priority="601" operator="equal">
      <formula>0</formula>
    </cfRule>
  </conditionalFormatting>
  <conditionalFormatting sqref="F1406:U1406 F1405:T1405">
    <cfRule type="cellIs" dxfId="585" priority="600" operator="notEqual">
      <formula>0</formula>
    </cfRule>
  </conditionalFormatting>
  <conditionalFormatting sqref="U1405">
    <cfRule type="cellIs" dxfId="584" priority="599" operator="equal">
      <formula>0</formula>
    </cfRule>
  </conditionalFormatting>
  <conditionalFormatting sqref="U1405">
    <cfRule type="cellIs" dxfId="583" priority="598" operator="notEqual">
      <formula>0</formula>
    </cfRule>
  </conditionalFormatting>
  <conditionalFormatting sqref="D1405:D1406">
    <cfRule type="cellIs" dxfId="582" priority="605" operator="equal">
      <formula>0</formula>
    </cfRule>
  </conditionalFormatting>
  <conditionalFormatting sqref="D1405:D1406">
    <cfRule type="cellIs" dxfId="581" priority="604" operator="notEqual">
      <formula>0</formula>
    </cfRule>
  </conditionalFormatting>
  <conditionalFormatting sqref="E1403:E1404">
    <cfRule type="cellIs" dxfId="580" priority="595" operator="equal">
      <formula>0</formula>
    </cfRule>
  </conditionalFormatting>
  <conditionalFormatting sqref="E1403:E1404">
    <cfRule type="cellIs" dxfId="579" priority="594" operator="notEqual">
      <formula>0</formula>
    </cfRule>
  </conditionalFormatting>
  <conditionalFormatting sqref="F1404:U1404 F1403:T1403">
    <cfRule type="cellIs" dxfId="578" priority="593" operator="equal">
      <formula>0</formula>
    </cfRule>
  </conditionalFormatting>
  <conditionalFormatting sqref="F1404:U1404 F1403:T1403">
    <cfRule type="cellIs" dxfId="577" priority="592" operator="notEqual">
      <formula>0</formula>
    </cfRule>
  </conditionalFormatting>
  <conditionalFormatting sqref="U1403">
    <cfRule type="cellIs" dxfId="576" priority="591" operator="equal">
      <formula>0</formula>
    </cfRule>
  </conditionalFormatting>
  <conditionalFormatting sqref="U1403">
    <cfRule type="cellIs" dxfId="575" priority="590" operator="notEqual">
      <formula>0</formula>
    </cfRule>
  </conditionalFormatting>
  <conditionalFormatting sqref="D1403:D1404">
    <cfRule type="cellIs" dxfId="574" priority="597" operator="equal">
      <formula>0</formula>
    </cfRule>
  </conditionalFormatting>
  <conditionalFormatting sqref="D1403:D1404">
    <cfRule type="cellIs" dxfId="573" priority="596" operator="notEqual">
      <formula>0</formula>
    </cfRule>
  </conditionalFormatting>
  <conditionalFormatting sqref="D1408:U1408">
    <cfRule type="cellIs" dxfId="572" priority="589" operator="equal">
      <formula>0</formula>
    </cfRule>
  </conditionalFormatting>
  <conditionalFormatting sqref="D1407:U1407">
    <cfRule type="cellIs" dxfId="571" priority="588" operator="equal">
      <formula>0</formula>
    </cfRule>
  </conditionalFormatting>
  <conditionalFormatting sqref="C1410">
    <cfRule type="cellIs" dxfId="570" priority="587" operator="equal">
      <formula>0</formula>
    </cfRule>
  </conditionalFormatting>
  <conditionalFormatting sqref="D1409:U1409">
    <cfRule type="cellIs" dxfId="569" priority="586" operator="equal">
      <formula>0</formula>
    </cfRule>
  </conditionalFormatting>
  <conditionalFormatting sqref="D1410:U1410">
    <cfRule type="cellIs" dxfId="568" priority="585" operator="equal">
      <formula>0</formula>
    </cfRule>
  </conditionalFormatting>
  <conditionalFormatting sqref="D1409:U1409">
    <cfRule type="cellIs" dxfId="567" priority="584" operator="equal">
      <formula>0</formula>
    </cfRule>
  </conditionalFormatting>
  <conditionalFormatting sqref="D1410:U1410">
    <cfRule type="cellIs" dxfId="566" priority="583" operator="equal">
      <formula>0</formula>
    </cfRule>
  </conditionalFormatting>
  <conditionalFormatting sqref="D1412:U1412">
    <cfRule type="cellIs" dxfId="565" priority="582" operator="equal">
      <formula>0</formula>
    </cfRule>
  </conditionalFormatting>
  <conditionalFormatting sqref="D1411:U1412">
    <cfRule type="cellIs" dxfId="564" priority="581" operator="equal">
      <formula>0</formula>
    </cfRule>
  </conditionalFormatting>
  <conditionalFormatting sqref="E1413:E1414">
    <cfRule type="cellIs" dxfId="563" priority="578" operator="equal">
      <formula>0</formula>
    </cfRule>
  </conditionalFormatting>
  <conditionalFormatting sqref="E1413:E1414">
    <cfRule type="cellIs" dxfId="562" priority="577" operator="notEqual">
      <formula>0</formula>
    </cfRule>
  </conditionalFormatting>
  <conditionalFormatting sqref="F1414:U1414 F1413:T1413">
    <cfRule type="cellIs" dxfId="561" priority="576" operator="equal">
      <formula>0</formula>
    </cfRule>
  </conditionalFormatting>
  <conditionalFormatting sqref="F1414:U1414 F1413:T1413">
    <cfRule type="cellIs" dxfId="560" priority="575" operator="notEqual">
      <formula>0</formula>
    </cfRule>
  </conditionalFormatting>
  <conditionalFormatting sqref="U1413">
    <cfRule type="cellIs" dxfId="559" priority="574" operator="equal">
      <formula>0</formula>
    </cfRule>
  </conditionalFormatting>
  <conditionalFormatting sqref="U1413">
    <cfRule type="cellIs" dxfId="558" priority="573" operator="notEqual">
      <formula>0</formula>
    </cfRule>
  </conditionalFormatting>
  <conditionalFormatting sqref="D1413:D1414">
    <cfRule type="cellIs" dxfId="557" priority="580" operator="equal">
      <formula>0</formula>
    </cfRule>
  </conditionalFormatting>
  <conditionalFormatting sqref="D1413:D1414">
    <cfRule type="cellIs" dxfId="556" priority="579" operator="notEqual">
      <formula>0</formula>
    </cfRule>
  </conditionalFormatting>
  <conditionalFormatting sqref="E1415:E1416">
    <cfRule type="cellIs" dxfId="555" priority="570" operator="equal">
      <formula>0</formula>
    </cfRule>
  </conditionalFormatting>
  <conditionalFormatting sqref="E1415:E1416">
    <cfRule type="cellIs" dxfId="554" priority="569" operator="notEqual">
      <formula>0</formula>
    </cfRule>
  </conditionalFormatting>
  <conditionalFormatting sqref="F1416:U1416 F1415:T1415">
    <cfRule type="cellIs" dxfId="553" priority="568" operator="equal">
      <formula>0</formula>
    </cfRule>
  </conditionalFormatting>
  <conditionalFormatting sqref="F1416:U1416 F1415:T1415">
    <cfRule type="cellIs" dxfId="552" priority="567" operator="notEqual">
      <formula>0</formula>
    </cfRule>
  </conditionalFormatting>
  <conditionalFormatting sqref="U1415">
    <cfRule type="cellIs" dxfId="551" priority="566" operator="equal">
      <formula>0</formula>
    </cfRule>
  </conditionalFormatting>
  <conditionalFormatting sqref="U1415">
    <cfRule type="cellIs" dxfId="550" priority="565" operator="notEqual">
      <formula>0</formula>
    </cfRule>
  </conditionalFormatting>
  <conditionalFormatting sqref="D1415:D1416">
    <cfRule type="cellIs" dxfId="549" priority="572" operator="equal">
      <formula>0</formula>
    </cfRule>
  </conditionalFormatting>
  <conditionalFormatting sqref="D1415:D1416">
    <cfRule type="cellIs" dxfId="548" priority="571" operator="notEqual">
      <formula>0</formula>
    </cfRule>
  </conditionalFormatting>
  <conditionalFormatting sqref="E1417:E1418">
    <cfRule type="cellIs" dxfId="547" priority="562" operator="equal">
      <formula>0</formula>
    </cfRule>
  </conditionalFormatting>
  <conditionalFormatting sqref="E1417:E1418">
    <cfRule type="cellIs" dxfId="546" priority="561" operator="notEqual">
      <formula>0</formula>
    </cfRule>
  </conditionalFormatting>
  <conditionalFormatting sqref="F1418:U1418 F1417:T1417">
    <cfRule type="cellIs" dxfId="545" priority="560" operator="equal">
      <formula>0</formula>
    </cfRule>
  </conditionalFormatting>
  <conditionalFormatting sqref="F1418:U1418 F1417:T1417">
    <cfRule type="cellIs" dxfId="544" priority="559" operator="notEqual">
      <formula>0</formula>
    </cfRule>
  </conditionalFormatting>
  <conditionalFormatting sqref="U1417">
    <cfRule type="cellIs" dxfId="543" priority="558" operator="equal">
      <formula>0</formula>
    </cfRule>
  </conditionalFormatting>
  <conditionalFormatting sqref="U1417">
    <cfRule type="cellIs" dxfId="542" priority="557" operator="notEqual">
      <formula>0</formula>
    </cfRule>
  </conditionalFormatting>
  <conditionalFormatting sqref="D1417:D1418">
    <cfRule type="cellIs" dxfId="541" priority="564" operator="equal">
      <formula>0</formula>
    </cfRule>
  </conditionalFormatting>
  <conditionalFormatting sqref="D1417:D1418">
    <cfRule type="cellIs" dxfId="540" priority="563" operator="notEqual">
      <formula>0</formula>
    </cfRule>
  </conditionalFormatting>
  <conditionalFormatting sqref="E1419:E1420">
    <cfRule type="cellIs" dxfId="539" priority="554" operator="equal">
      <formula>0</formula>
    </cfRule>
  </conditionalFormatting>
  <conditionalFormatting sqref="E1419:E1420">
    <cfRule type="cellIs" dxfId="538" priority="553" operator="notEqual">
      <formula>0</formula>
    </cfRule>
  </conditionalFormatting>
  <conditionalFormatting sqref="F1420:U1420 F1419:T1419">
    <cfRule type="cellIs" dxfId="537" priority="552" operator="equal">
      <formula>0</formula>
    </cfRule>
  </conditionalFormatting>
  <conditionalFormatting sqref="F1420:U1420 F1419:T1419">
    <cfRule type="cellIs" dxfId="536" priority="551" operator="notEqual">
      <formula>0</formula>
    </cfRule>
  </conditionalFormatting>
  <conditionalFormatting sqref="U1419">
    <cfRule type="cellIs" dxfId="535" priority="550" operator="equal">
      <formula>0</formula>
    </cfRule>
  </conditionalFormatting>
  <conditionalFormatting sqref="U1419">
    <cfRule type="cellIs" dxfId="534" priority="549" operator="notEqual">
      <formula>0</formula>
    </cfRule>
  </conditionalFormatting>
  <conditionalFormatting sqref="D1419:D1420">
    <cfRule type="cellIs" dxfId="533" priority="556" operator="equal">
      <formula>0</formula>
    </cfRule>
  </conditionalFormatting>
  <conditionalFormatting sqref="D1419:D1420">
    <cfRule type="cellIs" dxfId="532" priority="555" operator="notEqual">
      <formula>0</formula>
    </cfRule>
  </conditionalFormatting>
  <conditionalFormatting sqref="E1421:E1422">
    <cfRule type="cellIs" dxfId="531" priority="546" operator="equal">
      <formula>0</formula>
    </cfRule>
  </conditionalFormatting>
  <conditionalFormatting sqref="E1421:E1422">
    <cfRule type="cellIs" dxfId="530" priority="545" operator="notEqual">
      <formula>0</formula>
    </cfRule>
  </conditionalFormatting>
  <conditionalFormatting sqref="F1422:U1422 F1421:T1421">
    <cfRule type="cellIs" dxfId="529" priority="544" operator="equal">
      <formula>0</formula>
    </cfRule>
  </conditionalFormatting>
  <conditionalFormatting sqref="F1422:U1422 F1421:T1421">
    <cfRule type="cellIs" dxfId="528" priority="543" operator="notEqual">
      <formula>0</formula>
    </cfRule>
  </conditionalFormatting>
  <conditionalFormatting sqref="U1421">
    <cfRule type="cellIs" dxfId="527" priority="542" operator="equal">
      <formula>0</formula>
    </cfRule>
  </conditionalFormatting>
  <conditionalFormatting sqref="U1421">
    <cfRule type="cellIs" dxfId="526" priority="541" operator="notEqual">
      <formula>0</formula>
    </cfRule>
  </conditionalFormatting>
  <conditionalFormatting sqref="D1421:D1422">
    <cfRule type="cellIs" dxfId="525" priority="548" operator="equal">
      <formula>0</formula>
    </cfRule>
  </conditionalFormatting>
  <conditionalFormatting sqref="D1421:D1422">
    <cfRule type="cellIs" dxfId="524" priority="547" operator="notEqual">
      <formula>0</formula>
    </cfRule>
  </conditionalFormatting>
  <conditionalFormatting sqref="E1423:E1424">
    <cfRule type="cellIs" dxfId="523" priority="538" operator="equal">
      <formula>0</formula>
    </cfRule>
  </conditionalFormatting>
  <conditionalFormatting sqref="E1423:E1424">
    <cfRule type="cellIs" dxfId="522" priority="537" operator="notEqual">
      <formula>0</formula>
    </cfRule>
  </conditionalFormatting>
  <conditionalFormatting sqref="F1424:U1424 F1423:T1423">
    <cfRule type="cellIs" dxfId="521" priority="536" operator="equal">
      <formula>0</formula>
    </cfRule>
  </conditionalFormatting>
  <conditionalFormatting sqref="F1424:U1424 F1423:T1423">
    <cfRule type="cellIs" dxfId="520" priority="535" operator="notEqual">
      <formula>0</formula>
    </cfRule>
  </conditionalFormatting>
  <conditionalFormatting sqref="U1423">
    <cfRule type="cellIs" dxfId="519" priority="534" operator="equal">
      <formula>0</formula>
    </cfRule>
  </conditionalFormatting>
  <conditionalFormatting sqref="U1423">
    <cfRule type="cellIs" dxfId="518" priority="533" operator="notEqual">
      <formula>0</formula>
    </cfRule>
  </conditionalFormatting>
  <conditionalFormatting sqref="D1423:D1424">
    <cfRule type="cellIs" dxfId="517" priority="540" operator="equal">
      <formula>0</formula>
    </cfRule>
  </conditionalFormatting>
  <conditionalFormatting sqref="D1423:D1424">
    <cfRule type="cellIs" dxfId="516" priority="539" operator="notEqual">
      <formula>0</formula>
    </cfRule>
  </conditionalFormatting>
  <conditionalFormatting sqref="E1425:E1426">
    <cfRule type="cellIs" dxfId="515" priority="530" operator="equal">
      <formula>0</formula>
    </cfRule>
  </conditionalFormatting>
  <conditionalFormatting sqref="E1425:E1426">
    <cfRule type="cellIs" dxfId="514" priority="529" operator="notEqual">
      <formula>0</formula>
    </cfRule>
  </conditionalFormatting>
  <conditionalFormatting sqref="F1426:U1426 F1425:T1425">
    <cfRule type="cellIs" dxfId="513" priority="528" operator="equal">
      <formula>0</formula>
    </cfRule>
  </conditionalFormatting>
  <conditionalFormatting sqref="F1426:U1426 F1425:T1425">
    <cfRule type="cellIs" dxfId="512" priority="527" operator="notEqual">
      <formula>0</formula>
    </cfRule>
  </conditionalFormatting>
  <conditionalFormatting sqref="U1425">
    <cfRule type="cellIs" dxfId="511" priority="526" operator="equal">
      <formula>0</formula>
    </cfRule>
  </conditionalFormatting>
  <conditionalFormatting sqref="U1425">
    <cfRule type="cellIs" dxfId="510" priority="525" operator="notEqual">
      <formula>0</formula>
    </cfRule>
  </conditionalFormatting>
  <conditionalFormatting sqref="D1425:D1426">
    <cfRule type="cellIs" dxfId="509" priority="532" operator="equal">
      <formula>0</formula>
    </cfRule>
  </conditionalFormatting>
  <conditionalFormatting sqref="D1425:D1426">
    <cfRule type="cellIs" dxfId="508" priority="531" operator="notEqual">
      <formula>0</formula>
    </cfRule>
  </conditionalFormatting>
  <conditionalFormatting sqref="E1427:E1428">
    <cfRule type="cellIs" dxfId="507" priority="522" operator="equal">
      <formula>0</formula>
    </cfRule>
  </conditionalFormatting>
  <conditionalFormatting sqref="E1427:E1428">
    <cfRule type="cellIs" dxfId="506" priority="521" operator="notEqual">
      <formula>0</formula>
    </cfRule>
  </conditionalFormatting>
  <conditionalFormatting sqref="F1428:U1428 F1427:T1427">
    <cfRule type="cellIs" dxfId="505" priority="520" operator="equal">
      <formula>0</formula>
    </cfRule>
  </conditionalFormatting>
  <conditionalFormatting sqref="F1428:U1428 F1427:T1427">
    <cfRule type="cellIs" dxfId="504" priority="519" operator="notEqual">
      <formula>0</formula>
    </cfRule>
  </conditionalFormatting>
  <conditionalFormatting sqref="U1427">
    <cfRule type="cellIs" dxfId="503" priority="518" operator="equal">
      <formula>0</formula>
    </cfRule>
  </conditionalFormatting>
  <conditionalFormatting sqref="U1427">
    <cfRule type="cellIs" dxfId="502" priority="517" operator="notEqual">
      <formula>0</formula>
    </cfRule>
  </conditionalFormatting>
  <conditionalFormatting sqref="D1427:D1428">
    <cfRule type="cellIs" dxfId="501" priority="524" operator="equal">
      <formula>0</formula>
    </cfRule>
  </conditionalFormatting>
  <conditionalFormatting sqref="D1427:D1428">
    <cfRule type="cellIs" dxfId="500" priority="523" operator="notEqual">
      <formula>0</formula>
    </cfRule>
  </conditionalFormatting>
  <conditionalFormatting sqref="E1429:E1430">
    <cfRule type="cellIs" dxfId="499" priority="514" operator="equal">
      <formula>0</formula>
    </cfRule>
  </conditionalFormatting>
  <conditionalFormatting sqref="E1429:E1430">
    <cfRule type="cellIs" dxfId="498" priority="513" operator="notEqual">
      <formula>0</formula>
    </cfRule>
  </conditionalFormatting>
  <conditionalFormatting sqref="F1430:U1430 F1429:T1429">
    <cfRule type="cellIs" dxfId="497" priority="512" operator="equal">
      <formula>0</formula>
    </cfRule>
  </conditionalFormatting>
  <conditionalFormatting sqref="F1430:U1430 F1429:T1429">
    <cfRule type="cellIs" dxfId="496" priority="511" operator="notEqual">
      <formula>0</formula>
    </cfRule>
  </conditionalFormatting>
  <conditionalFormatting sqref="U1429">
    <cfRule type="cellIs" dxfId="495" priority="510" operator="equal">
      <formula>0</formula>
    </cfRule>
  </conditionalFormatting>
  <conditionalFormatting sqref="U1429">
    <cfRule type="cellIs" dxfId="494" priority="509" operator="notEqual">
      <formula>0</formula>
    </cfRule>
  </conditionalFormatting>
  <conditionalFormatting sqref="D1429:D1430">
    <cfRule type="cellIs" dxfId="493" priority="516" operator="equal">
      <formula>0</formula>
    </cfRule>
  </conditionalFormatting>
  <conditionalFormatting sqref="D1429:D1430">
    <cfRule type="cellIs" dxfId="492" priority="515" operator="notEqual">
      <formula>0</formula>
    </cfRule>
  </conditionalFormatting>
  <conditionalFormatting sqref="E1431:E1432">
    <cfRule type="cellIs" dxfId="491" priority="506" operator="equal">
      <formula>0</formula>
    </cfRule>
  </conditionalFormatting>
  <conditionalFormatting sqref="E1431:E1432">
    <cfRule type="cellIs" dxfId="490" priority="505" operator="notEqual">
      <formula>0</formula>
    </cfRule>
  </conditionalFormatting>
  <conditionalFormatting sqref="F1432:U1432 F1431:T1431">
    <cfRule type="cellIs" dxfId="489" priority="504" operator="equal">
      <formula>0</formula>
    </cfRule>
  </conditionalFormatting>
  <conditionalFormatting sqref="F1432:U1432 F1431:T1431">
    <cfRule type="cellIs" dxfId="488" priority="503" operator="notEqual">
      <formula>0</formula>
    </cfRule>
  </conditionalFormatting>
  <conditionalFormatting sqref="U1431">
    <cfRule type="cellIs" dxfId="487" priority="502" operator="equal">
      <formula>0</formula>
    </cfRule>
  </conditionalFormatting>
  <conditionalFormatting sqref="U1431">
    <cfRule type="cellIs" dxfId="486" priority="501" operator="notEqual">
      <formula>0</formula>
    </cfRule>
  </conditionalFormatting>
  <conditionalFormatting sqref="D1431:D1432">
    <cfRule type="cellIs" dxfId="485" priority="508" operator="equal">
      <formula>0</formula>
    </cfRule>
  </conditionalFormatting>
  <conditionalFormatting sqref="D1431:D1432">
    <cfRule type="cellIs" dxfId="484" priority="507" operator="notEqual">
      <formula>0</formula>
    </cfRule>
  </conditionalFormatting>
  <conditionalFormatting sqref="E1433:E1434">
    <cfRule type="cellIs" dxfId="483" priority="498" operator="equal">
      <formula>0</formula>
    </cfRule>
  </conditionalFormatting>
  <conditionalFormatting sqref="E1433:E1434">
    <cfRule type="cellIs" dxfId="482" priority="497" operator="notEqual">
      <formula>0</formula>
    </cfRule>
  </conditionalFormatting>
  <conditionalFormatting sqref="F1434:U1434 F1433:T1433">
    <cfRule type="cellIs" dxfId="481" priority="496" operator="equal">
      <formula>0</formula>
    </cfRule>
  </conditionalFormatting>
  <conditionalFormatting sqref="F1434:U1434 F1433:T1433">
    <cfRule type="cellIs" dxfId="480" priority="495" operator="notEqual">
      <formula>0</formula>
    </cfRule>
  </conditionalFormatting>
  <conditionalFormatting sqref="U1433">
    <cfRule type="cellIs" dxfId="479" priority="494" operator="equal">
      <formula>0</formula>
    </cfRule>
  </conditionalFormatting>
  <conditionalFormatting sqref="U1433">
    <cfRule type="cellIs" dxfId="478" priority="493" operator="notEqual">
      <formula>0</formula>
    </cfRule>
  </conditionalFormatting>
  <conditionalFormatting sqref="D1433:D1434">
    <cfRule type="cellIs" dxfId="477" priority="500" operator="equal">
      <formula>0</formula>
    </cfRule>
  </conditionalFormatting>
  <conditionalFormatting sqref="D1433:D1434">
    <cfRule type="cellIs" dxfId="476" priority="499" operator="notEqual">
      <formula>0</formula>
    </cfRule>
  </conditionalFormatting>
  <conditionalFormatting sqref="E1439:E1440">
    <cfRule type="cellIs" dxfId="475" priority="490" operator="equal">
      <formula>0</formula>
    </cfRule>
  </conditionalFormatting>
  <conditionalFormatting sqref="E1439:E1440">
    <cfRule type="cellIs" dxfId="474" priority="489" operator="notEqual">
      <formula>0</formula>
    </cfRule>
  </conditionalFormatting>
  <conditionalFormatting sqref="F1440:U1440 F1439:T1439">
    <cfRule type="cellIs" dxfId="473" priority="488" operator="equal">
      <formula>0</formula>
    </cfRule>
  </conditionalFormatting>
  <conditionalFormatting sqref="F1440:U1440 F1439:T1439">
    <cfRule type="cellIs" dxfId="472" priority="487" operator="notEqual">
      <formula>0</formula>
    </cfRule>
  </conditionalFormatting>
  <conditionalFormatting sqref="U1439">
    <cfRule type="cellIs" dxfId="471" priority="486" operator="equal">
      <formula>0</formula>
    </cfRule>
  </conditionalFormatting>
  <conditionalFormatting sqref="U1439">
    <cfRule type="cellIs" dxfId="470" priority="485" operator="notEqual">
      <formula>0</formula>
    </cfRule>
  </conditionalFormatting>
  <conditionalFormatting sqref="D1439:D1440">
    <cfRule type="cellIs" dxfId="469" priority="492" operator="equal">
      <formula>0</formula>
    </cfRule>
  </conditionalFormatting>
  <conditionalFormatting sqref="D1439:D1440">
    <cfRule type="cellIs" dxfId="468" priority="491" operator="notEqual">
      <formula>0</formula>
    </cfRule>
  </conditionalFormatting>
  <conditionalFormatting sqref="E1441:E1442">
    <cfRule type="cellIs" dxfId="467" priority="482" operator="equal">
      <formula>0</formula>
    </cfRule>
  </conditionalFormatting>
  <conditionalFormatting sqref="E1441:E1442">
    <cfRule type="cellIs" dxfId="466" priority="481" operator="notEqual">
      <formula>0</formula>
    </cfRule>
  </conditionalFormatting>
  <conditionalFormatting sqref="F1442:U1442 F1441:T1441">
    <cfRule type="cellIs" dxfId="465" priority="480" operator="equal">
      <formula>0</formula>
    </cfRule>
  </conditionalFormatting>
  <conditionalFormatting sqref="F1442:U1442 F1441:T1441">
    <cfRule type="cellIs" dxfId="464" priority="479" operator="notEqual">
      <formula>0</formula>
    </cfRule>
  </conditionalFormatting>
  <conditionalFormatting sqref="U1441">
    <cfRule type="cellIs" dxfId="463" priority="478" operator="equal">
      <formula>0</formula>
    </cfRule>
  </conditionalFormatting>
  <conditionalFormatting sqref="U1441">
    <cfRule type="cellIs" dxfId="462" priority="477" operator="notEqual">
      <formula>0</formula>
    </cfRule>
  </conditionalFormatting>
  <conditionalFormatting sqref="D1441:D1442">
    <cfRule type="cellIs" dxfId="461" priority="484" operator="equal">
      <formula>0</formula>
    </cfRule>
  </conditionalFormatting>
  <conditionalFormatting sqref="D1441:D1442">
    <cfRule type="cellIs" dxfId="460" priority="483" operator="notEqual">
      <formula>0</formula>
    </cfRule>
  </conditionalFormatting>
  <conditionalFormatting sqref="E1443:E1444">
    <cfRule type="cellIs" dxfId="459" priority="474" operator="equal">
      <formula>0</formula>
    </cfRule>
  </conditionalFormatting>
  <conditionalFormatting sqref="E1443:E1444">
    <cfRule type="cellIs" dxfId="458" priority="473" operator="notEqual">
      <formula>0</formula>
    </cfRule>
  </conditionalFormatting>
  <conditionalFormatting sqref="F1444:U1444 F1443:T1443">
    <cfRule type="cellIs" dxfId="457" priority="472" operator="equal">
      <formula>0</formula>
    </cfRule>
  </conditionalFormatting>
  <conditionalFormatting sqref="F1444:U1444 F1443:T1443">
    <cfRule type="cellIs" dxfId="456" priority="471" operator="notEqual">
      <formula>0</formula>
    </cfRule>
  </conditionalFormatting>
  <conditionalFormatting sqref="U1443">
    <cfRule type="cellIs" dxfId="455" priority="470" operator="equal">
      <formula>0</formula>
    </cfRule>
  </conditionalFormatting>
  <conditionalFormatting sqref="U1443">
    <cfRule type="cellIs" dxfId="454" priority="469" operator="notEqual">
      <formula>0</formula>
    </cfRule>
  </conditionalFormatting>
  <conditionalFormatting sqref="D1443:D1444">
    <cfRule type="cellIs" dxfId="453" priority="476" operator="equal">
      <formula>0</formula>
    </cfRule>
  </conditionalFormatting>
  <conditionalFormatting sqref="D1443:D1444">
    <cfRule type="cellIs" dxfId="452" priority="475" operator="notEqual">
      <formula>0</formula>
    </cfRule>
  </conditionalFormatting>
  <conditionalFormatting sqref="E1445:E1446">
    <cfRule type="cellIs" dxfId="451" priority="466" operator="equal">
      <formula>0</formula>
    </cfRule>
  </conditionalFormatting>
  <conditionalFormatting sqref="E1445:E1446">
    <cfRule type="cellIs" dxfId="450" priority="465" operator="notEqual">
      <formula>0</formula>
    </cfRule>
  </conditionalFormatting>
  <conditionalFormatting sqref="F1446:U1446 F1445:T1445">
    <cfRule type="cellIs" dxfId="449" priority="464" operator="equal">
      <formula>0</formula>
    </cfRule>
  </conditionalFormatting>
  <conditionalFormatting sqref="F1446:U1446 F1445:T1445">
    <cfRule type="cellIs" dxfId="448" priority="463" operator="notEqual">
      <formula>0</formula>
    </cfRule>
  </conditionalFormatting>
  <conditionalFormatting sqref="U1445">
    <cfRule type="cellIs" dxfId="447" priority="462" operator="equal">
      <formula>0</formula>
    </cfRule>
  </conditionalFormatting>
  <conditionalFormatting sqref="U1445">
    <cfRule type="cellIs" dxfId="446" priority="461" operator="notEqual">
      <formula>0</formula>
    </cfRule>
  </conditionalFormatting>
  <conditionalFormatting sqref="D1445:D1446">
    <cfRule type="cellIs" dxfId="445" priority="468" operator="equal">
      <formula>0</formula>
    </cfRule>
  </conditionalFormatting>
  <conditionalFormatting sqref="D1445:D1446">
    <cfRule type="cellIs" dxfId="444" priority="467" operator="notEqual">
      <formula>0</formula>
    </cfRule>
  </conditionalFormatting>
  <conditionalFormatting sqref="E1451:E1452">
    <cfRule type="cellIs" dxfId="443" priority="458" operator="equal">
      <formula>0</formula>
    </cfRule>
  </conditionalFormatting>
  <conditionalFormatting sqref="E1451:E1452">
    <cfRule type="cellIs" dxfId="442" priority="457" operator="notEqual">
      <formula>0</formula>
    </cfRule>
  </conditionalFormatting>
  <conditionalFormatting sqref="F1452:U1452 F1451:T1451">
    <cfRule type="cellIs" dxfId="441" priority="456" operator="equal">
      <formula>0</formula>
    </cfRule>
  </conditionalFormatting>
  <conditionalFormatting sqref="F1452:U1452 F1451:T1451">
    <cfRule type="cellIs" dxfId="440" priority="455" operator="notEqual">
      <formula>0</formula>
    </cfRule>
  </conditionalFormatting>
  <conditionalFormatting sqref="U1451">
    <cfRule type="cellIs" dxfId="439" priority="454" operator="equal">
      <formula>0</formula>
    </cfRule>
  </conditionalFormatting>
  <conditionalFormatting sqref="U1451">
    <cfRule type="cellIs" dxfId="438" priority="453" operator="notEqual">
      <formula>0</formula>
    </cfRule>
  </conditionalFormatting>
  <conditionalFormatting sqref="D1451:D1452">
    <cfRule type="cellIs" dxfId="437" priority="460" operator="equal">
      <formula>0</formula>
    </cfRule>
  </conditionalFormatting>
  <conditionalFormatting sqref="D1451:D1452">
    <cfRule type="cellIs" dxfId="436" priority="459" operator="notEqual">
      <formula>0</formula>
    </cfRule>
  </conditionalFormatting>
  <conditionalFormatting sqref="E1455:E1456">
    <cfRule type="cellIs" dxfId="435" priority="450" operator="equal">
      <formula>0</formula>
    </cfRule>
  </conditionalFormatting>
  <conditionalFormatting sqref="E1455:E1456">
    <cfRule type="cellIs" dxfId="434" priority="449" operator="notEqual">
      <formula>0</formula>
    </cfRule>
  </conditionalFormatting>
  <conditionalFormatting sqref="F1456:U1456 F1455:T1455">
    <cfRule type="cellIs" dxfId="433" priority="448" operator="equal">
      <formula>0</formula>
    </cfRule>
  </conditionalFormatting>
  <conditionalFormatting sqref="F1456:U1456 F1455:T1455">
    <cfRule type="cellIs" dxfId="432" priority="447" operator="notEqual">
      <formula>0</formula>
    </cfRule>
  </conditionalFormatting>
  <conditionalFormatting sqref="U1455">
    <cfRule type="cellIs" dxfId="431" priority="446" operator="equal">
      <formula>0</formula>
    </cfRule>
  </conditionalFormatting>
  <conditionalFormatting sqref="U1455">
    <cfRule type="cellIs" dxfId="430" priority="445" operator="notEqual">
      <formula>0</formula>
    </cfRule>
  </conditionalFormatting>
  <conditionalFormatting sqref="D1455:D1456">
    <cfRule type="cellIs" dxfId="429" priority="452" operator="equal">
      <formula>0</formula>
    </cfRule>
  </conditionalFormatting>
  <conditionalFormatting sqref="D1455:D1456">
    <cfRule type="cellIs" dxfId="428" priority="451" operator="notEqual">
      <formula>0</formula>
    </cfRule>
  </conditionalFormatting>
  <conditionalFormatting sqref="E1459:E1460">
    <cfRule type="cellIs" dxfId="427" priority="442" operator="equal">
      <formula>0</formula>
    </cfRule>
  </conditionalFormatting>
  <conditionalFormatting sqref="E1459:E1460">
    <cfRule type="cellIs" dxfId="426" priority="441" operator="notEqual">
      <formula>0</formula>
    </cfRule>
  </conditionalFormatting>
  <conditionalFormatting sqref="F1460:U1460 F1459:T1459">
    <cfRule type="cellIs" dxfId="425" priority="440" operator="equal">
      <formula>0</formula>
    </cfRule>
  </conditionalFormatting>
  <conditionalFormatting sqref="F1460:U1460 F1459:T1459">
    <cfRule type="cellIs" dxfId="424" priority="439" operator="notEqual">
      <formula>0</formula>
    </cfRule>
  </conditionalFormatting>
  <conditionalFormatting sqref="U1459">
    <cfRule type="cellIs" dxfId="423" priority="438" operator="equal">
      <formula>0</formula>
    </cfRule>
  </conditionalFormatting>
  <conditionalFormatting sqref="U1459">
    <cfRule type="cellIs" dxfId="422" priority="437" operator="notEqual">
      <formula>0</formula>
    </cfRule>
  </conditionalFormatting>
  <conditionalFormatting sqref="D1459:D1460">
    <cfRule type="cellIs" dxfId="421" priority="444" operator="equal">
      <formula>0</formula>
    </cfRule>
  </conditionalFormatting>
  <conditionalFormatting sqref="D1459:D1460">
    <cfRule type="cellIs" dxfId="420" priority="443" operator="notEqual">
      <formula>0</formula>
    </cfRule>
  </conditionalFormatting>
  <conditionalFormatting sqref="E1461:E1462">
    <cfRule type="cellIs" dxfId="419" priority="434" operator="equal">
      <formula>0</formula>
    </cfRule>
  </conditionalFormatting>
  <conditionalFormatting sqref="E1461:E1462">
    <cfRule type="cellIs" dxfId="418" priority="433" operator="notEqual">
      <formula>0</formula>
    </cfRule>
  </conditionalFormatting>
  <conditionalFormatting sqref="F1462:U1462 F1461:T1461">
    <cfRule type="cellIs" dxfId="417" priority="432" operator="equal">
      <formula>0</formula>
    </cfRule>
  </conditionalFormatting>
  <conditionalFormatting sqref="F1462:U1462 F1461:T1461">
    <cfRule type="cellIs" dxfId="416" priority="431" operator="notEqual">
      <formula>0</formula>
    </cfRule>
  </conditionalFormatting>
  <conditionalFormatting sqref="U1461">
    <cfRule type="cellIs" dxfId="415" priority="430" operator="equal">
      <formula>0</formula>
    </cfRule>
  </conditionalFormatting>
  <conditionalFormatting sqref="U1461">
    <cfRule type="cellIs" dxfId="414" priority="429" operator="notEqual">
      <formula>0</formula>
    </cfRule>
  </conditionalFormatting>
  <conditionalFormatting sqref="D1461:D1462">
    <cfRule type="cellIs" dxfId="413" priority="436" operator="equal">
      <formula>0</formula>
    </cfRule>
  </conditionalFormatting>
  <conditionalFormatting sqref="D1461:D1462">
    <cfRule type="cellIs" dxfId="412" priority="435" operator="notEqual">
      <formula>0</formula>
    </cfRule>
  </conditionalFormatting>
  <conditionalFormatting sqref="E1463:E1464">
    <cfRule type="cellIs" dxfId="411" priority="426" operator="equal">
      <formula>0</formula>
    </cfRule>
  </conditionalFormatting>
  <conditionalFormatting sqref="E1463:E1464">
    <cfRule type="cellIs" dxfId="410" priority="425" operator="notEqual">
      <formula>0</formula>
    </cfRule>
  </conditionalFormatting>
  <conditionalFormatting sqref="F1464:U1464 F1463:T1463">
    <cfRule type="cellIs" dxfId="409" priority="424" operator="equal">
      <formula>0</formula>
    </cfRule>
  </conditionalFormatting>
  <conditionalFormatting sqref="F1464:U1464 F1463:T1463">
    <cfRule type="cellIs" dxfId="408" priority="423" operator="notEqual">
      <formula>0</formula>
    </cfRule>
  </conditionalFormatting>
  <conditionalFormatting sqref="U1463">
    <cfRule type="cellIs" dxfId="407" priority="422" operator="equal">
      <formula>0</formula>
    </cfRule>
  </conditionalFormatting>
  <conditionalFormatting sqref="U1463">
    <cfRule type="cellIs" dxfId="406" priority="421" operator="notEqual">
      <formula>0</formula>
    </cfRule>
  </conditionalFormatting>
  <conditionalFormatting sqref="D1463:D1464">
    <cfRule type="cellIs" dxfId="405" priority="428" operator="equal">
      <formula>0</formula>
    </cfRule>
  </conditionalFormatting>
  <conditionalFormatting sqref="D1463:D1464">
    <cfRule type="cellIs" dxfId="404" priority="427" operator="notEqual">
      <formula>0</formula>
    </cfRule>
  </conditionalFormatting>
  <conditionalFormatting sqref="E1457:E1458">
    <cfRule type="cellIs" dxfId="403" priority="418" operator="equal">
      <formula>0</formula>
    </cfRule>
  </conditionalFormatting>
  <conditionalFormatting sqref="E1457:E1458">
    <cfRule type="cellIs" dxfId="402" priority="417" operator="notEqual">
      <formula>0</formula>
    </cfRule>
  </conditionalFormatting>
  <conditionalFormatting sqref="F1458:U1458 F1457:T1457">
    <cfRule type="cellIs" dxfId="401" priority="416" operator="equal">
      <formula>0</formula>
    </cfRule>
  </conditionalFormatting>
  <conditionalFormatting sqref="F1458:U1458 F1457:T1457">
    <cfRule type="cellIs" dxfId="400" priority="415" operator="notEqual">
      <formula>0</formula>
    </cfRule>
  </conditionalFormatting>
  <conditionalFormatting sqref="U1457">
    <cfRule type="cellIs" dxfId="399" priority="414" operator="equal">
      <formula>0</formula>
    </cfRule>
  </conditionalFormatting>
  <conditionalFormatting sqref="U1457">
    <cfRule type="cellIs" dxfId="398" priority="413" operator="notEqual">
      <formula>0</formula>
    </cfRule>
  </conditionalFormatting>
  <conditionalFormatting sqref="D1457:D1458">
    <cfRule type="cellIs" dxfId="397" priority="420" operator="equal">
      <formula>0</formula>
    </cfRule>
  </conditionalFormatting>
  <conditionalFormatting sqref="D1457:D1458">
    <cfRule type="cellIs" dxfId="396" priority="419" operator="notEqual">
      <formula>0</formula>
    </cfRule>
  </conditionalFormatting>
  <conditionalFormatting sqref="E1453:E1454">
    <cfRule type="cellIs" dxfId="395" priority="410" operator="equal">
      <formula>0</formula>
    </cfRule>
  </conditionalFormatting>
  <conditionalFormatting sqref="E1453:E1454">
    <cfRule type="cellIs" dxfId="394" priority="409" operator="notEqual">
      <formula>0</formula>
    </cfRule>
  </conditionalFormatting>
  <conditionalFormatting sqref="F1454:U1454 F1453:T1453">
    <cfRule type="cellIs" dxfId="393" priority="408" operator="equal">
      <formula>0</formula>
    </cfRule>
  </conditionalFormatting>
  <conditionalFormatting sqref="F1454:U1454 F1453:T1453">
    <cfRule type="cellIs" dxfId="392" priority="407" operator="notEqual">
      <formula>0</formula>
    </cfRule>
  </conditionalFormatting>
  <conditionalFormatting sqref="U1453">
    <cfRule type="cellIs" dxfId="391" priority="406" operator="equal">
      <formula>0</formula>
    </cfRule>
  </conditionalFormatting>
  <conditionalFormatting sqref="U1453">
    <cfRule type="cellIs" dxfId="390" priority="405" operator="notEqual">
      <formula>0</formula>
    </cfRule>
  </conditionalFormatting>
  <conditionalFormatting sqref="D1453:D1454">
    <cfRule type="cellIs" dxfId="389" priority="412" operator="equal">
      <formula>0</formula>
    </cfRule>
  </conditionalFormatting>
  <conditionalFormatting sqref="D1453:D1454">
    <cfRule type="cellIs" dxfId="388" priority="411" operator="notEqual">
      <formula>0</formula>
    </cfRule>
  </conditionalFormatting>
  <conditionalFormatting sqref="E1449:E1450">
    <cfRule type="cellIs" dxfId="387" priority="402" operator="equal">
      <formula>0</formula>
    </cfRule>
  </conditionalFormatting>
  <conditionalFormatting sqref="E1449:E1450">
    <cfRule type="cellIs" dxfId="386" priority="401" operator="notEqual">
      <formula>0</formula>
    </cfRule>
  </conditionalFormatting>
  <conditionalFormatting sqref="F1450:U1450 F1449:T1449">
    <cfRule type="cellIs" dxfId="385" priority="400" operator="equal">
      <formula>0</formula>
    </cfRule>
  </conditionalFormatting>
  <conditionalFormatting sqref="F1450:U1450 F1449:T1449">
    <cfRule type="cellIs" dxfId="384" priority="399" operator="notEqual">
      <formula>0</formula>
    </cfRule>
  </conditionalFormatting>
  <conditionalFormatting sqref="U1449">
    <cfRule type="cellIs" dxfId="383" priority="398" operator="equal">
      <formula>0</formula>
    </cfRule>
  </conditionalFormatting>
  <conditionalFormatting sqref="U1449">
    <cfRule type="cellIs" dxfId="382" priority="397" operator="notEqual">
      <formula>0</formula>
    </cfRule>
  </conditionalFormatting>
  <conditionalFormatting sqref="D1449:D1450">
    <cfRule type="cellIs" dxfId="381" priority="404" operator="equal">
      <formula>0</formula>
    </cfRule>
  </conditionalFormatting>
  <conditionalFormatting sqref="D1449:D1450">
    <cfRule type="cellIs" dxfId="380" priority="403" operator="notEqual">
      <formula>0</formula>
    </cfRule>
  </conditionalFormatting>
  <conditionalFormatting sqref="E1447:E1448">
    <cfRule type="cellIs" dxfId="379" priority="394" operator="equal">
      <formula>0</formula>
    </cfRule>
  </conditionalFormatting>
  <conditionalFormatting sqref="E1447:E1448">
    <cfRule type="cellIs" dxfId="378" priority="393" operator="notEqual">
      <formula>0</formula>
    </cfRule>
  </conditionalFormatting>
  <conditionalFormatting sqref="F1448:U1448 F1447:T1447">
    <cfRule type="cellIs" dxfId="377" priority="392" operator="equal">
      <formula>0</formula>
    </cfRule>
  </conditionalFormatting>
  <conditionalFormatting sqref="F1448:U1448 F1447:T1447">
    <cfRule type="cellIs" dxfId="376" priority="391" operator="notEqual">
      <formula>0</formula>
    </cfRule>
  </conditionalFormatting>
  <conditionalFormatting sqref="U1447">
    <cfRule type="cellIs" dxfId="375" priority="390" operator="equal">
      <formula>0</formula>
    </cfRule>
  </conditionalFormatting>
  <conditionalFormatting sqref="U1447">
    <cfRule type="cellIs" dxfId="374" priority="389" operator="notEqual">
      <formula>0</formula>
    </cfRule>
  </conditionalFormatting>
  <conditionalFormatting sqref="D1447:D1448">
    <cfRule type="cellIs" dxfId="373" priority="396" operator="equal">
      <formula>0</formula>
    </cfRule>
  </conditionalFormatting>
  <conditionalFormatting sqref="D1447:D1448">
    <cfRule type="cellIs" dxfId="372" priority="395" operator="notEqual">
      <formula>0</formula>
    </cfRule>
  </conditionalFormatting>
  <conditionalFormatting sqref="E1437:E1438">
    <cfRule type="cellIs" dxfId="371" priority="386" operator="equal">
      <formula>0</formula>
    </cfRule>
  </conditionalFormatting>
  <conditionalFormatting sqref="E1437:E1438">
    <cfRule type="cellIs" dxfId="370" priority="385" operator="notEqual">
      <formula>0</formula>
    </cfRule>
  </conditionalFormatting>
  <conditionalFormatting sqref="F1438:U1438 F1437:T1437">
    <cfRule type="cellIs" dxfId="369" priority="384" operator="equal">
      <formula>0</formula>
    </cfRule>
  </conditionalFormatting>
  <conditionalFormatting sqref="F1438:U1438 F1437:T1437">
    <cfRule type="cellIs" dxfId="368" priority="383" operator="notEqual">
      <formula>0</formula>
    </cfRule>
  </conditionalFormatting>
  <conditionalFormatting sqref="U1437">
    <cfRule type="cellIs" dxfId="367" priority="382" operator="equal">
      <formula>0</formula>
    </cfRule>
  </conditionalFormatting>
  <conditionalFormatting sqref="U1437">
    <cfRule type="cellIs" dxfId="366" priority="381" operator="notEqual">
      <formula>0</formula>
    </cfRule>
  </conditionalFormatting>
  <conditionalFormatting sqref="D1437:D1438">
    <cfRule type="cellIs" dxfId="365" priority="388" operator="equal">
      <formula>0</formula>
    </cfRule>
  </conditionalFormatting>
  <conditionalFormatting sqref="D1437:D1438">
    <cfRule type="cellIs" dxfId="364" priority="387" operator="notEqual">
      <formula>0</formula>
    </cfRule>
  </conditionalFormatting>
  <conditionalFormatting sqref="E1435:E1436">
    <cfRule type="cellIs" dxfId="363" priority="378" operator="equal">
      <formula>0</formula>
    </cfRule>
  </conditionalFormatting>
  <conditionalFormatting sqref="E1435:E1436">
    <cfRule type="cellIs" dxfId="362" priority="377" operator="notEqual">
      <formula>0</formula>
    </cfRule>
  </conditionalFormatting>
  <conditionalFormatting sqref="F1436:U1436 F1435:T1435">
    <cfRule type="cellIs" dxfId="361" priority="376" operator="equal">
      <formula>0</formula>
    </cfRule>
  </conditionalFormatting>
  <conditionalFormatting sqref="F1436:U1436 F1435:T1435">
    <cfRule type="cellIs" dxfId="360" priority="375" operator="notEqual">
      <formula>0</formula>
    </cfRule>
  </conditionalFormatting>
  <conditionalFormatting sqref="U1435">
    <cfRule type="cellIs" dxfId="359" priority="374" operator="equal">
      <formula>0</formula>
    </cfRule>
  </conditionalFormatting>
  <conditionalFormatting sqref="U1435">
    <cfRule type="cellIs" dxfId="358" priority="373" operator="notEqual">
      <formula>0</formula>
    </cfRule>
  </conditionalFormatting>
  <conditionalFormatting sqref="D1435:D1436">
    <cfRule type="cellIs" dxfId="357" priority="380" operator="equal">
      <formula>0</formula>
    </cfRule>
  </conditionalFormatting>
  <conditionalFormatting sqref="D1435:D1436">
    <cfRule type="cellIs" dxfId="356" priority="379" operator="notEqual">
      <formula>0</formula>
    </cfRule>
  </conditionalFormatting>
  <conditionalFormatting sqref="D1466:U1466">
    <cfRule type="cellIs" dxfId="355" priority="372" operator="equal">
      <formula>0</formula>
    </cfRule>
  </conditionalFormatting>
  <conditionalFormatting sqref="D1465:U1466">
    <cfRule type="cellIs" dxfId="354" priority="371" operator="equal">
      <formula>0</formula>
    </cfRule>
  </conditionalFormatting>
  <conditionalFormatting sqref="E1467:E1468">
    <cfRule type="cellIs" dxfId="353" priority="368" operator="equal">
      <formula>0</formula>
    </cfRule>
  </conditionalFormatting>
  <conditionalFormatting sqref="E1467:E1468">
    <cfRule type="cellIs" dxfId="352" priority="367" operator="notEqual">
      <formula>0</formula>
    </cfRule>
  </conditionalFormatting>
  <conditionalFormatting sqref="F1468:U1468 F1467:T1467">
    <cfRule type="cellIs" dxfId="351" priority="366" operator="equal">
      <formula>0</formula>
    </cfRule>
  </conditionalFormatting>
  <conditionalFormatting sqref="F1468:U1468 F1467:T1467">
    <cfRule type="cellIs" dxfId="350" priority="365" operator="notEqual">
      <formula>0</formula>
    </cfRule>
  </conditionalFormatting>
  <conditionalFormatting sqref="U1467">
    <cfRule type="cellIs" dxfId="349" priority="364" operator="equal">
      <formula>0</formula>
    </cfRule>
  </conditionalFormatting>
  <conditionalFormatting sqref="U1467">
    <cfRule type="cellIs" dxfId="348" priority="363" operator="notEqual">
      <formula>0</formula>
    </cfRule>
  </conditionalFormatting>
  <conditionalFormatting sqref="D1467:D1468">
    <cfRule type="cellIs" dxfId="347" priority="370" operator="equal">
      <formula>0</formula>
    </cfRule>
  </conditionalFormatting>
  <conditionalFormatting sqref="D1467:D1468">
    <cfRule type="cellIs" dxfId="346" priority="369" operator="notEqual">
      <formula>0</formula>
    </cfRule>
  </conditionalFormatting>
  <conditionalFormatting sqref="E1469:E1470">
    <cfRule type="cellIs" dxfId="345" priority="360" operator="equal">
      <formula>0</formula>
    </cfRule>
  </conditionalFormatting>
  <conditionalFormatting sqref="E1469:E1470">
    <cfRule type="cellIs" dxfId="344" priority="359" operator="notEqual">
      <formula>0</formula>
    </cfRule>
  </conditionalFormatting>
  <conditionalFormatting sqref="F1470:U1470 F1469:T1469">
    <cfRule type="cellIs" dxfId="343" priority="358" operator="equal">
      <formula>0</formula>
    </cfRule>
  </conditionalFormatting>
  <conditionalFormatting sqref="F1470:U1470 F1469:T1469">
    <cfRule type="cellIs" dxfId="342" priority="357" operator="notEqual">
      <formula>0</formula>
    </cfRule>
  </conditionalFormatting>
  <conditionalFormatting sqref="U1469">
    <cfRule type="cellIs" dxfId="341" priority="356" operator="equal">
      <formula>0</formula>
    </cfRule>
  </conditionalFormatting>
  <conditionalFormatting sqref="U1469">
    <cfRule type="cellIs" dxfId="340" priority="355" operator="notEqual">
      <formula>0</formula>
    </cfRule>
  </conditionalFormatting>
  <conditionalFormatting sqref="D1469:D1470">
    <cfRule type="cellIs" dxfId="339" priority="362" operator="equal">
      <formula>0</formula>
    </cfRule>
  </conditionalFormatting>
  <conditionalFormatting sqref="D1469:D1470">
    <cfRule type="cellIs" dxfId="338" priority="361" operator="notEqual">
      <formula>0</formula>
    </cfRule>
  </conditionalFormatting>
  <conditionalFormatting sqref="E1471:E1472">
    <cfRule type="cellIs" dxfId="337" priority="352" operator="equal">
      <formula>0</formula>
    </cfRule>
  </conditionalFormatting>
  <conditionalFormatting sqref="E1471:E1472">
    <cfRule type="cellIs" dxfId="336" priority="351" operator="notEqual">
      <formula>0</formula>
    </cfRule>
  </conditionalFormatting>
  <conditionalFormatting sqref="F1472:U1472 F1471:T1471">
    <cfRule type="cellIs" dxfId="335" priority="350" operator="equal">
      <formula>0</formula>
    </cfRule>
  </conditionalFormatting>
  <conditionalFormatting sqref="F1472:U1472 F1471:T1471">
    <cfRule type="cellIs" dxfId="334" priority="349" operator="notEqual">
      <formula>0</formula>
    </cfRule>
  </conditionalFormatting>
  <conditionalFormatting sqref="U1471">
    <cfRule type="cellIs" dxfId="333" priority="348" operator="equal">
      <formula>0</formula>
    </cfRule>
  </conditionalFormatting>
  <conditionalFormatting sqref="U1471">
    <cfRule type="cellIs" dxfId="332" priority="347" operator="notEqual">
      <formula>0</formula>
    </cfRule>
  </conditionalFormatting>
  <conditionalFormatting sqref="D1471:D1472">
    <cfRule type="cellIs" dxfId="331" priority="354" operator="equal">
      <formula>0</formula>
    </cfRule>
  </conditionalFormatting>
  <conditionalFormatting sqref="D1471:D1472">
    <cfRule type="cellIs" dxfId="330" priority="353" operator="notEqual">
      <formula>0</formula>
    </cfRule>
  </conditionalFormatting>
  <conditionalFormatting sqref="E1477:E1478">
    <cfRule type="cellIs" dxfId="329" priority="344" operator="equal">
      <formula>0</formula>
    </cfRule>
  </conditionalFormatting>
  <conditionalFormatting sqref="E1477:E1478">
    <cfRule type="cellIs" dxfId="328" priority="343" operator="notEqual">
      <formula>0</formula>
    </cfRule>
  </conditionalFormatting>
  <conditionalFormatting sqref="F1478:U1478 F1477:T1477">
    <cfRule type="cellIs" dxfId="327" priority="342" operator="equal">
      <formula>0</formula>
    </cfRule>
  </conditionalFormatting>
  <conditionalFormatting sqref="F1478:U1478 F1477:T1477">
    <cfRule type="cellIs" dxfId="326" priority="341" operator="notEqual">
      <formula>0</formula>
    </cfRule>
  </conditionalFormatting>
  <conditionalFormatting sqref="U1477">
    <cfRule type="cellIs" dxfId="325" priority="340" operator="equal">
      <formula>0</formula>
    </cfRule>
  </conditionalFormatting>
  <conditionalFormatting sqref="U1477">
    <cfRule type="cellIs" dxfId="324" priority="339" operator="notEqual">
      <formula>0</formula>
    </cfRule>
  </conditionalFormatting>
  <conditionalFormatting sqref="D1477:D1478">
    <cfRule type="cellIs" dxfId="323" priority="346" operator="equal">
      <formula>0</formula>
    </cfRule>
  </conditionalFormatting>
  <conditionalFormatting sqref="D1477:D1478">
    <cfRule type="cellIs" dxfId="322" priority="345" operator="notEqual">
      <formula>0</formula>
    </cfRule>
  </conditionalFormatting>
  <conditionalFormatting sqref="E1479:E1480">
    <cfRule type="cellIs" dxfId="321" priority="336" operator="equal">
      <formula>0</formula>
    </cfRule>
  </conditionalFormatting>
  <conditionalFormatting sqref="E1479:E1480">
    <cfRule type="cellIs" dxfId="320" priority="335" operator="notEqual">
      <formula>0</formula>
    </cfRule>
  </conditionalFormatting>
  <conditionalFormatting sqref="F1480:U1480 F1479:T1479">
    <cfRule type="cellIs" dxfId="319" priority="334" operator="equal">
      <formula>0</formula>
    </cfRule>
  </conditionalFormatting>
  <conditionalFormatting sqref="F1480:U1480 F1479:T1479">
    <cfRule type="cellIs" dxfId="318" priority="333" operator="notEqual">
      <formula>0</formula>
    </cfRule>
  </conditionalFormatting>
  <conditionalFormatting sqref="U1479">
    <cfRule type="cellIs" dxfId="317" priority="332" operator="equal">
      <formula>0</formula>
    </cfRule>
  </conditionalFormatting>
  <conditionalFormatting sqref="U1479">
    <cfRule type="cellIs" dxfId="316" priority="331" operator="notEqual">
      <formula>0</formula>
    </cfRule>
  </conditionalFormatting>
  <conditionalFormatting sqref="D1479:D1480">
    <cfRule type="cellIs" dxfId="315" priority="338" operator="equal">
      <formula>0</formula>
    </cfRule>
  </conditionalFormatting>
  <conditionalFormatting sqref="D1479:D1480">
    <cfRule type="cellIs" dxfId="314" priority="337" operator="notEqual">
      <formula>0</formula>
    </cfRule>
  </conditionalFormatting>
  <conditionalFormatting sqref="E1481:E1482">
    <cfRule type="cellIs" dxfId="313" priority="328" operator="equal">
      <formula>0</formula>
    </cfRule>
  </conditionalFormatting>
  <conditionalFormatting sqref="E1481:E1482">
    <cfRule type="cellIs" dxfId="312" priority="327" operator="notEqual">
      <formula>0</formula>
    </cfRule>
  </conditionalFormatting>
  <conditionalFormatting sqref="F1482:U1482 F1481:T1481">
    <cfRule type="cellIs" dxfId="311" priority="326" operator="equal">
      <formula>0</formula>
    </cfRule>
  </conditionalFormatting>
  <conditionalFormatting sqref="F1482:U1482 F1481:T1481">
    <cfRule type="cellIs" dxfId="310" priority="325" operator="notEqual">
      <formula>0</formula>
    </cfRule>
  </conditionalFormatting>
  <conditionalFormatting sqref="U1481">
    <cfRule type="cellIs" dxfId="309" priority="324" operator="equal">
      <formula>0</formula>
    </cfRule>
  </conditionalFormatting>
  <conditionalFormatting sqref="U1481">
    <cfRule type="cellIs" dxfId="308" priority="323" operator="notEqual">
      <formula>0</formula>
    </cfRule>
  </conditionalFormatting>
  <conditionalFormatting sqref="D1481:D1482">
    <cfRule type="cellIs" dxfId="307" priority="330" operator="equal">
      <formula>0</formula>
    </cfRule>
  </conditionalFormatting>
  <conditionalFormatting sqref="D1481:D1482">
    <cfRule type="cellIs" dxfId="306" priority="329" operator="notEqual">
      <formula>0</formula>
    </cfRule>
  </conditionalFormatting>
  <conditionalFormatting sqref="E1483:E1484">
    <cfRule type="cellIs" dxfId="305" priority="320" operator="equal">
      <formula>0</formula>
    </cfRule>
  </conditionalFormatting>
  <conditionalFormatting sqref="E1483:E1484">
    <cfRule type="cellIs" dxfId="304" priority="319" operator="notEqual">
      <formula>0</formula>
    </cfRule>
  </conditionalFormatting>
  <conditionalFormatting sqref="F1484:U1484 F1483:T1483">
    <cfRule type="cellIs" dxfId="303" priority="318" operator="equal">
      <formula>0</formula>
    </cfRule>
  </conditionalFormatting>
  <conditionalFormatting sqref="F1484:U1484 F1483:T1483">
    <cfRule type="cellIs" dxfId="302" priority="317" operator="notEqual">
      <formula>0</formula>
    </cfRule>
  </conditionalFormatting>
  <conditionalFormatting sqref="U1483">
    <cfRule type="cellIs" dxfId="301" priority="316" operator="equal">
      <formula>0</formula>
    </cfRule>
  </conditionalFormatting>
  <conditionalFormatting sqref="U1483">
    <cfRule type="cellIs" dxfId="300" priority="315" operator="notEqual">
      <formula>0</formula>
    </cfRule>
  </conditionalFormatting>
  <conditionalFormatting sqref="D1483:D1484">
    <cfRule type="cellIs" dxfId="299" priority="322" operator="equal">
      <formula>0</formula>
    </cfRule>
  </conditionalFormatting>
  <conditionalFormatting sqref="D1483:D1484">
    <cfRule type="cellIs" dxfId="298" priority="321" operator="notEqual">
      <formula>0</formula>
    </cfRule>
  </conditionalFormatting>
  <conditionalFormatting sqref="E1485:E1486">
    <cfRule type="cellIs" dxfId="297" priority="312" operator="equal">
      <formula>0</formula>
    </cfRule>
  </conditionalFormatting>
  <conditionalFormatting sqref="E1485:E1486">
    <cfRule type="cellIs" dxfId="296" priority="311" operator="notEqual">
      <formula>0</formula>
    </cfRule>
  </conditionalFormatting>
  <conditionalFormatting sqref="F1486:U1486 F1485:T1485">
    <cfRule type="cellIs" dxfId="295" priority="310" operator="equal">
      <formula>0</formula>
    </cfRule>
  </conditionalFormatting>
  <conditionalFormatting sqref="F1486:U1486 F1485:T1485">
    <cfRule type="cellIs" dxfId="294" priority="309" operator="notEqual">
      <formula>0</formula>
    </cfRule>
  </conditionalFormatting>
  <conditionalFormatting sqref="U1485">
    <cfRule type="cellIs" dxfId="293" priority="308" operator="equal">
      <formula>0</formula>
    </cfRule>
  </conditionalFormatting>
  <conditionalFormatting sqref="U1485">
    <cfRule type="cellIs" dxfId="292" priority="307" operator="notEqual">
      <formula>0</formula>
    </cfRule>
  </conditionalFormatting>
  <conditionalFormatting sqref="D1485:D1486">
    <cfRule type="cellIs" dxfId="291" priority="314" operator="equal">
      <formula>0</formula>
    </cfRule>
  </conditionalFormatting>
  <conditionalFormatting sqref="D1485:D1486">
    <cfRule type="cellIs" dxfId="290" priority="313" operator="notEqual">
      <formula>0</formula>
    </cfRule>
  </conditionalFormatting>
  <conditionalFormatting sqref="E1487:E1488">
    <cfRule type="cellIs" dxfId="289" priority="304" operator="equal">
      <formula>0</formula>
    </cfRule>
  </conditionalFormatting>
  <conditionalFormatting sqref="E1487:E1488">
    <cfRule type="cellIs" dxfId="288" priority="303" operator="notEqual">
      <formula>0</formula>
    </cfRule>
  </conditionalFormatting>
  <conditionalFormatting sqref="F1488:U1488 F1487:T1487">
    <cfRule type="cellIs" dxfId="287" priority="302" operator="equal">
      <formula>0</formula>
    </cfRule>
  </conditionalFormatting>
  <conditionalFormatting sqref="F1488:U1488 F1487:T1487">
    <cfRule type="cellIs" dxfId="286" priority="301" operator="notEqual">
      <formula>0</formula>
    </cfRule>
  </conditionalFormatting>
  <conditionalFormatting sqref="U1487">
    <cfRule type="cellIs" dxfId="285" priority="300" operator="equal">
      <formula>0</formula>
    </cfRule>
  </conditionalFormatting>
  <conditionalFormatting sqref="U1487">
    <cfRule type="cellIs" dxfId="284" priority="299" operator="notEqual">
      <formula>0</formula>
    </cfRule>
  </conditionalFormatting>
  <conditionalFormatting sqref="D1487:D1488">
    <cfRule type="cellIs" dxfId="283" priority="306" operator="equal">
      <formula>0</formula>
    </cfRule>
  </conditionalFormatting>
  <conditionalFormatting sqref="D1487:D1488">
    <cfRule type="cellIs" dxfId="282" priority="305" operator="notEqual">
      <formula>0</formula>
    </cfRule>
  </conditionalFormatting>
  <conditionalFormatting sqref="E1473:E1474">
    <cfRule type="cellIs" dxfId="281" priority="296" operator="equal">
      <formula>0</formula>
    </cfRule>
  </conditionalFormatting>
  <conditionalFormatting sqref="E1473:E1474">
    <cfRule type="cellIs" dxfId="280" priority="295" operator="notEqual">
      <formula>0</formula>
    </cfRule>
  </conditionalFormatting>
  <conditionalFormatting sqref="F1474:U1474 F1473:T1473">
    <cfRule type="cellIs" dxfId="279" priority="294" operator="equal">
      <formula>0</formula>
    </cfRule>
  </conditionalFormatting>
  <conditionalFormatting sqref="F1474:U1474 F1473:T1473">
    <cfRule type="cellIs" dxfId="278" priority="293" operator="notEqual">
      <formula>0</formula>
    </cfRule>
  </conditionalFormatting>
  <conditionalFormatting sqref="U1473">
    <cfRule type="cellIs" dxfId="277" priority="292" operator="equal">
      <formula>0</formula>
    </cfRule>
  </conditionalFormatting>
  <conditionalFormatting sqref="U1473">
    <cfRule type="cellIs" dxfId="276" priority="291" operator="notEqual">
      <formula>0</formula>
    </cfRule>
  </conditionalFormatting>
  <conditionalFormatting sqref="D1473:D1474">
    <cfRule type="cellIs" dxfId="275" priority="298" operator="equal">
      <formula>0</formula>
    </cfRule>
  </conditionalFormatting>
  <conditionalFormatting sqref="D1473:D1474">
    <cfRule type="cellIs" dxfId="274" priority="297" operator="notEqual">
      <formula>0</formula>
    </cfRule>
  </conditionalFormatting>
  <conditionalFormatting sqref="E1475:E1476">
    <cfRule type="cellIs" dxfId="273" priority="288" operator="equal">
      <formula>0</formula>
    </cfRule>
  </conditionalFormatting>
  <conditionalFormatting sqref="E1475:E1476">
    <cfRule type="cellIs" dxfId="272" priority="287" operator="notEqual">
      <formula>0</formula>
    </cfRule>
  </conditionalFormatting>
  <conditionalFormatting sqref="F1476:U1476 F1475:T1475">
    <cfRule type="cellIs" dxfId="271" priority="286" operator="equal">
      <formula>0</formula>
    </cfRule>
  </conditionalFormatting>
  <conditionalFormatting sqref="F1476:U1476 F1475:T1475">
    <cfRule type="cellIs" dxfId="270" priority="285" operator="notEqual">
      <formula>0</formula>
    </cfRule>
  </conditionalFormatting>
  <conditionalFormatting sqref="U1475">
    <cfRule type="cellIs" dxfId="269" priority="284" operator="equal">
      <formula>0</formula>
    </cfRule>
  </conditionalFormatting>
  <conditionalFormatting sqref="U1475">
    <cfRule type="cellIs" dxfId="268" priority="283" operator="notEqual">
      <formula>0</formula>
    </cfRule>
  </conditionalFormatting>
  <conditionalFormatting sqref="D1475:D1476">
    <cfRule type="cellIs" dxfId="267" priority="290" operator="equal">
      <formula>0</formula>
    </cfRule>
  </conditionalFormatting>
  <conditionalFormatting sqref="D1475:D1476">
    <cfRule type="cellIs" dxfId="266" priority="289" operator="notEqual">
      <formula>0</formula>
    </cfRule>
  </conditionalFormatting>
  <conditionalFormatting sqref="D1490:U1490">
    <cfRule type="cellIs" dxfId="265" priority="282" operator="equal">
      <formula>0</formula>
    </cfRule>
  </conditionalFormatting>
  <conditionalFormatting sqref="D1489:U1490">
    <cfRule type="cellIs" dxfId="264" priority="281" operator="equal">
      <formula>0</formula>
    </cfRule>
  </conditionalFormatting>
  <conditionalFormatting sqref="E1491:E1492">
    <cfRule type="cellIs" dxfId="263" priority="278" operator="equal">
      <formula>0</formula>
    </cfRule>
  </conditionalFormatting>
  <conditionalFormatting sqref="E1491:E1492">
    <cfRule type="cellIs" dxfId="262" priority="277" operator="notEqual">
      <formula>0</formula>
    </cfRule>
  </conditionalFormatting>
  <conditionalFormatting sqref="F1492:U1492 F1491:T1491">
    <cfRule type="cellIs" dxfId="261" priority="276" operator="equal">
      <formula>0</formula>
    </cfRule>
  </conditionalFormatting>
  <conditionalFormatting sqref="F1492:U1492 F1491:T1491">
    <cfRule type="cellIs" dxfId="260" priority="275" operator="notEqual">
      <formula>0</formula>
    </cfRule>
  </conditionalFormatting>
  <conditionalFormatting sqref="U1491">
    <cfRule type="cellIs" dxfId="259" priority="274" operator="equal">
      <formula>0</formula>
    </cfRule>
  </conditionalFormatting>
  <conditionalFormatting sqref="U1491">
    <cfRule type="cellIs" dxfId="258" priority="273" operator="notEqual">
      <formula>0</formula>
    </cfRule>
  </conditionalFormatting>
  <conditionalFormatting sqref="D1491:D1492">
    <cfRule type="cellIs" dxfId="257" priority="280" operator="equal">
      <formula>0</formula>
    </cfRule>
  </conditionalFormatting>
  <conditionalFormatting sqref="D1491:D1492">
    <cfRule type="cellIs" dxfId="256" priority="279" operator="notEqual">
      <formula>0</formula>
    </cfRule>
  </conditionalFormatting>
  <conditionalFormatting sqref="E1493:E1494">
    <cfRule type="cellIs" dxfId="255" priority="270" operator="equal">
      <formula>0</formula>
    </cfRule>
  </conditionalFormatting>
  <conditionalFormatting sqref="E1493:E1494">
    <cfRule type="cellIs" dxfId="254" priority="269" operator="notEqual">
      <formula>0</formula>
    </cfRule>
  </conditionalFormatting>
  <conditionalFormatting sqref="F1494:U1494 F1493:T1493">
    <cfRule type="cellIs" dxfId="253" priority="268" operator="equal">
      <formula>0</formula>
    </cfRule>
  </conditionalFormatting>
  <conditionalFormatting sqref="F1494:U1494 F1493:T1493">
    <cfRule type="cellIs" dxfId="252" priority="267" operator="notEqual">
      <formula>0</formula>
    </cfRule>
  </conditionalFormatting>
  <conditionalFormatting sqref="U1493">
    <cfRule type="cellIs" dxfId="251" priority="266" operator="equal">
      <formula>0</formula>
    </cfRule>
  </conditionalFormatting>
  <conditionalFormatting sqref="U1493">
    <cfRule type="cellIs" dxfId="250" priority="265" operator="notEqual">
      <formula>0</formula>
    </cfRule>
  </conditionalFormatting>
  <conditionalFormatting sqref="D1493:D1494">
    <cfRule type="cellIs" dxfId="249" priority="272" operator="equal">
      <formula>0</formula>
    </cfRule>
  </conditionalFormatting>
  <conditionalFormatting sqref="D1493:D1494">
    <cfRule type="cellIs" dxfId="248" priority="271" operator="notEqual">
      <formula>0</formula>
    </cfRule>
  </conditionalFormatting>
  <conditionalFormatting sqref="E1495:E1496">
    <cfRule type="cellIs" dxfId="247" priority="262" operator="equal">
      <formula>0</formula>
    </cfRule>
  </conditionalFormatting>
  <conditionalFormatting sqref="E1495:E1496">
    <cfRule type="cellIs" dxfId="246" priority="261" operator="notEqual">
      <formula>0</formula>
    </cfRule>
  </conditionalFormatting>
  <conditionalFormatting sqref="F1496:U1496 F1495:T1495">
    <cfRule type="cellIs" dxfId="245" priority="260" operator="equal">
      <formula>0</formula>
    </cfRule>
  </conditionalFormatting>
  <conditionalFormatting sqref="F1496:U1496 F1495:T1495">
    <cfRule type="cellIs" dxfId="244" priority="259" operator="notEqual">
      <formula>0</formula>
    </cfRule>
  </conditionalFormatting>
  <conditionalFormatting sqref="U1495">
    <cfRule type="cellIs" dxfId="243" priority="258" operator="equal">
      <formula>0</formula>
    </cfRule>
  </conditionalFormatting>
  <conditionalFormatting sqref="U1495">
    <cfRule type="cellIs" dxfId="242" priority="257" operator="notEqual">
      <formula>0</formula>
    </cfRule>
  </conditionalFormatting>
  <conditionalFormatting sqref="D1495:D1496">
    <cfRule type="cellIs" dxfId="241" priority="264" operator="equal">
      <formula>0</formula>
    </cfRule>
  </conditionalFormatting>
  <conditionalFormatting sqref="D1495:D1496">
    <cfRule type="cellIs" dxfId="240" priority="263" operator="notEqual">
      <formula>0</formula>
    </cfRule>
  </conditionalFormatting>
  <conditionalFormatting sqref="E1497:E1498">
    <cfRule type="cellIs" dxfId="239" priority="254" operator="equal">
      <formula>0</formula>
    </cfRule>
  </conditionalFormatting>
  <conditionalFormatting sqref="E1497:E1498">
    <cfRule type="cellIs" dxfId="238" priority="253" operator="notEqual">
      <formula>0</formula>
    </cfRule>
  </conditionalFormatting>
  <conditionalFormatting sqref="F1498:U1498 F1497:T1497">
    <cfRule type="cellIs" dxfId="237" priority="252" operator="equal">
      <formula>0</formula>
    </cfRule>
  </conditionalFormatting>
  <conditionalFormatting sqref="F1498:U1498 F1497:T1497">
    <cfRule type="cellIs" dxfId="236" priority="251" operator="notEqual">
      <formula>0</formula>
    </cfRule>
  </conditionalFormatting>
  <conditionalFormatting sqref="U1497">
    <cfRule type="cellIs" dxfId="235" priority="250" operator="equal">
      <formula>0</formula>
    </cfRule>
  </conditionalFormatting>
  <conditionalFormatting sqref="U1497">
    <cfRule type="cellIs" dxfId="234" priority="249" operator="notEqual">
      <formula>0</formula>
    </cfRule>
  </conditionalFormatting>
  <conditionalFormatting sqref="D1497:D1498">
    <cfRule type="cellIs" dxfId="233" priority="256" operator="equal">
      <formula>0</formula>
    </cfRule>
  </conditionalFormatting>
  <conditionalFormatting sqref="D1497:D1498">
    <cfRule type="cellIs" dxfId="232" priority="255" operator="notEqual">
      <formula>0</formula>
    </cfRule>
  </conditionalFormatting>
  <conditionalFormatting sqref="E1499:E1500">
    <cfRule type="cellIs" dxfId="231" priority="246" operator="equal">
      <formula>0</formula>
    </cfRule>
  </conditionalFormatting>
  <conditionalFormatting sqref="E1499:E1500">
    <cfRule type="cellIs" dxfId="230" priority="245" operator="notEqual">
      <formula>0</formula>
    </cfRule>
  </conditionalFormatting>
  <conditionalFormatting sqref="F1500:U1500 F1499:T1499">
    <cfRule type="cellIs" dxfId="229" priority="244" operator="equal">
      <formula>0</formula>
    </cfRule>
  </conditionalFormatting>
  <conditionalFormatting sqref="F1500:U1500 F1499:T1499">
    <cfRule type="cellIs" dxfId="228" priority="243" operator="notEqual">
      <formula>0</formula>
    </cfRule>
  </conditionalFormatting>
  <conditionalFormatting sqref="U1499">
    <cfRule type="cellIs" dxfId="227" priority="242" operator="equal">
      <formula>0</formula>
    </cfRule>
  </conditionalFormatting>
  <conditionalFormatting sqref="U1499">
    <cfRule type="cellIs" dxfId="226" priority="241" operator="notEqual">
      <formula>0</formula>
    </cfRule>
  </conditionalFormatting>
  <conditionalFormatting sqref="D1499:D1500">
    <cfRule type="cellIs" dxfId="225" priority="248" operator="equal">
      <formula>0</formula>
    </cfRule>
  </conditionalFormatting>
  <conditionalFormatting sqref="D1499:D1500">
    <cfRule type="cellIs" dxfId="224" priority="247" operator="notEqual">
      <formula>0</formula>
    </cfRule>
  </conditionalFormatting>
  <conditionalFormatting sqref="E1501:E1502">
    <cfRule type="cellIs" dxfId="223" priority="238" operator="equal">
      <formula>0</formula>
    </cfRule>
  </conditionalFormatting>
  <conditionalFormatting sqref="E1501:E1502">
    <cfRule type="cellIs" dxfId="222" priority="237" operator="notEqual">
      <formula>0</formula>
    </cfRule>
  </conditionalFormatting>
  <conditionalFormatting sqref="F1502:U1502 F1501:T1501">
    <cfRule type="cellIs" dxfId="221" priority="236" operator="equal">
      <formula>0</formula>
    </cfRule>
  </conditionalFormatting>
  <conditionalFormatting sqref="F1502:U1502 F1501:T1501">
    <cfRule type="cellIs" dxfId="220" priority="235" operator="notEqual">
      <formula>0</formula>
    </cfRule>
  </conditionalFormatting>
  <conditionalFormatting sqref="U1501">
    <cfRule type="cellIs" dxfId="219" priority="234" operator="equal">
      <formula>0</formula>
    </cfRule>
  </conditionalFormatting>
  <conditionalFormatting sqref="U1501">
    <cfRule type="cellIs" dxfId="218" priority="233" operator="notEqual">
      <formula>0</formula>
    </cfRule>
  </conditionalFormatting>
  <conditionalFormatting sqref="D1501:D1502">
    <cfRule type="cellIs" dxfId="217" priority="240" operator="equal">
      <formula>0</formula>
    </cfRule>
  </conditionalFormatting>
  <conditionalFormatting sqref="D1501:D1502">
    <cfRule type="cellIs" dxfId="216" priority="239" operator="notEqual">
      <formula>0</formula>
    </cfRule>
  </conditionalFormatting>
  <conditionalFormatting sqref="E1503:E1504">
    <cfRule type="cellIs" dxfId="215" priority="230" operator="equal">
      <formula>0</formula>
    </cfRule>
  </conditionalFormatting>
  <conditionalFormatting sqref="E1503:E1504">
    <cfRule type="cellIs" dxfId="214" priority="229" operator="notEqual">
      <formula>0</formula>
    </cfRule>
  </conditionalFormatting>
  <conditionalFormatting sqref="F1504:U1504 F1503:T1503">
    <cfRule type="cellIs" dxfId="213" priority="228" operator="equal">
      <formula>0</formula>
    </cfRule>
  </conditionalFormatting>
  <conditionalFormatting sqref="F1504:U1504 F1503:T1503">
    <cfRule type="cellIs" dxfId="212" priority="227" operator="notEqual">
      <formula>0</formula>
    </cfRule>
  </conditionalFormatting>
  <conditionalFormatting sqref="U1503">
    <cfRule type="cellIs" dxfId="211" priority="226" operator="equal">
      <formula>0</formula>
    </cfRule>
  </conditionalFormatting>
  <conditionalFormatting sqref="U1503">
    <cfRule type="cellIs" dxfId="210" priority="225" operator="notEqual">
      <formula>0</formula>
    </cfRule>
  </conditionalFormatting>
  <conditionalFormatting sqref="D1503:D1504">
    <cfRule type="cellIs" dxfId="209" priority="232" operator="equal">
      <formula>0</formula>
    </cfRule>
  </conditionalFormatting>
  <conditionalFormatting sqref="D1503:D1504">
    <cfRule type="cellIs" dxfId="208" priority="231" operator="notEqual">
      <formula>0</formula>
    </cfRule>
  </conditionalFormatting>
  <conditionalFormatting sqref="E1505:E1506">
    <cfRule type="cellIs" dxfId="207" priority="222" operator="equal">
      <formula>0</formula>
    </cfRule>
  </conditionalFormatting>
  <conditionalFormatting sqref="E1505:E1506">
    <cfRule type="cellIs" dxfId="206" priority="221" operator="notEqual">
      <formula>0</formula>
    </cfRule>
  </conditionalFormatting>
  <conditionalFormatting sqref="F1506:U1506 F1505:T1505">
    <cfRule type="cellIs" dxfId="205" priority="220" operator="equal">
      <formula>0</formula>
    </cfRule>
  </conditionalFormatting>
  <conditionalFormatting sqref="F1506:U1506 F1505:T1505">
    <cfRule type="cellIs" dxfId="204" priority="219" operator="notEqual">
      <formula>0</formula>
    </cfRule>
  </conditionalFormatting>
  <conditionalFormatting sqref="U1505">
    <cfRule type="cellIs" dxfId="203" priority="218" operator="equal">
      <formula>0</formula>
    </cfRule>
  </conditionalFormatting>
  <conditionalFormatting sqref="U1505">
    <cfRule type="cellIs" dxfId="202" priority="217" operator="notEqual">
      <formula>0</formula>
    </cfRule>
  </conditionalFormatting>
  <conditionalFormatting sqref="D1505:D1506">
    <cfRule type="cellIs" dxfId="201" priority="224" operator="equal">
      <formula>0</formula>
    </cfRule>
  </conditionalFormatting>
  <conditionalFormatting sqref="D1505:D1506">
    <cfRule type="cellIs" dxfId="200" priority="223" operator="notEqual">
      <formula>0</formula>
    </cfRule>
  </conditionalFormatting>
  <conditionalFormatting sqref="E1507:E1508">
    <cfRule type="cellIs" dxfId="199" priority="214" operator="equal">
      <formula>0</formula>
    </cfRule>
  </conditionalFormatting>
  <conditionalFormatting sqref="E1507:E1508">
    <cfRule type="cellIs" dxfId="198" priority="213" operator="notEqual">
      <formula>0</formula>
    </cfRule>
  </conditionalFormatting>
  <conditionalFormatting sqref="F1508:U1508 F1507:T1507">
    <cfRule type="cellIs" dxfId="197" priority="212" operator="equal">
      <formula>0</formula>
    </cfRule>
  </conditionalFormatting>
  <conditionalFormatting sqref="F1508:U1508 F1507:T1507">
    <cfRule type="cellIs" dxfId="196" priority="211" operator="notEqual">
      <formula>0</formula>
    </cfRule>
  </conditionalFormatting>
  <conditionalFormatting sqref="U1507">
    <cfRule type="cellIs" dxfId="195" priority="210" operator="equal">
      <formula>0</formula>
    </cfRule>
  </conditionalFormatting>
  <conditionalFormatting sqref="U1507">
    <cfRule type="cellIs" dxfId="194" priority="209" operator="notEqual">
      <formula>0</formula>
    </cfRule>
  </conditionalFormatting>
  <conditionalFormatting sqref="D1507:D1508">
    <cfRule type="cellIs" dxfId="193" priority="216" operator="equal">
      <formula>0</formula>
    </cfRule>
  </conditionalFormatting>
  <conditionalFormatting sqref="D1507:D1508">
    <cfRule type="cellIs" dxfId="192" priority="215" operator="notEqual">
      <formula>0</formula>
    </cfRule>
  </conditionalFormatting>
  <conditionalFormatting sqref="E1509:E1510">
    <cfRule type="cellIs" dxfId="191" priority="206" operator="equal">
      <formula>0</formula>
    </cfRule>
  </conditionalFormatting>
  <conditionalFormatting sqref="E1509:E1510">
    <cfRule type="cellIs" dxfId="190" priority="205" operator="notEqual">
      <formula>0</formula>
    </cfRule>
  </conditionalFormatting>
  <conditionalFormatting sqref="F1510:U1510 F1509:T1509">
    <cfRule type="cellIs" dxfId="189" priority="204" operator="equal">
      <formula>0</formula>
    </cfRule>
  </conditionalFormatting>
  <conditionalFormatting sqref="F1510:U1510 F1509:T1509">
    <cfRule type="cellIs" dxfId="188" priority="203" operator="notEqual">
      <formula>0</formula>
    </cfRule>
  </conditionalFormatting>
  <conditionalFormatting sqref="U1509">
    <cfRule type="cellIs" dxfId="187" priority="202" operator="equal">
      <formula>0</formula>
    </cfRule>
  </conditionalFormatting>
  <conditionalFormatting sqref="U1509">
    <cfRule type="cellIs" dxfId="186" priority="201" operator="notEqual">
      <formula>0</formula>
    </cfRule>
  </conditionalFormatting>
  <conditionalFormatting sqref="D1509:D1510">
    <cfRule type="cellIs" dxfId="185" priority="208" operator="equal">
      <formula>0</formula>
    </cfRule>
  </conditionalFormatting>
  <conditionalFormatting sqref="D1509:D1510">
    <cfRule type="cellIs" dxfId="184" priority="207" operator="notEqual">
      <formula>0</formula>
    </cfRule>
  </conditionalFormatting>
  <conditionalFormatting sqref="E1511:E1512">
    <cfRule type="cellIs" dxfId="183" priority="198" operator="equal">
      <formula>0</formula>
    </cfRule>
  </conditionalFormatting>
  <conditionalFormatting sqref="E1511:E1512">
    <cfRule type="cellIs" dxfId="182" priority="197" operator="notEqual">
      <formula>0</formula>
    </cfRule>
  </conditionalFormatting>
  <conditionalFormatting sqref="F1512:U1512 F1511:T1511">
    <cfRule type="cellIs" dxfId="181" priority="196" operator="equal">
      <formula>0</formula>
    </cfRule>
  </conditionalFormatting>
  <conditionalFormatting sqref="F1512:U1512 F1511:T1511">
    <cfRule type="cellIs" dxfId="180" priority="195" operator="notEqual">
      <formula>0</formula>
    </cfRule>
  </conditionalFormatting>
  <conditionalFormatting sqref="U1511">
    <cfRule type="cellIs" dxfId="179" priority="194" operator="equal">
      <formula>0</formula>
    </cfRule>
  </conditionalFormatting>
  <conditionalFormatting sqref="U1511">
    <cfRule type="cellIs" dxfId="178" priority="193" operator="notEqual">
      <formula>0</formula>
    </cfRule>
  </conditionalFormatting>
  <conditionalFormatting sqref="D1511:D1512">
    <cfRule type="cellIs" dxfId="177" priority="200" operator="equal">
      <formula>0</formula>
    </cfRule>
  </conditionalFormatting>
  <conditionalFormatting sqref="D1511:D1512">
    <cfRule type="cellIs" dxfId="176" priority="199" operator="notEqual">
      <formula>0</formula>
    </cfRule>
  </conditionalFormatting>
  <conditionalFormatting sqref="E1513:E1514">
    <cfRule type="cellIs" dxfId="175" priority="190" operator="equal">
      <formula>0</formula>
    </cfRule>
  </conditionalFormatting>
  <conditionalFormatting sqref="E1513:E1514">
    <cfRule type="cellIs" dxfId="174" priority="189" operator="notEqual">
      <formula>0</formula>
    </cfRule>
  </conditionalFormatting>
  <conditionalFormatting sqref="F1514:U1514 F1513:T1513">
    <cfRule type="cellIs" dxfId="173" priority="188" operator="equal">
      <formula>0</formula>
    </cfRule>
  </conditionalFormatting>
  <conditionalFormatting sqref="F1514:U1514 F1513:T1513">
    <cfRule type="cellIs" dxfId="172" priority="187" operator="notEqual">
      <formula>0</formula>
    </cfRule>
  </conditionalFormatting>
  <conditionalFormatting sqref="U1513">
    <cfRule type="cellIs" dxfId="171" priority="186" operator="equal">
      <formula>0</formula>
    </cfRule>
  </conditionalFormatting>
  <conditionalFormatting sqref="U1513">
    <cfRule type="cellIs" dxfId="170" priority="185" operator="notEqual">
      <formula>0</formula>
    </cfRule>
  </conditionalFormatting>
  <conditionalFormatting sqref="D1513:D1514">
    <cfRule type="cellIs" dxfId="169" priority="192" operator="equal">
      <formula>0</formula>
    </cfRule>
  </conditionalFormatting>
  <conditionalFormatting sqref="D1513:D1514">
    <cfRule type="cellIs" dxfId="168" priority="191" operator="notEqual">
      <formula>0</formula>
    </cfRule>
  </conditionalFormatting>
  <conditionalFormatting sqref="E1515:E1516">
    <cfRule type="cellIs" dxfId="167" priority="182" operator="equal">
      <formula>0</formula>
    </cfRule>
  </conditionalFormatting>
  <conditionalFormatting sqref="E1515:E1516">
    <cfRule type="cellIs" dxfId="166" priority="181" operator="notEqual">
      <formula>0</formula>
    </cfRule>
  </conditionalFormatting>
  <conditionalFormatting sqref="F1516:U1516 F1515:T1515">
    <cfRule type="cellIs" dxfId="165" priority="180" operator="equal">
      <formula>0</formula>
    </cfRule>
  </conditionalFormatting>
  <conditionalFormatting sqref="F1516:U1516 F1515:T1515">
    <cfRule type="cellIs" dxfId="164" priority="179" operator="notEqual">
      <formula>0</formula>
    </cfRule>
  </conditionalFormatting>
  <conditionalFormatting sqref="U1515">
    <cfRule type="cellIs" dxfId="163" priority="178" operator="equal">
      <formula>0</formula>
    </cfRule>
  </conditionalFormatting>
  <conditionalFormatting sqref="U1515">
    <cfRule type="cellIs" dxfId="162" priority="177" operator="notEqual">
      <formula>0</formula>
    </cfRule>
  </conditionalFormatting>
  <conditionalFormatting sqref="D1515:D1516">
    <cfRule type="cellIs" dxfId="161" priority="184" operator="equal">
      <formula>0</formula>
    </cfRule>
  </conditionalFormatting>
  <conditionalFormatting sqref="D1515:D1516">
    <cfRule type="cellIs" dxfId="160" priority="183" operator="notEqual">
      <formula>0</formula>
    </cfRule>
  </conditionalFormatting>
  <conditionalFormatting sqref="E1517:E1518">
    <cfRule type="cellIs" dxfId="159" priority="174" operator="equal">
      <formula>0</formula>
    </cfRule>
  </conditionalFormatting>
  <conditionalFormatting sqref="E1517:E1518">
    <cfRule type="cellIs" dxfId="158" priority="173" operator="notEqual">
      <formula>0</formula>
    </cfRule>
  </conditionalFormatting>
  <conditionalFormatting sqref="F1518:U1518 F1517:T1517">
    <cfRule type="cellIs" dxfId="157" priority="172" operator="equal">
      <formula>0</formula>
    </cfRule>
  </conditionalFormatting>
  <conditionalFormatting sqref="F1518:U1518 F1517:T1517">
    <cfRule type="cellIs" dxfId="156" priority="171" operator="notEqual">
      <formula>0</formula>
    </cfRule>
  </conditionalFormatting>
  <conditionalFormatting sqref="U1517">
    <cfRule type="cellIs" dxfId="155" priority="170" operator="equal">
      <formula>0</formula>
    </cfRule>
  </conditionalFormatting>
  <conditionalFormatting sqref="U1517">
    <cfRule type="cellIs" dxfId="154" priority="169" operator="notEqual">
      <formula>0</formula>
    </cfRule>
  </conditionalFormatting>
  <conditionalFormatting sqref="D1517:D1518">
    <cfRule type="cellIs" dxfId="153" priority="176" operator="equal">
      <formula>0</formula>
    </cfRule>
  </conditionalFormatting>
  <conditionalFormatting sqref="D1517:D1518">
    <cfRule type="cellIs" dxfId="152" priority="175" operator="notEqual">
      <formula>0</formula>
    </cfRule>
  </conditionalFormatting>
  <conditionalFormatting sqref="E1519:E1520">
    <cfRule type="cellIs" dxfId="151" priority="166" operator="equal">
      <formula>0</formula>
    </cfRule>
  </conditionalFormatting>
  <conditionalFormatting sqref="E1519:E1520">
    <cfRule type="cellIs" dxfId="150" priority="165" operator="notEqual">
      <formula>0</formula>
    </cfRule>
  </conditionalFormatting>
  <conditionalFormatting sqref="F1520:U1520 F1519:T1519">
    <cfRule type="cellIs" dxfId="149" priority="164" operator="equal">
      <formula>0</formula>
    </cfRule>
  </conditionalFormatting>
  <conditionalFormatting sqref="F1520:U1520 F1519:T1519">
    <cfRule type="cellIs" dxfId="148" priority="163" operator="notEqual">
      <formula>0</formula>
    </cfRule>
  </conditionalFormatting>
  <conditionalFormatting sqref="U1519">
    <cfRule type="cellIs" dxfId="147" priority="162" operator="equal">
      <formula>0</formula>
    </cfRule>
  </conditionalFormatting>
  <conditionalFormatting sqref="U1519">
    <cfRule type="cellIs" dxfId="146" priority="161" operator="notEqual">
      <formula>0</formula>
    </cfRule>
  </conditionalFormatting>
  <conditionalFormatting sqref="D1519:D1520">
    <cfRule type="cellIs" dxfId="145" priority="168" operator="equal">
      <formula>0</formula>
    </cfRule>
  </conditionalFormatting>
  <conditionalFormatting sqref="D1519:D1520">
    <cfRule type="cellIs" dxfId="144" priority="167" operator="notEqual">
      <formula>0</formula>
    </cfRule>
  </conditionalFormatting>
  <conditionalFormatting sqref="E1521:E1522">
    <cfRule type="cellIs" dxfId="143" priority="158" operator="equal">
      <formula>0</formula>
    </cfRule>
  </conditionalFormatting>
  <conditionalFormatting sqref="E1521:E1522">
    <cfRule type="cellIs" dxfId="142" priority="157" operator="notEqual">
      <formula>0</formula>
    </cfRule>
  </conditionalFormatting>
  <conditionalFormatting sqref="F1522:U1522 F1521:T1521">
    <cfRule type="cellIs" dxfId="141" priority="156" operator="equal">
      <formula>0</formula>
    </cfRule>
  </conditionalFormatting>
  <conditionalFormatting sqref="F1522:U1522 F1521:T1521">
    <cfRule type="cellIs" dxfId="140" priority="155" operator="notEqual">
      <formula>0</formula>
    </cfRule>
  </conditionalFormatting>
  <conditionalFormatting sqref="U1521">
    <cfRule type="cellIs" dxfId="139" priority="154" operator="equal">
      <formula>0</formula>
    </cfRule>
  </conditionalFormatting>
  <conditionalFormatting sqref="U1521">
    <cfRule type="cellIs" dxfId="138" priority="153" operator="notEqual">
      <formula>0</formula>
    </cfRule>
  </conditionalFormatting>
  <conditionalFormatting sqref="D1521:D1522">
    <cfRule type="cellIs" dxfId="137" priority="160" operator="equal">
      <formula>0</formula>
    </cfRule>
  </conditionalFormatting>
  <conditionalFormatting sqref="D1521:D1522">
    <cfRule type="cellIs" dxfId="136" priority="159" operator="notEqual">
      <formula>0</formula>
    </cfRule>
  </conditionalFormatting>
  <conditionalFormatting sqref="E1523:E1524">
    <cfRule type="cellIs" dxfId="135" priority="150" operator="equal">
      <formula>0</formula>
    </cfRule>
  </conditionalFormatting>
  <conditionalFormatting sqref="E1523:E1524">
    <cfRule type="cellIs" dxfId="134" priority="149" operator="notEqual">
      <formula>0</formula>
    </cfRule>
  </conditionalFormatting>
  <conditionalFormatting sqref="F1524:U1524 F1523:T1523">
    <cfRule type="cellIs" dxfId="133" priority="148" operator="equal">
      <formula>0</formula>
    </cfRule>
  </conditionalFormatting>
  <conditionalFormatting sqref="F1524:U1524 F1523:T1523">
    <cfRule type="cellIs" dxfId="132" priority="147" operator="notEqual">
      <formula>0</formula>
    </cfRule>
  </conditionalFormatting>
  <conditionalFormatting sqref="U1523">
    <cfRule type="cellIs" dxfId="131" priority="146" operator="equal">
      <formula>0</formula>
    </cfRule>
  </conditionalFormatting>
  <conditionalFormatting sqref="U1523">
    <cfRule type="cellIs" dxfId="130" priority="145" operator="notEqual">
      <formula>0</formula>
    </cfRule>
  </conditionalFormatting>
  <conditionalFormatting sqref="D1523:D1524">
    <cfRule type="cellIs" dxfId="129" priority="152" operator="equal">
      <formula>0</formula>
    </cfRule>
  </conditionalFormatting>
  <conditionalFormatting sqref="D1523:D1524">
    <cfRule type="cellIs" dxfId="128" priority="151" operator="notEqual">
      <formula>0</formula>
    </cfRule>
  </conditionalFormatting>
  <conditionalFormatting sqref="E1525:E1526">
    <cfRule type="cellIs" dxfId="127" priority="142" operator="equal">
      <formula>0</formula>
    </cfRule>
  </conditionalFormatting>
  <conditionalFormatting sqref="E1525:E1526">
    <cfRule type="cellIs" dxfId="126" priority="141" operator="notEqual">
      <formula>0</formula>
    </cfRule>
  </conditionalFormatting>
  <conditionalFormatting sqref="F1526:U1526 F1525:T1525">
    <cfRule type="cellIs" dxfId="125" priority="140" operator="equal">
      <formula>0</formula>
    </cfRule>
  </conditionalFormatting>
  <conditionalFormatting sqref="F1526:U1526 F1525:T1525">
    <cfRule type="cellIs" dxfId="124" priority="139" operator="notEqual">
      <formula>0</formula>
    </cfRule>
  </conditionalFormatting>
  <conditionalFormatting sqref="U1525">
    <cfRule type="cellIs" dxfId="123" priority="138" operator="equal">
      <formula>0</formula>
    </cfRule>
  </conditionalFormatting>
  <conditionalFormatting sqref="U1525">
    <cfRule type="cellIs" dxfId="122" priority="137" operator="notEqual">
      <formula>0</formula>
    </cfRule>
  </conditionalFormatting>
  <conditionalFormatting sqref="D1525:D1526">
    <cfRule type="cellIs" dxfId="121" priority="144" operator="equal">
      <formula>0</formula>
    </cfRule>
  </conditionalFormatting>
  <conditionalFormatting sqref="D1525:D1526">
    <cfRule type="cellIs" dxfId="120" priority="143" operator="notEqual">
      <formula>0</formula>
    </cfRule>
  </conditionalFormatting>
  <conditionalFormatting sqref="E1527:E1528">
    <cfRule type="cellIs" dxfId="119" priority="134" operator="equal">
      <formula>0</formula>
    </cfRule>
  </conditionalFormatting>
  <conditionalFormatting sqref="E1527:E1528">
    <cfRule type="cellIs" dxfId="118" priority="133" operator="notEqual">
      <formula>0</formula>
    </cfRule>
  </conditionalFormatting>
  <conditionalFormatting sqref="F1528:U1528 F1527:T1527">
    <cfRule type="cellIs" dxfId="117" priority="132" operator="equal">
      <formula>0</formula>
    </cfRule>
  </conditionalFormatting>
  <conditionalFormatting sqref="F1528:U1528 F1527:T1527">
    <cfRule type="cellIs" dxfId="116" priority="131" operator="notEqual">
      <formula>0</formula>
    </cfRule>
  </conditionalFormatting>
  <conditionalFormatting sqref="U1527">
    <cfRule type="cellIs" dxfId="115" priority="130" operator="equal">
      <formula>0</formula>
    </cfRule>
  </conditionalFormatting>
  <conditionalFormatting sqref="U1527">
    <cfRule type="cellIs" dxfId="114" priority="129" operator="notEqual">
      <formula>0</formula>
    </cfRule>
  </conditionalFormatting>
  <conditionalFormatting sqref="D1527:D1528">
    <cfRule type="cellIs" dxfId="113" priority="136" operator="equal">
      <formula>0</formula>
    </cfRule>
  </conditionalFormatting>
  <conditionalFormatting sqref="D1527:D1528">
    <cfRule type="cellIs" dxfId="112" priority="135" operator="notEqual">
      <formula>0</formula>
    </cfRule>
  </conditionalFormatting>
  <conditionalFormatting sqref="E1531:E1532">
    <cfRule type="cellIs" dxfId="111" priority="126" operator="equal">
      <formula>0</formula>
    </cfRule>
  </conditionalFormatting>
  <conditionalFormatting sqref="E1531:E1532">
    <cfRule type="cellIs" dxfId="110" priority="125" operator="notEqual">
      <formula>0</formula>
    </cfRule>
  </conditionalFormatting>
  <conditionalFormatting sqref="F1532:U1532 F1531:T1531">
    <cfRule type="cellIs" dxfId="109" priority="124" operator="equal">
      <formula>0</formula>
    </cfRule>
  </conditionalFormatting>
  <conditionalFormatting sqref="F1532:U1532 F1531:T1531">
    <cfRule type="cellIs" dxfId="108" priority="123" operator="notEqual">
      <formula>0</formula>
    </cfRule>
  </conditionalFormatting>
  <conditionalFormatting sqref="U1531">
    <cfRule type="cellIs" dxfId="107" priority="122" operator="equal">
      <formula>0</formula>
    </cfRule>
  </conditionalFormatting>
  <conditionalFormatting sqref="U1531">
    <cfRule type="cellIs" dxfId="106" priority="121" operator="notEqual">
      <formula>0</formula>
    </cfRule>
  </conditionalFormatting>
  <conditionalFormatting sqref="D1531:D1532">
    <cfRule type="cellIs" dxfId="105" priority="128" operator="equal">
      <formula>0</formula>
    </cfRule>
  </conditionalFormatting>
  <conditionalFormatting sqref="D1531:D1532">
    <cfRule type="cellIs" dxfId="104" priority="127" operator="notEqual">
      <formula>0</formula>
    </cfRule>
  </conditionalFormatting>
  <conditionalFormatting sqref="E1533:E1534">
    <cfRule type="cellIs" dxfId="103" priority="118" operator="equal">
      <formula>0</formula>
    </cfRule>
  </conditionalFormatting>
  <conditionalFormatting sqref="E1533:E1534">
    <cfRule type="cellIs" dxfId="102" priority="117" operator="notEqual">
      <formula>0</formula>
    </cfRule>
  </conditionalFormatting>
  <conditionalFormatting sqref="F1534:U1534 F1533:T1533">
    <cfRule type="cellIs" dxfId="101" priority="116" operator="equal">
      <formula>0</formula>
    </cfRule>
  </conditionalFormatting>
  <conditionalFormatting sqref="F1534:U1534 F1533:T1533">
    <cfRule type="cellIs" dxfId="100" priority="115" operator="notEqual">
      <formula>0</formula>
    </cfRule>
  </conditionalFormatting>
  <conditionalFormatting sqref="U1533">
    <cfRule type="cellIs" dxfId="99" priority="114" operator="equal">
      <formula>0</formula>
    </cfRule>
  </conditionalFormatting>
  <conditionalFormatting sqref="U1533">
    <cfRule type="cellIs" dxfId="98" priority="113" operator="notEqual">
      <formula>0</formula>
    </cfRule>
  </conditionalFormatting>
  <conditionalFormatting sqref="D1533:D1534">
    <cfRule type="cellIs" dxfId="97" priority="120" operator="equal">
      <formula>0</formula>
    </cfRule>
  </conditionalFormatting>
  <conditionalFormatting sqref="D1533:D1534">
    <cfRule type="cellIs" dxfId="96" priority="119" operator="notEqual">
      <formula>0</formula>
    </cfRule>
  </conditionalFormatting>
  <conditionalFormatting sqref="D1530:U1530">
    <cfRule type="cellIs" dxfId="95" priority="112" operator="equal">
      <formula>0</formula>
    </cfRule>
  </conditionalFormatting>
  <conditionalFormatting sqref="D1529:U1530">
    <cfRule type="cellIs" dxfId="94" priority="111" operator="equal">
      <formula>0</formula>
    </cfRule>
  </conditionalFormatting>
  <conditionalFormatting sqref="D1536:U1536">
    <cfRule type="cellIs" dxfId="93" priority="110" operator="equal">
      <formula>0</formula>
    </cfRule>
  </conditionalFormatting>
  <conditionalFormatting sqref="D1535:U1535">
    <cfRule type="cellIs" dxfId="92" priority="109" operator="equal">
      <formula>0</formula>
    </cfRule>
  </conditionalFormatting>
  <conditionalFormatting sqref="C1538">
    <cfRule type="cellIs" dxfId="91" priority="108" operator="equal">
      <formula>0</formula>
    </cfRule>
  </conditionalFormatting>
  <conditionalFormatting sqref="E1539:E1540">
    <cfRule type="cellIs" dxfId="90" priority="101" operator="equal">
      <formula>0</formula>
    </cfRule>
  </conditionalFormatting>
  <conditionalFormatting sqref="E1539:E1540">
    <cfRule type="cellIs" dxfId="89" priority="100" operator="notEqual">
      <formula>0</formula>
    </cfRule>
  </conditionalFormatting>
  <conditionalFormatting sqref="F1540:U1540 F1539:T1539">
    <cfRule type="cellIs" dxfId="88" priority="99" operator="equal">
      <formula>0</formula>
    </cfRule>
  </conditionalFormatting>
  <conditionalFormatting sqref="F1540:U1540 F1539:T1539">
    <cfRule type="cellIs" dxfId="87" priority="98" operator="notEqual">
      <formula>0</formula>
    </cfRule>
  </conditionalFormatting>
  <conditionalFormatting sqref="U1539">
    <cfRule type="cellIs" dxfId="86" priority="97" operator="equal">
      <formula>0</formula>
    </cfRule>
  </conditionalFormatting>
  <conditionalFormatting sqref="U1539">
    <cfRule type="cellIs" dxfId="85" priority="96" operator="notEqual">
      <formula>0</formula>
    </cfRule>
  </conditionalFormatting>
  <conditionalFormatting sqref="D1539:D1540">
    <cfRule type="cellIs" dxfId="84" priority="103" operator="equal">
      <formula>0</formula>
    </cfRule>
  </conditionalFormatting>
  <conditionalFormatting sqref="D1539:D1540">
    <cfRule type="cellIs" dxfId="83" priority="102" operator="notEqual">
      <formula>0</formula>
    </cfRule>
  </conditionalFormatting>
  <conditionalFormatting sqref="E1541:E1542">
    <cfRule type="cellIs" dxfId="82" priority="93" operator="equal">
      <formula>0</formula>
    </cfRule>
  </conditionalFormatting>
  <conditionalFormatting sqref="E1541:E1542">
    <cfRule type="cellIs" dxfId="81" priority="92" operator="notEqual">
      <formula>0</formula>
    </cfRule>
  </conditionalFormatting>
  <conditionalFormatting sqref="F1542:U1542 F1541:T1541">
    <cfRule type="cellIs" dxfId="80" priority="91" operator="equal">
      <formula>0</formula>
    </cfRule>
  </conditionalFormatting>
  <conditionalFormatting sqref="F1542:U1542 F1541:T1541">
    <cfRule type="cellIs" dxfId="79" priority="90" operator="notEqual">
      <formula>0</formula>
    </cfRule>
  </conditionalFormatting>
  <conditionalFormatting sqref="U1541">
    <cfRule type="cellIs" dxfId="78" priority="89" operator="equal">
      <formula>0</formula>
    </cfRule>
  </conditionalFormatting>
  <conditionalFormatting sqref="U1541">
    <cfRule type="cellIs" dxfId="77" priority="88" operator="notEqual">
      <formula>0</formula>
    </cfRule>
  </conditionalFormatting>
  <conditionalFormatting sqref="D1541:D1542">
    <cfRule type="cellIs" dxfId="76" priority="95" operator="equal">
      <formula>0</formula>
    </cfRule>
  </conditionalFormatting>
  <conditionalFormatting sqref="D1541:D1542">
    <cfRule type="cellIs" dxfId="75" priority="94" operator="notEqual">
      <formula>0</formula>
    </cfRule>
  </conditionalFormatting>
  <conditionalFormatting sqref="E1543:E1544">
    <cfRule type="cellIs" dxfId="74" priority="85" operator="equal">
      <formula>0</formula>
    </cfRule>
  </conditionalFormatting>
  <conditionalFormatting sqref="E1543:E1544">
    <cfRule type="cellIs" dxfId="73" priority="84" operator="notEqual">
      <formula>0</formula>
    </cfRule>
  </conditionalFormatting>
  <conditionalFormatting sqref="F1544:U1544 F1543:T1543">
    <cfRule type="cellIs" dxfId="72" priority="83" operator="equal">
      <formula>0</formula>
    </cfRule>
  </conditionalFormatting>
  <conditionalFormatting sqref="F1544:U1544 F1543:T1543">
    <cfRule type="cellIs" dxfId="71" priority="82" operator="notEqual">
      <formula>0</formula>
    </cfRule>
  </conditionalFormatting>
  <conditionalFormatting sqref="U1543">
    <cfRule type="cellIs" dxfId="70" priority="81" operator="equal">
      <formula>0</formula>
    </cfRule>
  </conditionalFormatting>
  <conditionalFormatting sqref="U1543">
    <cfRule type="cellIs" dxfId="69" priority="80" operator="notEqual">
      <formula>0</formula>
    </cfRule>
  </conditionalFormatting>
  <conditionalFormatting sqref="D1543:D1544">
    <cfRule type="cellIs" dxfId="68" priority="87" operator="equal">
      <formula>0</formula>
    </cfRule>
  </conditionalFormatting>
  <conditionalFormatting sqref="D1543:D1544">
    <cfRule type="cellIs" dxfId="67" priority="86" operator="notEqual">
      <formula>0</formula>
    </cfRule>
  </conditionalFormatting>
  <conditionalFormatting sqref="E1545:E1546">
    <cfRule type="cellIs" dxfId="66" priority="77" operator="equal">
      <formula>0</formula>
    </cfRule>
  </conditionalFormatting>
  <conditionalFormatting sqref="E1545:E1546">
    <cfRule type="cellIs" dxfId="65" priority="76" operator="notEqual">
      <formula>0</formula>
    </cfRule>
  </conditionalFormatting>
  <conditionalFormatting sqref="F1546:U1546 F1545:T1545">
    <cfRule type="cellIs" dxfId="64" priority="75" operator="equal">
      <formula>0</formula>
    </cfRule>
  </conditionalFormatting>
  <conditionalFormatting sqref="F1546:U1546 F1545:T1545">
    <cfRule type="cellIs" dxfId="63" priority="74" operator="notEqual">
      <formula>0</formula>
    </cfRule>
  </conditionalFormatting>
  <conditionalFormatting sqref="U1545">
    <cfRule type="cellIs" dxfId="62" priority="73" operator="equal">
      <formula>0</formula>
    </cfRule>
  </conditionalFormatting>
  <conditionalFormatting sqref="U1545">
    <cfRule type="cellIs" dxfId="61" priority="72" operator="notEqual">
      <formula>0</formula>
    </cfRule>
  </conditionalFormatting>
  <conditionalFormatting sqref="D1545:D1546">
    <cfRule type="cellIs" dxfId="60" priority="79" operator="equal">
      <formula>0</formula>
    </cfRule>
  </conditionalFormatting>
  <conditionalFormatting sqref="D1545:D1546">
    <cfRule type="cellIs" dxfId="59" priority="78" operator="notEqual">
      <formula>0</formula>
    </cfRule>
  </conditionalFormatting>
  <conditionalFormatting sqref="E1547:E1548">
    <cfRule type="cellIs" dxfId="58" priority="69" operator="equal">
      <formula>0</formula>
    </cfRule>
  </conditionalFormatting>
  <conditionalFormatting sqref="E1547:E1548">
    <cfRule type="cellIs" dxfId="57" priority="68" operator="notEqual">
      <formula>0</formula>
    </cfRule>
  </conditionalFormatting>
  <conditionalFormatting sqref="F1548:U1548 F1547:T1547">
    <cfRule type="cellIs" dxfId="56" priority="67" operator="equal">
      <formula>0</formula>
    </cfRule>
  </conditionalFormatting>
  <conditionalFormatting sqref="F1548:U1548 F1547:T1547">
    <cfRule type="cellIs" dxfId="55" priority="66" operator="notEqual">
      <formula>0</formula>
    </cfRule>
  </conditionalFormatting>
  <conditionalFormatting sqref="U1547">
    <cfRule type="cellIs" dxfId="54" priority="65" operator="equal">
      <formula>0</formula>
    </cfRule>
  </conditionalFormatting>
  <conditionalFormatting sqref="U1547">
    <cfRule type="cellIs" dxfId="53" priority="64" operator="notEqual">
      <formula>0</formula>
    </cfRule>
  </conditionalFormatting>
  <conditionalFormatting sqref="D1547:D1548">
    <cfRule type="cellIs" dxfId="52" priority="71" operator="equal">
      <formula>0</formula>
    </cfRule>
  </conditionalFormatting>
  <conditionalFormatting sqref="D1547:D1548">
    <cfRule type="cellIs" dxfId="51" priority="70" operator="notEqual">
      <formula>0</formula>
    </cfRule>
  </conditionalFormatting>
  <conditionalFormatting sqref="E1549:E1550">
    <cfRule type="cellIs" dxfId="50" priority="61" operator="equal">
      <formula>0</formula>
    </cfRule>
  </conditionalFormatting>
  <conditionalFormatting sqref="E1549:E1550">
    <cfRule type="cellIs" dxfId="49" priority="60" operator="notEqual">
      <formula>0</formula>
    </cfRule>
  </conditionalFormatting>
  <conditionalFormatting sqref="F1550:U1550 F1549:T1549">
    <cfRule type="cellIs" dxfId="48" priority="59" operator="equal">
      <formula>0</formula>
    </cfRule>
  </conditionalFormatting>
  <conditionalFormatting sqref="F1550:U1550 F1549:T1549">
    <cfRule type="cellIs" dxfId="47" priority="58" operator="notEqual">
      <formula>0</formula>
    </cfRule>
  </conditionalFormatting>
  <conditionalFormatting sqref="U1549">
    <cfRule type="cellIs" dxfId="46" priority="57" operator="equal">
      <formula>0</formula>
    </cfRule>
  </conditionalFormatting>
  <conditionalFormatting sqref="U1549">
    <cfRule type="cellIs" dxfId="45" priority="56" operator="notEqual">
      <formula>0</formula>
    </cfRule>
  </conditionalFormatting>
  <conditionalFormatting sqref="D1549:D1550">
    <cfRule type="cellIs" dxfId="44" priority="63" operator="equal">
      <formula>0</formula>
    </cfRule>
  </conditionalFormatting>
  <conditionalFormatting sqref="D1549:D1550">
    <cfRule type="cellIs" dxfId="43" priority="62" operator="notEqual">
      <formula>0</formula>
    </cfRule>
  </conditionalFormatting>
  <conditionalFormatting sqref="E1551:E1552">
    <cfRule type="cellIs" dxfId="42" priority="53" operator="equal">
      <formula>0</formula>
    </cfRule>
  </conditionalFormatting>
  <conditionalFormatting sqref="E1551:E1552">
    <cfRule type="cellIs" dxfId="41" priority="52" operator="notEqual">
      <formula>0</formula>
    </cfRule>
  </conditionalFormatting>
  <conditionalFormatting sqref="F1552:U1552 F1551:T1551">
    <cfRule type="cellIs" dxfId="40" priority="51" operator="equal">
      <formula>0</formula>
    </cfRule>
  </conditionalFormatting>
  <conditionalFormatting sqref="F1552:U1552 F1551:T1551">
    <cfRule type="cellIs" dxfId="39" priority="50" operator="notEqual">
      <formula>0</formula>
    </cfRule>
  </conditionalFormatting>
  <conditionalFormatting sqref="U1551">
    <cfRule type="cellIs" dxfId="38" priority="49" operator="equal">
      <formula>0</formula>
    </cfRule>
  </conditionalFormatting>
  <conditionalFormatting sqref="U1551">
    <cfRule type="cellIs" dxfId="37" priority="48" operator="notEqual">
      <formula>0</formula>
    </cfRule>
  </conditionalFormatting>
  <conditionalFormatting sqref="D1551:D1552">
    <cfRule type="cellIs" dxfId="36" priority="55" operator="equal">
      <formula>0</formula>
    </cfRule>
  </conditionalFormatting>
  <conditionalFormatting sqref="D1551:D1552">
    <cfRule type="cellIs" dxfId="35" priority="54" operator="notEqual">
      <formula>0</formula>
    </cfRule>
  </conditionalFormatting>
  <conditionalFormatting sqref="D1537:U1537">
    <cfRule type="cellIs" dxfId="34" priority="47" operator="equal">
      <formula>0</formula>
    </cfRule>
  </conditionalFormatting>
  <conditionalFormatting sqref="D1538:U1538">
    <cfRule type="cellIs" dxfId="33" priority="46" operator="equal">
      <formula>0</formula>
    </cfRule>
  </conditionalFormatting>
  <conditionalFormatting sqref="D1537:U1537">
    <cfRule type="cellIs" dxfId="32" priority="45" operator="equal">
      <formula>0</formula>
    </cfRule>
  </conditionalFormatting>
  <conditionalFormatting sqref="D1538:U1538">
    <cfRule type="cellIs" dxfId="31" priority="44" operator="equal">
      <formula>0</formula>
    </cfRule>
  </conditionalFormatting>
  <conditionalFormatting sqref="C1554">
    <cfRule type="cellIs" dxfId="30" priority="43" operator="equal">
      <formula>0</formula>
    </cfRule>
  </conditionalFormatting>
  <conditionalFormatting sqref="D1553:U1553">
    <cfRule type="cellIs" dxfId="29" priority="42" operator="equal">
      <formula>0</formula>
    </cfRule>
  </conditionalFormatting>
  <conditionalFormatting sqref="D1554:U1554">
    <cfRule type="cellIs" dxfId="28" priority="41" operator="equal">
      <formula>0</formula>
    </cfRule>
  </conditionalFormatting>
  <conditionalFormatting sqref="D1553:U1553">
    <cfRule type="cellIs" dxfId="27" priority="40" operator="equal">
      <formula>0</formula>
    </cfRule>
  </conditionalFormatting>
  <conditionalFormatting sqref="D1554:U1554">
    <cfRule type="cellIs" dxfId="26" priority="39" operator="equal">
      <formula>0</formula>
    </cfRule>
  </conditionalFormatting>
  <conditionalFormatting sqref="E1555:E1556">
    <cfRule type="cellIs" dxfId="25" priority="36" operator="equal">
      <formula>0</formula>
    </cfRule>
  </conditionalFormatting>
  <conditionalFormatting sqref="E1555:E1556">
    <cfRule type="cellIs" dxfId="24" priority="35" operator="notEqual">
      <formula>0</formula>
    </cfRule>
  </conditionalFormatting>
  <conditionalFormatting sqref="F1556:U1556 F1555:T1555">
    <cfRule type="cellIs" dxfId="23" priority="34" operator="equal">
      <formula>0</formula>
    </cfRule>
  </conditionalFormatting>
  <conditionalFormatting sqref="F1556:U1556 F1555:T1555">
    <cfRule type="cellIs" dxfId="22" priority="33" operator="notEqual">
      <formula>0</formula>
    </cfRule>
  </conditionalFormatting>
  <conditionalFormatting sqref="U1555">
    <cfRule type="cellIs" dxfId="21" priority="32" operator="equal">
      <formula>0</formula>
    </cfRule>
  </conditionalFormatting>
  <conditionalFormatting sqref="U1555">
    <cfRule type="cellIs" dxfId="20" priority="31" operator="notEqual">
      <formula>0</formula>
    </cfRule>
  </conditionalFormatting>
  <conditionalFormatting sqref="D1555:D1556">
    <cfRule type="cellIs" dxfId="19" priority="38" operator="equal">
      <formula>0</formula>
    </cfRule>
  </conditionalFormatting>
  <conditionalFormatting sqref="D1555:D1556">
    <cfRule type="cellIs" dxfId="18" priority="37" operator="notEqual">
      <formula>0</formula>
    </cfRule>
  </conditionalFormatting>
  <conditionalFormatting sqref="C1560">
    <cfRule type="cellIs" dxfId="17" priority="30" operator="equal">
      <formula>0</formula>
    </cfRule>
  </conditionalFormatting>
  <conditionalFormatting sqref="D1559:U1559">
    <cfRule type="cellIs" dxfId="16" priority="29" operator="equal">
      <formula>0</formula>
    </cfRule>
  </conditionalFormatting>
  <conditionalFormatting sqref="D1560:U1560">
    <cfRule type="cellIs" dxfId="15" priority="28" operator="equal">
      <formula>0</formula>
    </cfRule>
  </conditionalFormatting>
  <conditionalFormatting sqref="D1559:U1559">
    <cfRule type="cellIs" dxfId="14" priority="27" operator="equal">
      <formula>0</formula>
    </cfRule>
  </conditionalFormatting>
  <conditionalFormatting sqref="D1560:U1560">
    <cfRule type="cellIs" dxfId="13" priority="26" operator="equal">
      <formula>0</formula>
    </cfRule>
  </conditionalFormatting>
  <conditionalFormatting sqref="E1561:E1562">
    <cfRule type="cellIs" dxfId="12" priority="23" operator="equal">
      <formula>0</formula>
    </cfRule>
  </conditionalFormatting>
  <conditionalFormatting sqref="E1561:E1562">
    <cfRule type="cellIs" dxfId="11" priority="22" operator="notEqual">
      <formula>0</formula>
    </cfRule>
  </conditionalFormatting>
  <conditionalFormatting sqref="F1562:U1562 F1561:T1561">
    <cfRule type="cellIs" dxfId="10" priority="21" operator="equal">
      <formula>0</formula>
    </cfRule>
  </conditionalFormatting>
  <conditionalFormatting sqref="F1562:U1562 F1561:T1561">
    <cfRule type="cellIs" dxfId="9" priority="20" operator="notEqual">
      <formula>0</formula>
    </cfRule>
  </conditionalFormatting>
  <conditionalFormatting sqref="U1561">
    <cfRule type="cellIs" dxfId="8" priority="19" operator="equal">
      <formula>0</formula>
    </cfRule>
  </conditionalFormatting>
  <conditionalFormatting sqref="U1561">
    <cfRule type="cellIs" dxfId="7" priority="18" operator="notEqual">
      <formula>0</formula>
    </cfRule>
  </conditionalFormatting>
  <conditionalFormatting sqref="D1561:T1562">
    <cfRule type="cellIs" dxfId="6" priority="25" operator="equal">
      <formula>0</formula>
    </cfRule>
  </conditionalFormatting>
  <conditionalFormatting sqref="D1561:T1562">
    <cfRule type="cellIs" dxfId="5" priority="24" operator="notEqual">
      <formula>0</formula>
    </cfRule>
  </conditionalFormatting>
  <conditionalFormatting sqref="C1564">
    <cfRule type="cellIs" dxfId="4" priority="17" operator="equal">
      <formula>0</formula>
    </cfRule>
  </conditionalFormatting>
  <conditionalFormatting sqref="D1563:U1563">
    <cfRule type="cellIs" dxfId="3" priority="16" operator="equal">
      <formula>0</formula>
    </cfRule>
  </conditionalFormatting>
  <conditionalFormatting sqref="D1564:U1564">
    <cfRule type="cellIs" dxfId="2" priority="15" operator="equal">
      <formula>0</formula>
    </cfRule>
  </conditionalFormatting>
  <conditionalFormatting sqref="D1563:U1563">
    <cfRule type="cellIs" dxfId="1" priority="14" operator="equal">
      <formula>0</formula>
    </cfRule>
  </conditionalFormatting>
  <conditionalFormatting sqref="D1564:U1564">
    <cfRule type="cellIs" dxfId="0" priority="13" operator="equal">
      <formula>0</formula>
    </cfRule>
  </conditionalFormatting>
  <printOptions horizontalCentered="1"/>
  <pageMargins left="0.59055118110236227" right="0.59055118110236227" top="0.59055118110236227" bottom="0.59055118110236227" header="0.19685039370078741" footer="0.19685039370078741"/>
  <pageSetup paperSize="9" scale="50" fitToWidth="2" fitToHeight="0" orientation="landscape" r:id="rId1"/>
  <headerFooter>
    <oddHeader>&amp;L &amp;C &amp;R</oddHeader>
    <oddFooter>&amp;L &amp;C &amp;R</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vt:i4>
      </vt:variant>
      <vt:variant>
        <vt:lpstr>Intervalos Nomeados</vt:lpstr>
      </vt:variant>
      <vt:variant>
        <vt:i4>12</vt:i4>
      </vt:variant>
    </vt:vector>
  </HeadingPairs>
  <TitlesOfParts>
    <vt:vector size="20" baseType="lpstr">
      <vt:lpstr>Instruções de Preenchimento</vt:lpstr>
      <vt:lpstr>Resumo do Orçamento</vt:lpstr>
      <vt:lpstr>Orçamento Sintético</vt:lpstr>
      <vt:lpstr>Orçamento Analítico</vt:lpstr>
      <vt:lpstr>Insumos e Serviços</vt:lpstr>
      <vt:lpstr>Composição de BDI</vt:lpstr>
      <vt:lpstr>Composição de Encargos Sociais</vt:lpstr>
      <vt:lpstr>Cronograma</vt:lpstr>
      <vt:lpstr>'Composição de BDI'!Area_de_impressao</vt:lpstr>
      <vt:lpstr>'Composição de Encargos Sociais'!Area_de_impressao</vt:lpstr>
      <vt:lpstr>Cronograma!Area_de_impressao</vt:lpstr>
      <vt:lpstr>'Insumos e Serviços'!Area_de_impressao</vt:lpstr>
      <vt:lpstr>'Orçamento Analítico'!Area_de_impressao</vt:lpstr>
      <vt:lpstr>'Orçamento Sintético'!Area_de_impressao</vt:lpstr>
      <vt:lpstr>'Resumo do Orçamento'!Area_de_impressao</vt:lpstr>
      <vt:lpstr>'Composição de BDI'!Titulos_de_impressao</vt:lpstr>
      <vt:lpstr>Cronograma!Titulos_de_impressao</vt:lpstr>
      <vt:lpstr>'Insumos e Serviços'!Titulos_de_impressao</vt:lpstr>
      <vt:lpstr>'Orçamento Analítico'!Titulos_de_impressao</vt:lpstr>
      <vt:lpstr>'Orçamento Sintético'!Titulos_de_impressao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axlsx</dc:creator>
  <cp:lastModifiedBy>User</cp:lastModifiedBy>
  <cp:revision>0</cp:revision>
  <cp:lastPrinted>2021-06-06T16:01:12Z</cp:lastPrinted>
  <dcterms:created xsi:type="dcterms:W3CDTF">2021-05-08T22:51:33Z</dcterms:created>
  <dcterms:modified xsi:type="dcterms:W3CDTF">2021-06-07T02:23:39Z</dcterms:modified>
</cp:coreProperties>
</file>